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.martins\Desktop\PLanilhas Exemplos\"/>
    </mc:Choice>
  </mc:AlternateContent>
  <bookViews>
    <workbookView xWindow="0" yWindow="0" windowWidth="20490" windowHeight="7650" activeTab="2"/>
  </bookViews>
  <sheets>
    <sheet name="Resumo" sheetId="1" r:id="rId1"/>
    <sheet name="CPFs" sheetId="2" r:id="rId2"/>
    <sheet name="Cenários do Sanity" sheetId="4" r:id="rId3"/>
    <sheet name="ICCID  IMEI" sheetId="3" r:id="rId4"/>
    <sheet name="Referência" sheetId="5" state="hidden" r:id="rId5"/>
    <sheet name="Acompanhamento" sheetId="6" r:id="rId6"/>
  </sheets>
  <definedNames>
    <definedName name="_xlnm._FilterDatabase" localSheetId="2" hidden="1">'Cenários do Sanity'!$B$1:$U$99</definedName>
    <definedName name="_xlnm._FilterDatabase" localSheetId="3" hidden="1">'ICCID  IMEI'!$A$1:$E$33</definedName>
  </definedNames>
  <calcPr calcId="162913"/>
  <pivotCaches>
    <pivotCache cacheId="0" r:id="rId7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O36" i="4"/>
  <c r="B12" i="1"/>
  <c r="C12" i="1" s="1"/>
  <c r="C13" i="1"/>
  <c r="D13" i="1" s="1"/>
  <c r="E14" i="6"/>
  <c r="D14" i="6"/>
  <c r="E13" i="6"/>
  <c r="D13" i="6"/>
  <c r="E12" i="6"/>
  <c r="D12" i="6"/>
  <c r="E11" i="6"/>
  <c r="D11" i="6"/>
  <c r="P99" i="4"/>
  <c r="P98" i="4"/>
  <c r="D16" i="6"/>
  <c r="E18" i="6"/>
  <c r="D18" i="6"/>
  <c r="E17" i="6"/>
  <c r="D17" i="6"/>
  <c r="H17" i="6" s="1"/>
  <c r="E16" i="6"/>
  <c r="E15" i="6"/>
  <c r="D15" i="6"/>
  <c r="H16" i="6"/>
  <c r="P86" i="4"/>
  <c r="P94" i="4"/>
  <c r="E26" i="6"/>
  <c r="E25" i="6"/>
  <c r="E24" i="6"/>
  <c r="E23" i="6"/>
  <c r="D26" i="6"/>
  <c r="H26" i="6" s="1"/>
  <c r="D25" i="6"/>
  <c r="H25" i="6" s="1"/>
  <c r="D24" i="6"/>
  <c r="H24" i="6" s="1"/>
  <c r="D23" i="6"/>
  <c r="H23" i="6" s="1"/>
  <c r="P95" i="4"/>
  <c r="P91" i="4"/>
  <c r="P90" i="4"/>
  <c r="P92" i="4"/>
  <c r="P93" i="4"/>
  <c r="K13" i="1"/>
  <c r="I13" i="1"/>
  <c r="E13" i="1"/>
  <c r="G13" i="1"/>
  <c r="P48" i="4"/>
  <c r="P33" i="4"/>
  <c r="P4" i="4"/>
  <c r="P75" i="4"/>
  <c r="P62" i="4"/>
  <c r="O88" i="4"/>
  <c r="O89" i="4"/>
  <c r="P88" i="4"/>
  <c r="D22" i="6"/>
  <c r="H22" i="6" s="1"/>
  <c r="D21" i="6"/>
  <c r="H21" i="6" s="1"/>
  <c r="D20" i="6"/>
  <c r="H20" i="6" s="1"/>
  <c r="D19" i="6"/>
  <c r="H19" i="6" s="1"/>
  <c r="H18" i="6"/>
  <c r="H15" i="6"/>
  <c r="H14" i="6"/>
  <c r="H13" i="6"/>
  <c r="H12" i="6"/>
  <c r="H11" i="6"/>
  <c r="D10" i="6"/>
  <c r="H10" i="6" s="1"/>
  <c r="D9" i="6"/>
  <c r="H9" i="6" s="1"/>
  <c r="D8" i="6"/>
  <c r="H8" i="6" s="1"/>
  <c r="D7" i="6"/>
  <c r="H7" i="6" s="1"/>
  <c r="D6" i="6"/>
  <c r="H6" i="6" s="1"/>
  <c r="D5" i="6"/>
  <c r="H5" i="6" s="1"/>
  <c r="D4" i="6"/>
  <c r="H4" i="6" s="1"/>
  <c r="D3" i="6"/>
  <c r="H3" i="6" s="1"/>
  <c r="E19" i="6"/>
  <c r="E20" i="6"/>
  <c r="E21" i="6"/>
  <c r="E22" i="6"/>
  <c r="E3" i="6"/>
  <c r="E4" i="6"/>
  <c r="E5" i="6"/>
  <c r="E6" i="6"/>
  <c r="E10" i="6"/>
  <c r="E9" i="6"/>
  <c r="E8" i="6"/>
  <c r="E7" i="6"/>
  <c r="K12" i="1"/>
  <c r="K14" i="1" s="1"/>
  <c r="P77" i="4"/>
  <c r="P23" i="4"/>
  <c r="P28" i="4"/>
  <c r="P89" i="4"/>
  <c r="P25" i="4"/>
  <c r="P21" i="4"/>
  <c r="P30" i="4"/>
  <c r="Q76" i="4"/>
  <c r="P26" i="4"/>
  <c r="Q64" i="4"/>
  <c r="P69" i="4"/>
  <c r="P67" i="4"/>
  <c r="P61" i="4"/>
  <c r="P56" i="4"/>
  <c r="P55" i="4"/>
  <c r="P37" i="4"/>
  <c r="P22" i="4"/>
  <c r="P19" i="4"/>
  <c r="P29" i="4"/>
  <c r="P81" i="4"/>
  <c r="P70" i="4"/>
  <c r="P65" i="4"/>
  <c r="P46" i="4"/>
  <c r="P24" i="4"/>
  <c r="P66" i="4"/>
  <c r="P54" i="4"/>
  <c r="P84" i="4"/>
  <c r="P85" i="4"/>
  <c r="P76" i="4"/>
  <c r="P44" i="4"/>
  <c r="P43" i="4"/>
  <c r="P51" i="4"/>
  <c r="P50" i="4"/>
  <c r="P49" i="4"/>
  <c r="P47" i="4"/>
  <c r="P34" i="4"/>
  <c r="P60" i="4"/>
  <c r="P59" i="4"/>
  <c r="P63" i="4"/>
  <c r="P73" i="4"/>
  <c r="P78" i="4"/>
  <c r="P83" i="4"/>
  <c r="P58" i="4"/>
  <c r="P40" i="4"/>
  <c r="P42" i="4"/>
  <c r="P39" i="4"/>
  <c r="P32" i="4"/>
  <c r="P31" i="4"/>
  <c r="P41" i="4"/>
  <c r="P27" i="4"/>
  <c r="P57" i="4"/>
  <c r="P87" i="4"/>
  <c r="P72" i="4"/>
  <c r="P68" i="4"/>
  <c r="P82" i="4"/>
  <c r="P45" i="4"/>
  <c r="P52" i="4"/>
  <c r="P53" i="4"/>
  <c r="P64" i="4"/>
  <c r="P71" i="4"/>
  <c r="P74" i="4"/>
  <c r="P79" i="4"/>
  <c r="P80" i="4"/>
  <c r="P20" i="4"/>
  <c r="P11" i="4"/>
  <c r="P10" i="4"/>
  <c r="P5" i="4"/>
  <c r="P9" i="4"/>
  <c r="P3" i="4"/>
  <c r="P8" i="4"/>
  <c r="P2" i="4"/>
  <c r="E25" i="1"/>
  <c r="E34" i="1" s="1"/>
  <c r="E26" i="1"/>
  <c r="E27" i="1"/>
  <c r="E28" i="1"/>
  <c r="E29" i="1"/>
  <c r="F29" i="1" s="1"/>
  <c r="E30" i="1"/>
  <c r="E31" i="1"/>
  <c r="E32" i="1"/>
  <c r="E33" i="1"/>
  <c r="C30" i="1"/>
  <c r="C31" i="1"/>
  <c r="L31" i="1" s="1"/>
  <c r="C32" i="1"/>
  <c r="C33" i="1"/>
  <c r="J33" i="1" s="1"/>
  <c r="K33" i="1"/>
  <c r="I33" i="1"/>
  <c r="G33" i="1"/>
  <c r="K32" i="1"/>
  <c r="L32" i="1" s="1"/>
  <c r="I32" i="1"/>
  <c r="G32" i="1"/>
  <c r="H32" i="1" s="1"/>
  <c r="K31" i="1"/>
  <c r="I31" i="1"/>
  <c r="J31" i="1" s="1"/>
  <c r="G31" i="1"/>
  <c r="K30" i="1"/>
  <c r="I30" i="1"/>
  <c r="J30" i="1" s="1"/>
  <c r="G30" i="1"/>
  <c r="C29" i="1"/>
  <c r="K29" i="1"/>
  <c r="I29" i="1"/>
  <c r="G29" i="1"/>
  <c r="C28" i="1"/>
  <c r="K28" i="1"/>
  <c r="I28" i="1"/>
  <c r="J28" i="1" s="1"/>
  <c r="G28" i="1"/>
  <c r="C27" i="1"/>
  <c r="K27" i="1"/>
  <c r="I27" i="1"/>
  <c r="G27" i="1"/>
  <c r="C26" i="1"/>
  <c r="K26" i="1"/>
  <c r="I26" i="1"/>
  <c r="G26" i="1"/>
  <c r="H26" i="1" s="1"/>
  <c r="K25" i="1"/>
  <c r="I25" i="1"/>
  <c r="G25" i="1"/>
  <c r="C25" i="1"/>
  <c r="K6" i="1"/>
  <c r="I6" i="1"/>
  <c r="G6" i="1"/>
  <c r="E6" i="1"/>
  <c r="C6" i="1"/>
  <c r="L6" i="1" s="1"/>
  <c r="K5" i="1"/>
  <c r="I5" i="1"/>
  <c r="G5" i="1"/>
  <c r="E5" i="1"/>
  <c r="C5" i="1"/>
  <c r="K4" i="1"/>
  <c r="I4" i="1"/>
  <c r="G4" i="1"/>
  <c r="E4" i="1"/>
  <c r="E7" i="1" s="1"/>
  <c r="C4" i="1"/>
  <c r="M13" i="1"/>
  <c r="J13" i="1"/>
  <c r="H13" i="1"/>
  <c r="F13" i="1"/>
  <c r="L13" i="1"/>
  <c r="F19" i="6"/>
  <c r="M31" i="1"/>
  <c r="I12" i="1"/>
  <c r="I14" i="1" s="1"/>
  <c r="E12" i="1"/>
  <c r="G12" i="1"/>
  <c r="G14" i="1" s="1"/>
  <c r="J32" i="1"/>
  <c r="F15" i="6"/>
  <c r="F31" i="1" l="1"/>
  <c r="J26" i="1"/>
  <c r="M27" i="1"/>
  <c r="L28" i="1"/>
  <c r="L29" i="1"/>
  <c r="H31" i="1"/>
  <c r="L33" i="1"/>
  <c r="L30" i="1"/>
  <c r="I11" i="6"/>
  <c r="F27" i="1"/>
  <c r="H28" i="1"/>
  <c r="H29" i="1"/>
  <c r="H30" i="1"/>
  <c r="F33" i="1"/>
  <c r="M29" i="1"/>
  <c r="M33" i="1"/>
  <c r="J27" i="1"/>
  <c r="J29" i="1"/>
  <c r="M32" i="1"/>
  <c r="F28" i="1"/>
  <c r="F32" i="1"/>
  <c r="F30" i="1"/>
  <c r="M26" i="1"/>
  <c r="M30" i="1"/>
  <c r="M28" i="1"/>
  <c r="F26" i="1"/>
  <c r="L26" i="1"/>
  <c r="H33" i="1"/>
  <c r="C34" i="1"/>
  <c r="F34" i="1" s="1"/>
  <c r="H27" i="1"/>
  <c r="K34" i="1"/>
  <c r="F7" i="6"/>
  <c r="H6" i="1"/>
  <c r="L25" i="1"/>
  <c r="L27" i="1"/>
  <c r="C14" i="1"/>
  <c r="D12" i="1"/>
  <c r="D14" i="1" s="1"/>
  <c r="H25" i="1"/>
  <c r="G34" i="1"/>
  <c r="F3" i="6"/>
  <c r="F25" i="1"/>
  <c r="M25" i="1"/>
  <c r="J25" i="1"/>
  <c r="G7" i="1"/>
  <c r="J6" i="1"/>
  <c r="J4" i="1"/>
  <c r="F5" i="1"/>
  <c r="L4" i="1"/>
  <c r="K7" i="1"/>
  <c r="C7" i="1"/>
  <c r="F7" i="1" s="1"/>
  <c r="M6" i="1"/>
  <c r="F23" i="6"/>
  <c r="J5" i="1"/>
  <c r="I15" i="6"/>
  <c r="H5" i="1"/>
  <c r="I34" i="1"/>
  <c r="F6" i="1"/>
  <c r="I7" i="6"/>
  <c r="F11" i="6"/>
  <c r="I3" i="6"/>
  <c r="I23" i="6"/>
  <c r="I19" i="6"/>
  <c r="M4" i="1"/>
  <c r="I7" i="1"/>
  <c r="L5" i="1"/>
  <c r="H4" i="1"/>
  <c r="E14" i="1"/>
  <c r="M5" i="1"/>
  <c r="F4" i="1"/>
  <c r="J14" i="1" l="1"/>
  <c r="J34" i="1"/>
  <c r="L34" i="1"/>
  <c r="H34" i="1"/>
  <c r="L12" i="1"/>
  <c r="F14" i="1"/>
  <c r="L14" i="1"/>
  <c r="H12" i="1"/>
  <c r="H14" i="1"/>
  <c r="M12" i="1"/>
  <c r="F12" i="1"/>
  <c r="J12" i="1"/>
  <c r="J7" i="1"/>
  <c r="L7" i="1"/>
  <c r="H7" i="1"/>
</calcChain>
</file>

<file path=xl/sharedStrings.xml><?xml version="1.0" encoding="utf-8"?>
<sst xmlns="http://schemas.openxmlformats.org/spreadsheetml/2006/main" count="1762" uniqueCount="523">
  <si>
    <t>CANAL</t>
  </si>
  <si>
    <t>Total Cenários</t>
  </si>
  <si>
    <t>Cenários - OK ou NA</t>
  </si>
  <si>
    <t>Cenários - Erro</t>
  </si>
  <si>
    <t>Cenários - Em execução</t>
  </si>
  <si>
    <t>Cenário - Stand by</t>
  </si>
  <si>
    <t>Finalizado?</t>
  </si>
  <si>
    <t>Qtd</t>
  </si>
  <si>
    <t>Percentual</t>
  </si>
  <si>
    <t xml:space="preserve">Qtd </t>
  </si>
  <si>
    <t>CallCenter</t>
  </si>
  <si>
    <t>Lojas</t>
  </si>
  <si>
    <t>Dealers</t>
  </si>
  <si>
    <t>TOTAL</t>
  </si>
  <si>
    <t>PROJETO</t>
  </si>
  <si>
    <t>Novo</t>
  </si>
  <si>
    <t>Sanity</t>
  </si>
  <si>
    <t>Fluxos não contemplados no Sanity:</t>
  </si>
  <si>
    <t>Resgate com pontos (Sem massa disponível para efetivar resgate. Realizada apenas a consulta de pontos via360)</t>
  </si>
  <si>
    <t>Fluxo com aquisição (Sem massa disponível. Massa entende-se produto CHIP e/ou Aparelho vinculados às lojas disponíveis no perfil de Sanity para realização de cenários de fluxo com aquisição)</t>
  </si>
  <si>
    <t>Portabilidade (Sem massa disponível para testes com clientes em portabilidade - funcionalidade Troca de número)</t>
  </si>
  <si>
    <t>PLATAFORMA</t>
  </si>
  <si>
    <t>Pré-Pago</t>
  </si>
  <si>
    <t>Pós-Pago</t>
  </si>
  <si>
    <t>Controle</t>
  </si>
  <si>
    <t>Pós (FWT FSP)</t>
  </si>
  <si>
    <t>Fixa</t>
  </si>
  <si>
    <t>Speedy</t>
  </si>
  <si>
    <t>Linha Fixa e Speedy</t>
  </si>
  <si>
    <t>Sem plataforma</t>
  </si>
  <si>
    <t>CONTINGÊNCIA</t>
  </si>
  <si>
    <t>Linhas mínimas para teste</t>
  </si>
  <si>
    <t>APENAS CONSULTA</t>
  </si>
  <si>
    <t>Fixa ATIS</t>
  </si>
  <si>
    <t>SOLICITAR PARA VIVO</t>
  </si>
  <si>
    <t>CPF</t>
  </si>
  <si>
    <t>NOME</t>
  </si>
  <si>
    <t>Nome da Mãe</t>
  </si>
  <si>
    <t>Nascimento</t>
  </si>
  <si>
    <t>Conta</t>
  </si>
  <si>
    <t>Restantes para análise de crédito</t>
  </si>
  <si>
    <t>Fixa CSO</t>
  </si>
  <si>
    <t>277.750.968-96</t>
  </si>
  <si>
    <t xml:space="preserve">WILLIAM DE HOLANDA MIRABET </t>
  </si>
  <si>
    <t>Maria Valdeci de Holanda Mirabet</t>
  </si>
  <si>
    <t>**************************</t>
  </si>
  <si>
    <t>Linha</t>
  </si>
  <si>
    <t>Plataforma</t>
  </si>
  <si>
    <t>Plano</t>
  </si>
  <si>
    <t>DT Ativação</t>
  </si>
  <si>
    <t>Ref. Cenário</t>
  </si>
  <si>
    <t>Fixa Speedy</t>
  </si>
  <si>
    <t>PÓS-PAGO GSM MOVEL</t>
  </si>
  <si>
    <t xml:space="preserve">BASICO FUNCION </t>
  </si>
  <si>
    <t>NÃO MEXER!!!</t>
  </si>
  <si>
    <t>Fixa FWT DSP</t>
  </si>
  <si>
    <t>1156712380 / 1156712377</t>
  </si>
  <si>
    <t>LIRS</t>
  </si>
  <si>
    <t>-</t>
  </si>
  <si>
    <t>Fixa FWT FSP</t>
  </si>
  <si>
    <t>7131255040 / 21-37719664 / 21-35801923 /  37-34390282 / 51-31508744</t>
  </si>
  <si>
    <t>LINHA INTERNET RES</t>
  </si>
  <si>
    <t>PLANO ZERO LIRW</t>
  </si>
  <si>
    <t>POS #1</t>
  </si>
  <si>
    <t>LILIAN</t>
  </si>
  <si>
    <t>POS #2</t>
  </si>
  <si>
    <t>DANIELA</t>
  </si>
  <si>
    <t>CONTROLE #1</t>
  </si>
  <si>
    <t>POS CONTA ABERTO</t>
  </si>
  <si>
    <t>CONTROLE CONTA ABERTO</t>
  </si>
  <si>
    <t>HABILITADAS PARA TESTES</t>
  </si>
  <si>
    <t>RENATA</t>
  </si>
  <si>
    <t>POS #3</t>
  </si>
  <si>
    <t>POS #4</t>
  </si>
  <si>
    <t>FREDY</t>
  </si>
  <si>
    <t>CONTROLE #2</t>
  </si>
  <si>
    <t>CONTROLE #3</t>
  </si>
  <si>
    <t>CONTROLE #4</t>
  </si>
  <si>
    <t>PRE #1</t>
  </si>
  <si>
    <t>FABRICIO</t>
  </si>
  <si>
    <t>PRE #2</t>
  </si>
  <si>
    <t>185.043.228-74</t>
  </si>
  <si>
    <t xml:space="preserve">FREDY FARIA VOLPE </t>
  </si>
  <si>
    <t>NÃO DECLARADO</t>
  </si>
  <si>
    <t>**************</t>
  </si>
  <si>
    <t>PRE #3</t>
  </si>
  <si>
    <t>BASICO GEREN</t>
  </si>
  <si>
    <t>CPFs para simular e habilitar linhas e receber Transferencia</t>
  </si>
  <si>
    <t>SIMULAR HABILITACAO</t>
  </si>
  <si>
    <t>301.129.818-10</t>
  </si>
  <si>
    <t>CONTROLE GSM MOVEL</t>
  </si>
  <si>
    <t>EFETIVAR HABILITACAO</t>
  </si>
  <si>
    <t>FIXO #1</t>
  </si>
  <si>
    <t>FIXO #2</t>
  </si>
  <si>
    <t>FWT #1</t>
  </si>
  <si>
    <t>274.615.588-54</t>
  </si>
  <si>
    <t>FWT #2</t>
  </si>
  <si>
    <t>PRE #1 (contingencia)</t>
  </si>
  <si>
    <t>348.777.238-89</t>
  </si>
  <si>
    <t>WILLIAM</t>
  </si>
  <si>
    <t>PRE #4</t>
  </si>
  <si>
    <t>POS #1 (contingencia)</t>
  </si>
  <si>
    <t xml:space="preserve">RENATA CRISTINA DE MATTEO </t>
  </si>
  <si>
    <t>Elenice Gutierrez Simao de Matteo</t>
  </si>
  <si>
    <t>RECEBER LINHA (TT)</t>
  </si>
  <si>
    <t>TT PRE #1</t>
  </si>
  <si>
    <t>PRÉ-PAGO GSM MOVEL</t>
  </si>
  <si>
    <t xml:space="preserve">Plano Pre Diario </t>
  </si>
  <si>
    <t>TT CONTROLE #1</t>
  </si>
  <si>
    <t>BASICO FUNCION</t>
  </si>
  <si>
    <t>POS-PAGO GSM MOVEL</t>
  </si>
  <si>
    <t>INTERNET MOVEL 8GB</t>
  </si>
  <si>
    <t xml:space="preserve">FABRICIO FAVARO </t>
  </si>
  <si>
    <t>Maria Tadeu Portes Favaro</t>
  </si>
  <si>
    <t xml:space="preserve">BASICO GEREN </t>
  </si>
  <si>
    <t>Plano Pre Diario</t>
  </si>
  <si>
    <t>*</t>
  </si>
  <si>
    <t>Lilian Bezerra de Oliveira</t>
  </si>
  <si>
    <t>ROSA MARIA OLIVEIRA</t>
  </si>
  <si>
    <t>CLASSICA PBL</t>
  </si>
  <si>
    <t>PLANO BASICO 200 MIN</t>
  </si>
  <si>
    <t xml:space="preserve">CONTROLE PLUS 2GB_75 MIN </t>
  </si>
  <si>
    <t>Prioridade</t>
  </si>
  <si>
    <t>Demanda</t>
  </si>
  <si>
    <t>Tipo</t>
  </si>
  <si>
    <t>Analista</t>
  </si>
  <si>
    <t>Sistema</t>
  </si>
  <si>
    <t>Funcionalidade</t>
  </si>
  <si>
    <t>Size</t>
  </si>
  <si>
    <t>Cenário / Descrição do Teste</t>
  </si>
  <si>
    <t>Resultado Esperado</t>
  </si>
  <si>
    <t>Tipo de massa premissa</t>
  </si>
  <si>
    <t>Massa do Teste</t>
  </si>
  <si>
    <t>Documento</t>
  </si>
  <si>
    <t>ICCID</t>
  </si>
  <si>
    <t>Solicitação Gerada</t>
  </si>
  <si>
    <t>Linha Gerada</t>
  </si>
  <si>
    <t>Observação do validador</t>
  </si>
  <si>
    <t>Regressão</t>
  </si>
  <si>
    <t>UiPath</t>
  </si>
  <si>
    <t>Cliente/Prospect</t>
  </si>
  <si>
    <t>P</t>
  </si>
  <si>
    <t>CONSULTAR</t>
  </si>
  <si>
    <t>Consulta de Cliente por linha Fixa (ATIS)</t>
  </si>
  <si>
    <t>DEVE constar a referencia [ATIS], se o protocolo foi gerado e os detalhes da linha e da conta (aceleradores)</t>
  </si>
  <si>
    <t>Linha fixa ATIS</t>
  </si>
  <si>
    <t>Consulta de Cliente por linha Fixa (CSO)</t>
  </si>
  <si>
    <t>DEVE constar a referencia [CSO], e os detalhes da linha e da conta (aceleradores)</t>
  </si>
  <si>
    <t>Linha fixa CSO</t>
  </si>
  <si>
    <t xml:space="preserve">Consulta de Cliente por linha Fixa FWT (DSP) </t>
  </si>
  <si>
    <t>DEVE constar a referencia [ [FWT DSP], e os detalhes da linha e da conta (aceleradores)</t>
  </si>
  <si>
    <t>Linha fixa FWT DSP</t>
  </si>
  <si>
    <t>Consulta de Cliente por linha Fixa FWT (FSP) </t>
  </si>
  <si>
    <t>DEVE constar a referencia [FWT FSP], e os detalhes da linha e da conta (aceleradores)</t>
  </si>
  <si>
    <t>Linha fixa FWT FSP</t>
  </si>
  <si>
    <t>Consulta de Cliente por Protocolo. Buscar na pesquisa superior e na aba relacionamentos. Clicar em Relacionamentos, devem ser disponibilizados os ultimos protocolos gerados, selecionar um dos protocolos e copiar,  ir na pesquisa superior, em Pesquisar por: selecionar Protocolo, colar e clicar em BUSCAR.</t>
  </si>
  <si>
    <t>Os protocolos devem retornar a pesquisa ASSIM COMO TODOS OS DETALHES DO RELACIONAMENTO.</t>
  </si>
  <si>
    <t>Protocolo existente</t>
  </si>
  <si>
    <t>Solicitação</t>
  </si>
  <si>
    <t>Consulta no painel de Solicitações (ver se as solicitações estão concluindo, de forma geral. Observar se não está com muitas solicitações pendentes.)</t>
  </si>
  <si>
    <t>A consulta deve ocorrer a todo momento pelo coordenador do time. Apesar de utilizar o modulo de lojas, a pesquisa deve abranger lojas e callcenter</t>
  </si>
  <si>
    <t>DEVE constar a referencia FWT [DSP], e os detalhes da linha e da conta (aceleradores)</t>
  </si>
  <si>
    <t>Consulta de Cliente por linha Fixa FWT (FSP) e Protocolos respectivos de cada terminal. </t>
  </si>
  <si>
    <t>DEVE constar a referencia FWT [FSP], e os detalhes da linha e da conta (aceleradores)</t>
  </si>
  <si>
    <t>Consulta de Cliente por Protocolo. Posicionar através de Protocolo, validar também na aba relacionamentos.</t>
  </si>
  <si>
    <t>Buscar na pesquisa superior e na aba relacionamentos</t>
  </si>
  <si>
    <t>Thiago</t>
  </si>
  <si>
    <t>Retenção</t>
  </si>
  <si>
    <t>G</t>
  </si>
  <si>
    <t>EFETIVAR</t>
  </si>
  <si>
    <t>EFETIVAR um retenção como improdutiva / queda de ligação.</t>
  </si>
  <si>
    <t>• Ver se gera protocolo e carrega os dados do Cliente.
• Clicar em todos os links de consulta e funcionalidades
• Ver se no botão "improdutiva", o campo "motivo" está marcado com "improdutiva" e se carregam os sub motivos. 
• Finalizar atendimento com o sub-motivo "queda de ligação". 
• Anotar protocolo e ticket gerados.</t>
  </si>
  <si>
    <t>Linha speedy</t>
  </si>
  <si>
    <t>SIMULAR</t>
  </si>
  <si>
    <t>SIMULAR uma retenção como "aceitou argumento".</t>
  </si>
  <si>
    <t>• Ver se gera protocolo e carrega os dados do Cliente.
• Clicar em todos os links de consulta e funcionalidades
• Ver se no botão "retenção", abre uma guia (sem mudar o protocolo). 
• Informar campos obrigatórios (check box + produto + motivo + SubMotivo) e clicar em "Aceitou Argumento".
• Anotar protocolo e ticket gerados.</t>
  </si>
  <si>
    <t>GG</t>
  </si>
  <si>
    <t>SIMULAR duas ofertas em retenção. Uma para "Linha Fixa" e outra "Linha Fixa + Speedy". O resultado deve ser o mesmo (exceto a matriz de ofertas).</t>
  </si>
  <si>
    <t>• Ver se no botão "retenção", abre uma guia (sem mudar o protocolo). 
• Informar campos obrigatórios (check box + produto + motivo + SubMotivo) e clicar em "Recusou argumento".
• Testar alguns grupos de ofertas e clicar em incluir.
• Ver se a ofeta foi selecionada abaixo.
• Registrar o atendimento como Queda de Ligação
• Anotar protocolo e ticket gerados.</t>
  </si>
  <si>
    <t>Linha fixa + Linha speedy</t>
  </si>
  <si>
    <t>Histórico de Atendimentos</t>
  </si>
  <si>
    <t>M</t>
  </si>
  <si>
    <t>Consulta no Histórico de Atendimento</t>
  </si>
  <si>
    <t>Efetuar a consulta da linha e ver se aparece o registro de queda de ligação</t>
  </si>
  <si>
    <t>Relatório Mapa de Improdutiva</t>
  </si>
  <si>
    <t>Extrair relatório e ver se os atendimentos improdutivos realizados foram contabilizados</t>
  </si>
  <si>
    <t>Relatório Mapa de Oferta de Retenção</t>
  </si>
  <si>
    <t>Relatório Mapa de Oferta da Retenção</t>
  </si>
  <si>
    <t>Ver se aparece relatório /retorno de 1 semana antes para perfil Fixa_retenção_Linhas  p/ o site call center_ atento_sbc_sip</t>
  </si>
  <si>
    <t>Efetuar consulta cliente / prospect e avaliar se os campos estão retornando de forma adequada</t>
  </si>
  <si>
    <t>CPF #1 simulacao pos</t>
  </si>
  <si>
    <t>Lucas</t>
  </si>
  <si>
    <t>Gerar protocolo e palitar protocolo</t>
  </si>
  <si>
    <t>Gerar protocolo e palitar protocolo. </t>
  </si>
  <si>
    <t>Gerar protocolo e palitar protocolo. Printar telas, informar número do protocolo.</t>
  </si>
  <si>
    <t>Linha PRE #3 habilitada para teste</t>
  </si>
  <si>
    <t>Habilitação</t>
  </si>
  <si>
    <t>Efetivar uma habilitação pós-pago em contingência.</t>
  </si>
  <si>
    <t>CPF habilitação POS #1 (contingencia)</t>
  </si>
  <si>
    <t>89551018407001196370</t>
  </si>
  <si>
    <t>Efetivar uma habilitação pré-pago em contingência.</t>
  </si>
  <si>
    <t>CPF habilitacao PRE #1 (contingencia)</t>
  </si>
  <si>
    <t>89551091618011474298</t>
  </si>
  <si>
    <t>Gustavo</t>
  </si>
  <si>
    <t>Envio de Documentos</t>
  </si>
  <si>
    <t>Emissão de 2° via de conta e Boleto SMP/Separado/Conta Detalhada. Posicionar a linha pós&gt;CONTAS&gt;BUSCAR&gt;CLICAR NO DETALHE DA CONTA&gt;SELECIONAR UMA FATURA E CLICAR EM ENVIO DE DOCUMENTOS&gt;SELECIONAR 2º VIA DE FATURA E TESTAR as OPÇÕES:  VISUALIZAR&gt;ENVIAR&gt;</t>
  </si>
  <si>
    <t>Devem ser Geradas todas as opçoes de Conta Detalhada / 2º Via de Fatura / Boleto SMP e Separado. Salvar telas e PDF</t>
  </si>
  <si>
    <t>Linha POS existente #1</t>
  </si>
  <si>
    <t>Contestação</t>
  </si>
  <si>
    <t>EFETIVAR uma Contestação de 1 centavo. Ligação ou SMS,  fatura precisa ter menos de 14 dias do vencimento para o perfil. Cenário complexo, se não tiver executado antes, necessário buscar apoio. Posicionar a linha&gt; Clicar na Lupa de faturamento&gt;Selecionar uma fatura e clicar em ANÁLISE DE FATURA&gt; Na aba ANÁLISE DE FATURA selecionar a linha e BUSCAR &gt;Selecionar o item a ser contestado&gt;Em valor a contestar inserir 0,01&gt;Incluir Item&gt;Na aba NOTAS, inseir uma nota de abertura&gt;Na aba EVIDÊNCIAS, inserir uma evidência(print)&gt; Voltar na aba ANÁLISE DE FATURA e REGISTRAR ANÁLISE DE FATURA. </t>
  </si>
  <si>
    <t>ANÁLISE DE FATURA DEVE SER ENVIADA COM SUCESSO.</t>
  </si>
  <si>
    <t>Linha CTRL existente #1</t>
  </si>
  <si>
    <t>EFETIVAR uma Habilitação Pós, com prospect, sem aquisição. Abrir uma Nova Interação&gt;Pesquisar o CPF&gt;Selecionar Um prospect sem linha associada&gt;Clicar no Menu lateral em VENDAS&gt;Pos-Pago/Controle&gt;HABILITAÇÃO&gt;Realizar a análise de Crédito&gt; Seguir a esteira até a etapa final e GERAR A SOLICITAÇÃO</t>
  </si>
  <si>
    <t>Efetivar e consultar o ciclo para confirmar o sucesso.</t>
  </si>
  <si>
    <t>CPF habilitação POS #2</t>
  </si>
  <si>
    <t>89551093419058484896</t>
  </si>
  <si>
    <t>Migração</t>
  </si>
  <si>
    <t>EFETIVAR uma Migração de Pós para Controle. Abrir uma nova Interação&gt;Posicionar a linha pós-pago&gt;No menu lateral SERVIÇOS&gt;Migração&gt;Validar a linha&gt;Selecionar Migrar para*&gt;Controle&gt;AVANÇAR&gt;Seguir a esteira até etapa final e GERAR A SOLICITAÇÃO. Obs: CARREGAR A TELA DE SERVIÇOS PRA GARANTIR QUE NÃO DÁ ERRO.</t>
  </si>
  <si>
    <t>Linha POS #1 habilitada para teste</t>
  </si>
  <si>
    <t>EFETIVAR uma Migração de Pós para Pré. Efetivar uma Migração de Pós para Pré-pago. Abrir uma nova Interação&gt;Posicionar a linha pré-pago&gt;No menu lateral SERVIÇOS&gt;Migração&gt;Validar a linha&gt;Selecionar Migrar para*&gt;PRÉ-PAGO&gt;AVANÇAR&gt;Seguir a esteira até etapa final e GERAR A SOLICITAÇÃO.</t>
  </si>
  <si>
    <t>Linha POS #2 habilitada para teste</t>
  </si>
  <si>
    <t>IMEI: 359503060100740</t>
  </si>
  <si>
    <t>Serviços Avançados</t>
  </si>
  <si>
    <t>EFETIVAR ativação de Serviços Avançados.  Abrir uma nova Interação&gt;Posicionar a linha PÓS-PAGO&gt;No menu lateral SERVIÇOS&gt;PÓS-PAGO&gt;Ativação e Desativação de Serviços&gt;SERVIÇOS AVANÇADOS&gt;Ir na aba PARCEIROS&gt;Selecionar VIVO SEGURANÇA&gt;CLICAR EM COMPRAR.  </t>
  </si>
  <si>
    <t>QUALQUER SERVIÇO. Efetivar! No entanto, não apresenta número de solicitação.</t>
  </si>
  <si>
    <t>Linha POS #4 habilitada para teste</t>
  </si>
  <si>
    <t>SIMULAR uma Habilitação Pós, com prospect, sem aquisição. Pesquisar o CPF&gt;Posicionar o Prospect sem linha&gt;Ir em HABILITAÇÃO&gt;HABILITAÇÃO PÓS&gt;Inserir os dados obrigatórios e seguir a esteira até a tela de Resumo e não gerar a solicitação.</t>
  </si>
  <si>
    <t>Apenas Simular - NÃO GERAR A SOLICITAÇÃO</t>
  </si>
  <si>
    <t>EFETIVAR uma Habilitação POS FWT FSP, com prospect, sem aquisição. Pesquisar o CPF&gt;Posicionar o Prospect sem linha&gt;Ir em HABILITAÇÃO&gt;HABILITAÇÃO PÓS/CONTROLE&gt; Em TIPO DE LINHA selecionar FIXA em UF DA LINHA selecionar MG&gt; Seguir a esteira até o fim e GERAR A SOLICITAÇÃO.</t>
  </si>
  <si>
    <t>CPF Habilitação FWT #1</t>
  </si>
  <si>
    <t>CEP:  30320-900</t>
  </si>
  <si>
    <t>89552336438000720129</t>
  </si>
  <si>
    <t>Troca de Plano</t>
  </si>
  <si>
    <t>EFETIVAR uma troca de plano Pós.&gt;Posicionar a linha PÓS-PAGO&gt;No menu lateral SERVIÇOS&gt; PÓS-PAGO&gt;TROCA DE PLANO&gt;SELECIONAR O TIPO DE OPERAÇÃO&gt;Seguir a esteira até etapa final e GERAR A SOLICITAÇÃO. </t>
  </si>
  <si>
    <t>Serviços Básicos</t>
  </si>
  <si>
    <t>EFETIVAR uma ativação de serviços.Clicar na aba SERVIÇOS &gt;PÓS-PAGO&gt; Ativação e Desativação de Serviços &gt; Serviços Básicos &gt; Ir no campo SERVIÇOS A ATIVAR e em Grupo de Serviços selecionar um parâmetro e clicar em Buscar, clicar em cima do parâmetro no campo Serviços Disponíveis e em Adicionar&gt; AVANÇAR&gt; Colocar Obs e GERAR A SOLICITAÇÃO.</t>
  </si>
  <si>
    <t>QUALQUER SERVIÇO. Efetivar e consultar o ciclo para confirmar o sucesso.</t>
  </si>
  <si>
    <t>Informe de Pagamento</t>
  </si>
  <si>
    <t>Posicionar Linha Pós-pago com Conta em aberto, ir na aba CONTAS&gt;BUSCAR&gt;CLICAR NOS DETALHES&gt;Selecionar a Fatura&gt;INFORME DE PAGAMENTO&gt; Não gerar solicitação, validar se campos DATA E BANCO retornam normalmente.</t>
  </si>
  <si>
    <t>Validar se Botão está selecionável e se campos estão retornando corretos.</t>
  </si>
  <si>
    <t>Linha Pós com conta em aberto</t>
  </si>
  <si>
    <t>Conta 0150393354</t>
  </si>
  <si>
    <t>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</t>
  </si>
  <si>
    <t>EFETIVAR uma Habilitação Pós, com prospect, sem aquisição. Pesquisar o CPF&gt;Posicionar o Prospect sem linha&gt;Ir em HABILITAÇÃO&gt;HABILITAÇÃO PÓS&gt;Inserir os dados obrigatórios e seguir a esteira até a tela de Resumo e GERAR A SOLICITAÇÃO.</t>
  </si>
  <si>
    <t>CPF habilitação POS #3</t>
  </si>
  <si>
    <t>89551018207009134666</t>
  </si>
  <si>
    <t>Troca de Número</t>
  </si>
  <si>
    <t>EFETIVAR um troca de número Pós. Abrir uma nova Interação&gt;Posicionar a linha pós-pago&gt;No menu lateral SERVIÇOS&gt;PÓS-PAGO&gt;TROCA DE NÚMERO&gt;Sem portabilidade BUSCAR&gt;Selecionar um dos números disponibilizados&gt;Seguir a esteira até etapa final e GERAR A SOLICITAÇÃO.</t>
  </si>
  <si>
    <t>Linha do cenário 34</t>
  </si>
  <si>
    <t>EFETIVAR uma Habilitação Pós FWT FSP, com prospect, sem aquisição. Pesquisar o CPF&gt;Posicionar o Prospect sem linha&gt;Ir em HABILITAÇÃO&gt;HABILITAÇÃO PÓS/CONTROLE&gt; Em TIPO DE LINHA selecionar FIXA em UF DA LINHA selecionar MG&gt; Seguir a esteira até o fim e GERAR A SOLICITAÇÃO.</t>
  </si>
  <si>
    <t>CPF Habilitação FWT #2</t>
  </si>
  <si>
    <t>CEP:		30320-900</t>
  </si>
  <si>
    <t>89552336438000720145</t>
  </si>
  <si>
    <t>SIMULAR uma Habilitação Vivo Internet Fixa, com cliente, sem aquisição</t>
  </si>
  <si>
    <t>1130827183   ou Através do Painel de Solicitações</t>
  </si>
  <si>
    <t>EFETIVAR ativação de Serviços Avançados. Posicionar a linha PÓS-PAGO&gt;No menu lateral SERVIÇOS&gt;PÓS-PAGO&gt;Ativação e Desativação de Serviços&gt;SERVIÇOS AVANÇADOS&gt;Ir na aba PARCEIROS&gt;Selecionar VIVO SEGURANÇA&gt;CLICAR EM COMPRAR. </t>
  </si>
  <si>
    <t>Troca de Equipamento</t>
  </si>
  <si>
    <t>SIMULAR Troca de Aparelho/Tecnologia</t>
  </si>
  <si>
    <t>Simular. Buscar IMEI, ICCID e linhas conforme disponibilidade</t>
  </si>
  <si>
    <t>EFETIVAR um troca de número Pós</t>
  </si>
  <si>
    <t>Linha POS #3 habilitada para teste</t>
  </si>
  <si>
    <t>EFETIVAR uma troca de plano Pós. Posicionar a linha PÓS-PAGO&gt;No menu lateral SERVIÇOS&gt; PÓS-PAGO&gt;TROCA DE PLANO&gt;SELECIONAR O TIPO DE OPERAÇÃO&gt;Seguir a esteira até etapa final e GERAR A SOLICITAÇÃO. </t>
  </si>
  <si>
    <t>Vivo Valoriza</t>
  </si>
  <si>
    <t>Consulta de Cliente por linha Pós e Saldo Pontos e Extrato de Pontos Vivo Valoriza / Serviços &gt; Vivo Valoriza &gt; Extrato de Pontos</t>
  </si>
  <si>
    <t>Dados da linha e Pontos (718)</t>
  </si>
  <si>
    <t>Linha POS existente #2</t>
  </si>
  <si>
    <t>Troca de CHIP</t>
  </si>
  <si>
    <t>EFETIVAR Troca de CHIP. Posicionar a linha pré-pago&gt;TROCA DE EQUIPAMENTO&gt;Selecionar CHIP&gt; Informar o ICCID&gt;BUSCAR&gt;Selecionar na lista AVANÇAR&gt; Seguir a esteira até ultima etapa.</t>
  </si>
  <si>
    <t>Solicitação Concluída sem erros.</t>
  </si>
  <si>
    <t>89551018439010153274</t>
  </si>
  <si>
    <t>Dados da linha e Pontos (3.330)</t>
  </si>
  <si>
    <t>Só é permitido o envio de faturas em Aberto.</t>
  </si>
  <si>
    <t>2º Via de Fatura</t>
  </si>
  <si>
    <t>Na Aba Contas &gt; Faturas/Outros Documentos - Testar o Botão 2º Via de Fatura por E-mail - Seguir o Fluxo Até efetivar o envio</t>
  </si>
  <si>
    <t>2º Via de Fatura Enviada por E-mail</t>
  </si>
  <si>
    <t>EFETIVAR uma ativação de serviços. QUALQUER SERVIÇO. Abrir uma Interação em Call Center, clicar na aba SERVIÇOS &gt; Pré-Pago &gt; Ativação e Desativação de Serviços &gt; Serviços Básicos &gt; Ir no campo SERVIÇOS A ATIVAR e em Grupo de Serviços selecionar um parâmetro e clicar em Buscar, clicar em cima do parâmetro no campo Serviços Disponíveis e em Adicionar, AVANÇAR, colocar Obs e GERAR A SOLICITAÇÃO.</t>
  </si>
  <si>
    <t>Gerar a solicitação sem erros.</t>
  </si>
  <si>
    <t>Consulta de Cliente por linha Pré. Consultar se consta a referencia pré, se o protocolo foi gerado e os detalhes da linha e da conta (aceleradores)</t>
  </si>
  <si>
    <t>DEVE constar plataforma da linha, bem como os últimos relacionamentos</t>
  </si>
  <si>
    <t>EFETIVAR uma Habilitação CONTROLE, com prospect, sem aquisição. Abrir uma Nova Interação&gt;Pesquisar o CPF&gt;Selecionar Um prospect sem linha associada&gt;Clicar no Menu lateral em VENDAS&gt;Pos-Pago/Controle&gt;HABILITAÇÃO&gt;Realizar a análise de Crédito&gt; Seguir a esteira, até a etapa final e GERAR A SOLICITAÇÃO.</t>
  </si>
  <si>
    <t>CPF habilitação CONTROLE #1</t>
  </si>
  <si>
    <t>89551018439010153282</t>
  </si>
  <si>
    <t>EFETIVAR uma Habilitação PRÉ-PAGO com prospect, sem aquisição. Abrir uma Nova Interação&gt;Pesquisar o CPF&gt;Selecionar Um prospect sem linha associada&gt;Clicar no Menu lateral em VENDAS&gt;PRÉ-PAGO&gt;HABILITAÇÃO&gt; Seguir a esteira até a etapa final e GERAR A SOLICITAÇÃO.</t>
  </si>
  <si>
    <t>CPF habilitação PRE #2</t>
  </si>
  <si>
    <t>89551018439010153290</t>
  </si>
  <si>
    <t>EFETIVAR uma Migração de Pré para Controle. Abrir uma nova Interação&gt;Posicionar linha pré-pago&gt;No menu lateral SERVIÇOS, selecionar Migração&gt; Clicar em validar a linha e seguir a estereira até etapa final e GERAR SOLICITAÇÃO.</t>
  </si>
  <si>
    <t>Linha PRE #1 habilitada para teste</t>
  </si>
  <si>
    <t>EFETIVAR uma Migração de Controle para Pós. Abrir uma nova Interação&gt;Posicionar a linha Controle&gt;No menu lateral SERVIÇOS&gt;Migração&gt;Validar a linha&gt;Selecionar Migrar para*&gt;PÓS-PAGO&gt;AVANÇAR&gt;Seguir a esteira até etapa final e  GERAR A SOLICITAÇÃO. </t>
  </si>
  <si>
    <t>Linha CTRL #1 habilitada para teste</t>
  </si>
  <si>
    <t xml:space="preserve">
EFETIVAR uma troca de plano controle. Abrir uma nova Interação&gt;Posicionar a linha Controle&gt;No menu lateral SERVIÇOS&gt; CONTROLE&gt;TROCA DE PLANO&gt;SELECIONAR O TIPO DE OPERAÇÃO&gt;Seguir a esteira até etapa final e GERAR A SOLICITAÇÃO. </t>
  </si>
  <si>
    <t>Linha CTRL #4 habilitada para teste</t>
  </si>
  <si>
    <t>EFETIVAR uma ativação de serviços. Clicar na aba SERVIÇOS &gt; CONTROLE &gt; Ativação e Desativação de Serviços &gt; Serviços Básicos &gt; Ir no campo SERVIÇOS A ATIVAR e em Grupo de Serviços selecionar um parâmetro e clicar em Buscar, clicar em cima do parâmetro no campo Serviços Disponíveis e em Adicionar, AVANÇAR, colocar Obs e GERAR A SOLICITAÇÃO.</t>
  </si>
  <si>
    <t>Efetivar uma Habilitação Pré, com prospect, sem aquisição. Pesquisar o CPF&gt;Selecionar Um prospect sem linha associada&gt;Clicar no Menu lateral em VENDAS&gt;PRÉ-PAGO&gt;HABILITAÇÃO&gt; Seguir a esteira até a etapa final e GERAR A SOLICITAÇÃO.</t>
  </si>
  <si>
    <t>CPF habilitação PRE #3</t>
  </si>
  <si>
    <t>89551018439010153316</t>
  </si>
  <si>
    <t>Consulta de Cliente por linha Pré</t>
  </si>
  <si>
    <t>DEVE constar a referencia PRÉ-PAGO, e os detalhes da linha (aceleradores)</t>
  </si>
  <si>
    <t>Transferencia de Titularidade</t>
  </si>
  <si>
    <t>EFETIVAR uma transferencia de titularidade. Após gerar a solicitação, consultar se a titularidade foi alterada.</t>
  </si>
  <si>
    <t>Posicionar Linha Controle com conta em aberto, ir na aba CONTAS&gt;BUSCAR&gt;CLICAR NOS DETALHES&gt;Selecionar a Fatura&gt;INFORME DE PAGAMENTO&gt; Não gerar solicitação, validar se campos DATA E BANCO retornam normalmente.</t>
  </si>
  <si>
    <t>Linha controle com conta em aberto</t>
  </si>
  <si>
    <t>Conta 0270790290</t>
  </si>
  <si>
    <t>EFETIVAR uma Habilitação CONTROLE, com prospect, sem aquisição. Pesquisar o CPF&gt;Posicionar o Prospect sem linha&gt;Ir em HABILITAÇÃO&gt;HABILITAÇÃO PÓS/CONTROLE&gt;Inserir os dados obrigatórios e seguir a esteira até a tela de Resumo e GERAR A SOLICITAÇÃO.</t>
  </si>
  <si>
    <t>CPF habilitação CONTROLE #2</t>
  </si>
  <si>
    <t>89551018439010153308</t>
  </si>
  <si>
    <t>EFETIVAR uma Habilitação Pré, com prospect, sem aquisição. Pesquisar o CPF&gt;Selecionar Um prospect sem linha associada&gt;Clicar no Menu lateral em VENDAS&gt;PRÉ-PAGO&gt;HABILITAÇÃO&gt; Seguir a esteira até a etapa final e GERAR A SOLICITAÇÃO.</t>
  </si>
  <si>
    <t>CPF habilitação PRE #4</t>
  </si>
  <si>
    <t>89551018439010153324</t>
  </si>
  <si>
    <t>Habilitação Multipla</t>
  </si>
  <si>
    <t>SIMULAR uma Habilitação Multipla Controle, com prospect, sem aquisição</t>
  </si>
  <si>
    <t>CPF #1 Simulacao controle</t>
  </si>
  <si>
    <t>Simular um troca de número Pré. Posicionar a linha PRÉ-PAGO&gt;No menu lateral SERVIÇOS&gt;PRÉ-PAGO&gt;TROCA DE NÚMERO&gt;Sem portabilidade BUSCAR&gt;Selecionar um dos números disponibilizados&gt;Seguir a esteira até etapa final e NÃO GERAR A SOLICITAÇÃO.</t>
  </si>
  <si>
    <t>EFETIVAR uma Migração de Pré para Pós. Posicionar linha pré-pago&gt;No menu lateral SERVIÇOS, selecionar Migração&gt; Clicar em validar a linha e seguir a estereira até etapa final e GERAR SOLICITAÇÃO.</t>
  </si>
  <si>
    <t>Linha PRE #2 habilitada para teste</t>
  </si>
  <si>
    <t>SIMULAR uma Migração de Controle para Pós. Posicionar linha CONTROLE&gt;No menu lateral SERVIÇOS, selecionar Migração&gt; Clicar em validar a linha e seguir a estereira até etapa final.</t>
  </si>
  <si>
    <t>SIMULAR uma Migração de Pré para Controle. Posicionar linha pré-pago&gt;No menu lateral SERVIÇOS, selecionar Migração&gt; Clicar em validar a linha e seguir a estereira até etapa final.</t>
  </si>
  <si>
    <t>EFETIVAR ativação de Serviços Avançados. Posicionar a linha CONTROLE&gt;No menu lateral SERVIÇOS&gt;CONTROLE&gt;Ativação e Desativação de Serviços&gt;SERVIÇOS AVANÇADOS&gt;Ir na aba PARCEIROS&gt;Selecionar VIVO SEGURANÇA&gt;CLICAR EM COMPRAR. </t>
  </si>
  <si>
    <t>EFETIVAR uma transferencia de titularidade</t>
  </si>
  <si>
    <t>EFETIVAR uma troca de número Controle</t>
  </si>
  <si>
    <t>Linha CTRL #3 habilitada para teste</t>
  </si>
  <si>
    <t>EFETIVAR uma troca de plano Controle. Posicionar a linha Controle&gt;No menu lateral SERVIÇOS&gt; CONTROLE&gt;TROCA DE PLANO&gt;SELECIONAR O TIPO DE OPERAÇÃO&gt;Seguir a esteira até etapa final e GERAR A SOLICITAÇÃO. </t>
  </si>
  <si>
    <t>SIMULAR uma Migração de Pré para Pós. Posicionar linha pré-pago&gt;No menu lateral SERVIÇOS, selecionar Migração&gt; Clicar em validar a linha e seguir a estereira até etapa final e NÃO GERAR SOLICITAÇÃO.</t>
  </si>
  <si>
    <t>Simular. NÃO GERAR SOLICITAÇÃO</t>
  </si>
  <si>
    <t>SIMULAR Troca de CHIP. Posicionar a linha pré-pago&gt;TROCA DE EQUIPAMENTO&gt;Selecionar CHIP&gt; Informar o ICCID&gt;BUSCAR&gt;Selecionar na lista AVANÇAR&gt; Seguir a esteira até ultima etapa.</t>
  </si>
  <si>
    <t>89551093419058484920</t>
  </si>
  <si>
    <t>Simular uma Habilitação CONTROLE. Pesquisar o CPF&gt;Posicionar o Prospect sem linha&gt;Ir em HABILITAÇÃO&gt;HABILITAÇÃO PÓS/CONTROLE&gt;Inserir os dados obrigatórios e seguir a esteira até a tela de Resumo.</t>
  </si>
  <si>
    <t>CPF #2 Simulacao controle</t>
  </si>
  <si>
    <t>89551019307003140096</t>
  </si>
  <si>
    <t>Simular uma Troca de Equipamento (Sem aquisição)</t>
  </si>
  <si>
    <t>Não Gerar Solicitarção.</t>
  </si>
  <si>
    <t>EFETIVAR uma Migração de Controle para Pós. Posicionar a linha Controle&gt;No menu lateral SERVIÇOS&gt;Migração&gt;Validar a linha&gt;Selecionar Migrar para*&gt;PÓS-PAGO&gt;AVANÇAR&gt;Seguir a esteira até etapa final e GERAR A SOLICITAÇÃO. CARREGAR A TELA DE SERVIÇOS PRA GARANTIR QUE NÃO DÁ ERRO.</t>
  </si>
  <si>
    <t>Linha CTRL #2 habilitada para teste</t>
  </si>
  <si>
    <t>Envio de Documentos (Perfil Autorizadas) </t>
  </si>
  <si>
    <t>Cancelamento de Linha</t>
  </si>
  <si>
    <t>Realizar o Cancelamento de Linha</t>
  </si>
  <si>
    <t>Virou Pos cenário 74</t>
  </si>
  <si>
    <t>Realizar o Cancelamento de Linha - USAR PERFIL TELEVENDAS - HTTPS</t>
  </si>
  <si>
    <t>Alteração do Ciclo e do vencimento</t>
  </si>
  <si>
    <t>Na aba de contas alterar o Ciclo e dia do vencimento</t>
  </si>
  <si>
    <t>Conta On Line</t>
  </si>
  <si>
    <t>Na aba contas ATIVAR e DESATIVAR conta on line.</t>
  </si>
  <si>
    <t>Formato Fatura</t>
  </si>
  <si>
    <t>Na aba de contas alterar Formato de Fatura: Papel &gt; Braile</t>
  </si>
  <si>
    <t>Alterar Senha Vivo 360</t>
  </si>
  <si>
    <t>Testar se os dados de usuário (Login) é carregado na tela de alterar senha. Não precisa alterar a senha.</t>
  </si>
  <si>
    <t>Dados carregados em tela corretamente.</t>
  </si>
  <si>
    <t>Usuário Vivo 360</t>
  </si>
  <si>
    <t>Aba Linhas</t>
  </si>
  <si>
    <t>Testar se na aba LINHAS as linhas do cliente são carregadas corretamente.</t>
  </si>
  <si>
    <t>Linhas carregadas corretamente.</t>
  </si>
  <si>
    <t>Demanda 2838 - Transferência EJB - retirar televendas e Venda Linha Fixa - Vitor Kulcsar</t>
  </si>
  <si>
    <t>ICCIDS</t>
  </si>
  <si>
    <t>STATUS</t>
  </si>
  <si>
    <t>TIPO</t>
  </si>
  <si>
    <t>TIPO DE KIT</t>
  </si>
  <si>
    <t>HLR</t>
  </si>
  <si>
    <t>Status ICCID</t>
  </si>
  <si>
    <t>IMEI</t>
  </si>
  <si>
    <t>FIXO USIM</t>
  </si>
  <si>
    <t>AVULSO</t>
  </si>
  <si>
    <t>SP</t>
  </si>
  <si>
    <t>89551001438000000015</t>
  </si>
  <si>
    <t>89551001438000000023</t>
  </si>
  <si>
    <t>89551001438000000031</t>
  </si>
  <si>
    <t>89551001438000000049</t>
  </si>
  <si>
    <t>89552336438000720079</t>
  </si>
  <si>
    <t>MG</t>
  </si>
  <si>
    <t>Expirado</t>
  </si>
  <si>
    <t>89552336438000720095</t>
  </si>
  <si>
    <t>89552336438000720103</t>
  </si>
  <si>
    <t>Reservado</t>
  </si>
  <si>
    <t>89552336438000720137</t>
  </si>
  <si>
    <t>SIM</t>
  </si>
  <si>
    <t>89551018207006635855</t>
  </si>
  <si>
    <t>89551018207009134138</t>
  </si>
  <si>
    <t>89551018207009134161</t>
  </si>
  <si>
    <t>Em uso</t>
  </si>
  <si>
    <t>89551018207009134187</t>
  </si>
  <si>
    <t>89551018207009134195</t>
  </si>
  <si>
    <t>89551018207009134211</t>
  </si>
  <si>
    <t>89551018207009134237</t>
  </si>
  <si>
    <t>89551018207009134690</t>
  </si>
  <si>
    <t>89551018207009134716</t>
  </si>
  <si>
    <t>89551018207009134732</t>
  </si>
  <si>
    <t>89551018207009134781</t>
  </si>
  <si>
    <t>89551090118088525719</t>
  </si>
  <si>
    <t>SIM HRS</t>
  </si>
  <si>
    <t>89551001439010100050</t>
  </si>
  <si>
    <t>USIM</t>
  </si>
  <si>
    <t>89551001439010100076</t>
  </si>
  <si>
    <t>89551001439010100084</t>
  </si>
  <si>
    <t>89551001439010100092</t>
  </si>
  <si>
    <t>89551018439004550642</t>
  </si>
  <si>
    <t>89551093419058484888</t>
  </si>
  <si>
    <t>USIM HRS</t>
  </si>
  <si>
    <t>89551018207009134252</t>
  </si>
  <si>
    <t>89551018207009134682</t>
  </si>
  <si>
    <t>89551018207009134799</t>
  </si>
  <si>
    <t>89551018439004550634</t>
  </si>
  <si>
    <t>89551093419058484938</t>
  </si>
  <si>
    <t>89551093219055254650</t>
  </si>
  <si>
    <t>89551018439004550626</t>
  </si>
  <si>
    <t>89551091618011474280</t>
  </si>
  <si>
    <t>89551093119023273883</t>
  </si>
  <si>
    <t>89551093119023273834</t>
  </si>
  <si>
    <t>89551093319042141653</t>
  </si>
  <si>
    <t>89551093319042141802</t>
  </si>
  <si>
    <t>89551093119023273719</t>
  </si>
  <si>
    <t>89551093444026463749</t>
  </si>
  <si>
    <t>89551093444026463756</t>
  </si>
  <si>
    <t>89551093444026463764</t>
  </si>
  <si>
    <t>89551093444026463731</t>
  </si>
  <si>
    <t>Erro</t>
  </si>
  <si>
    <t>89551093444026681472</t>
  </si>
  <si>
    <t>89551007239000000037</t>
  </si>
  <si>
    <t>89551007239000000029</t>
  </si>
  <si>
    <t>89551007239000000011</t>
  </si>
  <si>
    <t>89551093319042141661</t>
  </si>
  <si>
    <t>89551093319042141687</t>
  </si>
  <si>
    <t>89551091618011474272</t>
  </si>
  <si>
    <t>89551093319042141927</t>
  </si>
  <si>
    <t>89551093319042141828</t>
  </si>
  <si>
    <t>89551007239000000045</t>
  </si>
  <si>
    <t>89551016239000682346</t>
  </si>
  <si>
    <t>89551093319042141794</t>
  </si>
  <si>
    <t>89551093319042141836</t>
  </si>
  <si>
    <t>89551091618011474264</t>
  </si>
  <si>
    <t>89551093219055254460</t>
  </si>
  <si>
    <t>89551093344000013165</t>
  </si>
  <si>
    <t>89551093444018880827</t>
  </si>
  <si>
    <t>89551093444018880710</t>
  </si>
  <si>
    <t>89551018439010153332</t>
  </si>
  <si>
    <t>89551018439010153340</t>
  </si>
  <si>
    <t>Habilitado Atlys</t>
  </si>
  <si>
    <t>89551093444026681555</t>
  </si>
  <si>
    <t>89551093444026682116</t>
  </si>
  <si>
    <t>89551018439010153357</t>
  </si>
  <si>
    <t>89551018439010153118</t>
  </si>
  <si>
    <t>89551018439010153134</t>
  </si>
  <si>
    <t>89551018439010153126</t>
  </si>
  <si>
    <t>89551018439010153449</t>
  </si>
  <si>
    <t>89551018439010153100</t>
  </si>
  <si>
    <t>89551093444026464424</t>
  </si>
  <si>
    <t>89551093444026464440</t>
  </si>
  <si>
    <t>89551093444026464432</t>
  </si>
  <si>
    <t>89551093444026464234</t>
  </si>
  <si>
    <t>89551093444026464416</t>
  </si>
  <si>
    <t>89551093444026464457</t>
  </si>
  <si>
    <t>89551091618005962530</t>
  </si>
  <si>
    <t>89551091318010415380</t>
  </si>
  <si>
    <t>89551016239000682320</t>
  </si>
  <si>
    <t>89551016239000682312</t>
  </si>
  <si>
    <t>89551016239000682338</t>
  </si>
  <si>
    <t>89551093444026463772</t>
  </si>
  <si>
    <t>89551093444035015134</t>
  </si>
  <si>
    <t>89551093444035015159</t>
  </si>
  <si>
    <t>89551093444035015126</t>
  </si>
  <si>
    <t>89551093444035015118</t>
  </si>
  <si>
    <t>89551093444035014962</t>
  </si>
  <si>
    <t xml:space="preserve">89551093444026463640 </t>
  </si>
  <si>
    <t xml:space="preserve">89551093444026463657 </t>
  </si>
  <si>
    <t xml:space="preserve">89551093444035014947 </t>
  </si>
  <si>
    <t xml:space="preserve">89551093444035014954 </t>
  </si>
  <si>
    <t xml:space="preserve">89551000439000001558 </t>
  </si>
  <si>
    <t xml:space="preserve">89551093444035014509 </t>
  </si>
  <si>
    <t xml:space="preserve">89551093444035014939 </t>
  </si>
  <si>
    <t>89551000439000001574</t>
  </si>
  <si>
    <t>89551000439000001582</t>
  </si>
  <si>
    <t>89551000439000001590</t>
  </si>
  <si>
    <t>89551000439000001616</t>
  </si>
  <si>
    <t>89551000439000001624</t>
  </si>
  <si>
    <t>89551000439000001632</t>
  </si>
  <si>
    <t>89551000439000001640</t>
  </si>
  <si>
    <t>89551000439000001004</t>
  </si>
  <si>
    <t>89551000439000001012</t>
  </si>
  <si>
    <t>89551000439000001020</t>
  </si>
  <si>
    <t>89551000439000001038</t>
  </si>
  <si>
    <t>89551000439000001095</t>
  </si>
  <si>
    <t>89551000439000001046</t>
  </si>
  <si>
    <t>89551000439000001053</t>
  </si>
  <si>
    <t>89551000439000001061</t>
  </si>
  <si>
    <t>89551000439000001079</t>
  </si>
  <si>
    <t>89551000439000001087</t>
  </si>
  <si>
    <t>89551093144068608488</t>
  </si>
  <si>
    <t>89551093144068608553</t>
  </si>
  <si>
    <t>89551093144068608546</t>
  </si>
  <si>
    <t>89551093144068608850</t>
  </si>
  <si>
    <t>89551093144068608504</t>
  </si>
  <si>
    <t>89551093144068608538</t>
  </si>
  <si>
    <t>89551010639006406713</t>
  </si>
  <si>
    <t>89551010639006406739</t>
  </si>
  <si>
    <t>89551093344051424667</t>
  </si>
  <si>
    <t>BR</t>
  </si>
  <si>
    <t>89551093344051424675</t>
  </si>
  <si>
    <t>Executando</t>
  </si>
  <si>
    <t>Fora escopo</t>
  </si>
  <si>
    <t>Stand by</t>
  </si>
  <si>
    <t>Sucesso</t>
  </si>
  <si>
    <t>Quantidade</t>
  </si>
  <si>
    <t>Concluídos</t>
  </si>
  <si>
    <t>Geral</t>
  </si>
  <si>
    <t>Complexidade</t>
  </si>
  <si>
    <t>6 - Muito Alta</t>
  </si>
  <si>
    <t>4 - Alta</t>
  </si>
  <si>
    <t>2 - Média</t>
  </si>
  <si>
    <t>1 - Baixa</t>
  </si>
  <si>
    <t>Rótulos de Linha</t>
  </si>
  <si>
    <t>Contagem de Tipo</t>
  </si>
  <si>
    <t>Total Geral</t>
  </si>
  <si>
    <r>
      <t xml:space="preserve">IMEI 352926020148490 / IMEI 355591051225067 / ICCID </t>
    </r>
    <r>
      <rPr>
        <b/>
        <sz val="12"/>
        <color rgb="FF00B0F0"/>
        <rFont val="Calibri"/>
        <family val="2"/>
      </rPr>
      <t>89551091618011474264</t>
    </r>
  </si>
  <si>
    <t>IMEI 352926020148490 / IMEI 355591051225067 / ICCID 89551018207009134716</t>
  </si>
  <si>
    <r>
      <t xml:space="preserve">352926020148490 / IMEI 355591051225067 / ICCID </t>
    </r>
    <r>
      <rPr>
        <b/>
        <sz val="12"/>
        <rFont val="Calibri"/>
        <family val="2"/>
      </rPr>
      <t>89551018207009134716</t>
    </r>
  </si>
  <si>
    <r>
      <t xml:space="preserve"> 89551001439010100084 /  </t>
    </r>
    <r>
      <rPr>
        <b/>
        <sz val="12"/>
        <rFont val="Calibri"/>
        <family val="2"/>
      </rPr>
      <t>89551091618011474264</t>
    </r>
  </si>
  <si>
    <r>
      <t xml:space="preserve">IMEI 352926020148490 / IMEI 355591051225067 / ICCID </t>
    </r>
    <r>
      <rPr>
        <b/>
        <sz val="12"/>
        <rFont val="Calibri"/>
        <family val="2"/>
      </rPr>
      <t>89551093319042141794</t>
    </r>
  </si>
  <si>
    <t>VIVO CONTROLE-1,5GB ILIM</t>
  </si>
  <si>
    <t>Cenario</t>
  </si>
  <si>
    <t>Login</t>
  </si>
  <si>
    <t>Senha</t>
  </si>
  <si>
    <t>L4</t>
  </si>
  <si>
    <t/>
  </si>
  <si>
    <t xml:space="preserve">Henrique </t>
  </si>
  <si>
    <t>Alex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</si>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</sst>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6100"/>
      <name val="Calibri"/>
      <family val="2"/>
    </font>
    <font>
      <b/>
      <sz val="12"/>
      <name val="Calibri"/>
      <family val="2"/>
    </font>
    <font>
      <b/>
      <sz val="12"/>
      <color rgb="FF00B0F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5F497A"/>
        <bgColor rgb="FF5F497A"/>
      </patternFill>
    </fill>
    <fill>
      <patternFill patternType="solid">
        <fgColor rgb="FF1F497D"/>
        <bgColor rgb="FF1F497D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C2D69B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3F3F3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70C0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31">
    <xf numFmtId="0" fontId="0" fillId="0" borderId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1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0" xfId="0" applyFont="1" applyFill="1" applyBorder="1"/>
    <xf numFmtId="1" fontId="0" fillId="3" borderId="0" xfId="0" applyNumberFormat="1" applyFont="1" applyFill="1" applyBorder="1"/>
    <xf numFmtId="0" fontId="2" fillId="0" borderId="0" xfId="0" applyFont="1"/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 applyAlignment="1">
      <alignment horizontal="center"/>
    </xf>
    <xf numFmtId="9" fontId="0" fillId="0" borderId="15" xfId="0" applyNumberFormat="1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0" fontId="0" fillId="0" borderId="17" xfId="0" applyFont="1" applyBorder="1"/>
    <xf numFmtId="0" fontId="0" fillId="0" borderId="20" xfId="0" applyFont="1" applyBorder="1" applyAlignment="1">
      <alignment horizontal="center"/>
    </xf>
    <xf numFmtId="9" fontId="0" fillId="0" borderId="21" xfId="0" applyNumberFormat="1" applyFont="1" applyBorder="1" applyAlignment="1">
      <alignment horizontal="center"/>
    </xf>
    <xf numFmtId="9" fontId="0" fillId="0" borderId="22" xfId="0" applyNumberFormat="1" applyFont="1" applyBorder="1" applyAlignment="1">
      <alignment horizontal="center"/>
    </xf>
    <xf numFmtId="1" fontId="0" fillId="0" borderId="26" xfId="0" applyNumberFormat="1" applyFont="1" applyBorder="1"/>
    <xf numFmtId="0" fontId="0" fillId="0" borderId="26" xfId="0" applyFont="1" applyBorder="1"/>
    <xf numFmtId="0" fontId="0" fillId="0" borderId="26" xfId="0" applyFont="1" applyBorder="1" applyAlignment="1">
      <alignment wrapText="1"/>
    </xf>
    <xf numFmtId="14" fontId="0" fillId="0" borderId="26" xfId="0" applyNumberFormat="1" applyFont="1" applyBorder="1"/>
    <xf numFmtId="1" fontId="0" fillId="16" borderId="26" xfId="0" applyNumberFormat="1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wrapText="1"/>
    </xf>
    <xf numFmtId="0" fontId="10" fillId="0" borderId="26" xfId="0" applyFont="1" applyBorder="1"/>
    <xf numFmtId="14" fontId="10" fillId="0" borderId="26" xfId="0" applyNumberFormat="1" applyFont="1" applyBorder="1"/>
    <xf numFmtId="0" fontId="10" fillId="0" borderId="26" xfId="0" applyFont="1" applyBorder="1" applyAlignment="1">
      <alignment wrapText="1"/>
    </xf>
    <xf numFmtId="1" fontId="0" fillId="17" borderId="0" xfId="0" applyNumberFormat="1" applyFont="1" applyFill="1"/>
    <xf numFmtId="0" fontId="0" fillId="17" borderId="0" xfId="0" applyFont="1" applyFill="1"/>
    <xf numFmtId="0" fontId="0" fillId="17" borderId="0" xfId="0" applyFont="1" applyFill="1" applyAlignment="1">
      <alignment wrapText="1"/>
    </xf>
    <xf numFmtId="49" fontId="0" fillId="0" borderId="0" xfId="0" applyNumberFormat="1" applyFont="1"/>
    <xf numFmtId="49" fontId="0" fillId="0" borderId="0" xfId="0" applyNumberFormat="1" applyFont="1" applyAlignment="1"/>
    <xf numFmtId="0" fontId="12" fillId="0" borderId="26" xfId="0" applyFont="1" applyBorder="1"/>
    <xf numFmtId="0" fontId="12" fillId="0" borderId="26" xfId="0" applyFont="1" applyBorder="1" applyAlignment="1">
      <alignment wrapText="1"/>
    </xf>
    <xf numFmtId="0" fontId="12" fillId="0" borderId="0" xfId="0" applyFont="1" applyAlignment="1">
      <alignment vertical="center"/>
    </xf>
    <xf numFmtId="0" fontId="4" fillId="0" borderId="0" xfId="0" applyFont="1"/>
    <xf numFmtId="9" fontId="0" fillId="0" borderId="26" xfId="0" applyNumberFormat="1" applyFont="1" applyBorder="1" applyAlignment="1">
      <alignment horizont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1" fillId="2" borderId="29" xfId="0" applyFont="1" applyFill="1" applyBorder="1"/>
    <xf numFmtId="49" fontId="12" fillId="21" borderId="26" xfId="0" applyNumberFormat="1" applyFont="1" applyFill="1" applyBorder="1"/>
    <xf numFmtId="0" fontId="0" fillId="21" borderId="26" xfId="0" applyFont="1" applyFill="1" applyBorder="1" applyAlignment="1">
      <alignment horizontal="right"/>
    </xf>
    <xf numFmtId="0" fontId="0" fillId="21" borderId="26" xfId="0" applyFont="1" applyFill="1" applyBorder="1"/>
    <xf numFmtId="49" fontId="0" fillId="21" borderId="26" xfId="0" applyNumberFormat="1" applyFont="1" applyFill="1" applyBorder="1"/>
    <xf numFmtId="49" fontId="0" fillId="25" borderId="26" xfId="0" applyNumberFormat="1" applyFont="1" applyFill="1" applyBorder="1"/>
    <xf numFmtId="0" fontId="0" fillId="25" borderId="26" xfId="0" applyFont="1" applyFill="1" applyBorder="1" applyAlignment="1">
      <alignment horizontal="right"/>
    </xf>
    <xf numFmtId="0" fontId="0" fillId="25" borderId="26" xfId="0" applyFont="1" applyFill="1" applyBorder="1"/>
    <xf numFmtId="0" fontId="12" fillId="0" borderId="0" xfId="0" applyFont="1" applyAlignment="1"/>
    <xf numFmtId="0" fontId="5" fillId="0" borderId="26" xfId="0" applyFont="1" applyBorder="1" applyAlignment="1">
      <alignment horizontal="center"/>
    </xf>
    <xf numFmtId="1" fontId="12" fillId="16" borderId="26" xfId="0" applyNumberFormat="1" applyFont="1" applyFill="1" applyBorder="1" applyAlignment="1">
      <alignment horizontal="center"/>
    </xf>
    <xf numFmtId="0" fontId="0" fillId="22" borderId="26" xfId="0" applyFont="1" applyFill="1" applyBorder="1"/>
    <xf numFmtId="0" fontId="12" fillId="0" borderId="0" xfId="0" applyFont="1"/>
    <xf numFmtId="0" fontId="6" fillId="11" borderId="26" xfId="0" applyFont="1" applyFill="1" applyBorder="1" applyAlignment="1">
      <alignment horizontal="center" vertical="center" wrapText="1"/>
    </xf>
    <xf numFmtId="0" fontId="0" fillId="0" borderId="26" xfId="0" applyFont="1" applyBorder="1" applyAlignment="1"/>
    <xf numFmtId="0" fontId="0" fillId="0" borderId="30" xfId="0" applyFont="1" applyBorder="1" applyAlignment="1"/>
    <xf numFmtId="1" fontId="10" fillId="0" borderId="26" xfId="0" applyNumberFormat="1" applyFont="1" applyBorder="1"/>
    <xf numFmtId="0" fontId="5" fillId="0" borderId="31" xfId="0" applyFont="1" applyBorder="1"/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9" fontId="5" fillId="0" borderId="33" xfId="0" applyNumberFormat="1" applyFont="1" applyBorder="1" applyAlignment="1">
      <alignment horizontal="center"/>
    </xf>
    <xf numFmtId="9" fontId="5" fillId="0" borderId="34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5" fillId="0" borderId="35" xfId="0" applyNumberFormat="1" applyFont="1" applyBorder="1" applyAlignment="1">
      <alignment horizontal="center"/>
    </xf>
    <xf numFmtId="0" fontId="4" fillId="21" borderId="26" xfId="0" applyFont="1" applyFill="1" applyBorder="1" applyAlignment="1">
      <alignment horizontal="center"/>
    </xf>
    <xf numFmtId="0" fontId="4" fillId="25" borderId="26" xfId="0" applyFont="1" applyFill="1" applyBorder="1" applyAlignment="1">
      <alignment horizontal="center"/>
    </xf>
    <xf numFmtId="49" fontId="12" fillId="20" borderId="26" xfId="0" applyNumberFormat="1" applyFont="1" applyFill="1" applyBorder="1" applyAlignment="1">
      <alignment horizontal="center"/>
    </xf>
    <xf numFmtId="0" fontId="12" fillId="22" borderId="26" xfId="0" applyFont="1" applyFill="1" applyBorder="1" applyAlignment="1">
      <alignment horizontal="center"/>
    </xf>
    <xf numFmtId="49" fontId="7" fillId="0" borderId="26" xfId="0" applyNumberFormat="1" applyFont="1" applyBorder="1" applyAlignment="1">
      <alignment horizontal="center" vertical="center" wrapText="1"/>
    </xf>
    <xf numFmtId="0" fontId="6" fillId="13" borderId="26" xfId="0" applyFont="1" applyFill="1" applyBorder="1" applyAlignment="1">
      <alignment vertical="center" wrapText="1"/>
    </xf>
    <xf numFmtId="0" fontId="6" fillId="14" borderId="26" xfId="0" applyFont="1" applyFill="1" applyBorder="1" applyAlignment="1">
      <alignment horizontal="center" vertical="center" wrapText="1"/>
    </xf>
    <xf numFmtId="0" fontId="7" fillId="22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" fontId="9" fillId="22" borderId="26" xfId="0" applyNumberFormat="1" applyFont="1" applyFill="1" applyBorder="1" applyAlignment="1">
      <alignment horizontal="center" vertical="center" wrapText="1"/>
    </xf>
    <xf numFmtId="49" fontId="7" fillId="22" borderId="26" xfId="0" applyNumberFormat="1" applyFont="1" applyFill="1" applyBorder="1" applyAlignment="1">
      <alignment horizontal="center" vertical="center" wrapText="1"/>
    </xf>
    <xf numFmtId="0" fontId="6" fillId="13" borderId="26" xfId="0" applyFont="1" applyFill="1" applyBorder="1" applyAlignment="1">
      <alignment horizontal="center" wrapText="1"/>
    </xf>
    <xf numFmtId="10" fontId="6" fillId="3" borderId="26" xfId="0" applyNumberFormat="1" applyFont="1" applyFill="1" applyBorder="1" applyAlignment="1">
      <alignment horizontal="center" vertical="center" wrapText="1"/>
    </xf>
    <xf numFmtId="49" fontId="6" fillId="11" borderId="26" xfId="0" applyNumberFormat="1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3" borderId="26" xfId="0" applyFont="1" applyFill="1" applyBorder="1" applyAlignment="1">
      <alignment horizontal="left" wrapText="1"/>
    </xf>
    <xf numFmtId="0" fontId="7" fillId="12" borderId="26" xfId="0" applyFont="1" applyFill="1" applyBorder="1" applyAlignment="1">
      <alignment horizontal="center" vertical="center" wrapText="1"/>
    </xf>
    <xf numFmtId="0" fontId="7" fillId="24" borderId="26" xfId="0" applyFont="1" applyFill="1" applyBorder="1" applyAlignment="1">
      <alignment horizontal="center" vertical="center" wrapText="1"/>
    </xf>
    <xf numFmtId="49" fontId="7" fillId="24" borderId="26" xfId="0" applyNumberFormat="1" applyFont="1" applyFill="1" applyBorder="1" applyAlignment="1">
      <alignment horizontal="center" vertical="center" wrapText="1"/>
    </xf>
    <xf numFmtId="0" fontId="7" fillId="20" borderId="26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center"/>
    </xf>
    <xf numFmtId="0" fontId="12" fillId="22" borderId="26" xfId="0" applyFont="1" applyFill="1" applyBorder="1"/>
    <xf numFmtId="1" fontId="11" fillId="27" borderId="26" xfId="0" applyNumberFormat="1" applyFont="1" applyFill="1" applyBorder="1"/>
    <xf numFmtId="0" fontId="7" fillId="0" borderId="26" xfId="0" applyFont="1" applyFill="1" applyBorder="1" applyAlignment="1">
      <alignment horizontal="center" vertical="center" wrapText="1"/>
    </xf>
    <xf numFmtId="49" fontId="7" fillId="0" borderId="26" xfId="0" applyNumberFormat="1" applyFont="1" applyFill="1" applyBorder="1" applyAlignment="1">
      <alignment horizontal="center" vertical="center" wrapText="1"/>
    </xf>
    <xf numFmtId="49" fontId="7" fillId="0" borderId="26" xfId="0" applyNumberFormat="1" applyFont="1" applyBorder="1" applyAlignment="1">
      <alignment horizontal="left" vertical="center" wrapText="1"/>
    </xf>
    <xf numFmtId="0" fontId="7" fillId="22" borderId="26" xfId="0" applyFont="1" applyFill="1" applyBorder="1" applyAlignment="1">
      <alignment horizontal="left" vertical="center" wrapText="1"/>
    </xf>
    <xf numFmtId="49" fontId="7" fillId="22" borderId="26" xfId="0" applyNumberFormat="1" applyFont="1" applyFill="1" applyBorder="1" applyAlignment="1">
      <alignment horizontal="left" vertical="center" wrapText="1"/>
    </xf>
    <xf numFmtId="1" fontId="6" fillId="11" borderId="26" xfId="0" applyNumberFormat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1" fontId="13" fillId="29" borderId="26" xfId="1" applyNumberFormat="1" applyBorder="1" applyAlignment="1">
      <alignment horizontal="center" vertical="center" wrapText="1"/>
    </xf>
    <xf numFmtId="1" fontId="14" fillId="30" borderId="26" xfId="2" applyNumberFormat="1" applyBorder="1" applyAlignment="1">
      <alignment horizontal="center" vertical="center" wrapText="1"/>
    </xf>
    <xf numFmtId="0" fontId="14" fillId="30" borderId="26" xfId="2" applyBorder="1"/>
    <xf numFmtId="0" fontId="13" fillId="29" borderId="26" xfId="1" applyBorder="1"/>
    <xf numFmtId="1" fontId="18" fillId="33" borderId="26" xfId="0" applyNumberFormat="1" applyFont="1" applyFill="1" applyBorder="1" applyAlignment="1">
      <alignment horizontal="center" vertical="center" wrapText="1"/>
    </xf>
    <xf numFmtId="0" fontId="7" fillId="32" borderId="26" xfId="0" applyFont="1" applyFill="1" applyBorder="1" applyAlignment="1">
      <alignment horizontal="left" vertical="center" wrapText="1"/>
    </xf>
    <xf numFmtId="46" fontId="0" fillId="0" borderId="26" xfId="0" applyNumberFormat="1" applyFont="1" applyBorder="1" applyAlignment="1">
      <alignment wrapText="1"/>
    </xf>
    <xf numFmtId="49" fontId="7" fillId="0" borderId="26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17" borderId="26" xfId="0" applyFont="1" applyFill="1" applyBorder="1"/>
    <xf numFmtId="0" fontId="0" fillId="17" borderId="0" xfId="0" applyFont="1" applyFill="1" applyBorder="1"/>
    <xf numFmtId="1" fontId="15" fillId="31" borderId="26" xfId="3" applyNumberFormat="1" applyBorder="1" applyAlignment="1">
      <alignment horizontal="center" vertical="center" wrapText="1"/>
    </xf>
    <xf numFmtId="1" fontId="5" fillId="18" borderId="26" xfId="0" applyNumberFormat="1" applyFont="1" applyFill="1" applyBorder="1" applyAlignment="1">
      <alignment horizontal="center"/>
    </xf>
    <xf numFmtId="0" fontId="13" fillId="29" borderId="26" xfId="1" applyBorder="1" applyAlignment="1">
      <alignment horizontal="center" vertical="center" wrapText="1"/>
    </xf>
    <xf numFmtId="0" fontId="5" fillId="0" borderId="0" xfId="0" applyFont="1" applyAlignment="1"/>
    <xf numFmtId="0" fontId="6" fillId="15" borderId="26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22" borderId="26" xfId="0" applyFont="1" applyFill="1" applyBorder="1" applyAlignment="1">
      <alignment vertical="center" wrapText="1"/>
    </xf>
    <xf numFmtId="0" fontId="7" fillId="24" borderId="26" xfId="0" applyFont="1" applyFill="1" applyBorder="1" applyAlignment="1">
      <alignment vertical="center" wrapText="1"/>
    </xf>
    <xf numFmtId="0" fontId="7" fillId="20" borderId="26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 wrapText="1"/>
    </xf>
    <xf numFmtId="0" fontId="8" fillId="14" borderId="26" xfId="0" applyFont="1" applyFill="1" applyBorder="1" applyAlignment="1">
      <alignment horizontal="left" vertical="center" wrapText="1"/>
    </xf>
    <xf numFmtId="0" fontId="8" fillId="28" borderId="26" xfId="0" applyFont="1" applyFill="1" applyBorder="1" applyAlignment="1">
      <alignment horizontal="left" vertical="center" wrapText="1"/>
    </xf>
    <xf numFmtId="0" fontId="15" fillId="31" borderId="26" xfId="3" applyBorder="1" applyAlignment="1">
      <alignment horizontal="left" vertical="center" wrapText="1"/>
    </xf>
    <xf numFmtId="0" fontId="0" fillId="0" borderId="44" xfId="0" applyFont="1" applyBorder="1" applyAlignment="1"/>
    <xf numFmtId="0" fontId="0" fillId="0" borderId="47" xfId="0" applyFont="1" applyBorder="1" applyAlignment="1"/>
    <xf numFmtId="0" fontId="0" fillId="0" borderId="44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18" borderId="49" xfId="0" applyFont="1" applyFill="1" applyBorder="1" applyAlignment="1">
      <alignment horizontal="center"/>
    </xf>
    <xf numFmtId="0" fontId="0" fillId="18" borderId="50" xfId="0" applyFont="1" applyFill="1" applyBorder="1" applyAlignment="1">
      <alignment horizontal="center"/>
    </xf>
    <xf numFmtId="0" fontId="0" fillId="18" borderId="51" xfId="0" applyFont="1" applyFill="1" applyBorder="1" applyAlignment="1">
      <alignment horizontal="center"/>
    </xf>
    <xf numFmtId="0" fontId="0" fillId="18" borderId="42" xfId="0" applyFont="1" applyFill="1" applyBorder="1" applyAlignment="1">
      <alignment horizontal="center"/>
    </xf>
    <xf numFmtId="0" fontId="0" fillId="22" borderId="26" xfId="0" applyFont="1" applyFill="1" applyBorder="1" applyAlignment="1">
      <alignment wrapText="1"/>
    </xf>
    <xf numFmtId="49" fontId="12" fillId="22" borderId="26" xfId="0" applyNumberFormat="1" applyFont="1" applyFill="1" applyBorder="1"/>
    <xf numFmtId="0" fontId="5" fillId="18" borderId="26" xfId="0" applyFont="1" applyFill="1" applyBorder="1" applyAlignment="1">
      <alignment horizontal="center"/>
    </xf>
    <xf numFmtId="14" fontId="5" fillId="18" borderId="26" xfId="0" applyNumberFormat="1" applyFont="1" applyFill="1" applyBorder="1" applyAlignment="1">
      <alignment horizontal="center"/>
    </xf>
    <xf numFmtId="0" fontId="5" fillId="18" borderId="26" xfId="0" applyFont="1" applyFill="1" applyBorder="1" applyAlignment="1">
      <alignment horizontal="center" wrapText="1"/>
    </xf>
    <xf numFmtId="1" fontId="5" fillId="19" borderId="26" xfId="0" applyNumberFormat="1" applyFont="1" applyFill="1" applyBorder="1" applyAlignment="1">
      <alignment horizontal="center"/>
    </xf>
    <xf numFmtId="0" fontId="5" fillId="19" borderId="26" xfId="0" applyFont="1" applyFill="1" applyBorder="1" applyAlignment="1">
      <alignment horizontal="center"/>
    </xf>
    <xf numFmtId="0" fontId="5" fillId="19" borderId="26" xfId="0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1" fontId="4" fillId="22" borderId="26" xfId="0" applyNumberFormat="1" applyFont="1" applyFill="1" applyBorder="1"/>
    <xf numFmtId="0" fontId="7" fillId="10" borderId="26" xfId="0" applyFont="1" applyFill="1" applyBorder="1" applyAlignment="1">
      <alignment horizontal="center" vertical="center" wrapText="1"/>
    </xf>
    <xf numFmtId="49" fontId="7" fillId="24" borderId="26" xfId="0" applyNumberFormat="1" applyFont="1" applyFill="1" applyBorder="1" applyAlignment="1">
      <alignment horizontal="left" vertical="center" wrapText="1"/>
    </xf>
    <xf numFmtId="0" fontId="7" fillId="24" borderId="26" xfId="0" applyFont="1" applyFill="1" applyBorder="1" applyAlignment="1">
      <alignment horizontal="left" vertical="center" wrapText="1"/>
    </xf>
    <xf numFmtId="1" fontId="9" fillId="24" borderId="26" xfId="0" applyNumberFormat="1" applyFont="1" applyFill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left" vertical="center" wrapText="1"/>
    </xf>
    <xf numFmtId="49" fontId="7" fillId="20" borderId="26" xfId="0" applyNumberFormat="1" applyFont="1" applyFill="1" applyBorder="1" applyAlignment="1">
      <alignment horizontal="left" vertical="center" wrapText="1"/>
    </xf>
    <xf numFmtId="0" fontId="7" fillId="26" borderId="26" xfId="0" applyFont="1" applyFill="1" applyBorder="1" applyAlignment="1">
      <alignment horizontal="center" vertical="center" wrapText="1"/>
    </xf>
    <xf numFmtId="0" fontId="7" fillId="23" borderId="26" xfId="0" applyFont="1" applyFill="1" applyBorder="1" applyAlignment="1">
      <alignment horizontal="left" vertical="center" wrapText="1"/>
    </xf>
    <xf numFmtId="49" fontId="1" fillId="2" borderId="28" xfId="0" applyNumberFormat="1" applyFont="1" applyFill="1" applyBorder="1"/>
    <xf numFmtId="0" fontId="4" fillId="34" borderId="26" xfId="0" applyFont="1" applyFill="1" applyBorder="1" applyAlignment="1">
      <alignment horizontal="center"/>
    </xf>
    <xf numFmtId="0" fontId="4" fillId="26" borderId="26" xfId="0" applyFont="1" applyFill="1" applyBorder="1" applyAlignment="1">
      <alignment horizontal="center"/>
    </xf>
    <xf numFmtId="49" fontId="12" fillId="10" borderId="26" xfId="0" applyNumberFormat="1" applyFont="1" applyFill="1" applyBorder="1"/>
    <xf numFmtId="49" fontId="0" fillId="10" borderId="26" xfId="0" applyNumberFormat="1" applyFont="1" applyFill="1" applyBorder="1"/>
    <xf numFmtId="49" fontId="12" fillId="10" borderId="26" xfId="0" applyNumberFormat="1" applyFont="1" applyFill="1" applyBorder="1" applyAlignment="1">
      <alignment horizontal="center"/>
    </xf>
    <xf numFmtId="0" fontId="0" fillId="26" borderId="26" xfId="0" applyFont="1" applyFill="1" applyBorder="1"/>
    <xf numFmtId="0" fontId="0" fillId="26" borderId="26" xfId="0" applyFont="1" applyFill="1" applyBorder="1" applyAlignment="1">
      <alignment horizontal="center"/>
    </xf>
    <xf numFmtId="0" fontId="12" fillId="26" borderId="26" xfId="0" applyFont="1" applyFill="1" applyBorder="1" applyAlignment="1">
      <alignment horizontal="center"/>
    </xf>
    <xf numFmtId="49" fontId="12" fillId="26" borderId="26" xfId="0" applyNumberFormat="1" applyFont="1" applyFill="1" applyBorder="1"/>
    <xf numFmtId="49" fontId="0" fillId="26" borderId="26" xfId="0" applyNumberFormat="1" applyFont="1" applyFill="1" applyBorder="1"/>
    <xf numFmtId="0" fontId="0" fillId="26" borderId="26" xfId="0" applyFont="1" applyFill="1" applyBorder="1" applyAlignment="1">
      <alignment horizontal="right"/>
    </xf>
    <xf numFmtId="49" fontId="4" fillId="26" borderId="26" xfId="0" applyNumberFormat="1" applyFont="1" applyFill="1" applyBorder="1"/>
    <xf numFmtId="49" fontId="2" fillId="10" borderId="26" xfId="0" applyNumberFormat="1" applyFont="1" applyFill="1" applyBorder="1"/>
    <xf numFmtId="49" fontId="0" fillId="10" borderId="26" xfId="0" applyNumberFormat="1" applyFont="1" applyFill="1" applyBorder="1" applyAlignment="1">
      <alignment horizontal="center"/>
    </xf>
    <xf numFmtId="49" fontId="0" fillId="35" borderId="26" xfId="0" applyNumberFormat="1" applyFont="1" applyFill="1" applyBorder="1"/>
    <xf numFmtId="0" fontId="0" fillId="35" borderId="26" xfId="0" applyFont="1" applyFill="1" applyBorder="1" applyAlignment="1">
      <alignment horizontal="right"/>
    </xf>
    <xf numFmtId="0" fontId="0" fillId="35" borderId="26" xfId="0" applyFont="1" applyFill="1" applyBorder="1"/>
    <xf numFmtId="0" fontId="4" fillId="35" borderId="26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49" fontId="12" fillId="34" borderId="26" xfId="0" applyNumberFormat="1" applyFont="1" applyFill="1" applyBorder="1"/>
    <xf numFmtId="0" fontId="0" fillId="34" borderId="26" xfId="0" applyFont="1" applyFill="1" applyBorder="1" applyAlignment="1">
      <alignment horizontal="right"/>
    </xf>
    <xf numFmtId="0" fontId="0" fillId="34" borderId="26" xfId="0" applyFont="1" applyFill="1" applyBorder="1"/>
    <xf numFmtId="0" fontId="12" fillId="17" borderId="26" xfId="0" applyFont="1" applyFill="1" applyBorder="1"/>
    <xf numFmtId="0" fontId="12" fillId="17" borderId="0" xfId="0" applyFont="1" applyFill="1"/>
    <xf numFmtId="0" fontId="12" fillId="17" borderId="0" xfId="0" applyFont="1" applyFill="1" applyBorder="1"/>
    <xf numFmtId="0" fontId="0" fillId="36" borderId="26" xfId="0" applyFont="1" applyFill="1" applyBorder="1" applyAlignment="1">
      <alignment horizontal="right"/>
    </xf>
    <xf numFmtId="0" fontId="0" fillId="36" borderId="26" xfId="0" applyFont="1" applyFill="1" applyBorder="1"/>
    <xf numFmtId="49" fontId="12" fillId="36" borderId="26" xfId="0" applyNumberFormat="1" applyFont="1" applyFill="1" applyBorder="1"/>
    <xf numFmtId="0" fontId="13" fillId="26" borderId="26" xfId="1" applyFill="1" applyBorder="1"/>
    <xf numFmtId="0" fontId="12" fillId="0" borderId="26" xfId="0" applyFont="1" applyBorder="1" applyAlignment="1"/>
    <xf numFmtId="0" fontId="12" fillId="0" borderId="44" xfId="0" applyFont="1" applyBorder="1" applyAlignment="1"/>
    <xf numFmtId="0" fontId="12" fillId="0" borderId="47" xfId="0" applyFont="1" applyBorder="1" applyAlignment="1"/>
    <xf numFmtId="0" fontId="4" fillId="23" borderId="26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49" fontId="4" fillId="34" borderId="26" xfId="0" applyNumberFormat="1" applyFont="1" applyFill="1" applyBorder="1"/>
    <xf numFmtId="0" fontId="4" fillId="34" borderId="26" xfId="0" applyFont="1" applyFill="1" applyBorder="1" applyAlignment="1">
      <alignment horizontal="center" wrapText="1"/>
    </xf>
    <xf numFmtId="49" fontId="12" fillId="37" borderId="26" xfId="0" applyNumberFormat="1" applyFont="1" applyFill="1" applyBorder="1" applyAlignment="1">
      <alignment vertical="center"/>
    </xf>
    <xf numFmtId="0" fontId="0" fillId="37" borderId="26" xfId="0" applyFont="1" applyFill="1" applyBorder="1"/>
    <xf numFmtId="0" fontId="0" fillId="37" borderId="26" xfId="0" applyFont="1" applyFill="1" applyBorder="1" applyAlignment="1">
      <alignment horizontal="center"/>
    </xf>
    <xf numFmtId="49" fontId="12" fillId="38" borderId="26" xfId="0" applyNumberFormat="1" applyFont="1" applyFill="1" applyBorder="1"/>
    <xf numFmtId="0" fontId="13" fillId="37" borderId="26" xfId="1" applyFill="1" applyBorder="1"/>
    <xf numFmtId="0" fontId="4" fillId="38" borderId="26" xfId="0" applyFont="1" applyFill="1" applyBorder="1" applyAlignment="1">
      <alignment horizontal="center"/>
    </xf>
    <xf numFmtId="0" fontId="4" fillId="39" borderId="26" xfId="0" applyFont="1" applyFill="1" applyBorder="1" applyAlignment="1">
      <alignment horizontal="center"/>
    </xf>
    <xf numFmtId="49" fontId="12" fillId="39" borderId="26" xfId="0" applyNumberFormat="1" applyFont="1" applyFill="1" applyBorder="1"/>
    <xf numFmtId="0" fontId="0" fillId="39" borderId="26" xfId="0" applyFont="1" applyFill="1" applyBorder="1" applyAlignment="1">
      <alignment horizontal="right"/>
    </xf>
    <xf numFmtId="0" fontId="0" fillId="39" borderId="26" xfId="0" applyFont="1" applyFill="1" applyBorder="1"/>
    <xf numFmtId="49" fontId="4" fillId="37" borderId="26" xfId="0" applyNumberFormat="1" applyFont="1" applyFill="1" applyBorder="1"/>
    <xf numFmtId="49" fontId="12" fillId="37" borderId="26" xfId="0" applyNumberFormat="1" applyFont="1" applyFill="1" applyBorder="1"/>
    <xf numFmtId="49" fontId="12" fillId="37" borderId="26" xfId="0" applyNumberFormat="1" applyFont="1" applyFill="1" applyBorder="1" applyAlignment="1">
      <alignment horizontal="center"/>
    </xf>
    <xf numFmtId="49" fontId="0" fillId="37" borderId="26" xfId="0" applyNumberFormat="1" applyFont="1" applyFill="1" applyBorder="1"/>
    <xf numFmtId="49" fontId="0" fillId="38" borderId="26" xfId="0" applyNumberFormat="1" applyFont="1" applyFill="1" applyBorder="1"/>
    <xf numFmtId="49" fontId="12" fillId="38" borderId="26" xfId="0" applyNumberFormat="1" applyFont="1" applyFill="1" applyBorder="1" applyAlignment="1">
      <alignment horizontal="center"/>
    </xf>
    <xf numFmtId="0" fontId="0" fillId="38" borderId="26" xfId="0" applyFont="1" applyFill="1" applyBorder="1" applyAlignment="1">
      <alignment horizontal="right"/>
    </xf>
    <xf numFmtId="0" fontId="0" fillId="38" borderId="26" xfId="0" applyFont="1" applyFill="1" applyBorder="1"/>
    <xf numFmtId="49" fontId="12" fillId="26" borderId="26" xfId="0" applyNumberFormat="1" applyFont="1" applyFill="1" applyBorder="1" applyAlignment="1">
      <alignment vertical="center"/>
    </xf>
    <xf numFmtId="1" fontId="0" fillId="40" borderId="26" xfId="0" applyNumberFormat="1" applyFont="1" applyFill="1" applyBorder="1"/>
    <xf numFmtId="0" fontId="0" fillId="37" borderId="26" xfId="0" applyFont="1" applyFill="1" applyBorder="1" applyAlignment="1">
      <alignment horizontal="right"/>
    </xf>
    <xf numFmtId="0" fontId="4" fillId="37" borderId="26" xfId="0" applyFont="1" applyFill="1" applyBorder="1" applyAlignment="1">
      <alignment horizontal="center"/>
    </xf>
    <xf numFmtId="0" fontId="0" fillId="41" borderId="26" xfId="0" applyFont="1" applyFill="1" applyBorder="1" applyAlignment="1">
      <alignment horizontal="right"/>
    </xf>
    <xf numFmtId="0" fontId="0" fillId="41" borderId="26" xfId="0" applyFont="1" applyFill="1" applyBorder="1"/>
    <xf numFmtId="49" fontId="4" fillId="41" borderId="26" xfId="0" applyNumberFormat="1" applyFont="1" applyFill="1" applyBorder="1"/>
    <xf numFmtId="49" fontId="2" fillId="36" borderId="26" xfId="0" applyNumberFormat="1" applyFont="1" applyFill="1" applyBorder="1"/>
    <xf numFmtId="0" fontId="4" fillId="36" borderId="26" xfId="0" applyFont="1" applyFill="1" applyBorder="1" applyAlignment="1">
      <alignment horizontal="center"/>
    </xf>
    <xf numFmtId="0" fontId="12" fillId="37" borderId="26" xfId="0" applyFont="1" applyFill="1" applyBorder="1" applyAlignment="1">
      <alignment horizontal="center"/>
    </xf>
    <xf numFmtId="0" fontId="4" fillId="37" borderId="26" xfId="0" applyFont="1" applyFill="1" applyBorder="1"/>
    <xf numFmtId="0" fontId="0" fillId="0" borderId="26" xfId="0" applyFont="1" applyFill="1" applyBorder="1"/>
    <xf numFmtId="49" fontId="2" fillId="0" borderId="26" xfId="0" applyNumberFormat="1" applyFont="1" applyFill="1" applyBorder="1"/>
    <xf numFmtId="0" fontId="0" fillId="0" borderId="26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41" borderId="26" xfId="0" applyFont="1" applyFill="1" applyBorder="1" applyAlignment="1">
      <alignment horizontal="right"/>
    </xf>
    <xf numFmtId="0" fontId="4" fillId="41" borderId="26" xfId="0" applyFont="1" applyFill="1" applyBorder="1"/>
    <xf numFmtId="49" fontId="2" fillId="34" borderId="26" xfId="0" applyNumberFormat="1" applyFont="1" applyFill="1" applyBorder="1"/>
    <xf numFmtId="49" fontId="0" fillId="42" borderId="26" xfId="0" applyNumberFormat="1" applyFont="1" applyFill="1" applyBorder="1"/>
    <xf numFmtId="0" fontId="0" fillId="42" borderId="26" xfId="0" applyFont="1" applyFill="1" applyBorder="1" applyAlignment="1">
      <alignment horizontal="right"/>
    </xf>
    <xf numFmtId="0" fontId="0" fillId="42" borderId="26" xfId="0" applyFont="1" applyFill="1" applyBorder="1"/>
    <xf numFmtId="0" fontId="4" fillId="42" borderId="26" xfId="0" applyFont="1" applyFill="1" applyBorder="1" applyAlignment="1">
      <alignment horizontal="center"/>
    </xf>
    <xf numFmtId="49" fontId="0" fillId="38" borderId="26" xfId="0" applyNumberFormat="1" applyFont="1" applyFill="1" applyBorder="1" applyAlignment="1">
      <alignment horizontal="center"/>
    </xf>
    <xf numFmtId="49" fontId="4" fillId="38" borderId="26" xfId="0" applyNumberFormat="1" applyFont="1" applyFill="1" applyBorder="1"/>
    <xf numFmtId="49" fontId="4" fillId="38" borderId="26" xfId="0" applyNumberFormat="1" applyFont="1" applyFill="1" applyBorder="1" applyAlignment="1">
      <alignment horizontal="center"/>
    </xf>
    <xf numFmtId="49" fontId="4" fillId="21" borderId="26" xfId="0" applyNumberFormat="1" applyFont="1" applyFill="1" applyBorder="1"/>
    <xf numFmtId="0" fontId="0" fillId="0" borderId="26" xfId="0" pivotButton="1" applyFont="1" applyBorder="1" applyAlignment="1"/>
    <xf numFmtId="0" fontId="0" fillId="0" borderId="26" xfId="0" applyFont="1" applyBorder="1" applyAlignment="1">
      <alignment horizontal="left"/>
    </xf>
    <xf numFmtId="0" fontId="0" fillId="0" borderId="26" xfId="0" applyNumberFormat="1" applyFont="1" applyBorder="1" applyAlignment="1"/>
    <xf numFmtId="49" fontId="2" fillId="26" borderId="26" xfId="0" applyNumberFormat="1" applyFont="1" applyFill="1" applyBorder="1"/>
    <xf numFmtId="49" fontId="2" fillId="26" borderId="26" xfId="0" applyNumberFormat="1" applyFont="1" applyFill="1" applyBorder="1" applyAlignment="1">
      <alignment horizontal="center"/>
    </xf>
    <xf numFmtId="49" fontId="12" fillId="26" borderId="26" xfId="0" applyNumberFormat="1" applyFont="1" applyFill="1" applyBorder="1" applyAlignment="1">
      <alignment horizontal="center"/>
    </xf>
    <xf numFmtId="0" fontId="4" fillId="41" borderId="26" xfId="0" applyFont="1" applyFill="1" applyBorder="1" applyAlignment="1">
      <alignment horizontal="center"/>
    </xf>
    <xf numFmtId="0" fontId="0" fillId="22" borderId="26" xfId="0" applyFont="1" applyFill="1" applyBorder="1" applyAlignment="1">
      <alignment horizontal="center"/>
    </xf>
    <xf numFmtId="49" fontId="2" fillId="41" borderId="26" xfId="0" applyNumberFormat="1" applyFont="1" applyFill="1" applyBorder="1"/>
    <xf numFmtId="49" fontId="4" fillId="39" borderId="26" xfId="0" applyNumberFormat="1" applyFont="1" applyFill="1" applyBorder="1"/>
    <xf numFmtId="49" fontId="2" fillId="22" borderId="26" xfId="0" applyNumberFormat="1" applyFont="1" applyFill="1" applyBorder="1"/>
    <xf numFmtId="49" fontId="0" fillId="22" borderId="26" xfId="0" applyNumberFormat="1" applyFont="1" applyFill="1" applyBorder="1"/>
    <xf numFmtId="0" fontId="13" fillId="26" borderId="26" xfId="1" applyFill="1" applyBorder="1" applyAlignment="1">
      <alignment horizontal="right"/>
    </xf>
    <xf numFmtId="49" fontId="12" fillId="20" borderId="26" xfId="0" applyNumberFormat="1" applyFont="1" applyFill="1" applyBorder="1"/>
    <xf numFmtId="0" fontId="0" fillId="20" borderId="26" xfId="0" applyFont="1" applyFill="1" applyBorder="1" applyAlignment="1">
      <alignment horizontal="right"/>
    </xf>
    <xf numFmtId="0" fontId="0" fillId="20" borderId="26" xfId="0" applyFont="1" applyFill="1" applyBorder="1"/>
    <xf numFmtId="0" fontId="4" fillId="20" borderId="26" xfId="0" applyFont="1" applyFill="1" applyBorder="1" applyAlignment="1">
      <alignment horizontal="center"/>
    </xf>
    <xf numFmtId="49" fontId="4" fillId="20" borderId="26" xfId="0" applyNumberFormat="1" applyFont="1" applyFill="1" applyBorder="1"/>
    <xf numFmtId="49" fontId="0" fillId="20" borderId="26" xfId="0" applyNumberFormat="1" applyFont="1" applyFill="1" applyBorder="1"/>
    <xf numFmtId="49" fontId="13" fillId="22" borderId="26" xfId="1" applyNumberFormat="1" applyFill="1" applyBorder="1"/>
    <xf numFmtId="0" fontId="13" fillId="22" borderId="26" xfId="1" applyFill="1" applyBorder="1"/>
    <xf numFmtId="0" fontId="0" fillId="0" borderId="26" xfId="0" applyFont="1" applyBorder="1" applyAlignment="1">
      <alignment horizontal="center"/>
    </xf>
    <xf numFmtId="0" fontId="13" fillId="29" borderId="26" xfId="1" applyBorder="1" applyAlignment="1">
      <alignment horizontal="left" vertical="center" wrapText="1"/>
    </xf>
    <xf numFmtId="0" fontId="14" fillId="30" borderId="26" xfId="2" applyBorder="1" applyAlignment="1">
      <alignment horizontal="left" vertical="center" wrapText="1"/>
    </xf>
    <xf numFmtId="49" fontId="7" fillId="43" borderId="26" xfId="0" applyNumberFormat="1" applyFont="1" applyFill="1" applyBorder="1" applyAlignment="1">
      <alignment horizontal="center" vertical="center" wrapText="1"/>
    </xf>
    <xf numFmtId="49" fontId="7" fillId="44" borderId="26" xfId="0" applyNumberFormat="1" applyFont="1" applyFill="1" applyBorder="1" applyAlignment="1">
      <alignment horizontal="center" vertical="center" wrapText="1"/>
    </xf>
    <xf numFmtId="49" fontId="12" fillId="41" borderId="26" xfId="0" applyNumberFormat="1" applyFont="1" applyFill="1" applyBorder="1"/>
    <xf numFmtId="0" fontId="0" fillId="0" borderId="26" xfId="0" applyBorder="1"/>
    <xf numFmtId="0" fontId="0" fillId="0" borderId="58" xfId="0" applyFill="1" applyBorder="1"/>
    <xf numFmtId="0" fontId="0" fillId="0" borderId="26" xfId="0" applyFill="1" applyBorder="1"/>
    <xf numFmtId="1" fontId="13" fillId="29" borderId="26" xfId="1" quotePrefix="1" applyNumberFormat="1" applyBorder="1" applyAlignment="1">
      <alignment horizontal="center" vertical="center" wrapText="1"/>
    </xf>
    <xf numFmtId="49" fontId="0" fillId="45" borderId="26" xfId="0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0" fontId="4" fillId="0" borderId="27" xfId="0" applyFont="1" applyBorder="1" applyAlignment="1"/>
    <xf numFmtId="0" fontId="4" fillId="0" borderId="7" xfId="0" applyFont="1" applyBorder="1" applyAlignment="1"/>
    <xf numFmtId="0" fontId="5" fillId="0" borderId="36" xfId="0" applyFont="1" applyBorder="1" applyAlignment="1">
      <alignment horizontal="center"/>
    </xf>
    <xf numFmtId="0" fontId="4" fillId="0" borderId="37" xfId="0" applyFont="1" applyBorder="1" applyAlignment="1"/>
    <xf numFmtId="0" fontId="5" fillId="8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5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3" fillId="5" borderId="2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4" fillId="0" borderId="19" xfId="0" applyFont="1" applyBorder="1" applyAlignment="1"/>
    <xf numFmtId="0" fontId="3" fillId="5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5" fillId="31" borderId="26" xfId="3" applyBorder="1" applyAlignment="1">
      <alignment horizontal="center"/>
    </xf>
    <xf numFmtId="0" fontId="13" fillId="29" borderId="26" xfId="1" applyBorder="1" applyAlignment="1">
      <alignment horizontal="left" vertical="center" wrapText="1"/>
    </xf>
    <xf numFmtId="0" fontId="14" fillId="30" borderId="26" xfId="2" applyBorder="1" applyAlignment="1">
      <alignment horizontal="left" vertical="center" wrapText="1"/>
    </xf>
    <xf numFmtId="0" fontId="14" fillId="30" borderId="39" xfId="2" applyBorder="1" applyAlignment="1">
      <alignment horizontal="left" vertical="center" wrapText="1"/>
    </xf>
    <xf numFmtId="0" fontId="14" fillId="30" borderId="40" xfId="2" applyBorder="1" applyAlignment="1">
      <alignment horizontal="left" vertical="center" wrapText="1"/>
    </xf>
    <xf numFmtId="0" fontId="14" fillId="30" borderId="41" xfId="2" applyBorder="1" applyAlignment="1">
      <alignment horizontal="left" vertical="center" wrapText="1"/>
    </xf>
    <xf numFmtId="0" fontId="13" fillId="29" borderId="39" xfId="1" applyBorder="1" applyAlignment="1">
      <alignment horizontal="left" vertical="center" wrapText="1"/>
    </xf>
    <xf numFmtId="0" fontId="13" fillId="29" borderId="40" xfId="1" applyBorder="1" applyAlignment="1">
      <alignment horizontal="left" vertical="center" wrapText="1"/>
    </xf>
    <xf numFmtId="0" fontId="13" fillId="29" borderId="41" xfId="1" applyBorder="1" applyAlignment="1">
      <alignment horizontal="left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9" fontId="0" fillId="0" borderId="55" xfId="128" applyFont="1" applyBorder="1" applyAlignment="1">
      <alignment horizontal="center" vertical="center"/>
    </xf>
    <xf numFmtId="9" fontId="0" fillId="0" borderId="56" xfId="128" applyFont="1" applyBorder="1" applyAlignment="1">
      <alignment horizontal="center" vertical="center"/>
    </xf>
    <xf numFmtId="9" fontId="0" fillId="0" borderId="57" xfId="128" applyFont="1" applyBorder="1" applyAlignment="1">
      <alignment horizontal="center" vertical="center"/>
    </xf>
    <xf numFmtId="0" fontId="12" fillId="18" borderId="43" xfId="0" applyFont="1" applyFill="1" applyBorder="1" applyAlignment="1">
      <alignment horizontal="left" vertical="center"/>
    </xf>
    <xf numFmtId="0" fontId="0" fillId="18" borderId="45" xfId="0" applyFont="1" applyFill="1" applyBorder="1" applyAlignment="1">
      <alignment horizontal="left" vertical="center"/>
    </xf>
    <xf numFmtId="0" fontId="0" fillId="18" borderId="46" xfId="0" applyFont="1" applyFill="1" applyBorder="1" applyAlignment="1">
      <alignment horizontal="left" vertical="center"/>
    </xf>
    <xf numFmtId="0" fontId="0" fillId="18" borderId="43" xfId="0" applyFont="1" applyFill="1" applyBorder="1" applyAlignment="1">
      <alignment horizontal="left" vertical="center"/>
    </xf>
    <xf numFmtId="0" fontId="0" fillId="0" borderId="48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</cellXfs>
  <cellStyles count="131">
    <cellStyle name="Bom" xfId="1" builtinId="26"/>
    <cellStyle name="Hiperlink" xfId="32" builtinId="8" hidden="1"/>
    <cellStyle name="Hiperlink" xfId="50" builtinId="8" hidden="1"/>
    <cellStyle name="Hiperlink" xfId="108" builtinId="8" hidden="1"/>
    <cellStyle name="Hiperlink" xfId="129" builtinId="8" hidden="1"/>
    <cellStyle name="Hiperlink" xfId="70" builtinId="8" hidden="1"/>
    <cellStyle name="Hiperlink" xfId="72" builtinId="8" hidden="1"/>
    <cellStyle name="Hiperlink" xfId="112" builtinId="8" hidden="1"/>
    <cellStyle name="Hiperlink" xfId="92" builtinId="8" hidden="1"/>
    <cellStyle name="Hiperlink" xfId="68" builtinId="8" hidden="1"/>
    <cellStyle name="Hiperlink" xfId="96" builtinId="8" hidden="1"/>
    <cellStyle name="Hiperlink" xfId="8" builtinId="8" hidden="1"/>
    <cellStyle name="Hiperlink" xfId="94" builtinId="8" hidden="1"/>
    <cellStyle name="Hiperlink" xfId="78" builtinId="8" hidden="1"/>
    <cellStyle name="Hiperlink" xfId="110" builtinId="8" hidden="1"/>
    <cellStyle name="Hiperlink" xfId="82" builtinId="8" hidden="1"/>
    <cellStyle name="Hiperlink" xfId="114" builtinId="8" hidden="1"/>
    <cellStyle name="Hiperlink" xfId="54" builtinId="8" hidden="1"/>
    <cellStyle name="Hiperlink" xfId="86" builtinId="8" hidden="1"/>
    <cellStyle name="Hiperlink" xfId="124" builtinId="8" hidden="1"/>
    <cellStyle name="Hiperlink" xfId="66" builtinId="8" hidden="1"/>
    <cellStyle name="Hiperlink" xfId="106" builtinId="8" hidden="1"/>
    <cellStyle name="Hiperlink" xfId="76" builtinId="8" hidden="1"/>
    <cellStyle name="Hiperlink" xfId="80" builtinId="8" hidden="1"/>
    <cellStyle name="Hiperlink" xfId="120" builtinId="8" hidden="1"/>
    <cellStyle name="Hiperlink" xfId="64" builtinId="8" hidden="1"/>
    <cellStyle name="Hiperlink" xfId="84" builtinId="8" hidden="1"/>
    <cellStyle name="Hiperlink" xfId="88" builtinId="8" hidden="1"/>
    <cellStyle name="Hiperlink" xfId="104" builtinId="8" hidden="1"/>
    <cellStyle name="Hiperlink" xfId="118" builtinId="8" hidden="1"/>
    <cellStyle name="Hiperlink" xfId="74" builtinId="8" hidden="1"/>
    <cellStyle name="Hiperlink" xfId="116" builtinId="8" hidden="1"/>
    <cellStyle name="Hiperlink" xfId="98" builtinId="8" hidden="1"/>
    <cellStyle name="Hiperlink" xfId="26" builtinId="8" hidden="1"/>
    <cellStyle name="Hiperlink" xfId="102" builtinId="8" hidden="1"/>
    <cellStyle name="Hiperlink" xfId="46" builtinId="8" hidden="1"/>
    <cellStyle name="Hiperlink" xfId="20" builtinId="8" hidden="1"/>
    <cellStyle name="Hiperlink" xfId="28" builtinId="8" hidden="1"/>
    <cellStyle name="Hiperlink" xfId="10" builtinId="8" hidden="1"/>
    <cellStyle name="Hiperlink" xfId="44" builtinId="8" hidden="1"/>
    <cellStyle name="Hiperlink" xfId="40" builtinId="8" hidden="1"/>
    <cellStyle name="Hiperlink" xfId="34" builtinId="8" hidden="1"/>
    <cellStyle name="Hiperlink" xfId="14" builtinId="8" hidden="1"/>
    <cellStyle name="Hiperlink" xfId="62" builtinId="8" hidden="1"/>
    <cellStyle name="Hiperlink" xfId="52" builtinId="8" hidden="1"/>
    <cellStyle name="Hiperlink" xfId="12" builtinId="8" hidden="1"/>
    <cellStyle name="Hiperlink" xfId="60" builtinId="8" hidden="1"/>
    <cellStyle name="Hiperlink" xfId="58" builtinId="8" hidden="1"/>
    <cellStyle name="Hiperlink" xfId="6" builtinId="8" hidden="1"/>
    <cellStyle name="Hiperlink" xfId="24" builtinId="8" hidden="1"/>
    <cellStyle name="Hiperlink" xfId="38" builtinId="8" hidden="1"/>
    <cellStyle name="Hiperlink" xfId="126" builtinId="8" hidden="1"/>
    <cellStyle name="Hiperlink" xfId="90" builtinId="8" hidden="1"/>
    <cellStyle name="Hiperlink" xfId="18" builtinId="8" hidden="1"/>
    <cellStyle name="Hiperlink" xfId="4" builtinId="8" hidden="1"/>
    <cellStyle name="Hiperlink" xfId="16" builtinId="8" hidden="1"/>
    <cellStyle name="Hiperlink" xfId="30" builtinId="8" hidden="1"/>
    <cellStyle name="Hiperlink" xfId="56" builtinId="8" hidden="1"/>
    <cellStyle name="Hiperlink" xfId="42" builtinId="8" hidden="1"/>
    <cellStyle name="Hiperlink" xfId="36" builtinId="8" hidden="1"/>
    <cellStyle name="Hiperlink" xfId="48" builtinId="8" hidden="1"/>
    <cellStyle name="Hiperlink" xfId="22" builtinId="8" hidden="1"/>
    <cellStyle name="Hiperlink" xfId="100" builtinId="8" hidden="1"/>
    <cellStyle name="Hiperlink" xfId="122" builtinId="8" hidden="1"/>
    <cellStyle name="Hiperlink Visitado" xfId="23" builtinId="9" hidden="1"/>
    <cellStyle name="Hiperlink Visitado" xfId="109" builtinId="9" hidden="1"/>
    <cellStyle name="Hiperlink Visitado" xfId="81" builtinId="9" hidden="1"/>
    <cellStyle name="Hiperlink Visitado" xfId="69" builtinId="9" hidden="1"/>
    <cellStyle name="Hiperlink Visitado" xfId="130" builtinId="9" hidden="1"/>
    <cellStyle name="Hiperlink Visitado" xfId="79" builtinId="9" hidden="1"/>
    <cellStyle name="Hiperlink Visitado" xfId="83" builtinId="9" hidden="1"/>
    <cellStyle name="Hiperlink Visitado" xfId="95" builtinId="9" hidden="1"/>
    <cellStyle name="Hiperlink Visitado" xfId="65" builtinId="9" hidden="1"/>
    <cellStyle name="Hiperlink Visitado" xfId="93" builtinId="9" hidden="1"/>
    <cellStyle name="Hiperlink Visitado" xfId="85" builtinId="9" hidden="1"/>
    <cellStyle name="Hiperlink Visitado" xfId="21" builtinId="9" hidden="1"/>
    <cellStyle name="Hiperlink Visitado" xfId="71" builtinId="9" hidden="1"/>
    <cellStyle name="Hiperlink Visitado" xfId="75" builtinId="9" hidden="1"/>
    <cellStyle name="Hiperlink Visitado" xfId="125" builtinId="9" hidden="1"/>
    <cellStyle name="Hiperlink Visitado" xfId="97" builtinId="9" hidden="1"/>
    <cellStyle name="Hiperlink Visitado" xfId="31" builtinId="9" hidden="1"/>
    <cellStyle name="Hiperlink Visitado" xfId="111" builtinId="9" hidden="1"/>
    <cellStyle name="Hiperlink Visitado" xfId="115" builtinId="9" hidden="1"/>
    <cellStyle name="Hiperlink Visitado" xfId="117" builtinId="9" hidden="1"/>
    <cellStyle name="Hiperlink Visitado" xfId="101" builtinId="9" hidden="1"/>
    <cellStyle name="Hiperlink Visitado" xfId="91" builtinId="9" hidden="1"/>
    <cellStyle name="Hiperlink Visitado" xfId="77" builtinId="9" hidden="1"/>
    <cellStyle name="Hiperlink Visitado" xfId="5" builtinId="9" hidden="1"/>
    <cellStyle name="Hiperlink Visitado" xfId="103" builtinId="9" hidden="1"/>
    <cellStyle name="Hiperlink Visitado" xfId="87" builtinId="9" hidden="1"/>
    <cellStyle name="Hiperlink Visitado" xfId="99" builtinId="9" hidden="1"/>
    <cellStyle name="Hiperlink Visitado" xfId="107" builtinId="9" hidden="1"/>
    <cellStyle name="Hiperlink Visitado" xfId="89" builtinId="9" hidden="1"/>
    <cellStyle name="Hiperlink Visitado" xfId="51" builtinId="9" hidden="1"/>
    <cellStyle name="Hiperlink Visitado" xfId="119" builtinId="9" hidden="1"/>
    <cellStyle name="Hiperlink Visitado" xfId="113" builtinId="9" hidden="1"/>
    <cellStyle name="Hiperlink Visitado" xfId="17" builtinId="9" hidden="1"/>
    <cellStyle name="Hiperlink Visitado" xfId="29" builtinId="9" hidden="1"/>
    <cellStyle name="Hiperlink Visitado" xfId="47" builtinId="9" hidden="1"/>
    <cellStyle name="Hiperlink Visitado" xfId="127" builtinId="9" hidden="1"/>
    <cellStyle name="Hiperlink Visitado" xfId="55" builtinId="9" hidden="1"/>
    <cellStyle name="Hiperlink Visitado" xfId="13" builtinId="9" hidden="1"/>
    <cellStyle name="Hiperlink Visitado" xfId="45" builtinId="9" hidden="1"/>
    <cellStyle name="Hiperlink Visitado" xfId="35" builtinId="9" hidden="1"/>
    <cellStyle name="Hiperlink Visitado" xfId="15" builtinId="9" hidden="1"/>
    <cellStyle name="Hiperlink Visitado" xfId="121" builtinId="9" hidden="1"/>
    <cellStyle name="Hiperlink Visitado" xfId="67" builtinId="9" hidden="1"/>
    <cellStyle name="Hiperlink Visitado" xfId="53" builtinId="9" hidden="1"/>
    <cellStyle name="Hiperlink Visitado" xfId="49" builtinId="9" hidden="1"/>
    <cellStyle name="Hiperlink Visitado" xfId="59" builtinId="9" hidden="1"/>
    <cellStyle name="Hiperlink Visitado" xfId="123" builtinId="9" hidden="1"/>
    <cellStyle name="Hiperlink Visitado" xfId="37" builtinId="9" hidden="1"/>
    <cellStyle name="Hiperlink Visitado" xfId="39" builtinId="9" hidden="1"/>
    <cellStyle name="Hiperlink Visitado" xfId="57" builtinId="9" hidden="1"/>
    <cellStyle name="Hiperlink Visitado" xfId="63" builtinId="9" hidden="1"/>
    <cellStyle name="Hiperlink Visitado" xfId="61" builtinId="9" hidden="1"/>
    <cellStyle name="Hiperlink Visitado" xfId="7" builtinId="9" hidden="1"/>
    <cellStyle name="Hiperlink Visitado" xfId="27" builtinId="9" hidden="1"/>
    <cellStyle name="Hiperlink Visitado" xfId="11" builtinId="9" hidden="1"/>
    <cellStyle name="Hiperlink Visitado" xfId="105" builtinId="9" hidden="1"/>
    <cellStyle name="Hiperlink Visitado" xfId="9" builtinId="9" hidden="1"/>
    <cellStyle name="Hiperlink Visitado" xfId="33" builtinId="9" hidden="1"/>
    <cellStyle name="Hiperlink Visitado" xfId="25" builtinId="9" hidden="1"/>
    <cellStyle name="Hiperlink Visitado" xfId="43" builtinId="9" hidden="1"/>
    <cellStyle name="Hiperlink Visitado" xfId="41" builtinId="9" hidden="1"/>
    <cellStyle name="Hiperlink Visitado" xfId="19" builtinId="9" hidden="1"/>
    <cellStyle name="Hiperlink Visitado" xfId="73" builtinId="9" hidden="1"/>
    <cellStyle name="Incorreto" xfId="2" builtinId="27"/>
    <cellStyle name="Neutra" xfId="3" builtinId="28"/>
    <cellStyle name="Normal" xfId="0" builtinId="0"/>
    <cellStyle name="Porcentagem" xfId="128" builtinId="5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ago Rodrigo Leite" refreshedDate="43441.469793171294" createdVersion="6" refreshedVersion="6" minRefreshableVersion="3" recordCount="98">
  <cacheSource type="worksheet">
    <worksheetSource ref="B1:U99" sheet="Cenários do Sanity"/>
  </cacheSource>
  <cacheFields count="20">
    <cacheField name="Prioridade" numFmtId="0">
      <sharedItems containsString="0" containsBlank="1" containsNumber="1" containsInteger="1" minValue="0" maxValue="2"/>
    </cacheField>
    <cacheField name="Demanda" numFmtId="0">
      <sharedItems/>
    </cacheField>
    <cacheField name="Tipo" numFmtId="0">
      <sharedItems/>
    </cacheField>
    <cacheField name="Analista" numFmtId="0">
      <sharedItems count="4">
        <s v="UiPath"/>
        <s v="Thiago"/>
        <s v="Lucas"/>
        <s v="Gustavo"/>
      </sharedItems>
    </cacheField>
    <cacheField name="Status" numFmtId="0">
      <sharedItems containsNonDate="0" containsString="0" containsBlank="1"/>
    </cacheField>
    <cacheField name="0,00%" numFmtId="0">
      <sharedItems containsNonDate="0" containsString="0" containsBlank="1"/>
    </cacheField>
    <cacheField name="Sistema" numFmtId="0">
      <sharedItems/>
    </cacheField>
    <cacheField name="Plataforma" numFmtId="0">
      <sharedItems/>
    </cacheField>
    <cacheField name="Funcionalidade" numFmtId="0">
      <sharedItems/>
    </cacheField>
    <cacheField name="Size" numFmtId="0">
      <sharedItems/>
    </cacheField>
    <cacheField name="Tipo2" numFmtId="0">
      <sharedItems/>
    </cacheField>
    <cacheField name="Cenário / Descrição do Teste" numFmtId="0">
      <sharedItems longText="1"/>
    </cacheField>
    <cacheField name="Resultado Esperado" numFmtId="0">
      <sharedItems containsBlank="1" longText="1"/>
    </cacheField>
    <cacheField name="Tipo de massa premissa" numFmtId="0">
      <sharedItems containsBlank="1"/>
    </cacheField>
    <cacheField name="Massa do Teste" numFmtId="1">
      <sharedItems containsBlank="1" containsMixedTypes="1" containsNumber="1" containsInteger="1" minValue="0" maxValue="20173695910639"/>
    </cacheField>
    <cacheField name="Documento" numFmtId="0">
      <sharedItems containsBlank="1"/>
    </cacheField>
    <cacheField name="ICCID" numFmtId="49">
      <sharedItems containsBlank="1"/>
    </cacheField>
    <cacheField name="Solicitação Gerada" numFmtId="0">
      <sharedItems containsNonDate="0" containsString="0" containsBlank="1"/>
    </cacheField>
    <cacheField name="Linha Gerada" numFmtId="0">
      <sharedItems containsNonDate="0" containsString="0" containsBlank="1"/>
    </cacheField>
    <cacheField name="Observação do valida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"/>
    <s v="Regressão"/>
    <s v="Sanity"/>
    <x v="0"/>
    <m/>
    <m/>
    <s v="CallCenter"/>
    <s v="Fixa"/>
    <s v="Cliente/Prospect"/>
    <s v="P"/>
    <s v="CONSULTAR"/>
    <s v="Consulta de Cliente por linha Fixa (ATIS)"/>
    <s v="DEVE constar a referencia [ATIS], se o protocolo foi gerado e os detalhes da linha e da conta (aceleradores)"/>
    <s v="Linha fixa ATIS"/>
    <n v="1150492164"/>
    <m/>
    <m/>
    <m/>
    <m/>
    <m/>
  </r>
  <r>
    <n v="0"/>
    <s v="Regressão"/>
    <s v="Sanity"/>
    <x v="0"/>
    <m/>
    <m/>
    <s v="CallCenter"/>
    <s v="Fixa"/>
    <s v="Cliente/Prospect"/>
    <s v="P"/>
    <s v="CONSULTAR"/>
    <s v="Consulta de Cliente por linha Fixa (CSO)"/>
    <s v="DEVE constar a referencia [CSO], e os detalhes da linha e da conta (aceleradores)"/>
    <s v="Linha fixa CSO"/>
    <n v="1636259060"/>
    <m/>
    <m/>
    <m/>
    <m/>
    <m/>
  </r>
  <r>
    <n v="0"/>
    <s v="Regressão"/>
    <s v="Sanity"/>
    <x v="0"/>
    <m/>
    <m/>
    <s v="CallCenter"/>
    <s v="Fixa"/>
    <s v="Cliente/Prospect"/>
    <s v="P"/>
    <s v="CONSULTAR"/>
    <s v="Consulta de Cliente por linha Fixa FWT (DSP) "/>
    <s v="DEVE constar a referencia [ [FWT DSP], e os detalhes da linha e da conta (aceleradores)"/>
    <s v="Linha fixa FWT DSP"/>
    <s v="1156712380 / 1156712377"/>
    <m/>
    <m/>
    <m/>
    <m/>
    <m/>
  </r>
  <r>
    <n v="0"/>
    <s v="Regressão"/>
    <s v="Sanity"/>
    <x v="0"/>
    <m/>
    <m/>
    <s v="CallCenter"/>
    <s v="Fixa"/>
    <s v="Cliente/Prospect"/>
    <s v="P"/>
    <s v="CONSULTAR"/>
    <s v="Consulta de Cliente por linha Fixa FWT (FSP) "/>
    <s v="DEVE constar a referencia [FWT FSP], e os detalhes da linha e da conta (aceleradores)"/>
    <s v="Linha fixa FWT FSP"/>
    <s v="7131255040 / 21-37719664 / 21-35801923 /  37-34390282 / 51-31508744"/>
    <m/>
    <m/>
    <m/>
    <m/>
    <m/>
  </r>
  <r>
    <n v="2"/>
    <s v="Regressão"/>
    <s v="Sanity"/>
    <x v="0"/>
    <m/>
    <m/>
    <s v="CallCenter"/>
    <s v="Sem plataforma"/>
    <s v="Cliente/Prospect"/>
    <s v="P"/>
    <s v="CONSULTAR"/>
    <s v="Consulta de Cliente por Protocolo. Buscar na pesquisa superior e na aba relacionamentos. Clicar em Relacionamentos, devem ser disponibilizados os ultimos protocolos gerados, selecionar um dos protocolos e copiar,  ir na pesquisa superior, em Pesquisar por: selecionar Protocolo, colar e clicar em BUSCAR."/>
    <s v="Os protocolos devem retornar a pesquisa ASSIM COMO TODOS OS DETALHES DO RELACIONAMENTO."/>
    <s v="Protocolo existente"/>
    <n v="20173695910639"/>
    <m/>
    <m/>
    <m/>
    <m/>
    <m/>
  </r>
  <r>
    <n v="2"/>
    <s v="Regressão"/>
    <s v="Sanity"/>
    <x v="0"/>
    <m/>
    <m/>
    <s v="Lojas"/>
    <s v="Sem plataforma"/>
    <s v="Solicitação"/>
    <s v="P"/>
    <s v="CONSULTAR"/>
    <s v="Consulta no painel de Solicitações (ver se as solicitações estão concluindo, de forma geral. Observar se não está com muitas solicitações pendentes.)"/>
    <s v="A consulta deve ocorrer a todo momento pelo coordenador do time. Apesar de utilizar o modulo de lojas, a pesquisa deve abranger lojas e callcenter"/>
    <m/>
    <m/>
    <m/>
    <m/>
    <m/>
    <m/>
    <m/>
  </r>
  <r>
    <n v="0"/>
    <s v="Regressão"/>
    <s v="Sanity"/>
    <x v="0"/>
    <m/>
    <m/>
    <s v="Lojas"/>
    <s v="Fixa"/>
    <s v="Cliente/Prospect"/>
    <s v="P"/>
    <s v="CONSULTAR"/>
    <s v="Consulta de Cliente por linha Fixa (ATIS)"/>
    <s v="DEVE constar a referencia [ATIS], se o protocolo foi gerado e os detalhes da linha e da conta (aceleradores)"/>
    <s v="Linha fixa ATIS"/>
    <n v="1150492164"/>
    <m/>
    <m/>
    <m/>
    <m/>
    <m/>
  </r>
  <r>
    <n v="0"/>
    <s v="Regressão"/>
    <s v="Sanity"/>
    <x v="0"/>
    <m/>
    <m/>
    <s v="Lojas"/>
    <s v="Fixa"/>
    <s v="Cliente/Prospect"/>
    <s v="P"/>
    <s v="CONSULTAR"/>
    <s v="Consulta de Cliente por linha Fixa (CSO)"/>
    <s v="DEVE constar a referencia [CSO], e os detalhes da linha e da conta (aceleradores)"/>
    <s v="Linha fixa CSO"/>
    <n v="1636259060"/>
    <m/>
    <m/>
    <m/>
    <m/>
    <m/>
  </r>
  <r>
    <n v="0"/>
    <s v="Regressão"/>
    <s v="Sanity"/>
    <x v="0"/>
    <m/>
    <m/>
    <s v="Lojas"/>
    <s v="Fixa"/>
    <s v="Cliente/Prospect"/>
    <s v="P"/>
    <s v="CONSULTAR"/>
    <s v="Consulta de Cliente por linha Fixa FWT (DSP) "/>
    <s v="DEVE constar a referencia FWT [DSP], e os detalhes da linha e da conta (aceleradores)"/>
    <s v="Linha fixa FWT DSP"/>
    <s v="1156712380 / 1156712377"/>
    <m/>
    <m/>
    <m/>
    <m/>
    <m/>
  </r>
  <r>
    <n v="0"/>
    <s v="Regressão"/>
    <s v="Sanity"/>
    <x v="0"/>
    <m/>
    <m/>
    <s v="Lojas"/>
    <s v="Fixa"/>
    <s v="Cliente/Prospect"/>
    <s v="P"/>
    <s v="CONSULTAR"/>
    <s v="Consulta de Cliente por linha Fixa FWT (FSP) e Protocolos respectivos de cada terminal. "/>
    <s v="DEVE constar a referencia FWT [FSP], e os detalhes da linha e da conta (aceleradores)"/>
    <s v="Linha fixa FWT FSP"/>
    <s v="7131255040 / 21-37719664 / 21-35801923 /  37-34390282 / 51-31508744"/>
    <m/>
    <m/>
    <m/>
    <m/>
    <m/>
  </r>
  <r>
    <n v="2"/>
    <s v="Regressão"/>
    <s v="Sanity"/>
    <x v="0"/>
    <m/>
    <m/>
    <s v="Lojas"/>
    <s v="Sem plataforma"/>
    <s v="Cliente/Prospect"/>
    <s v="P"/>
    <s v="CONSULTAR"/>
    <s v="Consulta de Cliente por Protocolo. Posicionar através de Protocolo, validar também na aba relacionamentos."/>
    <s v="Buscar na pesquisa superior e na aba relacionamentos"/>
    <s v="Protocolo existente"/>
    <n v="20173695910639"/>
    <m/>
    <m/>
    <m/>
    <m/>
    <m/>
  </r>
  <r>
    <n v="0"/>
    <s v="Regressão"/>
    <s v="Sanity"/>
    <x v="1"/>
    <m/>
    <m/>
    <s v="CallCenter"/>
    <s v="Linha Fixa e Speedy"/>
    <s v="Retenção"/>
    <s v="G"/>
    <s v="EFETIVAR"/>
    <s v="EFETIVAR um retenção como improdutiva / queda de ligação."/>
    <s v="• Ver se gera protocolo e carrega os dados do Cliente._x000a_• Clicar em todos os links de consulta e funcionalidades_x000a_• Ver se no botão &quot;improdutiva&quot;, o campo &quot;motivo&quot; está marcado com &quot;improdutiva&quot; e se carregam os sub motivos. _x000a_• Finalizar atendimento com o sub-motivo &quot;queda de ligação&quot;. _x000a_• Anotar protocolo e ticket gerados."/>
    <s v="Linha speedy"/>
    <n v="1636259060"/>
    <m/>
    <m/>
    <m/>
    <m/>
    <m/>
  </r>
  <r>
    <n v="0"/>
    <s v="Regressão"/>
    <s v="Sanity"/>
    <x v="1"/>
    <m/>
    <m/>
    <s v="CallCenter"/>
    <s v="Linha Fixa e Speedy"/>
    <s v="Retenção"/>
    <s v="G"/>
    <s v="SIMULAR"/>
    <s v="SIMULAR uma retenção como &quot;aceitou argumento&quot;."/>
    <s v="• Ver se gera protocolo e carrega os dados do Cliente._x000a_• Clicar em todos os links de consulta e funcionalidades_x000a_• Ver se no botão &quot;retenção&quot;, abre uma guia (sem mudar o protocolo). _x000a_• Informar campos obrigatórios (check box + produto + motivo + SubMotivo) e clicar em &quot;Aceitou Argumento&quot;._x000a_• Anotar protocolo e ticket gerados."/>
    <s v="Linha speedy"/>
    <n v="1636259060"/>
    <m/>
    <m/>
    <m/>
    <m/>
    <m/>
  </r>
  <r>
    <n v="0"/>
    <s v="Regressão"/>
    <s v="Sanity"/>
    <x v="1"/>
    <m/>
    <m/>
    <s v="CallCenter"/>
    <s v="Linha Fixa e Speedy"/>
    <s v="Retenção"/>
    <s v="GG"/>
    <s v="SIMULAR"/>
    <s v="SIMULAR duas ofertas em retenção. Uma para &quot;Linha Fixa&quot; e outra &quot;Linha Fixa + Speedy&quot;. O resultado deve ser o mesmo (exceto a matriz de ofertas)."/>
    <s v="• Ver se no botão &quot;retenção&quot;, abre uma guia (sem mudar o protocolo). _x000a_• Informar campos obrigatórios (check box + produto + motivo + SubMotivo) e clicar em &quot;Recusou argumento&quot;._x000a_• Testar alguns grupos de ofertas e clicar em incluir._x000a_• Ver se a ofeta foi selecionada abaixo._x000a_• Registrar o atendimento como Queda de Ligação_x000a_• Anotar protocolo e ticket gerados."/>
    <s v="Linha fixa + Linha speedy"/>
    <n v="1636259060"/>
    <m/>
    <m/>
    <m/>
    <m/>
    <m/>
  </r>
  <r>
    <n v="0"/>
    <s v="Regressão"/>
    <s v="Sanity"/>
    <x v="1"/>
    <m/>
    <m/>
    <s v="CallCenter"/>
    <s v="Linha Fixa e Speedy"/>
    <s v="Histórico de Atendimentos"/>
    <s v="M"/>
    <s v="CONSULTAR"/>
    <s v="Consulta no Histórico de Atendimento"/>
    <s v="Efetuar a consulta da linha e ver se aparece o registro de queda de ligação"/>
    <s v="Linha speedy"/>
    <n v="1636259060"/>
    <m/>
    <m/>
    <m/>
    <m/>
    <m/>
  </r>
  <r>
    <n v="0"/>
    <s v="Regressão"/>
    <s v="Sanity"/>
    <x v="1"/>
    <m/>
    <m/>
    <s v="CallCenter"/>
    <s v="Linha Fixa e Speedy"/>
    <s v="Relatório Mapa de Improdutiva"/>
    <s v="P"/>
    <s v="CONSULTAR"/>
    <s v="Relatório Mapa de Improdutiva"/>
    <s v="Extrair relatório e ver se os atendimentos improdutivos realizados foram contabilizados"/>
    <m/>
    <m/>
    <m/>
    <m/>
    <m/>
    <m/>
    <m/>
  </r>
  <r>
    <n v="0"/>
    <s v="Regressão"/>
    <s v="Sanity"/>
    <x v="1"/>
    <m/>
    <m/>
    <s v="CallCenter"/>
    <s v="Linha Fixa e Speedy"/>
    <s v="Relatório Mapa de Oferta de Retenção"/>
    <s v="P"/>
    <s v="CONSULTAR"/>
    <s v="Relatório Mapa de Oferta da Retenção"/>
    <s v="Ver se aparece relatório /retorno de 1 semana antes para perfil Fixa_retenção_Linhas  p/ o site call center_ atento_sbc_sip"/>
    <m/>
    <m/>
    <m/>
    <m/>
    <m/>
    <m/>
    <m/>
  </r>
  <r>
    <n v="2"/>
    <s v="Regressão"/>
    <s v="Sanity"/>
    <x v="0"/>
    <m/>
    <m/>
    <s v="CallCenter"/>
    <s v="Sem plataforma"/>
    <s v="Cliente/Prospect"/>
    <s v="M"/>
    <s v="CONSULTAR"/>
    <s v="Efetuar consulta cliente / prospect e avaliar se os campos estão retornando de forma adequada"/>
    <m/>
    <s v="CPF #1 simulacao pos"/>
    <s v="301.129.818-10"/>
    <m/>
    <m/>
    <m/>
    <m/>
    <m/>
  </r>
  <r>
    <n v="2"/>
    <s v="Regressão"/>
    <s v="Sanity"/>
    <x v="2"/>
    <m/>
    <m/>
    <s v="CallCenter"/>
    <s v="Sem plataforma"/>
    <s v="Gerar protocolo e palitar protocolo"/>
    <s v="P"/>
    <s v="EFETIVAR"/>
    <s v="Gerar protocolo e palitar protocolo. "/>
    <s v="Gerar protocolo e palitar protocolo. Printar telas, informar número do protocolo."/>
    <s v="Linha PRE #3 habilitada para teste"/>
    <n v="11950841563"/>
    <m/>
    <m/>
    <m/>
    <m/>
    <m/>
  </r>
  <r>
    <n v="0"/>
    <s v="Regressão"/>
    <s v="Sanity"/>
    <x v="1"/>
    <m/>
    <m/>
    <s v="Lojas"/>
    <s v="CONTINGÊNCIA"/>
    <s v="Habilitação"/>
    <s v="G"/>
    <s v="EFETIVAR"/>
    <s v="Efetivar uma habilitação pós-pago em contingência."/>
    <s v="Solicitação Gerada"/>
    <s v="CPF habilitação POS #1 (contingencia)"/>
    <s v="277.750.968-96"/>
    <m/>
    <s v="89551018407001196370"/>
    <m/>
    <m/>
    <m/>
  </r>
  <r>
    <n v="0"/>
    <s v="Regressão"/>
    <s v="Sanity"/>
    <x v="1"/>
    <m/>
    <m/>
    <s v="Lojas"/>
    <s v="CONTINGÊNCIA"/>
    <s v="Habilitação"/>
    <s v="G"/>
    <s v="EFETIVAR"/>
    <s v="Efetivar uma habilitação pré-pago em contingência."/>
    <s v="Solicitação Gerada"/>
    <s v="CPF habilitacao PRE #1 (contingencia)"/>
    <s v="348.777.238-89"/>
    <m/>
    <s v="89551091618011474298"/>
    <m/>
    <m/>
    <m/>
  </r>
  <r>
    <n v="1"/>
    <s v="Regressão"/>
    <s v="Sanity"/>
    <x v="3"/>
    <m/>
    <m/>
    <s v="CallCenter"/>
    <s v="Pós-Pago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as OPÇÕES:  VISUALIZAR&gt;ENVIAR&gt;"/>
    <s v="Devem ser Geradas todas as opçoes de Conta Detalhada / 2º Via de Fatura / Boleto SMP e Separado. Salvar telas e PDF"/>
    <s v="Linha POS existente #1"/>
    <n v="11997474517"/>
    <m/>
    <m/>
    <m/>
    <m/>
    <m/>
  </r>
  <r>
    <n v="1"/>
    <s v="Regressão"/>
    <s v="Sanity"/>
    <x v="1"/>
    <m/>
    <m/>
    <s v="CallCenter"/>
    <s v="Controle"/>
    <s v="Contestação"/>
    <s v="G"/>
    <s v="EFETIVAR"/>
    <s v="EFETIVAR uma Contestação de 1 centavo. Ligação ou SMS,  fatura precisa ter menos de 14 dias do vencimento para o perfil. Cenário complexo, se não tiver executado antes, necessário buscar apoio. Posicionar a linha&gt; Clicar na Lupa de faturamento&gt;Selecionar uma fatura e clicar em ANÁLISE DE FATURA&gt; Na aba ANÁLISE DE FATURA selecionar a linha e BUSCAR &gt;Selecionar o item a ser contestado&gt;Em valor a contestar inserir 0,01&gt;Incluir Item&gt;Na aba NOTAS, inseir uma nota de abertura&gt;Na aba EVIDÊNCIAS, inserir uma evidência(print)&gt; Voltar na aba ANÁLISE DE FATURA e REGISTRAR ANÁLISE DE FATURA. "/>
    <s v="ANÁLISE DE FATURA DEVE SER ENVIADA COM SUCESSO."/>
    <s v="Linha CTRL existente #1"/>
    <n v="11995494391"/>
    <m/>
    <m/>
    <m/>
    <m/>
    <m/>
  </r>
  <r>
    <n v="1"/>
    <s v="Regressão"/>
    <s v="Sanity"/>
    <x v="2"/>
    <m/>
    <m/>
    <s v="CallCenter"/>
    <s v="Pós-Pago"/>
    <s v="Habilitação"/>
    <s v="G"/>
    <s v="EFETIVAR"/>
    <s v="EFETIVAR uma Habilitação Pós, com prospect, sem aquisição. Abrir uma Nova Interação&gt;Pesquisar o CPF&gt;Selecionar Um prospect sem linha associada&gt;Clicar no Menu lateral em VENDAS&gt;Pos-Pago/Controle&gt;HABILITAÇÃO&gt;Realizar a análise de Crédito&gt; Seguir a esteira até a etapa final e GERAR A SOLICITAÇÃO"/>
    <s v="Efetivar e consultar o ciclo para confirmar o sucesso."/>
    <s v="CPF habilitação POS #2"/>
    <s v="277.750.968-96"/>
    <m/>
    <s v="89551093419058484896"/>
    <m/>
    <m/>
    <m/>
  </r>
  <r>
    <n v="1"/>
    <s v="Regressão"/>
    <s v="Sanity"/>
    <x v="2"/>
    <m/>
    <m/>
    <s v="CallCenter"/>
    <s v="Pós-Pago"/>
    <s v="Migração"/>
    <s v="G"/>
    <s v="EFETIVAR"/>
    <s v="EFETIVAR uma Migração de Pós para Controle. Abrir uma nova Interação&gt;Posicionar a linha pós-pago&gt;No menu lateral SERVIÇOS&gt;Migração&gt;Validar a linha&gt;Selecionar Migrar para*&gt;Controle&gt;AVANÇAR&gt;Seguir a esteira até etapa final e GERAR A SOLICITAÇÃO. Obs: CARREGAR A TELA DE SERVIÇOS PRA GARANTIR QUE NÃO DÁ ERRO."/>
    <s v="Efetivar e consultar o ciclo para confirmar o sucesso."/>
    <s v="Linha POS #1 habilitada para teste"/>
    <n v="11943860972"/>
    <m/>
    <m/>
    <m/>
    <m/>
    <m/>
  </r>
  <r>
    <n v="1"/>
    <s v="Regressão"/>
    <s v="Sanity"/>
    <x v="2"/>
    <m/>
    <m/>
    <s v="CallCenter"/>
    <s v="Pós-Pago"/>
    <s v="Migração"/>
    <s v="G"/>
    <s v="EFETIVAR"/>
    <s v="EFETIVAR uma Migração de Pós para Pré. Efetivar uma Migração de Pós para Pré-pago. Abrir uma nova Interação&gt;Posicionar a linha pré-pago&gt;No menu lateral SERVIÇOS&gt;Migração&gt;Validar a linha&gt;Selecionar Migrar para*&gt;PRÉ-PAGO&gt;AVANÇAR&gt;Seguir a esteira até etapa final e GERAR A SOLICITAÇÃO."/>
    <s v="Efetivar e consultar o ciclo para confirmar o sucesso."/>
    <s v="Linha POS #2 habilitada para teste"/>
    <n v="11954729428"/>
    <m/>
    <s v="IMEI: 359503060100740"/>
    <m/>
    <m/>
    <m/>
  </r>
  <r>
    <n v="1"/>
    <s v="Regressão"/>
    <s v="Sanity"/>
    <x v="2"/>
    <m/>
    <m/>
    <s v="CallCenter"/>
    <s v="Pós-Pago"/>
    <s v="Serviços Avançados"/>
    <s v="M"/>
    <s v="EFETIVAR"/>
    <s v="EFETIVAR ativação de Serviços Avançados.  Abrir uma nova Interação&gt;Posicionar a linha PÓS-PAGO&gt;No menu lateral SERVIÇOS&gt;PÓS-PAGO&gt;Ativação e Desativação de Serviços&gt;SERVIÇOS AVANÇADOS&gt;Ir na aba PARCEIROS&gt;Selecionar VIVO SEGURANÇA&gt;CLICAR EM COMPRAR.  "/>
    <s v="QUALQUER SERVIÇO. Efetivar! No entanto, não apresenta número de solicitação."/>
    <s v="Linha POS #4 habilitada para teste"/>
    <n v="11950801460"/>
    <m/>
    <m/>
    <m/>
    <m/>
    <m/>
  </r>
  <r>
    <n v="1"/>
    <s v="Regressão"/>
    <s v="Sanity"/>
    <x v="1"/>
    <m/>
    <m/>
    <s v="Dealers"/>
    <s v="Pós-Pago"/>
    <s v="Habilitação"/>
    <s v="G"/>
    <s v="SIMULAR"/>
    <s v="SIMULAR uma Habilitação Pós, com prospect, sem aquisição. Pesquisar o CPF&gt;Posicionar o Prospect sem linha&gt;Ir em HABILITAÇÃO&gt;HABILITAÇÃO PÓS&gt;Inserir os dados obrigatórios e seguir a esteira até a tela de Resumo e não gerar a solicitação."/>
    <s v="Apenas Simular - NÃO GERAR A SOLICITAÇÃO"/>
    <s v="CPF #1 simulacao pos"/>
    <s v="301.129.818-10"/>
    <m/>
    <s v="89551018207009134658"/>
    <m/>
    <m/>
    <m/>
  </r>
  <r>
    <n v="1"/>
    <s v="Regressão"/>
    <s v="Sanity"/>
    <x v="1"/>
    <m/>
    <m/>
    <s v="Dealers"/>
    <s v="Pós (FWT FSP)"/>
    <s v="Habilitação"/>
    <s v="G"/>
    <s v="EFETIVAR"/>
    <s v="EFETIVAR uma Habilitação POS FWT FSP, com prospect, sem aquisição. Pesquisar o CPF&gt;Posicionar o Prospect sem linha&gt;Ir em HABILITAÇÃO&gt;HABILITAÇÃO PÓS/CONTROLE&gt; Em TIPO DE LINHA selecionar FIXA em UF DA LINHA selecionar MG&gt; Seguir a esteira até o fim e GERAR A SOLICITAÇÃO."/>
    <s v="Efetivar e consultar o ciclo para confirmar o sucesso."/>
    <s v="CPF Habilitação FWT #1"/>
    <s v="024.945.269-30"/>
    <s v="CEP:  30320-900"/>
    <s v="89552336438000720129"/>
    <m/>
    <m/>
    <m/>
  </r>
  <r>
    <n v="1"/>
    <s v="Regressão"/>
    <s v="Sanity"/>
    <x v="1"/>
    <m/>
    <m/>
    <s v="Dealers"/>
    <s v="Pós-Pago"/>
    <s v="Troca de Plano"/>
    <s v="G"/>
    <s v="EFETIVAR"/>
    <s v="EFETIVAR uma troca de plano Pós.&gt;Posicionar a linha PÓS-PAGO&gt;No menu lateral SERVIÇOS&gt; PÓS-PAGO&gt;TROCA DE PLANO&gt;SELECIONAR O TIPO DE OPERAÇÃO&gt;Seguir a esteira até etapa final e GERAR A SOLICITAÇÃO. "/>
    <s v="Efetivar e consultar o ciclo para confirmar o sucesso."/>
    <s v="Linha POS #4 habilitada para teste"/>
    <n v="11950801460"/>
    <m/>
    <m/>
    <m/>
    <m/>
    <m/>
  </r>
  <r>
    <n v="1"/>
    <s v="Regressão"/>
    <s v="Sanity"/>
    <x v="2"/>
    <m/>
    <m/>
    <s v="Lojas"/>
    <s v="Pós-Pago"/>
    <s v="Serviços Básicos"/>
    <s v="M"/>
    <s v="EFETIVAR"/>
    <s v="EFETIVAR uma ativação de serviços.Clicar na aba SERVIÇOS &gt;PÓS-PAGO&gt; Ativação e Desativação de Serviços &gt; Serviços Básicos &gt; Ir no campo SERVIÇOS A ATIVAR e em Grupo de Serviços selecionar um parâmetro e clicar em Buscar, clicar em cima do parâmetro no campo Serviços Disponíveis e em Adicionar&gt; AVANÇAR&gt; Colocar Obs e GERAR A SOLICITAÇÃO."/>
    <s v="QUALQUER SERVIÇO. Efetivar e consultar o ciclo para confirmar o sucesso."/>
    <s v="Linha POS #4 habilitada para teste"/>
    <n v="11950801460"/>
    <m/>
    <m/>
    <m/>
    <m/>
    <m/>
  </r>
  <r>
    <n v="1"/>
    <s v="Regressão"/>
    <s v="Sanity"/>
    <x v="2"/>
    <m/>
    <m/>
    <s v="CallCenter"/>
    <s v="Pós-Pago"/>
    <s v="Informe de Pagamento"/>
    <s v="M"/>
    <s v="SIMULAR"/>
    <s v="Posicionar Linha Pós-pago com Conta em aberto, ir na aba CONTAS&gt;BUSCAR&gt;CLICAR NOS DETALHES&gt;Selecionar a Fatura&gt;INFORME DE PAGAMENTO&gt; Não gerar solicitação, validar se campos DATA E BANCO retornam normalmente."/>
    <s v="Validar se Botão está selecionável e se campos estão retornando corretos."/>
    <s v="Linha Pós com conta em aberto"/>
    <n v="13997493567"/>
    <s v="Conta 0150393354"/>
    <m/>
    <m/>
    <m/>
    <m/>
  </r>
  <r>
    <n v="1"/>
    <s v="Regressão"/>
    <s v="Sanity"/>
    <x v="3"/>
    <m/>
    <m/>
    <s v="Lojas"/>
    <s v="Pós-Pago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"/>
    <s v="Devem ser Geradas todas as opçoes de Conta Detalhada / 2º Via de Fatura / Boleto SMP e Separado. Salvar telas e PDF"/>
    <s v="Linha POS existente #1"/>
    <n v="11997474517"/>
    <m/>
    <m/>
    <m/>
    <m/>
    <m/>
  </r>
  <r>
    <n v="1"/>
    <s v="Regressão"/>
    <s v="Sanity"/>
    <x v="3"/>
    <m/>
    <m/>
    <s v="Lojas"/>
    <s v="Pós-Pago"/>
    <s v="Habilitação"/>
    <s v="G"/>
    <s v="EFETIVAR"/>
    <s v="EFETIVAR uma Habilitação Pós, com prospect, sem aquisição. Pesquisar o CPF&gt;Posicionar o Prospect sem linha&gt;Ir em HABILITAÇÃO&gt;HABILITAÇÃO PÓS&gt;Inserir os dados obrigatórios e seguir a esteira até a tela de Resumo e GERAR A SOLICITAÇÃO."/>
    <s v="Efetivar e consultar o ciclo para confirmar o sucesso."/>
    <s v="CPF habilitação POS #3"/>
    <s v="277.750.968-96"/>
    <m/>
    <s v="89551018207009134666"/>
    <m/>
    <m/>
    <m/>
  </r>
  <r>
    <n v="1"/>
    <s v="Regressão"/>
    <s v="Sanity"/>
    <x v="2"/>
    <m/>
    <m/>
    <s v="CallCenter"/>
    <s v="Pós-Pago"/>
    <s v="Troca de Número"/>
    <s v="G"/>
    <s v="EFETIVAR"/>
    <s v="EFETIVAR um troca de número Pós. Abrir uma nova Interação&gt;Posicionar a linha pós-pago&gt;No menu lateral SERVIÇOS&gt;PÓS-PAGO&gt;TROCA DE NÚMERO&gt;Sem portabilidade BUSCAR&gt;Selecionar um dos números disponibilizados&gt;Seguir a esteira até etapa final e GERAR A SOLICITAÇÃO."/>
    <s v="Efetivar e consultar o ciclo para confirmar o sucesso."/>
    <s v="Linha habilitada Cenário 35"/>
    <s v="Linha do cenário 34"/>
    <m/>
    <m/>
    <m/>
    <m/>
    <m/>
  </r>
  <r>
    <n v="1"/>
    <s v="Regressão"/>
    <s v="Sanity"/>
    <x v="3"/>
    <m/>
    <m/>
    <s v="Lojas"/>
    <s v="Pós (FWT FSP)"/>
    <s v="Habilitação"/>
    <s v="G"/>
    <s v="EFETIVAR"/>
    <s v="EFETIVAR uma Habilitação Pós FWT FSP, com prospect, sem aquisição. Pesquisar o CPF&gt;Posicionar o Prospect sem linha&gt;Ir em HABILITAÇÃO&gt;HABILITAÇÃO PÓS/CONTROLE&gt; Em TIPO DE LINHA selecionar FIXA em UF DA LINHA selecionar MG&gt; Seguir a esteira até o fim e GERAR A SOLICITAÇÃO."/>
    <s v="Efetivar e consultar o ciclo para confirmar o sucesso."/>
    <s v="CPF Habilitação FWT #2"/>
    <s v="185.043.228-74"/>
    <s v="CEP:_x0009__x0009_30320-900"/>
    <s v="89552336438000720145"/>
    <m/>
    <m/>
    <m/>
  </r>
  <r>
    <n v="0"/>
    <s v="Regressão"/>
    <s v="Sanity"/>
    <x v="1"/>
    <m/>
    <m/>
    <s v="Lojas"/>
    <s v="Speedy"/>
    <s v="Habilitação"/>
    <s v="G"/>
    <s v="SIMULAR"/>
    <s v="SIMULAR uma Habilitação Vivo Internet Fixa, com cliente, sem aquisição"/>
    <s v="Apenas Simular - NÃO GERAR A SOLICITAÇÃO"/>
    <m/>
    <s v="1130827183   ou Através do Painel de Solicitações"/>
    <m/>
    <m/>
    <m/>
    <m/>
    <m/>
  </r>
  <r>
    <n v="1"/>
    <s v="Regressão"/>
    <s v="Sanity"/>
    <x v="3"/>
    <m/>
    <m/>
    <s v="Lojas"/>
    <s v="Pós-Pago"/>
    <s v="Serviços Avançados"/>
    <s v="M"/>
    <s v="EFETIVAR"/>
    <s v="EFETIVAR ativação de Serviços Avançados. Posicionar a linha PÓS-PAGO&gt;No menu lateral SERVIÇOS&gt;PÓS-PAGO&gt;Ativação e Desativação de Serviços&gt;SERVIÇOS AVANÇADOS&gt;Ir na aba PARCEIROS&gt;Selecionar VIVO SEGURANÇA&gt;CLICAR EM COMPRAR. "/>
    <s v="QUALQUER SERVIÇO. Efetivar! No entanto, não apresenta número de solicitação."/>
    <s v="Linha POS #4 habilitada para teste"/>
    <n v="11950801460"/>
    <m/>
    <m/>
    <m/>
    <m/>
    <m/>
  </r>
  <r>
    <n v="1"/>
    <s v="Regressão"/>
    <s v="Sanity"/>
    <x v="2"/>
    <m/>
    <m/>
    <s v="Lojas"/>
    <s v="Pós-Pago"/>
    <s v="Troca de Equipamento"/>
    <s v="G"/>
    <s v="SIMULAR"/>
    <s v="SIMULAR Troca de Aparelho/Tecnologia"/>
    <s v="Simular. Buscar IMEI, ICCID e linhas conforme disponibilidade"/>
    <s v="Linha POS #4 habilitada para teste"/>
    <n v="11950801460"/>
    <m/>
    <s v="IMEI 352926020148490 / IMEI 355591051225067 / ICCID 89551018207009134211"/>
    <m/>
    <m/>
    <m/>
  </r>
  <r>
    <n v="1"/>
    <s v="Regressão"/>
    <s v="Sanity"/>
    <x v="3"/>
    <m/>
    <m/>
    <s v="Lojas"/>
    <s v="Pós-Pago"/>
    <s v="Troca de Número"/>
    <s v="G"/>
    <s v="EFETIVAR"/>
    <s v="EFETIVAR um troca de número Pós"/>
    <s v="Efetivar e consultar o ciclo para confirmar o sucesso."/>
    <s v="Linha POS #3 habilitada para teste"/>
    <n v="11972123334"/>
    <m/>
    <m/>
    <m/>
    <m/>
    <m/>
  </r>
  <r>
    <n v="1"/>
    <s v="Regressão"/>
    <s v="Sanity"/>
    <x v="2"/>
    <m/>
    <m/>
    <s v="Lojas"/>
    <s v="Pós-Pago"/>
    <s v="Troca de Plano"/>
    <s v="G"/>
    <s v="EFETIVAR"/>
    <s v="EFETIVAR uma troca de plano Pós. Posicionar a linha PÓS-PAGO&gt;No menu lateral SERVIÇOS&gt; PÓS-PAGO&gt;TROCA DE PLANO&gt;SELECIONAR O TIPO DE OPERAÇÃO&gt;Seguir a esteira até etapa final e GERAR A SOLICITAÇÃO. "/>
    <s v="Efetivar e consultar o ciclo para confirmar o sucesso."/>
    <s v="Linha POS #4 habilitada para teste"/>
    <n v="11950801460"/>
    <m/>
    <m/>
    <m/>
    <m/>
    <m/>
  </r>
  <r>
    <n v="1"/>
    <s v="Regressão"/>
    <s v="Sanity"/>
    <x v="0"/>
    <m/>
    <m/>
    <s v="Lojas"/>
    <s v="Pós-Pago"/>
    <s v="Vivo Valoriza"/>
    <s v="P"/>
    <s v="CONSULTAR"/>
    <s v="Consulta de Cliente por linha Pós e Saldo Pontos e Extrato de Pontos Vivo Valoriza / Serviços &gt; Vivo Valoriza &gt; Extrato de Pontos"/>
    <s v="Dados da linha e Pontos (718)"/>
    <s v="Linha POS existente #2"/>
    <n v="11996012919"/>
    <m/>
    <m/>
    <m/>
    <m/>
    <m/>
  </r>
  <r>
    <n v="1"/>
    <s v="Regressão"/>
    <s v="Sanity"/>
    <x v="0"/>
    <m/>
    <m/>
    <s v="CallCenter"/>
    <s v="Pós-Pago"/>
    <s v="Vivo Valoriza"/>
    <s v="P"/>
    <s v="CONSULTAR"/>
    <s v="Consulta de Cliente por linha Pós e Saldo Pontos e Extrato de Pontos Vivo Valoriza / Serviços &gt; Vivo Valoriza &gt; Extrato de Pontos"/>
    <s v="Dados da linha e Pontos (718)"/>
    <s v="Linha POS existente #2"/>
    <n v="11996012919"/>
    <m/>
    <m/>
    <m/>
    <m/>
    <m/>
  </r>
  <r>
    <n v="1"/>
    <s v="Regressão"/>
    <s v="Sanity"/>
    <x v="1"/>
    <m/>
    <m/>
    <s v="Dealers"/>
    <s v="Pré-Pago"/>
    <s v="Troca de CHIP"/>
    <s v="G"/>
    <s v="EFETIVAR"/>
    <s v="EFETIVAR Troca de CHIP. Posicionar a linha pré-pago&gt;TROCA DE EQUIPAMENTO&gt;Selecionar CHIP&gt; Informar o ICCID&gt;BUSCAR&gt;Selecionar na lista AVANÇAR&gt; Seguir a esteira até ultima etapa."/>
    <s v="Solicitação Concluída sem erros."/>
    <s v="Linha PRE #3 habilitada para teste"/>
    <n v="11950841563"/>
    <m/>
    <s v="89551000439000001632"/>
    <m/>
    <m/>
    <m/>
  </r>
  <r>
    <n v="1"/>
    <s v="Regressão"/>
    <s v="Sanity"/>
    <x v="1"/>
    <m/>
    <m/>
    <s v="Dealers"/>
    <s v="Controle"/>
    <s v="Vivo Valoriza"/>
    <s v="P"/>
    <s v="CONSULTAR"/>
    <s v="Consulta de Cliente por linha Pós e Saldo Pontos e Extrato de Pontos Vivo Valoriza / Serviços &gt; Vivo Valoriza &gt; Extrato de Pontos"/>
    <s v="Dados da linha e Pontos (3.330)"/>
    <s v="Linha CTRL existente #1"/>
    <n v="11995494391"/>
    <m/>
    <m/>
    <m/>
    <m/>
    <m/>
  </r>
  <r>
    <n v="1"/>
    <s v="Regressão"/>
    <s v="Sanity"/>
    <x v="1"/>
    <m/>
    <m/>
    <s v="Dealers"/>
    <s v="Pós-Pago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"/>
    <s v="Devem ser Geradas todas as opçoes de Conta Detalhada / 2º Via de Fatura / Boleto SMP e Separado. Salvar telas e PDF"/>
    <s v="Linha POS existente #1"/>
    <n v="11997474517"/>
    <m/>
    <m/>
    <m/>
    <m/>
    <s v="Só é permitido o envio de faturas em Aberto."/>
  </r>
  <r>
    <n v="1"/>
    <s v="Regressão"/>
    <s v="Sanity"/>
    <x v="1"/>
    <m/>
    <m/>
    <s v="Dealers"/>
    <s v="Pós-Pago"/>
    <s v="Informe de Pagamento"/>
    <s v="M"/>
    <s v="SIMULAR"/>
    <s v="Posicionar Linha Pós-pago com Conta em aberto, ir na aba CONTAS&gt;BUSCAR&gt;CLICAR NOS DETALHES&gt;Selecionar a Fatura&gt;INFORME DE PAGAMENTO&gt; Não gerar solicitação, validar se campos DATA E BANCO retornam normalmente."/>
    <s v="Validar se Botão está selecionável e se campos estão retornando corretos."/>
    <s v="Linha Pós com conta em aberto"/>
    <n v="13997493567"/>
    <s v="Conta 0150393354"/>
    <m/>
    <m/>
    <m/>
    <m/>
  </r>
  <r>
    <n v="1"/>
    <s v="Regressão"/>
    <s v="Sanity"/>
    <x v="3"/>
    <m/>
    <m/>
    <s v="CallCenter"/>
    <s v="Pós-Pago"/>
    <s v="2º Via de Fatura"/>
    <s v="M"/>
    <s v="EFETIVAR"/>
    <s v="Na Aba Contas &gt; Faturas/Outros Documentos - Testar o Botão 2º Via de Fatura por E-mail - Seguir o Fluxo Até efetivar o envio"/>
    <s v="2º Via de Fatura Enviada por E-mail"/>
    <s v="Linha POS existente #1"/>
    <n v="11997474517"/>
    <m/>
    <m/>
    <m/>
    <m/>
    <m/>
  </r>
  <r>
    <n v="1"/>
    <s v="Regressão"/>
    <s v="Sanity"/>
    <x v="3"/>
    <m/>
    <m/>
    <s v="Lojas"/>
    <s v="Pós-Pago"/>
    <s v="2º Via de Fatura"/>
    <s v="M"/>
    <s v="EFETIVAR"/>
    <s v="Na Aba Contas &gt; Faturas/Outros Documentos - Testar o Botão 2º Via de Fatura por E-mail - Seguir o Fluxo Até efetivar o envio"/>
    <s v="2º Via de Fatura Enviada por E-mail"/>
    <s v="Linha POS existente #1"/>
    <n v="11997474517"/>
    <m/>
    <m/>
    <m/>
    <m/>
    <m/>
  </r>
  <r>
    <n v="1"/>
    <s v="Regressão"/>
    <s v="Sanity"/>
    <x v="1"/>
    <m/>
    <m/>
    <s v="Dealers"/>
    <s v="Pós-Pago"/>
    <s v="2º Via de Fatura"/>
    <s v="M"/>
    <s v="EFETIVAR"/>
    <s v="Na Aba Contas &gt; Faturas/Outros Documentos - Testar o Botão 2º Via de Fatura por E-mail - Seguir o Fluxo Até efetivar o envio"/>
    <s v="2º Via de Fatura Enviada por E-mail"/>
    <s v="Linha POS existente #1"/>
    <n v="11997474517"/>
    <m/>
    <m/>
    <m/>
    <m/>
    <m/>
  </r>
  <r>
    <n v="2"/>
    <s v="Regressão"/>
    <s v="Sanity"/>
    <x v="2"/>
    <m/>
    <m/>
    <s v="CallCenter"/>
    <s v="Pré-Pago"/>
    <s v="Serviços Básicos"/>
    <s v="M"/>
    <s v="EFETIVAR"/>
    <s v="EFETIVAR uma ativação de serviços. QUALQUER SERVIÇO. Abrir uma Interação em Call Center, clicar na aba SERVIÇOS &gt; Pré-Pago &gt; Ativação e Desativação de Serviços &gt; Serviços Básicos &gt; Ir no campo SERVIÇOS A ATIVAR e em Grupo de Serviços selecionar um parâmetro e clicar em Buscar, clicar em cima do parâmetro no campo Serviços Disponíveis e em Adicionar, AVANÇAR, colocar Obs e GERAR A SOLICITAÇÃO."/>
    <s v="Gerar a solicitação sem erros."/>
    <s v="Linha PRE #3 habilitada para teste"/>
    <n v="11950841563"/>
    <m/>
    <m/>
    <m/>
    <m/>
    <m/>
  </r>
  <r>
    <n v="2"/>
    <s v="Regressão"/>
    <s v="Sanity"/>
    <x v="0"/>
    <m/>
    <m/>
    <s v="CallCenter"/>
    <s v="Pré-Pago"/>
    <s v="Cliente/Prospect"/>
    <s v="P"/>
    <s v="CONSULTAR"/>
    <s v="Consulta de Cliente por linha Pré. Consultar se consta a referencia pré, se o protocolo foi gerado e os detalhes da linha e da conta (aceleradores)"/>
    <s v="DEVE constar plataforma da linha, bem como os últimos relacionamentos"/>
    <s v="Linha PRE #3 habilitada para teste"/>
    <n v="11950841563"/>
    <m/>
    <m/>
    <m/>
    <m/>
    <m/>
  </r>
  <r>
    <n v="2"/>
    <s v="Regressão"/>
    <s v="Sanity"/>
    <x v="3"/>
    <m/>
    <m/>
    <s v="CallCenter"/>
    <s v="Controle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as OPÇÕES:  VISUALIZAR&gt;ENVIAR&gt;"/>
    <s v="Devem ser Geradas todas as opçoes de Conta Detalhada / 2º Via de Fatura / Boleto SMP e Separado. Salvar telas e PDF"/>
    <s v="Linha CTRL existente #1"/>
    <n v="11995494391"/>
    <m/>
    <m/>
    <m/>
    <m/>
    <m/>
  </r>
  <r>
    <m/>
    <s v="Regressão"/>
    <s v="Sanity"/>
    <x v="3"/>
    <m/>
    <m/>
    <s v="CallCenter"/>
    <s v="Controle"/>
    <s v="Habilitação"/>
    <s v="G"/>
    <s v="EFETIVAR"/>
    <s v="EFETIVAR uma Habilitação CONTROLE, com prospect, sem aquisição. Abrir uma Nova Interação&gt;Pesquisar o CPF&gt;Selecionar Um prospect sem linha associada&gt;Clicar no Menu lateral em VENDAS&gt;Pos-Pago/Controle&gt;HABILITAÇÃO&gt;Realizar a análise de Crédito&gt; Seguir a esteira, até a etapa final e GERAR A SOLICITAÇÃO."/>
    <s v="Efetivar e consultar o ciclo para confirmar o sucesso."/>
    <s v="CPF habilitação CONTROLE #1"/>
    <s v="277.750.968-96"/>
    <m/>
    <s v="89551000439000001004"/>
    <m/>
    <m/>
    <m/>
  </r>
  <r>
    <n v="2"/>
    <s v="Regressão"/>
    <s v="Sanity"/>
    <x v="3"/>
    <m/>
    <m/>
    <s v="CallCenter"/>
    <s v="Pré-Pago"/>
    <s v="Habilitação"/>
    <s v="G"/>
    <s v="EFETIVAR"/>
    <s v="EFETIVAR uma Habilitação PRÉ-PAGO com prospect, sem aquisição. Abrir uma Nova Interação&gt;Pesquisar o CPF&gt;Selecionar Um prospect sem linha associada&gt;Clicar no Menu lateral em VENDAS&gt;PRÉ-PAGO&gt;HABILITAÇÃO&gt; Seguir a esteira até a etapa final e GERAR A SOLICITAÇÃO."/>
    <s v="Efetivar e consultar o ciclo para confirmar o sucesso."/>
    <s v="CPF habilitação PRE #2"/>
    <s v="348.777.238-89"/>
    <m/>
    <s v="89551000439000001012"/>
    <m/>
    <m/>
    <m/>
  </r>
  <r>
    <n v="2"/>
    <s v="Regressão"/>
    <s v="Sanity"/>
    <x v="3"/>
    <m/>
    <m/>
    <s v="CallCenter"/>
    <s v="Pré-Pago"/>
    <s v="Migração"/>
    <s v="G"/>
    <s v="EFETIVAR"/>
    <s v="EFETIVAR uma Migração de Pré para Controle. Abrir uma nova Interação&gt;Posicionar linha pré-pago&gt;No menu lateral SERVIÇOS, selecionar Migração&gt; Clicar em validar a linha e seguir a estereira até etapa final e GERAR SOLICITAÇÃO."/>
    <s v="Solicitação Concluída sem erros."/>
    <s v="Linha PRE #1 habilitada para teste"/>
    <n v="11964149087"/>
    <m/>
    <m/>
    <m/>
    <m/>
    <m/>
  </r>
  <r>
    <n v="2"/>
    <s v="Regressão"/>
    <s v="Sanity"/>
    <x v="3"/>
    <m/>
    <m/>
    <s v="CallCenter"/>
    <s v="Controle"/>
    <s v="Migração"/>
    <s v="G"/>
    <s v="EFETIVAR"/>
    <s v="EFETIVAR uma Migração de Controle para Pós. Abrir uma nova Interação&gt;Posicionar a linha Controle&gt;No menu lateral SERVIÇOS&gt;Migração&gt;Validar a linha&gt;Selecionar Migrar para*&gt;PÓS-PAGO&gt;AVANÇAR&gt;Seguir a esteira até etapa final e  GERAR A SOLICITAÇÃO. "/>
    <s v="Efetivar e consultar o ciclo para confirmar o sucesso."/>
    <s v="Linha CTRL #1 habilitada para teste"/>
    <n v="11950687484"/>
    <m/>
    <m/>
    <m/>
    <m/>
    <m/>
  </r>
  <r>
    <n v="2"/>
    <s v="Regressão"/>
    <s v="Sanity"/>
    <x v="3"/>
    <m/>
    <m/>
    <s v="CallCenter"/>
    <s v="Controle"/>
    <s v="Troca de Plano"/>
    <s v="G"/>
    <s v="EFETIVAR"/>
    <s v="_x000a_EFETIVAR uma troca de plano controle. Abrir uma nova Interação&gt;Posicionar a linha Controle&gt;No menu lateral SERVIÇOS&gt; CONTROLE&gt;TROCA DE PLANO&gt;SELECIONAR O TIPO DE OPERAÇÃO&gt;Seguir a esteira até etapa final e GERAR A SOLICITAÇÃO. "/>
    <s v="Efetivar e consultar o ciclo para confirmar o sucesso."/>
    <s v="Linha CTRL #4 habilitada para teste"/>
    <n v="11974226621"/>
    <m/>
    <m/>
    <m/>
    <m/>
    <m/>
  </r>
  <r>
    <n v="2"/>
    <s v="Regressão"/>
    <s v="Sanity"/>
    <x v="1"/>
    <m/>
    <m/>
    <s v="Dealers"/>
    <s v="Controle"/>
    <s v="Serviços Básicos"/>
    <s v="M"/>
    <s v="EFETIVAR"/>
    <s v="EFETIVAR uma ativação de serviços. Clicar na aba SERVIÇOS &gt; CONTROLE &gt; Ativação e Desativação de Serviços &gt; Serviços Básicos &gt; Ir no campo SERVIÇOS A ATIVAR e em Grupo de Serviços selecionar um parâmetro e clicar em Buscar, clicar em cima do parâmetro no campo Serviços Disponíveis e em Adicionar, AVANÇAR, colocar Obs e GERAR A SOLICITAÇÃO."/>
    <s v="QUALQUER SERVIÇO. Efetivar e consultar o ciclo para confirmar o sucesso."/>
    <s v="Linha CTRL #4 habilitada para teste"/>
    <n v="11974226621"/>
    <m/>
    <m/>
    <m/>
    <m/>
    <m/>
  </r>
  <r>
    <n v="2"/>
    <s v="Regressão"/>
    <s v="Sanity"/>
    <x v="1"/>
    <m/>
    <m/>
    <s v="Dealers"/>
    <s v="Pré-Pago"/>
    <s v="Habilitação"/>
    <s v="G"/>
    <s v="EFETIVAR"/>
    <s v="Efetivar uma Habilitação Pré, com prospect, sem aquisição. Pesquisar o CPF&gt;Selecionar Um prospect sem linha associada&gt;Clicar no Menu lateral em VENDAS&gt;PRÉ-PAGO&gt;HABILITAÇÃO&gt; Seguir a esteira até a etapa final e GERAR A SOLICITAÇÃO."/>
    <s v="Efetivar e consultar o ciclo para confirmar o sucesso."/>
    <s v="CPF habilitação PRE #3"/>
    <s v="277.750.968-96"/>
    <m/>
    <s v="89551000439000001020"/>
    <m/>
    <m/>
    <m/>
  </r>
  <r>
    <n v="2"/>
    <s v="Regressão"/>
    <s v="Sanity"/>
    <x v="0"/>
    <m/>
    <m/>
    <s v="Lojas"/>
    <s v="Pré-Pago"/>
    <s v="Cliente/Prospect"/>
    <s v="P"/>
    <s v="CONSULTAR"/>
    <s v="Consulta de Cliente por linha Pré"/>
    <s v="DEVE constar a referencia PRÉ-PAGO, e os detalhes da linha (aceleradores)"/>
    <s v="Linha PRE #3 habilitada para teste"/>
    <n v="11973538190"/>
    <m/>
    <m/>
    <m/>
    <m/>
    <m/>
  </r>
  <r>
    <n v="2"/>
    <s v="Regressão"/>
    <s v="Sanity"/>
    <x v="1"/>
    <m/>
    <m/>
    <s v="Dealers"/>
    <s v="Controle"/>
    <s v="Troca de Equipamento"/>
    <s v="G"/>
    <s v="SIMULAR"/>
    <s v="SIMULAR Troca de Aparelho/Tecnologia"/>
    <s v="Simular. Buscar IMEI, ICCID e linhas conforme disponibilidade"/>
    <s v="Linha CTRL #4 habilitada para teste"/>
    <n v="11974226621"/>
    <m/>
    <s v="352926020148490 / IMEI 355591051225067 / ICCID 89551018207009134690"/>
    <m/>
    <m/>
    <m/>
  </r>
  <r>
    <n v="2"/>
    <s v="Regressão"/>
    <s v="Sanity"/>
    <x v="3"/>
    <m/>
    <m/>
    <s v="Lojas"/>
    <s v="Pré-Pago"/>
    <s v="Transferencia de Titularidade"/>
    <s v="G"/>
    <s v="EFETIVAR"/>
    <s v="EFETIVAR uma transferencia de titularidade. Após gerar a solicitação, consultar se a titularidade foi alterada."/>
    <s v="Efetivar e consultar o ciclo para confirmar o sucesso."/>
    <s v="Linha PRE #3 habilitada para teste"/>
    <n v="11950841563"/>
    <s v="Transferir para 277.750.968-96"/>
    <m/>
    <m/>
    <m/>
    <m/>
  </r>
  <r>
    <n v="2"/>
    <s v="Regressão"/>
    <s v="Sanity"/>
    <x v="3"/>
    <m/>
    <m/>
    <s v="CallCenter"/>
    <s v="Controle"/>
    <s v="Informe de Pagamento"/>
    <s v="M"/>
    <s v="SIMULAR"/>
    <s v="Posicionar Linha Controle com conta em aberto, ir na aba CONTAS&gt;BUSCAR&gt;CLICAR NOS DETALHES&gt;Selecionar a Fatura&gt;INFORME DE PAGAMENTO&gt; Não gerar solicitação, validar se campos DATA E BANCO retornam normalmente."/>
    <s v="Validar se Botão está selecionável e se campos estão retornando corretos."/>
    <s v="Linha controle com conta em aberto"/>
    <n v="13997493567"/>
    <s v="Conta 0270790290"/>
    <m/>
    <m/>
    <m/>
    <m/>
  </r>
  <r>
    <n v="2"/>
    <s v="Regressão"/>
    <s v="Sanity"/>
    <x v="3"/>
    <m/>
    <m/>
    <s v="Lojas"/>
    <s v="Controle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"/>
    <s v="Devem ser Geradas todas as opçoes de Conta Detalhada / 2º Via de Fatura / Boleto SMP e Separado. Salvar telas e PDF"/>
    <s v="Linha CTRL existente #1"/>
    <n v="11995494391"/>
    <m/>
    <m/>
    <m/>
    <m/>
    <m/>
  </r>
  <r>
    <n v="2"/>
    <s v="Regressão"/>
    <s v="Sanity"/>
    <x v="3"/>
    <m/>
    <m/>
    <s v="Lojas"/>
    <s v="Controle"/>
    <s v="Habilitação"/>
    <s v="G"/>
    <s v="EFETIVAR"/>
    <s v="EFETIVAR uma Habilitação CONTROLE, com prospect, sem aquisição. Pesquisar o CPF&gt;Posicionar o Prospect sem linha&gt;Ir em HABILITAÇÃO&gt;HABILITAÇÃO PÓS/CONTROLE&gt;Inserir os dados obrigatórios e seguir a esteira até a tela de Resumo e GERAR A SOLICITAÇÃO."/>
    <s v="Efetivar e consultar o ciclo para confirmar o sucesso."/>
    <s v="CPF habilitação CONTROLE #2"/>
    <s v="185.043.228-74"/>
    <m/>
    <s v="89551000439000001038"/>
    <m/>
    <m/>
    <m/>
  </r>
  <r>
    <n v="2"/>
    <s v="Regressão"/>
    <s v="Sanity"/>
    <x v="2"/>
    <m/>
    <m/>
    <s v="Lojas"/>
    <s v="Pré-Pago"/>
    <s v="Troca de Equipamento"/>
    <s v="G"/>
    <s v="SIMULAR"/>
    <s v="SIMULAR Troca de Aparelho/Tecnologia"/>
    <s v="Simular. Buscar IMEI, ICCID e linhas conforme disponibilidade"/>
    <s v="Linha PRE #3 habilitada para teste"/>
    <n v="11950841563"/>
    <m/>
    <s v="IMEI 352926020148490 / IMEI 355591051225067 / ICCID 89551016239000682346"/>
    <m/>
    <m/>
    <m/>
  </r>
  <r>
    <n v="2"/>
    <s v="Regressão"/>
    <s v="Sanity"/>
    <x v="3"/>
    <m/>
    <m/>
    <s v="Lojas"/>
    <s v="Pré-Pago"/>
    <s v="Habilitação"/>
    <s v="G"/>
    <s v="EFETIVAR"/>
    <s v="EFETIVAR uma Habilitação Pré, com prospect, sem aquisição. Pesquisar o CPF&gt;Selecionar Um prospect sem linha associada&gt;Clicar no Menu lateral em VENDAS&gt;PRÉ-PAGO&gt;HABILITAÇÃO&gt; Seguir a esteira até a etapa final e GERAR A SOLICITAÇÃO."/>
    <s v="Efetivar e consultar o ciclo para confirmar o sucesso."/>
    <s v="CPF habilitação PRE #4"/>
    <s v="277.750.968-96"/>
    <m/>
    <s v="89551000439000001095"/>
    <m/>
    <m/>
    <m/>
  </r>
  <r>
    <n v="2"/>
    <s v="Regressão"/>
    <s v="Sanity"/>
    <x v="1"/>
    <m/>
    <m/>
    <s v="Lojas"/>
    <s v="Controle"/>
    <s v="Habilitação Multipla"/>
    <s v="G"/>
    <s v="SIMULAR"/>
    <s v="SIMULAR uma Habilitação Multipla Controle, com prospect, sem aquisição"/>
    <s v="Apenas Simular - NÃO GERAR A SOLICITAÇÃO"/>
    <s v="CPF #1 Simulacao controle"/>
    <s v="301.129.818-10"/>
    <m/>
    <s v=" 89551018207009134781 /  89551016239000682346"/>
    <m/>
    <m/>
    <m/>
  </r>
  <r>
    <n v="2"/>
    <s v="Regressão"/>
    <s v="Sanity"/>
    <x v="1"/>
    <m/>
    <m/>
    <s v="Dealers"/>
    <s v="Pré-Pago"/>
    <s v="Troca de Número"/>
    <s v="G"/>
    <s v="SIMULAR"/>
    <s v="Simular um troca de número Pré. Posicionar a linha PRÉ-PAGO&gt;No menu lateral SERVIÇOS&gt;PRÉ-PAGO&gt;TROCA DE NÚMERO&gt;Sem portabilidade BUSCAR&gt;Selecionar um dos números disponibilizados&gt;Seguir a esteira até etapa final e NÃO GERAR A SOLICITAÇÃO."/>
    <s v="Apenas Simular - NÃO GERAR A SOLICITAÇÃO"/>
    <s v="Linha PRE #3 habilitada para teste"/>
    <n v="11950841563"/>
    <m/>
    <m/>
    <m/>
    <m/>
    <m/>
  </r>
  <r>
    <n v="2"/>
    <s v="Regressão"/>
    <s v="Sanity"/>
    <x v="3"/>
    <m/>
    <m/>
    <s v="Lojas"/>
    <s v="Pré-Pago"/>
    <s v="Migração"/>
    <s v="G"/>
    <s v="EFETIVAR"/>
    <s v="EFETIVAR uma Migração de Pré para Pós. Posicionar linha pré-pago&gt;No menu lateral SERVIÇOS, selecionar Migração&gt; Clicar em validar a linha e seguir a estereira até etapa final e GERAR SOLICITAÇÃO."/>
    <s v="Solicitação Concluída sem erros."/>
    <s v="Linha PRE #2 habilitada para teste"/>
    <n v="11973538190"/>
    <m/>
    <m/>
    <m/>
    <m/>
    <m/>
  </r>
  <r>
    <n v="2"/>
    <s v="Regressão"/>
    <s v="Sanity"/>
    <x v="2"/>
    <m/>
    <m/>
    <s v="Lojas"/>
    <s v="Controle"/>
    <s v="Migração"/>
    <s v="G"/>
    <s v="SIMULAR"/>
    <s v="SIMULAR uma Migração de Controle para Pós. Posicionar linha CONTROLE&gt;No menu lateral SERVIÇOS, selecionar Migração&gt; Clicar em validar a linha e seguir a estereira até etapa final."/>
    <s v="Apenas Simular - NÃO GERAR A SOLICITAÇÃO"/>
    <s v="Linha CTRL #4 habilitada para teste"/>
    <n v="11974226621"/>
    <m/>
    <m/>
    <m/>
    <m/>
    <m/>
  </r>
  <r>
    <n v="2"/>
    <s v="Regressão"/>
    <s v="Sanity"/>
    <x v="2"/>
    <m/>
    <m/>
    <s v="Lojas"/>
    <s v="Pré-Pago"/>
    <s v="Migração"/>
    <s v="G"/>
    <s v="SIMULAR"/>
    <s v="SIMULAR uma Migração de Pré para Controle. Posicionar linha pré-pago&gt;No menu lateral SERVIÇOS, selecionar Migração&gt; Clicar em validar a linha e seguir a estereira até etapa final."/>
    <s v="Apenas Simular - NÃO GERAR A SOLICITAÇÃO"/>
    <s v="Linha PRE #3 habilitada para teste"/>
    <n v="11950841563"/>
    <m/>
    <m/>
    <m/>
    <m/>
    <m/>
  </r>
  <r>
    <n v="2"/>
    <s v="Regressão"/>
    <s v="Sanity"/>
    <x v="3"/>
    <m/>
    <m/>
    <s v="Lojas"/>
    <s v="Controle"/>
    <s v="Serviços Avançados"/>
    <s v="M"/>
    <s v="EFETIVAR"/>
    <s v="EFETIVAR ativação de Serviços Avançados. Posicionar a linha CONTROLE&gt;No menu lateral SERVIÇOS&gt;CONTROLE&gt;Ativação e Desativação de Serviços&gt;SERVIÇOS AVANÇADOS&gt;Ir na aba PARCEIROS&gt;Selecionar VIVO SEGURANÇA&gt;CLICAR EM COMPRAR. "/>
    <s v="QUALQUER SERVIÇO. Efetivar! No entanto, não apresenta número de solicitação."/>
    <s v="Linha CTRL #4 habilitada para teste"/>
    <n v="11974226621"/>
    <m/>
    <m/>
    <m/>
    <m/>
    <m/>
  </r>
  <r>
    <n v="2"/>
    <s v="Regressão"/>
    <s v="Sanity"/>
    <x v="3"/>
    <m/>
    <m/>
    <s v="Lojas"/>
    <s v="Controle"/>
    <s v="Transferencia de Titularidade"/>
    <s v="G"/>
    <s v="EFETIVAR"/>
    <s v="EFETIVAR uma transferencia de titularidade"/>
    <s v="Efetivar e consultar o ciclo para confirmar o sucesso."/>
    <s v="Linha CTRL #4 habilitada para teste"/>
    <n v="11974226621"/>
    <s v="Transferir para 024.945.269-30"/>
    <m/>
    <m/>
    <m/>
    <m/>
  </r>
  <r>
    <n v="2"/>
    <s v="Regressão"/>
    <s v="Sanity"/>
    <x v="3"/>
    <m/>
    <m/>
    <s v="Lojas"/>
    <s v="Controle"/>
    <s v="Troca de Número"/>
    <s v="G"/>
    <s v="EFETIVAR"/>
    <s v="EFETIVAR uma troca de número Controle"/>
    <s v="Efetivar e consultar o ciclo para confirmar o sucesso."/>
    <s v="Linha CTRL #3 habilitada para teste"/>
    <n v="11950279441"/>
    <m/>
    <m/>
    <m/>
    <m/>
    <m/>
  </r>
  <r>
    <n v="2"/>
    <s v="Regressão"/>
    <s v="Sanity"/>
    <x v="2"/>
    <m/>
    <m/>
    <s v="Lojas"/>
    <s v="Controle"/>
    <s v="Troca de Plano"/>
    <s v="G"/>
    <s v="EFETIVAR"/>
    <s v="EFETIVAR uma troca de plano Controle. Posicionar a linha Controle&gt;No menu lateral SERVIÇOS&gt; CONTROLE&gt;TROCA DE PLANO&gt;SELECIONAR O TIPO DE OPERAÇÃO&gt;Seguir a esteira até etapa final e GERAR A SOLICITAÇÃO. "/>
    <s v="Efetivar e consultar o ciclo para confirmar o sucesso."/>
    <s v="Linha CTRL #4 habilitada para teste"/>
    <n v="11974226621"/>
    <m/>
    <m/>
    <m/>
    <m/>
    <m/>
  </r>
  <r>
    <n v="2"/>
    <s v="Regressão"/>
    <s v="Sanity"/>
    <x v="1"/>
    <m/>
    <m/>
    <s v="Dealers"/>
    <s v="Pré-Pago"/>
    <s v="Migração"/>
    <s v="G"/>
    <s v="SIMULAR"/>
    <s v="SIMULAR uma Migração de Pré para Pós. Posicionar linha pré-pago&gt;No menu lateral SERVIÇOS, selecionar Migração&gt; Clicar em validar a linha e seguir a estereira até etapa final e NÃO GERAR SOLICITAÇÃO."/>
    <s v="Simular. NÃO GERAR SOLICITAÇÃO"/>
    <s v="Linha PRE #3 habilitada para teste"/>
    <n v="11950841563"/>
    <m/>
    <m/>
    <m/>
    <m/>
    <m/>
  </r>
  <r>
    <n v="2"/>
    <s v="Regressão"/>
    <s v="Sanity"/>
    <x v="2"/>
    <m/>
    <m/>
    <s v="Lojas"/>
    <s v="Pré-Pago"/>
    <s v="Troca de CHIP"/>
    <s v="G"/>
    <s v="SIMULAR"/>
    <s v="SIMULAR Troca de CHIP. Posicionar a linha pré-pago&gt;TROCA DE EQUIPAMENTO&gt;Selecionar CHIP&gt; Informar o ICCID&gt;BUSCAR&gt;Selecionar na lista AVANÇAR&gt; Seguir a esteira até ultima etapa."/>
    <s v="Simular. NÃO GERAR SOLICITAÇÃO"/>
    <s v="Linha PRE #3 habilitada para teste"/>
    <n v="11950841563"/>
    <m/>
    <s v="89551093419058484920"/>
    <m/>
    <m/>
    <m/>
  </r>
  <r>
    <n v="2"/>
    <s v="Regressão"/>
    <s v="Sanity"/>
    <x v="1"/>
    <m/>
    <m/>
    <s v="Dealers"/>
    <s v="Controle"/>
    <s v="Habilitação"/>
    <s v="G"/>
    <s v="SIMULAR"/>
    <s v="Simular uma Habilitação CONTROLE. Pesquisar o CPF&gt;Posicionar o Prospect sem linha&gt;Ir em HABILITAÇÃO&gt;HABILITAÇÃO PÓS/CONTROLE&gt;Inserir os dados obrigatórios e seguir a esteira até a tela de Resumo."/>
    <s v="Apenas Simular - NÃO GERAR A SOLICITAÇÃO"/>
    <s v="CPF #2 Simulacao controle"/>
    <s v="185.043.228-74"/>
    <m/>
    <s v="89551019307003140096"/>
    <m/>
    <m/>
    <m/>
  </r>
  <r>
    <n v="2"/>
    <s v="Regressão"/>
    <s v="Sanity"/>
    <x v="1"/>
    <m/>
    <m/>
    <s v="Dealers"/>
    <s v="Pré-Pago"/>
    <s v="Troca de Equipamento"/>
    <s v="G"/>
    <s v="SIMULAR"/>
    <s v="Simular uma Troca de Equipamento (Sem aquisição)"/>
    <s v="Não Gerar Solicitarção."/>
    <s v="Linha PRE #3 habilitada para teste"/>
    <n v="11950841563"/>
    <m/>
    <s v="IMEI 352926020148490 / IMEI 355591051225067 / ICCID 89551007239000000045"/>
    <m/>
    <m/>
    <m/>
  </r>
  <r>
    <n v="2"/>
    <s v="Regressão"/>
    <s v="Sanity"/>
    <x v="1"/>
    <m/>
    <m/>
    <s v="Dealers"/>
    <s v="Controle"/>
    <s v="Migração"/>
    <s v="G"/>
    <s v="EFETIVAR"/>
    <s v="EFETIVAR uma Migração de Controle para Pós. Posicionar a linha Controle&gt;No menu lateral SERVIÇOS&gt;Migração&gt;Validar a linha&gt;Selecionar Migrar para*&gt;PÓS-PAGO&gt;AVANÇAR&gt;Seguir a esteira até etapa final e GERAR A SOLICITAÇÃO. CARREGAR A TELA DE SERVIÇOS PRA GARANTIR QUE NÃO DÁ ERRO."/>
    <s v="Efetivar e consultar o ciclo para confirmar o sucesso."/>
    <s v="Linha CTRL #2 habilitada para teste"/>
    <n v="11974215884"/>
    <m/>
    <m/>
    <m/>
    <m/>
    <m/>
  </r>
  <r>
    <n v="2"/>
    <s v="Regressão"/>
    <s v="Sanity"/>
    <x v="3"/>
    <m/>
    <m/>
    <s v="Lojas"/>
    <s v="Controle"/>
    <s v="Envio de Documentos (Perfil Autorizadas) 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"/>
    <s v="Devem ser Geradas todas as opçoes de Conta Detalhada / 2º Via de Fatura / Boleto SMP e Separado. Salvar telas e PDF"/>
    <s v="Linha CTRL existente #1"/>
    <n v="11995494391"/>
    <m/>
    <m/>
    <m/>
    <m/>
    <m/>
  </r>
  <r>
    <n v="2"/>
    <s v="Regressão"/>
    <s v="Sanity"/>
    <x v="1"/>
    <m/>
    <m/>
    <s v="Dealers"/>
    <s v="Controle"/>
    <s v="Envio de Documentos"/>
    <s v="M"/>
    <s v="EFETIVAR"/>
    <s v="Emissão de 2° via de conta e Boleto SMP/Separado/Conta Detalhada. Posicionar a linha pós&gt;CONTAS&gt;BUSCAR&gt;CLICAR NO DETALHE DA CONTA&gt;SELECIONAR UMA FATURA E CLICAR EM ENVIO DE DOCUMENTOS&gt;SELECIONAR 2º VIA DE FATURA E TESTAR NAS TRÊS OPÇÕES ABAIXO: VISUALIZAR&gt;ENVIAR&gt;IMPRIMIR EM TODAS GERAR SOLICITAÇÃO"/>
    <s v="Devem ser Geradas todas as opçoes de Conta Detalhada / 2º Via de Fatura / Boleto SMP e Separado. Salvar telas e PDF"/>
    <s v="Linha CTRL existente #1"/>
    <n v="11995494391"/>
    <s v="Conta 0270790290"/>
    <m/>
    <m/>
    <m/>
    <m/>
  </r>
  <r>
    <n v="2"/>
    <s v="Regressão"/>
    <s v="Sanity"/>
    <x v="1"/>
    <m/>
    <m/>
    <s v="Dealers"/>
    <s v="Controle"/>
    <s v="Informe de Pagamento"/>
    <s v="M"/>
    <s v="SIMULAR"/>
    <s v="Posicionar Linha Controle com conta em aberto, ir na aba CONTAS&gt;BUSCAR&gt;CLICAR NOS DETALHES&gt;Selecionar a Fatura&gt;INFORME DE PAGAMENTO&gt; Não gerar solicitação, validar se campos DATA E BANCO retornam normalmente."/>
    <s v="Validar se Botão está selecionável e se campos estão retornando corretos."/>
    <s v="Linha controle com conta em aberto"/>
    <n v="13997493567"/>
    <s v="Conta 0270790290"/>
    <m/>
    <m/>
    <m/>
    <m/>
  </r>
  <r>
    <n v="1"/>
    <s v="Regressão"/>
    <s v="Sanity"/>
    <x v="1"/>
    <m/>
    <m/>
    <s v="Lojas"/>
    <s v="Pós-Pago"/>
    <s v="Cancelamento de Linha"/>
    <s v="M"/>
    <s v="EFETIVAR"/>
    <s v="Realizar o Cancelamento de Linha"/>
    <s v="Solicitação Concluída sem erros."/>
    <s v="Linha PRE #2 habilitada para teste"/>
    <n v="11973538190"/>
    <s v="Virou Pos cenário 74"/>
    <m/>
    <m/>
    <m/>
    <m/>
  </r>
  <r>
    <n v="2"/>
    <s v="Regressão"/>
    <s v="Sanity"/>
    <x v="1"/>
    <m/>
    <m/>
    <s v="Lojas"/>
    <s v="Pré-Pago"/>
    <s v="Cancelamento de Linha"/>
    <s v="M"/>
    <s v="EFETIVAR"/>
    <s v="Realizar o Cancelamento de Linha"/>
    <s v="Solicitação Concluída sem erros."/>
    <s v="Linha migrada para Pré no cenário 27"/>
    <n v="11954729428"/>
    <m/>
    <m/>
    <m/>
    <m/>
    <m/>
  </r>
  <r>
    <n v="2"/>
    <s v="Regressão"/>
    <s v="Sanity"/>
    <x v="1"/>
    <m/>
    <m/>
    <s v="CallCenter"/>
    <s v="Controle"/>
    <s v="Cancelamento de Linha"/>
    <s v="M"/>
    <s v="EFETIVAR"/>
    <s v="Realizar o Cancelamento de Linha - USAR PERFIL TELEVENDAS - HTTPS"/>
    <s v="Solicitação Concluída sem erros."/>
    <s v="Pegar o número do cenário 77 (Linha CTRL #3 habilitada para teste)"/>
    <n v="0"/>
    <m/>
    <m/>
    <m/>
    <m/>
    <m/>
  </r>
  <r>
    <n v="0"/>
    <s v="Regressão"/>
    <s v="Sanity"/>
    <x v="3"/>
    <m/>
    <m/>
    <s v="CallCenter"/>
    <s v="Pós-Pago"/>
    <s v="Alteração do Ciclo e do vencimento"/>
    <s v="M"/>
    <s v="EFETIVAR"/>
    <s v="Na aba de contas alterar o Ciclo e dia do vencimento"/>
    <s v="Solicitação Concluída sem erros."/>
    <s v="Linha POS #4 habilitada para teste"/>
    <n v="11950801460"/>
    <m/>
    <m/>
    <m/>
    <m/>
    <m/>
  </r>
  <r>
    <n v="0"/>
    <s v="Regressão"/>
    <s v="Sanity"/>
    <x v="2"/>
    <m/>
    <m/>
    <s v="Lojas"/>
    <s v="Controle"/>
    <s v="Alteração do Ciclo e do vencimento"/>
    <s v="M"/>
    <s v="EFETIVAR"/>
    <s v="Na aba de contas alterar o Ciclo e dia do vencimento"/>
    <s v="Solicitação Concluída sem erros."/>
    <s v="Linha CTRL #4 habilitada para teste"/>
    <n v="11974226621"/>
    <m/>
    <m/>
    <m/>
    <m/>
    <m/>
  </r>
  <r>
    <n v="0"/>
    <s v="Regressão"/>
    <s v="Sanity"/>
    <x v="3"/>
    <m/>
    <m/>
    <s v="CallCenter"/>
    <s v="Pós-Pago"/>
    <s v="Conta On Line"/>
    <s v="M"/>
    <s v="EFETIVAR"/>
    <s v="Na aba contas ATIVAR e DESATIVAR conta on line."/>
    <s v="Solicitação Concluída sem erros."/>
    <s v="Linha POS #4 habilitada para teste"/>
    <n v="11950801460"/>
    <m/>
    <m/>
    <m/>
    <m/>
    <m/>
  </r>
  <r>
    <n v="0"/>
    <s v="Regressão"/>
    <s v="Sanity"/>
    <x v="2"/>
    <m/>
    <m/>
    <s v="Lojas"/>
    <s v="Controle"/>
    <s v="Conta On Line"/>
    <s v="M"/>
    <s v="EFETIVAR"/>
    <s v="Na aba contas ATIVAR e DESATIVAR conta on line."/>
    <s v="Solicitação Concluída sem erros."/>
    <s v="Linha CTRL #4 habilitada para teste"/>
    <n v="11974226621"/>
    <m/>
    <m/>
    <m/>
    <m/>
    <m/>
  </r>
  <r>
    <n v="0"/>
    <s v="Regressão"/>
    <s v="Sanity"/>
    <x v="3"/>
    <m/>
    <m/>
    <s v="CallCenter"/>
    <s v="Pós-Pago"/>
    <s v="Formato Fatura"/>
    <s v="M"/>
    <s v="EFETIVAR"/>
    <s v="Na aba de contas alterar Formato de Fatura: Papel &gt; Braile"/>
    <s v="Solicitação Concluída sem erros."/>
    <s v="Linha POS #4 habilitada para teste"/>
    <n v="11950801460"/>
    <m/>
    <m/>
    <m/>
    <m/>
    <m/>
  </r>
  <r>
    <n v="0"/>
    <s v="Regressão"/>
    <s v="Sanity"/>
    <x v="2"/>
    <m/>
    <m/>
    <s v="Lojas"/>
    <s v="Controle"/>
    <s v="Formato Fatura"/>
    <s v="M"/>
    <s v="EFETIVAR"/>
    <s v="Na aba de contas alterar Formato de Fatura: Papel &gt; Braile"/>
    <s v="Solicitação Concluída sem erros."/>
    <s v="Linha CTRL #4 habilitada para teste"/>
    <n v="11974226621"/>
    <m/>
    <m/>
    <m/>
    <m/>
    <m/>
  </r>
  <r>
    <n v="0"/>
    <s v="Regressão"/>
    <s v="Sanity"/>
    <x v="0"/>
    <m/>
    <m/>
    <s v="CallCenter"/>
    <s v="Sem plataforma"/>
    <s v="Alterar Senha Vivo 360"/>
    <s v="M"/>
    <s v="SIMULAR"/>
    <s v="Testar se os dados de usuário (Login) é carregado na tela de alterar senha. Não precisa alterar a senha."/>
    <s v="Dados carregados em tela corretamente."/>
    <s v="Usuário Vivo 360"/>
    <m/>
    <m/>
    <m/>
    <m/>
    <m/>
    <m/>
  </r>
  <r>
    <n v="0"/>
    <s v="Regressão"/>
    <s v="Sanity"/>
    <x v="0"/>
    <m/>
    <m/>
    <s v="Lojas"/>
    <s v="Sem plataforma"/>
    <s v="Alterar Senha Vivo 360"/>
    <s v="M"/>
    <s v="SIMULAR"/>
    <s v="Testar se os dados de usuário (Login) é carregado na tela de alterar senha. Não precisa alterar a senha."/>
    <s v="Dados carregados em tela corretamente."/>
    <s v="Usuário Vivo 360"/>
    <m/>
    <m/>
    <m/>
    <m/>
    <m/>
    <m/>
  </r>
  <r>
    <n v="0"/>
    <s v="Regressão"/>
    <s v="Sanity"/>
    <x v="0"/>
    <m/>
    <m/>
    <s v="CallCenter"/>
    <s v="Controle"/>
    <s v="Aba Linhas"/>
    <s v="P"/>
    <s v="CONSULTAR"/>
    <s v="Testar se na aba LINHAS as linhas do cliente são carregadas corretamente."/>
    <s v="Linhas carregadas corretamente."/>
    <s v="Linha CTRL existente #1"/>
    <n v="11995494391"/>
    <m/>
    <m/>
    <m/>
    <m/>
    <m/>
  </r>
  <r>
    <n v="0"/>
    <s v="Regressão"/>
    <s v="Sanity"/>
    <x v="3"/>
    <m/>
    <m/>
    <s v="Lojas"/>
    <s v="Pós-Pago"/>
    <s v="Aba Linhas"/>
    <s v="P"/>
    <s v="CONSULTAR"/>
    <s v="Testar se na aba LINHAS as linhas do cliente são carregadas corretamente."/>
    <s v="Linhas carregadas corretamente."/>
    <s v="Linha POS existente #1"/>
    <n v="1199747451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9:C34" firstHeaderRow="1" firstDataRow="1" firstDataCol="1"/>
  <pivotFields count="20"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Tipo" fld="2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showGridLines="0" topLeftCell="A4" workbookViewId="0">
      <selection activeCell="A13" sqref="A13:XFD13"/>
    </sheetView>
  </sheetViews>
  <sheetFormatPr defaultColWidth="15.140625" defaultRowHeight="15" customHeight="1" x14ac:dyDescent="0.25"/>
  <cols>
    <col min="1" max="1" width="2" customWidth="1"/>
    <col min="2" max="2" width="87.7109375" customWidth="1"/>
    <col min="3" max="3" width="6.85546875" customWidth="1"/>
    <col min="4" max="4" width="7.42578125" customWidth="1"/>
    <col min="5" max="5" width="8.42578125" customWidth="1"/>
    <col min="6" max="6" width="10.42578125" bestFit="1" customWidth="1"/>
    <col min="7" max="7" width="5.7109375" customWidth="1"/>
    <col min="8" max="8" width="10" customWidth="1"/>
    <col min="9" max="9" width="10.42578125" customWidth="1"/>
    <col min="10" max="10" width="11.28515625" customWidth="1"/>
    <col min="11" max="11" width="9.42578125" customWidth="1"/>
    <col min="12" max="12" width="10.28515625" customWidth="1"/>
    <col min="13" max="13" width="12.42578125" customWidth="1"/>
    <col min="14" max="14" width="3" customWidth="1"/>
    <col min="15" max="23" width="5.7109375" customWidth="1"/>
    <col min="24" max="26" width="13.28515625" customWidth="1"/>
  </cols>
  <sheetData>
    <row r="1" spans="1:26" ht="15.75" thickBot="1" x14ac:dyDescent="0.3">
      <c r="A1" s="2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75" t="s">
        <v>0</v>
      </c>
      <c r="C2" s="284" t="s">
        <v>1</v>
      </c>
      <c r="D2" s="285"/>
      <c r="E2" s="289" t="s">
        <v>2</v>
      </c>
      <c r="F2" s="283"/>
      <c r="G2" s="293" t="s">
        <v>3</v>
      </c>
      <c r="H2" s="283"/>
      <c r="I2" s="280" t="s">
        <v>4</v>
      </c>
      <c r="J2" s="281"/>
      <c r="K2" s="282" t="s">
        <v>5</v>
      </c>
      <c r="L2" s="283"/>
      <c r="M2" s="292" t="s">
        <v>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thickBot="1" x14ac:dyDescent="0.3">
      <c r="A3" s="2"/>
      <c r="B3" s="277"/>
      <c r="C3" s="286"/>
      <c r="D3" s="287"/>
      <c r="E3" s="6" t="s">
        <v>7</v>
      </c>
      <c r="F3" s="7" t="s">
        <v>8</v>
      </c>
      <c r="G3" s="8" t="s">
        <v>9</v>
      </c>
      <c r="H3" s="9" t="s">
        <v>8</v>
      </c>
      <c r="I3" s="10" t="s">
        <v>7</v>
      </c>
      <c r="J3" s="11" t="s">
        <v>8</v>
      </c>
      <c r="K3" s="12" t="s">
        <v>7</v>
      </c>
      <c r="L3" s="13" t="s">
        <v>8</v>
      </c>
      <c r="M3" s="27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14" t="s">
        <v>10</v>
      </c>
      <c r="C4" s="288" t="e">
        <f>COUNTIFS('Cenários do Sanity'!H:H,Resumo!B4,'Cenários do Sanity'!#REF!,"&lt;&gt;Novo")</f>
        <v>#REF!</v>
      </c>
      <c r="D4" s="283"/>
      <c r="E4" s="15" t="e">
        <f>COUNTIFS('Cenários do Sanity'!H:H,Resumo!B4,'Cenários do Sanity'!#REF!,"Sucesso",'Cenários do Sanity'!#REF!,"&lt;&gt;Novo")+COUNTIFS('Cenários do Sanity'!H:H,Resumo!B4,'Cenários do Sanity'!#REF!,"Fora escopo",'Cenários do Sanity'!#REF!,"&lt;&gt;Novo")</f>
        <v>#REF!</v>
      </c>
      <c r="F4" s="16" t="e">
        <f>E4/C4</f>
        <v>#REF!</v>
      </c>
      <c r="G4" s="15" t="e">
        <f>COUNTIFS('Cenários do Sanity'!H:H,Resumo!B4,'Cenários do Sanity'!#REF!,"Erro",'Cenários do Sanity'!#REF!,"&lt;&gt;Novo")</f>
        <v>#REF!</v>
      </c>
      <c r="H4" s="16" t="e">
        <f>G4/C4</f>
        <v>#REF!</v>
      </c>
      <c r="I4" s="15" t="e">
        <f>COUNTIFS('Cenários do Sanity'!H:H,Resumo!B4,'Cenários do Sanity'!#REF!,"Executando",'Cenários do Sanity'!#REF!,"&lt;&gt;Novo")</f>
        <v>#REF!</v>
      </c>
      <c r="J4" s="17" t="e">
        <f>I4/C4</f>
        <v>#REF!</v>
      </c>
      <c r="K4" s="15" t="e">
        <f>COUNTIFS('Cenários do Sanity'!H:H,Resumo!B4,'Cenários do Sanity'!#REF!,"",'Cenários do Sanity'!#REF!,"&lt;&gt;Novo")+COUNTIFS('Cenários do Sanity'!H:H,Resumo!B4,'Cenários do Sanity'!#REF!,"Stand by",'Cenários do Sanity'!#REF!,"&lt;&gt;Novo")</f>
        <v>#REF!</v>
      </c>
      <c r="L4" s="17" t="e">
        <f>K4/C4</f>
        <v>#REF!</v>
      </c>
      <c r="M4" s="61" t="e">
        <f>IF(E4=C4,"Sim","Não")</f>
        <v>#REF!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8" t="s">
        <v>11</v>
      </c>
      <c r="C5" s="290" t="e">
        <f>COUNTIFS('Cenários do Sanity'!H:H,Resumo!B5,'Cenários do Sanity'!#REF!,"&lt;&gt;Novo")</f>
        <v>#REF!</v>
      </c>
      <c r="D5" s="291"/>
      <c r="E5" s="19" t="e">
        <f>COUNTIFS('Cenários do Sanity'!H:H,Resumo!B5,'Cenários do Sanity'!#REF!,"Sucesso",'Cenários do Sanity'!#REF!,"&lt;&gt;Novo")+COUNTIFS('Cenários do Sanity'!H:H,Resumo!B5,'Cenários do Sanity'!#REF!,"Fora escopo",'Cenários do Sanity'!#REF!,"&lt;&gt;Novo")</f>
        <v>#REF!</v>
      </c>
      <c r="F5" s="20" t="e">
        <f>E5/C5</f>
        <v>#REF!</v>
      </c>
      <c r="G5" s="19" t="e">
        <f>COUNTIFS('Cenários do Sanity'!H:H,Resumo!B5,'Cenários do Sanity'!#REF!,"Erro",'Cenários do Sanity'!#REF!,"&lt;&gt;Novo")</f>
        <v>#REF!</v>
      </c>
      <c r="H5" s="20" t="e">
        <f>G5/C5</f>
        <v>#REF!</v>
      </c>
      <c r="I5" s="19" t="e">
        <f>COUNTIFS('Cenários do Sanity'!H:H,Resumo!B5,'Cenários do Sanity'!#REF!,"Executando",'Cenários do Sanity'!#REF!,"&lt;&gt;Novo")</f>
        <v>#REF!</v>
      </c>
      <c r="J5" s="21" t="e">
        <f>I5/C5</f>
        <v>#REF!</v>
      </c>
      <c r="K5" s="19" t="e">
        <f>COUNTIFS('Cenários do Sanity'!H:H,Resumo!B5,'Cenários do Sanity'!#REF!,"",'Cenários do Sanity'!#REF!,"&lt;&gt;Novo")+COUNTIFS('Cenários do Sanity'!H:H,Resumo!B5,'Cenários do Sanity'!#REF!,"Stand by",'Cenários do Sanity'!#REF!,"&lt;&gt;Novo")</f>
        <v>#REF!</v>
      </c>
      <c r="L5" s="21" t="e">
        <f>K5/C5</f>
        <v>#REF!</v>
      </c>
      <c r="M5" s="61" t="e">
        <f>IF(E5=C5,"Sim","Não")</f>
        <v>#REF!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2"/>
      <c r="B6" s="18" t="s">
        <v>12</v>
      </c>
      <c r="C6" s="290" t="e">
        <f>COUNTIFS('Cenários do Sanity'!H:H,Resumo!B6,'Cenários do Sanity'!#REF!,"&lt;&gt;Novo")</f>
        <v>#REF!</v>
      </c>
      <c r="D6" s="291"/>
      <c r="E6" s="19" t="e">
        <f>COUNTIFS('Cenários do Sanity'!H:H,Resumo!B6,'Cenários do Sanity'!#REF!,"Sucesso",'Cenários do Sanity'!#REF!,"&lt;&gt;Novo")+COUNTIFS('Cenários do Sanity'!H:H,Resumo!B6,'Cenários do Sanity'!#REF!,"Fora escopo",'Cenários do Sanity'!#REF!,"&lt;&gt;Novo")</f>
        <v>#REF!</v>
      </c>
      <c r="F6" s="20" t="e">
        <f>E6/C6</f>
        <v>#REF!</v>
      </c>
      <c r="G6" s="19" t="e">
        <f>COUNTIFS('Cenários do Sanity'!H:H,Resumo!B6,'Cenários do Sanity'!#REF!,"Erro",'Cenários do Sanity'!#REF!,"&lt;&gt;Novo")</f>
        <v>#REF!</v>
      </c>
      <c r="H6" s="20" t="e">
        <f>G6/C6</f>
        <v>#REF!</v>
      </c>
      <c r="I6" s="19" t="e">
        <f>COUNTIFS('Cenários do Sanity'!H:H,Resumo!B6,'Cenários do Sanity'!#REF!,"Executando",'Cenários do Sanity'!#REF!,"&lt;&gt;Novo")</f>
        <v>#REF!</v>
      </c>
      <c r="J6" s="21" t="e">
        <f>I6/C6</f>
        <v>#REF!</v>
      </c>
      <c r="K6" s="19" t="e">
        <f>COUNTIFS('Cenários do Sanity'!H:H,Resumo!B6,'Cenários do Sanity'!#REF!,"",'Cenários do Sanity'!#REF!,"&lt;&gt;Novo")+COUNTIFS('Cenários do Sanity'!H:H,Resumo!B6,'Cenários do Sanity'!#REF!,"Stand by",'Cenários do Sanity'!#REF!,"&lt;&gt;Novo")</f>
        <v>#REF!</v>
      </c>
      <c r="L6" s="21" t="e">
        <f>K6/C6</f>
        <v>#REF!</v>
      </c>
      <c r="M6" s="61" t="e">
        <f>IF(E6=C6,"Sim","Não")</f>
        <v>#REF!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2"/>
      <c r="B7" s="69" t="s">
        <v>13</v>
      </c>
      <c r="C7" s="278" t="e">
        <f>SUM(C4:C6)</f>
        <v>#REF!</v>
      </c>
      <c r="D7" s="279"/>
      <c r="E7" s="70" t="e">
        <f>SUM(E4:E6)</f>
        <v>#REF!</v>
      </c>
      <c r="F7" s="72" t="e">
        <f>E7/C7</f>
        <v>#REF!</v>
      </c>
      <c r="G7" s="70" t="e">
        <f>SUM(G4:G6)</f>
        <v>#REF!</v>
      </c>
      <c r="H7" s="72" t="e">
        <f>G7/C7</f>
        <v>#REF!</v>
      </c>
      <c r="I7" s="70" t="e">
        <f>SUM(I4:I6)</f>
        <v>#REF!</v>
      </c>
      <c r="J7" s="75" t="e">
        <f>I7/C7</f>
        <v>#REF!</v>
      </c>
      <c r="K7" s="70" t="e">
        <f>SUM(K4:K6)</f>
        <v>#REF!</v>
      </c>
      <c r="L7" s="73" t="e">
        <f>K7/C7</f>
        <v>#REF!</v>
      </c>
      <c r="M7" s="7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75" t="s">
        <v>14</v>
      </c>
      <c r="C10" s="284" t="s">
        <v>1</v>
      </c>
      <c r="D10" s="285"/>
      <c r="E10" s="289" t="s">
        <v>2</v>
      </c>
      <c r="F10" s="283"/>
      <c r="G10" s="293" t="s">
        <v>3</v>
      </c>
      <c r="H10" s="283"/>
      <c r="I10" s="280" t="s">
        <v>4</v>
      </c>
      <c r="J10" s="283"/>
      <c r="K10" s="282" t="s">
        <v>5</v>
      </c>
      <c r="L10" s="281"/>
      <c r="M10" s="292" t="s">
        <v>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76"/>
      <c r="C11" s="42" t="s">
        <v>15</v>
      </c>
      <c r="D11" s="43" t="s">
        <v>16</v>
      </c>
      <c r="E11" s="44" t="s">
        <v>7</v>
      </c>
      <c r="F11" s="45" t="s">
        <v>8</v>
      </c>
      <c r="G11" s="46" t="s">
        <v>9</v>
      </c>
      <c r="H11" s="47" t="s">
        <v>8</v>
      </c>
      <c r="I11" s="48" t="s">
        <v>7</v>
      </c>
      <c r="J11" s="49" t="s">
        <v>8</v>
      </c>
      <c r="K11" s="50" t="s">
        <v>7</v>
      </c>
      <c r="L11" s="51" t="s">
        <v>8</v>
      </c>
      <c r="M11" s="27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2"/>
      <c r="B12" s="24" t="str">
        <f>IF(ISBLANK(Referência!C1),"",Referência!C1)</f>
        <v>Demanda 2838 - Transferência EJB - retirar televendas e Venda Linha Fixa - Vitor Kulcsar</v>
      </c>
      <c r="C12" s="264" t="e">
        <f>IF(B12="","",COUNTIFS('Cenários do Sanity'!$C:$C,Resumo!$B12,'Cenários do Sanity'!#REF!,Resumo!C$11))</f>
        <v>#REF!</v>
      </c>
      <c r="D12" s="264" t="e">
        <f>IF(C12="","",COUNTIFS('Cenários do Sanity'!$C:$C,Resumo!$B12,'Cenários do Sanity'!#REF!,Resumo!D$11))</f>
        <v>#REF!</v>
      </c>
      <c r="E12" s="264" t="e">
        <f>IF(B12="","",COUNTIFS('Cenários do Sanity'!C:C,Resumo!B12,'Cenários do Sanity'!#REF!,"Sucesso")+COUNTIFS('Cenários do Sanity'!C:C,Resumo!B12,'Cenários do Sanity'!#REF!,"Fora escopo"))</f>
        <v>#REF!</v>
      </c>
      <c r="F12" s="41" t="e">
        <f>IF(B12="","",E12/(C12+D12))</f>
        <v>#REF!</v>
      </c>
      <c r="G12" s="264" t="e">
        <f>IF(B12="","",COUNTIFS('Cenários do Sanity'!C:C,Resumo!B12,'Cenários do Sanity'!#REF!,"Erro"))</f>
        <v>#REF!</v>
      </c>
      <c r="H12" s="41" t="e">
        <f>IF(B12="","",G12/(C12+D12))</f>
        <v>#REF!</v>
      </c>
      <c r="I12" s="264" t="e">
        <f>IF(B12="","",COUNTIFS('Cenários do Sanity'!C:C,Resumo!B12,'Cenários do Sanity'!#REF!,"Executando"))</f>
        <v>#REF!</v>
      </c>
      <c r="J12" s="41" t="e">
        <f>IF(B12="","",I12/(C12+D12))</f>
        <v>#REF!</v>
      </c>
      <c r="K12" s="264" t="e">
        <f>IF(B12="","",COUNTIFS('Cenários do Sanity'!C:C,Resumo!B12,'Cenários do Sanity'!#REF!,"")+COUNTIFS('Cenários do Sanity'!C:C,Resumo!B12,'Cenários do Sanity'!#REF!,"Stand by"))</f>
        <v>#REF!</v>
      </c>
      <c r="L12" s="41" t="e">
        <f>IF(B12="","",K12/(C12+D12))</f>
        <v>#REF!</v>
      </c>
      <c r="M12" s="61" t="e">
        <f>IF(B12="","",IF(E12=(C12+D12),"Sim","Não"))</f>
        <v>#REF!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hidden="1" thickBot="1" x14ac:dyDescent="0.3">
      <c r="A13" s="2"/>
      <c r="B13" s="24" t="str">
        <f>IF(ISBLANK(Referência!C2),"",Referência!C2)</f>
        <v/>
      </c>
      <c r="C13" s="264" t="str">
        <f>IF(B13="","",COUNTIFS('Cenários do Sanity'!$C:$C,Resumo!$B13,'Cenários do Sanity'!#REF!,Resumo!C$11))</f>
        <v/>
      </c>
      <c r="D13" s="264" t="str">
        <f>IF(C13="","",COUNTIFS('Cenários do Sanity'!$C:$C,Resumo!$B13,'Cenários do Sanity'!#REF!,Resumo!D$11))</f>
        <v/>
      </c>
      <c r="E13" s="264" t="str">
        <f>IF(B13="","",COUNTIFS('Cenários do Sanity'!C:C,Resumo!B13,'Cenários do Sanity'!#REF!,"Sucesso")+COUNTIFS('Cenários do Sanity'!C:C,Resumo!B13,'Cenários do Sanity'!#REF!,"Fora escopo"))</f>
        <v/>
      </c>
      <c r="F13" s="41" t="str">
        <f>IF(B13="","",E13/(C13+D13))</f>
        <v/>
      </c>
      <c r="G13" s="264" t="str">
        <f>IF(B13="","",COUNTIFS('Cenários do Sanity'!C:C,Resumo!B13,'Cenários do Sanity'!#REF!,"Erro"))</f>
        <v/>
      </c>
      <c r="H13" s="41" t="str">
        <f>IF(B13="","",G13/(C13+D13))</f>
        <v/>
      </c>
      <c r="I13" s="264" t="str">
        <f>IF(B13="","",COUNTIFS('Cenários do Sanity'!C:C,Resumo!B13,'Cenários do Sanity'!#REF!,"Executando"))</f>
        <v/>
      </c>
      <c r="J13" s="41" t="str">
        <f>IF(B13="","",I13/(C13+D13))</f>
        <v/>
      </c>
      <c r="K13" s="264" t="str">
        <f>IF(B13="","",COUNTIFS('Cenários do Sanity'!C:C,Resumo!B13,'Cenários do Sanity'!#REF!,"")+COUNTIFS('Cenários do Sanity'!C:C,Resumo!B13,'Cenários do Sanity'!#REF!,"Stand by"))</f>
        <v/>
      </c>
      <c r="L13" s="41" t="str">
        <f>IF(B13="","",K13/(C13+D13))</f>
        <v/>
      </c>
      <c r="M13" s="61" t="str">
        <f>IF(B13="","",IF(E13=(C13+D13),"Sim","Não"))</f>
        <v/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2"/>
      <c r="B14" s="69" t="s">
        <v>13</v>
      </c>
      <c r="C14" s="70" t="e">
        <f>SUM(C12:C13)</f>
        <v>#REF!</v>
      </c>
      <c r="D14" s="71" t="e">
        <f>SUM(D12:D13)</f>
        <v>#REF!</v>
      </c>
      <c r="E14" s="70" t="e">
        <f>SUM(E12:E13)</f>
        <v>#REF!</v>
      </c>
      <c r="F14" s="72" t="e">
        <f>E14/(C14+D14)</f>
        <v>#REF!</v>
      </c>
      <c r="G14" s="70" t="e">
        <f>SUM(G12:G13)</f>
        <v>#REF!</v>
      </c>
      <c r="H14" s="72" t="e">
        <f>G14/(C14+D14)</f>
        <v>#REF!</v>
      </c>
      <c r="I14" s="70" t="e">
        <f>SUM(I12:I13)</f>
        <v>#REF!</v>
      </c>
      <c r="J14" s="72" t="e">
        <f>I14/(C14+D14)</f>
        <v>#REF!</v>
      </c>
      <c r="K14" s="70" t="e">
        <f>SUM(K12:K13)</f>
        <v>#REF!</v>
      </c>
      <c r="L14" s="73" t="e">
        <f>K14/(C14+D14)</f>
        <v>#REF!</v>
      </c>
      <c r="M14" s="7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15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39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39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39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75" t="s">
        <v>21</v>
      </c>
      <c r="C23" s="284" t="s">
        <v>1</v>
      </c>
      <c r="D23" s="285"/>
      <c r="E23" s="289" t="s">
        <v>2</v>
      </c>
      <c r="F23" s="283"/>
      <c r="G23" s="293" t="s">
        <v>3</v>
      </c>
      <c r="H23" s="283"/>
      <c r="I23" s="280" t="s">
        <v>4</v>
      </c>
      <c r="J23" s="281"/>
      <c r="K23" s="282" t="s">
        <v>5</v>
      </c>
      <c r="L23" s="283"/>
      <c r="M23" s="292" t="s">
        <v>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77"/>
      <c r="C24" s="286"/>
      <c r="D24" s="287"/>
      <c r="E24" s="6" t="s">
        <v>7</v>
      </c>
      <c r="F24" s="7" t="s">
        <v>8</v>
      </c>
      <c r="G24" s="8" t="s">
        <v>9</v>
      </c>
      <c r="H24" s="9" t="s">
        <v>8</v>
      </c>
      <c r="I24" s="10" t="s">
        <v>7</v>
      </c>
      <c r="J24" s="11" t="s">
        <v>8</v>
      </c>
      <c r="K24" s="12" t="s">
        <v>7</v>
      </c>
      <c r="L24" s="13" t="s">
        <v>8</v>
      </c>
      <c r="M24" s="27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14" t="s">
        <v>22</v>
      </c>
      <c r="C25" s="294" t="e">
        <f>COUNTIFS('Cenários do Sanity'!I:I,Resumo!B25,'Cenários do Sanity'!#REF!,"&lt;&gt;Novo")</f>
        <v>#REF!</v>
      </c>
      <c r="D25" s="294"/>
      <c r="E25" s="96" t="e">
        <f>COUNTIFS('Cenários do Sanity'!I:I,Resumo!B25,'Cenários do Sanity'!#REF!,"Sucesso",'Cenários do Sanity'!#REF!,"&lt;&gt;Novo")+COUNTIFS('Cenários do Sanity'!I:I,Resumo!B25,'Cenários do Sanity'!#REF!,"Fora escopo",'Cenários do Sanity'!#REF!,"&lt;&gt;Novo")</f>
        <v>#REF!</v>
      </c>
      <c r="F25" s="16" t="e">
        <f>E25/C25</f>
        <v>#REF!</v>
      </c>
      <c r="G25" s="15" t="e">
        <f>COUNTIFS('Cenários do Sanity'!I:I,Resumo!B25,'Cenários do Sanity'!#REF!,"Erro",'Cenários do Sanity'!#REF!,"&lt;&gt;Novo")</f>
        <v>#REF!</v>
      </c>
      <c r="H25" s="16" t="e">
        <f>G25/C25</f>
        <v>#REF!</v>
      </c>
      <c r="I25" s="15" t="e">
        <f>COUNTIFS('Cenários do Sanity'!I:I,Resumo!B25,'Cenários do Sanity'!#REF!,"Executando",'Cenários do Sanity'!#REF!,"&lt;&gt;Novo")</f>
        <v>#REF!</v>
      </c>
      <c r="J25" s="17" t="e">
        <f>I25/C25</f>
        <v>#REF!</v>
      </c>
      <c r="K25" s="15" t="e">
        <f>COUNTIFS('Cenários do Sanity'!I:I,Resumo!B25,'Cenários do Sanity'!#REF!,"",'Cenários do Sanity'!#REF!,"&lt;&gt;Novo")+COUNTIFS('Cenários do Sanity'!I:I,Resumo!B25,'Cenários do Sanity'!#REF!,"Stand by",'Cenários do Sanity'!#REF!,"&lt;&gt;Novo")</f>
        <v>#REF!</v>
      </c>
      <c r="L25" s="17" t="e">
        <f>K25/C25</f>
        <v>#REF!</v>
      </c>
      <c r="M25" s="61" t="e">
        <f>IF(E25=C25,"Sim","Não")</f>
        <v>#REF!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14" t="s">
        <v>23</v>
      </c>
      <c r="C26" s="294" t="e">
        <f>COUNTIFS('Cenários do Sanity'!I:I,Resumo!B26,'Cenários do Sanity'!#REF!,"&lt;&gt;Novo")</f>
        <v>#REF!</v>
      </c>
      <c r="D26" s="294"/>
      <c r="E26" s="96" t="e">
        <f>COUNTIFS('Cenários do Sanity'!I:I,Resumo!B26,'Cenários do Sanity'!#REF!,"Sucesso",'Cenários do Sanity'!#REF!,"&lt;&gt;Novo")+COUNTIFS('Cenários do Sanity'!I:I,Resumo!B26,'Cenários do Sanity'!#REF!,"Fora escopo",'Cenários do Sanity'!#REF!,"&lt;&gt;Novo")</f>
        <v>#REF!</v>
      </c>
      <c r="F26" s="16" t="e">
        <f t="shared" ref="F26:F33" si="0">E26/C26</f>
        <v>#REF!</v>
      </c>
      <c r="G26" s="15" t="e">
        <f>COUNTIFS('Cenários do Sanity'!I:I,Resumo!B26,'Cenários do Sanity'!#REF!,"Erro",'Cenários do Sanity'!#REF!,"&lt;&gt;Novo")</f>
        <v>#REF!</v>
      </c>
      <c r="H26" s="16" t="e">
        <f t="shared" ref="H26:H33" si="1">G26/C26</f>
        <v>#REF!</v>
      </c>
      <c r="I26" s="15" t="e">
        <f>COUNTIFS('Cenários do Sanity'!I:I,Resumo!B26,'Cenários do Sanity'!#REF!,"Executando",'Cenários do Sanity'!#REF!,"&lt;&gt;Novo")</f>
        <v>#REF!</v>
      </c>
      <c r="J26" s="17" t="e">
        <f t="shared" ref="J26:J33" si="2">I26/C26</f>
        <v>#REF!</v>
      </c>
      <c r="K26" s="15" t="e">
        <f>COUNTIFS('Cenários do Sanity'!I:I,Resumo!B26,'Cenários do Sanity'!#REF!,"",'Cenários do Sanity'!#REF!,"&lt;&gt;Novo")+COUNTIFS('Cenários do Sanity'!I:I,Resumo!B26,'Cenários do Sanity'!#REF!,"Stand by",'Cenários do Sanity'!#REF!,"&lt;&gt;Novo")</f>
        <v>#REF!</v>
      </c>
      <c r="L26" s="17" t="e">
        <f t="shared" ref="L26:L33" si="3">K26/C26</f>
        <v>#REF!</v>
      </c>
      <c r="M26" s="61" t="e">
        <f t="shared" ref="M26:M33" si="4">IF(E26=C26,"Sim","Não")</f>
        <v>#REF!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14" t="s">
        <v>24</v>
      </c>
      <c r="C27" s="294" t="e">
        <f>COUNTIFS('Cenários do Sanity'!I:I,Resumo!B27,'Cenários do Sanity'!#REF!,"&lt;&gt;Novo")</f>
        <v>#REF!</v>
      </c>
      <c r="D27" s="294"/>
      <c r="E27" s="96" t="e">
        <f>COUNTIFS('Cenários do Sanity'!I:I,Resumo!B27,'Cenários do Sanity'!#REF!,"Sucesso",'Cenários do Sanity'!#REF!,"&lt;&gt;Novo")+COUNTIFS('Cenários do Sanity'!I:I,Resumo!B27,'Cenários do Sanity'!#REF!,"Fora escopo",'Cenários do Sanity'!#REF!,"&lt;&gt;Novo")</f>
        <v>#REF!</v>
      </c>
      <c r="F27" s="16" t="e">
        <f t="shared" si="0"/>
        <v>#REF!</v>
      </c>
      <c r="G27" s="15" t="e">
        <f>COUNTIFS('Cenários do Sanity'!I:I,Resumo!B27,'Cenários do Sanity'!#REF!,"Erro",'Cenários do Sanity'!#REF!,"&lt;&gt;Novo")</f>
        <v>#REF!</v>
      </c>
      <c r="H27" s="16" t="e">
        <f t="shared" si="1"/>
        <v>#REF!</v>
      </c>
      <c r="I27" s="15" t="e">
        <f>COUNTIFS('Cenários do Sanity'!I:I,Resumo!B27,'Cenários do Sanity'!#REF!,"Executando",'Cenários do Sanity'!#REF!,"&lt;&gt;Novo")</f>
        <v>#REF!</v>
      </c>
      <c r="J27" s="17" t="e">
        <f t="shared" si="2"/>
        <v>#REF!</v>
      </c>
      <c r="K27" s="15" t="e">
        <f>COUNTIFS('Cenários do Sanity'!I:I,Resumo!B27,'Cenários do Sanity'!#REF!,"",'Cenários do Sanity'!#REF!,"&lt;&gt;Novo")+COUNTIFS('Cenários do Sanity'!I:I,Resumo!B27,'Cenários do Sanity'!#REF!,"Stand by",'Cenários do Sanity'!#REF!,"&lt;&gt;Novo")</f>
        <v>#REF!</v>
      </c>
      <c r="L27" s="17" t="e">
        <f t="shared" si="3"/>
        <v>#REF!</v>
      </c>
      <c r="M27" s="61" t="e">
        <f t="shared" si="4"/>
        <v>#REF!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14" t="s">
        <v>25</v>
      </c>
      <c r="C28" s="294" t="e">
        <f>COUNTIFS('Cenários do Sanity'!I:I,Resumo!B28,'Cenários do Sanity'!#REF!,"&lt;&gt;Novo")</f>
        <v>#REF!</v>
      </c>
      <c r="D28" s="294"/>
      <c r="E28" s="96" t="e">
        <f>COUNTIFS('Cenários do Sanity'!I:I,Resumo!B28,'Cenários do Sanity'!#REF!,"Sucesso",'Cenários do Sanity'!#REF!,"&lt;&gt;Novo")+COUNTIFS('Cenários do Sanity'!I:I,Resumo!B28,'Cenários do Sanity'!#REF!,"Fora escopo",'Cenários do Sanity'!#REF!,"&lt;&gt;Novo")</f>
        <v>#REF!</v>
      </c>
      <c r="F28" s="16" t="e">
        <f t="shared" si="0"/>
        <v>#REF!</v>
      </c>
      <c r="G28" s="15" t="e">
        <f>COUNTIFS('Cenários do Sanity'!I:I,Resumo!B28,'Cenários do Sanity'!#REF!,"Erro",'Cenários do Sanity'!#REF!,"&lt;&gt;Novo")</f>
        <v>#REF!</v>
      </c>
      <c r="H28" s="16" t="e">
        <f t="shared" si="1"/>
        <v>#REF!</v>
      </c>
      <c r="I28" s="15" t="e">
        <f>COUNTIFS('Cenários do Sanity'!I:I,Resumo!B28,'Cenários do Sanity'!#REF!,"Executando",'Cenários do Sanity'!#REF!,"&lt;&gt;Novo")</f>
        <v>#REF!</v>
      </c>
      <c r="J28" s="17" t="e">
        <f t="shared" si="2"/>
        <v>#REF!</v>
      </c>
      <c r="K28" s="15" t="e">
        <f>COUNTIFS('Cenários do Sanity'!I:I,Resumo!B28,'Cenários do Sanity'!#REF!,"",'Cenários do Sanity'!#REF!,"&lt;&gt;Novo")+COUNTIFS('Cenários do Sanity'!I:I,Resumo!B28,'Cenários do Sanity'!#REF!,"Stand by",'Cenários do Sanity'!#REF!,"&lt;&gt;Novo")</f>
        <v>#REF!</v>
      </c>
      <c r="L28" s="17" t="e">
        <f t="shared" si="3"/>
        <v>#REF!</v>
      </c>
      <c r="M28" s="61" t="e">
        <f t="shared" si="4"/>
        <v>#REF!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14" t="s">
        <v>26</v>
      </c>
      <c r="C29" s="294" t="e">
        <f>COUNTIFS('Cenários do Sanity'!I:I,Resumo!B29,'Cenários do Sanity'!#REF!,"&lt;&gt;Novo")</f>
        <v>#REF!</v>
      </c>
      <c r="D29" s="294"/>
      <c r="E29" s="96" t="e">
        <f>COUNTIFS('Cenários do Sanity'!I:I,Resumo!B29,'Cenários do Sanity'!#REF!,"Sucesso",'Cenários do Sanity'!#REF!,"&lt;&gt;Novo")+COUNTIFS('Cenários do Sanity'!I:I,Resumo!B29,'Cenários do Sanity'!#REF!,"Fora escopo",'Cenários do Sanity'!#REF!,"&lt;&gt;Novo")</f>
        <v>#REF!</v>
      </c>
      <c r="F29" s="16" t="e">
        <f t="shared" si="0"/>
        <v>#REF!</v>
      </c>
      <c r="G29" s="15" t="e">
        <f>COUNTIFS('Cenários do Sanity'!I:I,Resumo!B29,'Cenários do Sanity'!#REF!,"Erro",'Cenários do Sanity'!#REF!,"&lt;&gt;Novo")</f>
        <v>#REF!</v>
      </c>
      <c r="H29" s="16" t="e">
        <f t="shared" si="1"/>
        <v>#REF!</v>
      </c>
      <c r="I29" s="15" t="e">
        <f>COUNTIFS('Cenários do Sanity'!I:I,Resumo!B29,'Cenários do Sanity'!#REF!,"Executando",'Cenários do Sanity'!#REF!,"&lt;&gt;Novo")</f>
        <v>#REF!</v>
      </c>
      <c r="J29" s="17" t="e">
        <f t="shared" si="2"/>
        <v>#REF!</v>
      </c>
      <c r="K29" s="15" t="e">
        <f>COUNTIFS('Cenários do Sanity'!I:I,Resumo!B29,'Cenários do Sanity'!#REF!,"",'Cenários do Sanity'!#REF!,"&lt;&gt;Novo")+COUNTIFS('Cenários do Sanity'!I:I,Resumo!B29,'Cenários do Sanity'!#REF!,"Stand by",'Cenários do Sanity'!#REF!,"&lt;&gt;Novo")</f>
        <v>#REF!</v>
      </c>
      <c r="L29" s="17" t="e">
        <f t="shared" si="3"/>
        <v>#REF!</v>
      </c>
      <c r="M29" s="61" t="e">
        <f t="shared" si="4"/>
        <v>#REF!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14" t="s">
        <v>27</v>
      </c>
      <c r="C30" s="294" t="e">
        <f>COUNTIFS('Cenários do Sanity'!I:I,Resumo!B30,'Cenários do Sanity'!#REF!,"&lt;&gt;Novo")</f>
        <v>#REF!</v>
      </c>
      <c r="D30" s="294"/>
      <c r="E30" s="96" t="e">
        <f>COUNTIFS('Cenários do Sanity'!I:I,Resumo!B30,'Cenários do Sanity'!#REF!,"Sucesso",'Cenários do Sanity'!#REF!,"&lt;&gt;Novo")+COUNTIFS('Cenários do Sanity'!I:I,Resumo!B30,'Cenários do Sanity'!#REF!,"Fora escopo",'Cenários do Sanity'!#REF!,"&lt;&gt;Novo")</f>
        <v>#REF!</v>
      </c>
      <c r="F30" s="16" t="e">
        <f t="shared" si="0"/>
        <v>#REF!</v>
      </c>
      <c r="G30" s="15" t="e">
        <f>COUNTIFS('Cenários do Sanity'!I:I,Resumo!B30,'Cenários do Sanity'!#REF!,"Erro",'Cenários do Sanity'!#REF!,"&lt;&gt;Novo")</f>
        <v>#REF!</v>
      </c>
      <c r="H30" s="16" t="e">
        <f t="shared" si="1"/>
        <v>#REF!</v>
      </c>
      <c r="I30" s="15" t="e">
        <f>COUNTIFS('Cenários do Sanity'!I:I,Resumo!B30,'Cenários do Sanity'!#REF!,"Executando",'Cenários do Sanity'!#REF!,"&lt;&gt;Novo")</f>
        <v>#REF!</v>
      </c>
      <c r="J30" s="17" t="e">
        <f t="shared" si="2"/>
        <v>#REF!</v>
      </c>
      <c r="K30" s="15" t="e">
        <f>COUNTIFS('Cenários do Sanity'!I:I,Resumo!B30,'Cenários do Sanity'!#REF!,"",'Cenários do Sanity'!#REF!,"&lt;&gt;Novo")+COUNTIFS('Cenários do Sanity'!I:I,Resumo!B30,'Cenários do Sanity'!#REF!,"Stand by",'Cenários do Sanity'!#REF!,"&lt;&gt;Novo")</f>
        <v>#REF!</v>
      </c>
      <c r="L30" s="17" t="e">
        <f t="shared" si="3"/>
        <v>#REF!</v>
      </c>
      <c r="M30" s="61" t="e">
        <f t="shared" si="4"/>
        <v>#REF!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14" t="s">
        <v>28</v>
      </c>
      <c r="C31" s="294" t="e">
        <f>COUNTIFS('Cenários do Sanity'!I:I,Resumo!B31,'Cenários do Sanity'!#REF!,"&lt;&gt;Novo")</f>
        <v>#REF!</v>
      </c>
      <c r="D31" s="294"/>
      <c r="E31" s="96" t="e">
        <f>COUNTIFS('Cenários do Sanity'!I:I,Resumo!B31,'Cenários do Sanity'!#REF!,"Sucesso",'Cenários do Sanity'!#REF!,"&lt;&gt;Novo")+COUNTIFS('Cenários do Sanity'!I:I,Resumo!B31,'Cenários do Sanity'!#REF!,"Fora escopo",'Cenários do Sanity'!#REF!,"&lt;&gt;Novo")</f>
        <v>#REF!</v>
      </c>
      <c r="F31" s="16" t="e">
        <f t="shared" si="0"/>
        <v>#REF!</v>
      </c>
      <c r="G31" s="15" t="e">
        <f>COUNTIFS('Cenários do Sanity'!I:I,Resumo!B31,'Cenários do Sanity'!#REF!,"Erro",'Cenários do Sanity'!#REF!,"&lt;&gt;Novo")</f>
        <v>#REF!</v>
      </c>
      <c r="H31" s="16" t="e">
        <f t="shared" si="1"/>
        <v>#REF!</v>
      </c>
      <c r="I31" s="15" t="e">
        <f>COUNTIFS('Cenários do Sanity'!I:I,Resumo!B31,'Cenários do Sanity'!#REF!,"Executando",'Cenários do Sanity'!#REF!,"&lt;&gt;Novo")</f>
        <v>#REF!</v>
      </c>
      <c r="J31" s="17" t="e">
        <f t="shared" si="2"/>
        <v>#REF!</v>
      </c>
      <c r="K31" s="15" t="e">
        <f>COUNTIFS('Cenários do Sanity'!I:I,Resumo!B31,'Cenários do Sanity'!#REF!,"",'Cenários do Sanity'!#REF!,"&lt;&gt;Novo")+COUNTIFS('Cenários do Sanity'!I:I,Resumo!B31,'Cenários do Sanity'!#REF!,"Stand by",'Cenários do Sanity'!#REF!,"&lt;&gt;Novo")</f>
        <v>#REF!</v>
      </c>
      <c r="L31" s="17" t="e">
        <f t="shared" si="3"/>
        <v>#REF!</v>
      </c>
      <c r="M31" s="61" t="e">
        <f t="shared" si="4"/>
        <v>#REF!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14" t="s">
        <v>29</v>
      </c>
      <c r="C32" s="294" t="e">
        <f>COUNTIFS('Cenários do Sanity'!I:I,Resumo!B32,'Cenários do Sanity'!#REF!,"&lt;&gt;Novo")</f>
        <v>#REF!</v>
      </c>
      <c r="D32" s="294"/>
      <c r="E32" s="96" t="e">
        <f>COUNTIFS('Cenários do Sanity'!I:I,Resumo!B32,'Cenários do Sanity'!#REF!,"Sucesso",'Cenários do Sanity'!#REF!,"&lt;&gt;Novo")+COUNTIFS('Cenários do Sanity'!I:I,Resumo!B32,'Cenários do Sanity'!#REF!,"Fora escopo",'Cenários do Sanity'!#REF!,"&lt;&gt;Novo")</f>
        <v>#REF!</v>
      </c>
      <c r="F32" s="16" t="e">
        <f t="shared" si="0"/>
        <v>#REF!</v>
      </c>
      <c r="G32" s="15" t="e">
        <f>COUNTIFS('Cenários do Sanity'!I:I,Resumo!B32,'Cenários do Sanity'!#REF!,"Erro",'Cenários do Sanity'!#REF!,"&lt;&gt;Novo")</f>
        <v>#REF!</v>
      </c>
      <c r="H32" s="16" t="e">
        <f t="shared" si="1"/>
        <v>#REF!</v>
      </c>
      <c r="I32" s="15" t="e">
        <f>COUNTIFS('Cenários do Sanity'!I:I,Resumo!B32,'Cenários do Sanity'!#REF!,"Executando",'Cenários do Sanity'!#REF!,"&lt;&gt;Novo")</f>
        <v>#REF!</v>
      </c>
      <c r="J32" s="17" t="e">
        <f t="shared" si="2"/>
        <v>#REF!</v>
      </c>
      <c r="K32" s="15" t="e">
        <f>COUNTIFS('Cenários do Sanity'!I:I,Resumo!B32,'Cenários do Sanity'!#REF!,"",'Cenários do Sanity'!#REF!,"&lt;&gt;Novo")+COUNTIFS('Cenários do Sanity'!I:I,Resumo!B32,'Cenários do Sanity'!#REF!,"Stand by",'Cenários do Sanity'!#REF!,"&lt;&gt;Novo")</f>
        <v>#REF!</v>
      </c>
      <c r="L32" s="17" t="e">
        <f t="shared" si="3"/>
        <v>#REF!</v>
      </c>
      <c r="M32" s="61" t="e">
        <f t="shared" si="4"/>
        <v>#REF!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14" t="s">
        <v>30</v>
      </c>
      <c r="C33" s="294" t="e">
        <f>COUNTIFS('Cenários do Sanity'!I:I,Resumo!B33,'Cenários do Sanity'!#REF!,"&lt;&gt;Novo")</f>
        <v>#REF!</v>
      </c>
      <c r="D33" s="294"/>
      <c r="E33" s="96" t="e">
        <f>COUNTIFS('Cenários do Sanity'!I:I,Resumo!B33,'Cenários do Sanity'!#REF!,"Sucesso",'Cenários do Sanity'!#REF!,"&lt;&gt;Novo")+COUNTIFS('Cenários do Sanity'!I:I,Resumo!B33,'Cenários do Sanity'!#REF!,"Fora escopo",'Cenários do Sanity'!#REF!,"&lt;&gt;Novo")</f>
        <v>#REF!</v>
      </c>
      <c r="F33" s="16" t="e">
        <f t="shared" si="0"/>
        <v>#REF!</v>
      </c>
      <c r="G33" s="15" t="e">
        <f>COUNTIFS('Cenários do Sanity'!I:I,Resumo!B33,'Cenários do Sanity'!#REF!,"Erro",'Cenários do Sanity'!#REF!,"&lt;&gt;Novo")</f>
        <v>#REF!</v>
      </c>
      <c r="H33" s="16" t="e">
        <f t="shared" si="1"/>
        <v>#REF!</v>
      </c>
      <c r="I33" s="15" t="e">
        <f>COUNTIFS('Cenários do Sanity'!I:I,Resumo!B33,'Cenários do Sanity'!#REF!,"Executando",'Cenários do Sanity'!#REF!,"&lt;&gt;Novo")</f>
        <v>#REF!</v>
      </c>
      <c r="J33" s="17" t="e">
        <f t="shared" si="2"/>
        <v>#REF!</v>
      </c>
      <c r="K33" s="15" t="e">
        <f>COUNTIFS('Cenários do Sanity'!I:I,Resumo!B33,'Cenários do Sanity'!#REF!,"",'Cenários do Sanity'!#REF!,"&lt;&gt;Novo")+COUNTIFS('Cenários do Sanity'!I:I,Resumo!B33,'Cenários do Sanity'!#REF!,"Stand by",'Cenários do Sanity'!#REF!,"&lt;&gt;Novo")</f>
        <v>#REF!</v>
      </c>
      <c r="L33" s="17" t="e">
        <f t="shared" si="3"/>
        <v>#REF!</v>
      </c>
      <c r="M33" s="61" t="e">
        <f t="shared" si="4"/>
        <v>#REF!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69" t="s">
        <v>13</v>
      </c>
      <c r="C34" s="278" t="e">
        <f>SUM(C25:D33)</f>
        <v>#REF!</v>
      </c>
      <c r="D34" s="279"/>
      <c r="E34" s="70" t="e">
        <f>SUM(E25:E33)</f>
        <v>#REF!</v>
      </c>
      <c r="F34" s="72" t="e">
        <f>E34/C34</f>
        <v>#REF!</v>
      </c>
      <c r="G34" s="70" t="e">
        <f>SUM(G25:G33)</f>
        <v>#REF!</v>
      </c>
      <c r="H34" s="72" t="e">
        <f>G34/C34</f>
        <v>#REF!</v>
      </c>
      <c r="I34" s="70" t="e">
        <f>SUM(I25:I33)</f>
        <v>#REF!</v>
      </c>
      <c r="J34" s="75" t="e">
        <f>I34/C34</f>
        <v>#REF!</v>
      </c>
      <c r="K34" s="70" t="e">
        <f>SUM(K25:K33)</f>
        <v>#REF!</v>
      </c>
      <c r="L34" s="73" t="e">
        <f>K34/C34</f>
        <v>#REF!</v>
      </c>
      <c r="M34" s="7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customHeight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" customHeight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" customHeight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" customHeight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" customHeight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</sheetData>
  <mergeCells count="35">
    <mergeCell ref="C33:D33"/>
    <mergeCell ref="C32:D32"/>
    <mergeCell ref="C27:D27"/>
    <mergeCell ref="C31:D31"/>
    <mergeCell ref="C34:D34"/>
    <mergeCell ref="C28:D28"/>
    <mergeCell ref="C29:D29"/>
    <mergeCell ref="C30:D30"/>
    <mergeCell ref="K23:L23"/>
    <mergeCell ref="M23:M24"/>
    <mergeCell ref="C25:D25"/>
    <mergeCell ref="C26:D26"/>
    <mergeCell ref="B23:B24"/>
    <mergeCell ref="C23:D24"/>
    <mergeCell ref="E23:F23"/>
    <mergeCell ref="G23:H23"/>
    <mergeCell ref="I23:J23"/>
    <mergeCell ref="M2:M3"/>
    <mergeCell ref="M10:M11"/>
    <mergeCell ref="I10:J10"/>
    <mergeCell ref="K10:L10"/>
    <mergeCell ref="G2:H2"/>
    <mergeCell ref="G10:H10"/>
    <mergeCell ref="B10:B11"/>
    <mergeCell ref="B2:B3"/>
    <mergeCell ref="C7:D7"/>
    <mergeCell ref="I2:J2"/>
    <mergeCell ref="K2:L2"/>
    <mergeCell ref="C2:D3"/>
    <mergeCell ref="C4:D4"/>
    <mergeCell ref="E2:F2"/>
    <mergeCell ref="E10:F10"/>
    <mergeCell ref="C10:D10"/>
    <mergeCell ref="C5:D5"/>
    <mergeCell ref="C6:D6"/>
  </mergeCells>
  <conditionalFormatting sqref="M4:M6 M25">
    <cfRule type="cellIs" dxfId="28" priority="41" operator="equal">
      <formula>"Sim"</formula>
    </cfRule>
  </conditionalFormatting>
  <conditionalFormatting sqref="M4:M6 M25">
    <cfRule type="cellIs" dxfId="27" priority="42" operator="equal">
      <formula>"Não"</formula>
    </cfRule>
  </conditionalFormatting>
  <conditionalFormatting sqref="M26">
    <cfRule type="cellIs" dxfId="26" priority="33" operator="equal">
      <formula>"Sim"</formula>
    </cfRule>
  </conditionalFormatting>
  <conditionalFormatting sqref="M26">
    <cfRule type="cellIs" dxfId="25" priority="34" operator="equal">
      <formula>"Não"</formula>
    </cfRule>
  </conditionalFormatting>
  <conditionalFormatting sqref="M27">
    <cfRule type="cellIs" dxfId="24" priority="31" operator="equal">
      <formula>"Sim"</formula>
    </cfRule>
  </conditionalFormatting>
  <conditionalFormatting sqref="M27">
    <cfRule type="cellIs" dxfId="23" priority="32" operator="equal">
      <formula>"Não"</formula>
    </cfRule>
  </conditionalFormatting>
  <conditionalFormatting sqref="M28">
    <cfRule type="cellIs" dxfId="22" priority="29" operator="equal">
      <formula>"Sim"</formula>
    </cfRule>
  </conditionalFormatting>
  <conditionalFormatting sqref="M28">
    <cfRule type="cellIs" dxfId="21" priority="30" operator="equal">
      <formula>"Não"</formula>
    </cfRule>
  </conditionalFormatting>
  <conditionalFormatting sqref="M29">
    <cfRule type="cellIs" dxfId="20" priority="27" operator="equal">
      <formula>"Sim"</formula>
    </cfRule>
  </conditionalFormatting>
  <conditionalFormatting sqref="M29">
    <cfRule type="cellIs" dxfId="19" priority="28" operator="equal">
      <formula>"Não"</formula>
    </cfRule>
  </conditionalFormatting>
  <conditionalFormatting sqref="M30">
    <cfRule type="cellIs" dxfId="18" priority="25" operator="equal">
      <formula>"Sim"</formula>
    </cfRule>
  </conditionalFormatting>
  <conditionalFormatting sqref="M30">
    <cfRule type="cellIs" dxfId="17" priority="26" operator="equal">
      <formula>"Não"</formula>
    </cfRule>
  </conditionalFormatting>
  <conditionalFormatting sqref="M31">
    <cfRule type="cellIs" dxfId="16" priority="23" operator="equal">
      <formula>"Sim"</formula>
    </cfRule>
  </conditionalFormatting>
  <conditionalFormatting sqref="M31">
    <cfRule type="cellIs" dxfId="15" priority="24" operator="equal">
      <formula>"Não"</formula>
    </cfRule>
  </conditionalFormatting>
  <conditionalFormatting sqref="M32">
    <cfRule type="cellIs" dxfId="14" priority="21" operator="equal">
      <formula>"Sim"</formula>
    </cfRule>
  </conditionalFormatting>
  <conditionalFormatting sqref="M32">
    <cfRule type="cellIs" dxfId="13" priority="22" operator="equal">
      <formula>"Não"</formula>
    </cfRule>
  </conditionalFormatting>
  <conditionalFormatting sqref="M33">
    <cfRule type="cellIs" dxfId="12" priority="19" operator="equal">
      <formula>"Sim"</formula>
    </cfRule>
  </conditionalFormatting>
  <conditionalFormatting sqref="M33">
    <cfRule type="cellIs" dxfId="11" priority="20" operator="equal">
      <formula>"Não"</formula>
    </cfRule>
  </conditionalFormatting>
  <conditionalFormatting sqref="M13">
    <cfRule type="cellIs" dxfId="10" priority="5" operator="equal">
      <formula>"Sim"</formula>
    </cfRule>
  </conditionalFormatting>
  <conditionalFormatting sqref="M13">
    <cfRule type="cellIs" dxfId="9" priority="6" operator="equal">
      <formula>"Não"</formula>
    </cfRule>
  </conditionalFormatting>
  <conditionalFormatting sqref="M12">
    <cfRule type="cellIs" dxfId="8" priority="3" operator="equal">
      <formula>"Sim"</formula>
    </cfRule>
  </conditionalFormatting>
  <conditionalFormatting sqref="M12">
    <cfRule type="cellIs" dxfId="7" priority="4" operator="equal">
      <formula>"Não"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1"/>
  <sheetViews>
    <sheetView topLeftCell="A34" workbookViewId="0">
      <selection activeCell="G47" sqref="G47"/>
    </sheetView>
  </sheetViews>
  <sheetFormatPr defaultColWidth="15.140625" defaultRowHeight="15" customHeight="1" x14ac:dyDescent="0.25"/>
  <cols>
    <col min="1" max="1" width="4.140625" customWidth="1"/>
    <col min="2" max="2" width="15" customWidth="1"/>
    <col min="3" max="3" width="26.42578125" customWidth="1"/>
    <col min="4" max="5" width="23.7109375" customWidth="1"/>
    <col min="6" max="6" width="34.7109375" customWidth="1"/>
    <col min="7" max="7" width="22.42578125" bestFit="1" customWidth="1"/>
    <col min="8" max="8" width="31.140625" bestFit="1" customWidth="1"/>
    <col min="9" max="9" width="34.140625" bestFit="1" customWidth="1"/>
    <col min="10" max="10" width="11.42578125" bestFit="1" customWidth="1"/>
    <col min="11" max="11" width="18.140625" customWidth="1"/>
    <col min="12" max="12" width="34.140625" customWidth="1"/>
    <col min="13" max="13" width="28" customWidth="1"/>
    <col min="14" max="14" width="6.28515625" customWidth="1"/>
    <col min="15" max="15" width="16.85546875" customWidth="1"/>
    <col min="16" max="16" width="6.42578125" customWidth="1"/>
    <col min="17" max="25" width="5" customWidth="1"/>
    <col min="26" max="32" width="13.28515625" customWidth="1"/>
  </cols>
  <sheetData>
    <row r="1" spans="1:32" ht="1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2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2" ht="15" customHeight="1" x14ac:dyDescent="0.25">
      <c r="A3" s="33"/>
      <c r="B3" s="295" t="s">
        <v>31</v>
      </c>
      <c r="C3" s="295"/>
      <c r="D3" s="295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2" ht="14.25" customHeight="1" x14ac:dyDescent="0.25">
      <c r="A4" s="33"/>
      <c r="B4" s="298" t="s">
        <v>32</v>
      </c>
      <c r="C4" s="109" t="s">
        <v>33</v>
      </c>
      <c r="D4" s="117">
        <v>1150492164</v>
      </c>
      <c r="E4" s="118" t="s">
        <v>34</v>
      </c>
      <c r="F4" s="33"/>
      <c r="G4" s="62" t="s">
        <v>35</v>
      </c>
      <c r="H4" s="27" t="s">
        <v>36</v>
      </c>
      <c r="I4" s="27" t="s">
        <v>37</v>
      </c>
      <c r="J4" s="27" t="s">
        <v>38</v>
      </c>
      <c r="K4" s="28" t="s">
        <v>39</v>
      </c>
      <c r="L4" s="28" t="s">
        <v>40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2"/>
    </row>
    <row r="5" spans="1:32" ht="14.25" customHeight="1" x14ac:dyDescent="0.25">
      <c r="A5" s="33"/>
      <c r="B5" s="299"/>
      <c r="C5" s="109" t="s">
        <v>41</v>
      </c>
      <c r="D5" s="117">
        <v>1636259060</v>
      </c>
      <c r="E5" s="118" t="s">
        <v>34</v>
      </c>
      <c r="F5" s="33"/>
      <c r="G5" s="120" t="s">
        <v>42</v>
      </c>
      <c r="H5" s="146" t="s">
        <v>43</v>
      </c>
      <c r="I5" s="146" t="s">
        <v>44</v>
      </c>
      <c r="J5" s="147">
        <v>29083</v>
      </c>
      <c r="K5" s="148" t="s">
        <v>45</v>
      </c>
      <c r="L5" s="148">
        <v>5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2"/>
    </row>
    <row r="6" spans="1:32" ht="14.25" customHeight="1" x14ac:dyDescent="0.25">
      <c r="A6" s="33"/>
      <c r="B6" s="299"/>
      <c r="C6" s="109" t="s">
        <v>26</v>
      </c>
      <c r="D6" s="117">
        <v>1155052604</v>
      </c>
      <c r="E6" s="118" t="s">
        <v>34</v>
      </c>
      <c r="F6" s="33"/>
      <c r="G6" s="149" t="s">
        <v>46</v>
      </c>
      <c r="H6" s="150" t="s">
        <v>47</v>
      </c>
      <c r="I6" s="150" t="s">
        <v>48</v>
      </c>
      <c r="J6" s="150" t="s">
        <v>49</v>
      </c>
      <c r="K6" s="151"/>
      <c r="L6" s="151" t="s">
        <v>50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2"/>
    </row>
    <row r="7" spans="1:32" ht="14.25" customHeight="1" x14ac:dyDescent="0.25">
      <c r="A7" s="33"/>
      <c r="B7" s="299"/>
      <c r="C7" s="109" t="s">
        <v>51</v>
      </c>
      <c r="D7" s="117">
        <v>1636259060</v>
      </c>
      <c r="E7" s="118" t="s">
        <v>34</v>
      </c>
      <c r="F7" s="33"/>
      <c r="G7" s="29">
        <v>11971520708</v>
      </c>
      <c r="H7" s="29" t="s">
        <v>52</v>
      </c>
      <c r="I7" s="29" t="s">
        <v>53</v>
      </c>
      <c r="J7" s="30">
        <v>40252</v>
      </c>
      <c r="K7" s="31">
        <v>2095057011</v>
      </c>
      <c r="L7" s="31" t="s">
        <v>54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2"/>
    </row>
    <row r="8" spans="1:32" ht="14.25" customHeight="1" x14ac:dyDescent="0.25">
      <c r="A8" s="33"/>
      <c r="B8" s="299"/>
      <c r="C8" s="109" t="s">
        <v>55</v>
      </c>
      <c r="D8" s="117" t="s">
        <v>56</v>
      </c>
      <c r="E8" s="118" t="s">
        <v>34</v>
      </c>
      <c r="F8" s="33"/>
      <c r="G8" s="29">
        <v>1110006106</v>
      </c>
      <c r="H8" s="29" t="s">
        <v>57</v>
      </c>
      <c r="I8" s="29" t="s">
        <v>58</v>
      </c>
      <c r="J8" s="30">
        <v>42207</v>
      </c>
      <c r="K8" s="31">
        <v>156238299</v>
      </c>
      <c r="L8" s="31" t="s">
        <v>54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2"/>
    </row>
    <row r="9" spans="1:32" ht="14.25" customHeight="1" x14ac:dyDescent="0.25">
      <c r="A9" s="33"/>
      <c r="B9" s="299"/>
      <c r="C9" s="109" t="s">
        <v>59</v>
      </c>
      <c r="D9" s="117" t="s">
        <v>60</v>
      </c>
      <c r="E9" s="118" t="s">
        <v>34</v>
      </c>
      <c r="F9" s="33"/>
      <c r="G9" s="29">
        <v>1136673868</v>
      </c>
      <c r="H9" s="29" t="s">
        <v>61</v>
      </c>
      <c r="I9" s="29" t="s">
        <v>62</v>
      </c>
      <c r="J9" s="30">
        <v>41779</v>
      </c>
      <c r="K9" s="31">
        <v>584973000</v>
      </c>
      <c r="L9" s="31" t="s">
        <v>54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2"/>
    </row>
    <row r="10" spans="1:32" ht="14.25" customHeight="1" x14ac:dyDescent="0.25">
      <c r="A10" s="33"/>
      <c r="B10" s="299"/>
      <c r="C10" s="109" t="s">
        <v>63</v>
      </c>
      <c r="D10" s="117">
        <v>11997474517</v>
      </c>
      <c r="E10" s="118" t="s">
        <v>64</v>
      </c>
      <c r="F10" s="33"/>
      <c r="G10" s="29">
        <v>1155232306</v>
      </c>
      <c r="H10" s="29" t="s">
        <v>61</v>
      </c>
      <c r="I10" s="29" t="s">
        <v>62</v>
      </c>
      <c r="J10" s="30">
        <v>41786</v>
      </c>
      <c r="K10" s="31">
        <v>172232703</v>
      </c>
      <c r="L10" s="31" t="s">
        <v>54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2"/>
    </row>
    <row r="11" spans="1:32" ht="14.25" customHeight="1" x14ac:dyDescent="0.25">
      <c r="A11" s="33"/>
      <c r="B11" s="299"/>
      <c r="C11" s="109" t="s">
        <v>65</v>
      </c>
      <c r="D11" s="117">
        <v>11996012919</v>
      </c>
      <c r="E11" s="118" t="s">
        <v>66</v>
      </c>
      <c r="F11" s="33"/>
      <c r="G11" s="153"/>
      <c r="H11" s="37"/>
      <c r="I11" s="37"/>
      <c r="J11" s="25"/>
      <c r="K11" s="38"/>
      <c r="L11" s="38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2"/>
    </row>
    <row r="12" spans="1:32" ht="14.25" customHeight="1" x14ac:dyDescent="0.25">
      <c r="A12" s="33"/>
      <c r="B12" s="299"/>
      <c r="C12" s="109" t="s">
        <v>67</v>
      </c>
      <c r="D12" s="117">
        <v>11995494391</v>
      </c>
      <c r="E12" s="118" t="s">
        <v>64</v>
      </c>
      <c r="F12" s="33"/>
      <c r="G12" s="22"/>
      <c r="H12" s="37"/>
      <c r="I12" s="37"/>
      <c r="J12" s="25"/>
      <c r="K12" s="24"/>
      <c r="L12" s="2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2"/>
    </row>
    <row r="13" spans="1:32" ht="15.75" x14ac:dyDescent="0.25">
      <c r="A13" s="33"/>
      <c r="B13" s="299"/>
      <c r="C13" s="109" t="s">
        <v>68</v>
      </c>
      <c r="D13" s="117">
        <v>11973349145</v>
      </c>
      <c r="E13" s="118" t="s">
        <v>34</v>
      </c>
      <c r="F13" s="33"/>
      <c r="G13" s="22"/>
      <c r="H13" s="37"/>
      <c r="I13" s="37"/>
      <c r="J13" s="25"/>
      <c r="K13" s="24"/>
      <c r="L13" s="2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2"/>
    </row>
    <row r="14" spans="1:32" ht="14.25" customHeight="1" x14ac:dyDescent="0.25">
      <c r="A14" s="33"/>
      <c r="B14" s="300"/>
      <c r="C14" s="109" t="s">
        <v>69</v>
      </c>
      <c r="D14" s="117">
        <v>11973349145</v>
      </c>
      <c r="E14" s="118" t="s">
        <v>34</v>
      </c>
      <c r="F14" s="33"/>
      <c r="G14" s="97"/>
      <c r="H14" s="37"/>
      <c r="I14" s="37"/>
      <c r="J14" s="25"/>
      <c r="K14" s="38"/>
      <c r="L14" s="38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2"/>
    </row>
    <row r="15" spans="1:32" ht="14.25" customHeight="1" x14ac:dyDescent="0.25">
      <c r="A15" s="33"/>
      <c r="B15" s="301" t="s">
        <v>70</v>
      </c>
      <c r="C15" s="110" t="s">
        <v>63</v>
      </c>
      <c r="D15" s="22">
        <v>11944843698</v>
      </c>
      <c r="E15" s="187" t="s">
        <v>71</v>
      </c>
      <c r="F15" s="33"/>
      <c r="G15" s="22"/>
      <c r="H15" s="23"/>
      <c r="I15" s="23"/>
      <c r="J15" s="25"/>
      <c r="K15" s="24"/>
      <c r="L15" s="14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2"/>
    </row>
    <row r="16" spans="1:32" ht="14.25" customHeight="1" x14ac:dyDescent="0.25">
      <c r="A16" s="33"/>
      <c r="B16" s="302"/>
      <c r="C16" s="110" t="s">
        <v>65</v>
      </c>
      <c r="D16" s="22">
        <v>11941538722</v>
      </c>
      <c r="E16" s="187" t="s">
        <v>71</v>
      </c>
      <c r="F16" s="33"/>
      <c r="G16" s="22"/>
      <c r="H16" s="23"/>
      <c r="I16" s="23"/>
      <c r="J16" s="23"/>
      <c r="K16" s="23"/>
      <c r="L16" s="14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2"/>
    </row>
    <row r="17" spans="1:32" ht="14.25" customHeight="1" x14ac:dyDescent="0.25">
      <c r="A17" s="33"/>
      <c r="B17" s="302"/>
      <c r="C17" s="110" t="s">
        <v>72</v>
      </c>
      <c r="D17" s="22">
        <v>11975312340</v>
      </c>
      <c r="E17" s="187" t="s">
        <v>71</v>
      </c>
      <c r="F17" s="33"/>
      <c r="G17" s="32"/>
      <c r="H17" s="33"/>
      <c r="I17" s="33"/>
      <c r="J17" s="33"/>
      <c r="K17" s="34"/>
      <c r="L17" s="3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2"/>
    </row>
    <row r="18" spans="1:32" ht="14.25" customHeight="1" x14ac:dyDescent="0.25">
      <c r="A18" s="33"/>
      <c r="B18" s="302"/>
      <c r="C18" s="110" t="s">
        <v>73</v>
      </c>
      <c r="D18" s="270">
        <v>11997919871</v>
      </c>
      <c r="E18" s="118" t="s">
        <v>64</v>
      </c>
      <c r="F18" s="33"/>
      <c r="G18" s="32"/>
      <c r="H18" s="33"/>
      <c r="I18" s="33"/>
      <c r="J18" s="33"/>
      <c r="K18" s="34"/>
      <c r="L18" s="3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2"/>
    </row>
    <row r="19" spans="1:32" ht="14.25" customHeight="1" x14ac:dyDescent="0.25">
      <c r="A19" s="33"/>
      <c r="B19" s="302"/>
      <c r="C19" s="110" t="s">
        <v>67</v>
      </c>
      <c r="D19" s="270">
        <v>11932417943</v>
      </c>
      <c r="E19" s="118" t="s">
        <v>74</v>
      </c>
      <c r="F19" s="33"/>
      <c r="G19" s="32"/>
      <c r="H19" s="33"/>
      <c r="I19" s="33"/>
      <c r="J19" s="33"/>
      <c r="K19" s="34"/>
      <c r="L19" s="3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2"/>
    </row>
    <row r="20" spans="1:32" ht="14.25" customHeight="1" x14ac:dyDescent="0.25">
      <c r="A20" s="33"/>
      <c r="B20" s="302"/>
      <c r="C20" s="110" t="s">
        <v>75</v>
      </c>
      <c r="D20" s="270">
        <v>11932418089</v>
      </c>
      <c r="E20" s="118" t="s">
        <v>74</v>
      </c>
      <c r="F20" s="33"/>
      <c r="G20" s="32"/>
      <c r="H20" s="33"/>
      <c r="I20" s="33"/>
      <c r="J20" s="33"/>
      <c r="K20" s="34"/>
      <c r="L20" s="3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2"/>
    </row>
    <row r="21" spans="1:32" ht="14.25" customHeight="1" x14ac:dyDescent="0.25">
      <c r="A21" s="33"/>
      <c r="B21" s="302"/>
      <c r="C21" s="110" t="s">
        <v>76</v>
      </c>
      <c r="D21" s="270">
        <v>11972702613</v>
      </c>
      <c r="E21" s="118" t="s">
        <v>74</v>
      </c>
      <c r="F21" s="33"/>
      <c r="G21" s="32"/>
      <c r="H21" s="33"/>
      <c r="I21" s="33"/>
      <c r="J21" s="33"/>
      <c r="K21" s="34"/>
      <c r="L21" s="3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2"/>
    </row>
    <row r="22" spans="1:32" ht="14.25" customHeight="1" x14ac:dyDescent="0.25">
      <c r="A22" s="33"/>
      <c r="B22" s="302"/>
      <c r="C22" s="110" t="s">
        <v>77</v>
      </c>
      <c r="D22" s="270">
        <v>11932470597</v>
      </c>
      <c r="E22" s="118" t="s">
        <v>64</v>
      </c>
      <c r="F22" s="33"/>
      <c r="G22" s="32"/>
      <c r="H22" s="33"/>
      <c r="I22" s="33"/>
      <c r="J22" s="33"/>
      <c r="K22" s="34"/>
      <c r="L22" s="3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2"/>
    </row>
    <row r="23" spans="1:32" ht="14.25" customHeight="1" x14ac:dyDescent="0.25">
      <c r="A23" s="33"/>
      <c r="B23" s="302"/>
      <c r="C23" s="110" t="s">
        <v>78</v>
      </c>
      <c r="D23" s="272">
        <v>11941006755</v>
      </c>
      <c r="E23" s="118" t="s">
        <v>79</v>
      </c>
      <c r="F23" s="33"/>
      <c r="G23" s="26" t="s">
        <v>35</v>
      </c>
      <c r="H23" s="27" t="s">
        <v>36</v>
      </c>
      <c r="I23" s="27" t="s">
        <v>37</v>
      </c>
      <c r="J23" s="27" t="s">
        <v>38</v>
      </c>
      <c r="K23" s="28" t="s">
        <v>39</v>
      </c>
      <c r="L23" s="28" t="s">
        <v>40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2"/>
    </row>
    <row r="24" spans="1:32" ht="14.25" customHeight="1" x14ac:dyDescent="0.25">
      <c r="A24" s="33"/>
      <c r="B24" s="302"/>
      <c r="C24" s="110" t="s">
        <v>80</v>
      </c>
      <c r="D24" s="272">
        <v>11971035914</v>
      </c>
      <c r="E24" s="118" t="s">
        <v>79</v>
      </c>
      <c r="F24" s="33"/>
      <c r="G24" s="120" t="s">
        <v>81</v>
      </c>
      <c r="H24" s="146" t="s">
        <v>82</v>
      </c>
      <c r="I24" s="146" t="s">
        <v>83</v>
      </c>
      <c r="J24" s="147"/>
      <c r="K24" s="148" t="s">
        <v>84</v>
      </c>
      <c r="L24" s="148">
        <v>3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2"/>
    </row>
    <row r="25" spans="1:32" ht="14.25" customHeight="1" x14ac:dyDescent="0.25">
      <c r="A25" s="33"/>
      <c r="B25" s="303"/>
      <c r="C25" s="110" t="s">
        <v>85</v>
      </c>
      <c r="D25" s="272">
        <v>11998719770</v>
      </c>
      <c r="E25" s="118" t="s">
        <v>79</v>
      </c>
      <c r="F25" s="33"/>
      <c r="G25" s="149" t="s">
        <v>46</v>
      </c>
      <c r="H25" s="150" t="s">
        <v>47</v>
      </c>
      <c r="I25" s="150" t="s">
        <v>48</v>
      </c>
      <c r="J25" s="150" t="s">
        <v>49</v>
      </c>
      <c r="K25" s="151"/>
      <c r="L25" s="151" t="s">
        <v>50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2"/>
    </row>
    <row r="26" spans="1:32" ht="14.25" customHeight="1" x14ac:dyDescent="0.25">
      <c r="A26" s="33"/>
      <c r="B26" s="33"/>
      <c r="C26" s="33"/>
      <c r="D26" s="33"/>
      <c r="E26" s="33"/>
      <c r="F26" s="33"/>
      <c r="G26" s="29">
        <v>11964941002</v>
      </c>
      <c r="H26" s="29" t="s">
        <v>52</v>
      </c>
      <c r="I26" s="29" t="s">
        <v>86</v>
      </c>
      <c r="J26" s="30">
        <v>40673</v>
      </c>
      <c r="K26" s="31">
        <v>2080337727</v>
      </c>
      <c r="L26" s="31" t="s">
        <v>54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2"/>
    </row>
    <row r="27" spans="1:32" ht="14.25" customHeight="1" x14ac:dyDescent="0.25">
      <c r="A27" s="33"/>
      <c r="B27" s="295" t="s">
        <v>87</v>
      </c>
      <c r="C27" s="295"/>
      <c r="D27" s="295"/>
      <c r="E27" s="33"/>
      <c r="F27" s="33"/>
      <c r="G27" s="98"/>
      <c r="H27" s="29"/>
      <c r="I27" s="29"/>
      <c r="J27" s="30"/>
      <c r="K27" s="31"/>
      <c r="L27" s="31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2"/>
    </row>
    <row r="28" spans="1:32" ht="14.25" customHeight="1" x14ac:dyDescent="0.25">
      <c r="A28" s="33"/>
      <c r="B28" s="296" t="s">
        <v>88</v>
      </c>
      <c r="C28" s="110" t="s">
        <v>63</v>
      </c>
      <c r="D28" s="117" t="s">
        <v>89</v>
      </c>
      <c r="E28" s="118" t="s">
        <v>64</v>
      </c>
      <c r="F28" s="33"/>
      <c r="G28" s="270">
        <v>11932417943</v>
      </c>
      <c r="H28" s="37" t="s">
        <v>90</v>
      </c>
      <c r="I28" s="37" t="s">
        <v>514</v>
      </c>
      <c r="J28" s="25">
        <v>43598</v>
      </c>
      <c r="K28" s="37">
        <v>374970027</v>
      </c>
      <c r="L28" s="38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2"/>
    </row>
    <row r="29" spans="1:32" ht="14.25" customHeight="1" x14ac:dyDescent="0.25">
      <c r="A29" s="33"/>
      <c r="B29" s="296"/>
      <c r="C29" s="110" t="s">
        <v>67</v>
      </c>
      <c r="D29" s="117" t="s">
        <v>89</v>
      </c>
      <c r="E29" s="118" t="s">
        <v>64</v>
      </c>
      <c r="F29" s="33"/>
      <c r="G29" s="270">
        <v>11932418089</v>
      </c>
      <c r="H29" s="37" t="s">
        <v>90</v>
      </c>
      <c r="I29" s="37" t="s">
        <v>514</v>
      </c>
      <c r="J29" s="25">
        <v>43598</v>
      </c>
      <c r="K29" s="38">
        <v>374970027</v>
      </c>
      <c r="L29" s="3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2"/>
    </row>
    <row r="30" spans="1:32" ht="14.25" customHeight="1" x14ac:dyDescent="0.25">
      <c r="A30" s="33"/>
      <c r="B30" s="296"/>
      <c r="C30" s="110" t="s">
        <v>75</v>
      </c>
      <c r="D30" s="117" t="s">
        <v>81</v>
      </c>
      <c r="E30" s="118" t="s">
        <v>74</v>
      </c>
      <c r="F30" s="33"/>
      <c r="G30" s="270">
        <v>11972702613</v>
      </c>
      <c r="H30" s="37" t="s">
        <v>90</v>
      </c>
      <c r="I30" s="37" t="s">
        <v>514</v>
      </c>
      <c r="J30" s="25">
        <v>43598</v>
      </c>
      <c r="K30" s="37">
        <v>374970899</v>
      </c>
      <c r="L30" s="2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2"/>
    </row>
    <row r="31" spans="1:32" ht="14.25" customHeight="1" x14ac:dyDescent="0.25">
      <c r="A31" s="33"/>
      <c r="B31" s="297" t="s">
        <v>91</v>
      </c>
      <c r="C31" s="109" t="s">
        <v>92</v>
      </c>
      <c r="D31" s="117" t="s">
        <v>81</v>
      </c>
      <c r="E31" s="118" t="s">
        <v>74</v>
      </c>
      <c r="F31" s="33"/>
      <c r="G31" s="37"/>
      <c r="H31" s="37"/>
      <c r="I31" s="37"/>
      <c r="J31" s="25"/>
      <c r="K31" s="38"/>
      <c r="L31" s="38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2"/>
    </row>
    <row r="32" spans="1:32" ht="14.25" customHeight="1" x14ac:dyDescent="0.25">
      <c r="A32" s="33"/>
      <c r="B32" s="297"/>
      <c r="C32" s="109" t="s">
        <v>93</v>
      </c>
      <c r="D32" s="117" t="s">
        <v>81</v>
      </c>
      <c r="E32" s="118" t="s">
        <v>74</v>
      </c>
      <c r="F32" s="33"/>
      <c r="G32" s="23"/>
      <c r="H32" s="37"/>
      <c r="I32" s="23"/>
      <c r="J32" s="23"/>
      <c r="K32" s="24"/>
      <c r="L32" s="24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2"/>
    </row>
    <row r="33" spans="1:32" ht="14.25" customHeight="1" x14ac:dyDescent="0.25">
      <c r="A33" s="33"/>
      <c r="B33" s="297"/>
      <c r="C33" s="109" t="s">
        <v>94</v>
      </c>
      <c r="D33" s="117" t="s">
        <v>95</v>
      </c>
      <c r="E33" s="118" t="s">
        <v>79</v>
      </c>
      <c r="F33" s="33"/>
      <c r="G33" s="22"/>
      <c r="H33" s="37"/>
      <c r="I33" s="23"/>
      <c r="J33" s="23"/>
      <c r="K33" s="24"/>
      <c r="L33" s="2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2"/>
    </row>
    <row r="34" spans="1:32" ht="14.25" customHeight="1" x14ac:dyDescent="0.25">
      <c r="A34" s="33"/>
      <c r="B34" s="297"/>
      <c r="C34" s="109" t="s">
        <v>96</v>
      </c>
      <c r="D34" s="117" t="s">
        <v>81</v>
      </c>
      <c r="E34" s="118" t="s">
        <v>74</v>
      </c>
      <c r="F34" s="33"/>
      <c r="G34" s="37"/>
      <c r="H34" s="37"/>
      <c r="I34" s="23"/>
      <c r="J34" s="23"/>
      <c r="K34" s="24"/>
      <c r="L34" s="2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2"/>
    </row>
    <row r="35" spans="1:32" ht="14.25" customHeight="1" x14ac:dyDescent="0.25">
      <c r="A35" s="33"/>
      <c r="B35" s="297"/>
      <c r="C35" s="109" t="s">
        <v>97</v>
      </c>
      <c r="D35" s="185" t="s">
        <v>98</v>
      </c>
      <c r="E35" s="186" t="s">
        <v>71</v>
      </c>
      <c r="F35" s="33"/>
      <c r="G35" s="32"/>
      <c r="H35" s="33"/>
      <c r="I35" s="33"/>
      <c r="J35" s="33"/>
      <c r="K35" s="34"/>
      <c r="L35" s="34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2"/>
    </row>
    <row r="36" spans="1:32" ht="14.25" customHeight="1" x14ac:dyDescent="0.25">
      <c r="A36" s="33"/>
      <c r="B36" s="297"/>
      <c r="C36" s="109" t="s">
        <v>80</v>
      </c>
      <c r="D36" s="185" t="s">
        <v>98</v>
      </c>
      <c r="E36" s="186" t="s">
        <v>71</v>
      </c>
      <c r="F36" s="33"/>
      <c r="G36" s="32"/>
      <c r="H36" s="33"/>
      <c r="I36" s="33"/>
      <c r="J36" s="33"/>
      <c r="K36" s="34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2"/>
    </row>
    <row r="37" spans="1:32" ht="14.25" customHeight="1" x14ac:dyDescent="0.25">
      <c r="A37" s="33"/>
      <c r="B37" s="297"/>
      <c r="C37" s="109" t="s">
        <v>85</v>
      </c>
      <c r="D37" s="117" t="s">
        <v>42</v>
      </c>
      <c r="E37" s="33" t="s">
        <v>99</v>
      </c>
      <c r="F37" s="33"/>
      <c r="G37" s="32"/>
      <c r="H37" s="33"/>
      <c r="I37" s="33"/>
      <c r="J37" s="33"/>
      <c r="K37" s="34"/>
      <c r="L37" s="34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2"/>
    </row>
    <row r="38" spans="1:32" ht="14.25" customHeight="1" x14ac:dyDescent="0.25">
      <c r="A38" s="33"/>
      <c r="B38" s="297"/>
      <c r="C38" s="109" t="s">
        <v>100</v>
      </c>
      <c r="D38" s="117" t="s">
        <v>42</v>
      </c>
      <c r="E38" s="33" t="s">
        <v>99</v>
      </c>
      <c r="F38" s="33"/>
      <c r="G38" s="32"/>
      <c r="H38" s="33"/>
      <c r="I38" s="33"/>
      <c r="J38" s="33"/>
      <c r="K38" s="34"/>
      <c r="L38" s="34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2"/>
    </row>
    <row r="39" spans="1:32" ht="14.25" customHeight="1" x14ac:dyDescent="0.25">
      <c r="A39" s="33"/>
      <c r="B39" s="297"/>
      <c r="C39" s="109" t="s">
        <v>101</v>
      </c>
      <c r="D39" s="117" t="s">
        <v>42</v>
      </c>
      <c r="E39" s="33" t="s">
        <v>99</v>
      </c>
      <c r="F39" s="33"/>
      <c r="G39" s="32"/>
      <c r="H39" s="33"/>
      <c r="I39" s="33"/>
      <c r="J39" s="33"/>
      <c r="K39" s="34"/>
      <c r="L39" s="34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2"/>
    </row>
    <row r="40" spans="1:32" ht="14.25" customHeight="1" x14ac:dyDescent="0.25">
      <c r="A40" s="33"/>
      <c r="B40" s="297"/>
      <c r="C40" s="109" t="s">
        <v>65</v>
      </c>
      <c r="D40" s="117" t="s">
        <v>42</v>
      </c>
      <c r="E40" s="33" t="s">
        <v>99</v>
      </c>
      <c r="F40" s="33"/>
      <c r="G40" s="26" t="s">
        <v>35</v>
      </c>
      <c r="H40" s="27" t="s">
        <v>36</v>
      </c>
      <c r="I40" s="27" t="s">
        <v>37</v>
      </c>
      <c r="J40" s="27" t="s">
        <v>38</v>
      </c>
      <c r="K40" s="28" t="s">
        <v>39</v>
      </c>
      <c r="L40" s="28" t="s">
        <v>40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2"/>
    </row>
    <row r="41" spans="1:32" ht="14.25" customHeight="1" x14ac:dyDescent="0.25">
      <c r="A41" s="33"/>
      <c r="B41" s="297"/>
      <c r="C41" s="109" t="s">
        <v>72</v>
      </c>
      <c r="D41" s="117" t="s">
        <v>42</v>
      </c>
      <c r="E41" s="33" t="s">
        <v>99</v>
      </c>
      <c r="F41" s="33"/>
      <c r="G41" s="120" t="s">
        <v>98</v>
      </c>
      <c r="H41" s="146" t="s">
        <v>102</v>
      </c>
      <c r="I41" s="146" t="s">
        <v>103</v>
      </c>
      <c r="J41" s="147">
        <v>31132</v>
      </c>
      <c r="K41" s="148" t="s">
        <v>45</v>
      </c>
      <c r="L41" s="148">
        <v>1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2"/>
    </row>
    <row r="42" spans="1:32" ht="14.25" customHeight="1" x14ac:dyDescent="0.25">
      <c r="A42" s="33"/>
      <c r="B42" s="297"/>
      <c r="C42" s="109" t="s">
        <v>67</v>
      </c>
      <c r="D42" s="117" t="s">
        <v>42</v>
      </c>
      <c r="E42" s="33" t="s">
        <v>99</v>
      </c>
      <c r="F42" s="33"/>
      <c r="G42" s="149" t="s">
        <v>46</v>
      </c>
      <c r="H42" s="150" t="s">
        <v>47</v>
      </c>
      <c r="I42" s="150" t="s">
        <v>48</v>
      </c>
      <c r="J42" s="150" t="s">
        <v>49</v>
      </c>
      <c r="K42" s="151"/>
      <c r="L42" s="151" t="s">
        <v>50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2"/>
    </row>
    <row r="43" spans="1:32" ht="14.25" customHeight="1" x14ac:dyDescent="0.25">
      <c r="A43" s="33"/>
      <c r="B43" s="297"/>
      <c r="C43" s="109" t="s">
        <v>75</v>
      </c>
      <c r="D43" s="117" t="s">
        <v>81</v>
      </c>
      <c r="E43" s="118" t="s">
        <v>74</v>
      </c>
      <c r="F43" s="33"/>
      <c r="G43" s="29">
        <v>1122074807</v>
      </c>
      <c r="H43" s="29"/>
      <c r="I43" s="29"/>
      <c r="J43" s="30">
        <v>39508</v>
      </c>
      <c r="K43" s="31">
        <v>549616992</v>
      </c>
      <c r="L43" s="31" t="s">
        <v>54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2"/>
    </row>
    <row r="44" spans="1:32" ht="14.25" customHeight="1" x14ac:dyDescent="0.25">
      <c r="A44" s="33"/>
      <c r="B44" s="297" t="s">
        <v>104</v>
      </c>
      <c r="C44" s="109" t="s">
        <v>105</v>
      </c>
      <c r="D44" s="117" t="s">
        <v>42</v>
      </c>
      <c r="E44" s="33" t="s">
        <v>99</v>
      </c>
      <c r="F44" s="33"/>
      <c r="G44" s="29">
        <v>11961934482</v>
      </c>
      <c r="H44" s="29" t="s">
        <v>106</v>
      </c>
      <c r="I44" s="29" t="s">
        <v>107</v>
      </c>
      <c r="J44" s="30">
        <v>43196</v>
      </c>
      <c r="K44" s="31">
        <v>584254723</v>
      </c>
      <c r="L44" s="31" t="s">
        <v>54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2"/>
    </row>
    <row r="45" spans="1:32" ht="14.25" customHeight="1" x14ac:dyDescent="0.25">
      <c r="A45" s="33"/>
      <c r="B45" s="297"/>
      <c r="C45" s="109" t="s">
        <v>108</v>
      </c>
      <c r="D45" s="117" t="s">
        <v>95</v>
      </c>
      <c r="E45" s="118" t="s">
        <v>79</v>
      </c>
      <c r="F45" s="33"/>
      <c r="G45" s="29">
        <v>11983219046</v>
      </c>
      <c r="H45" s="29" t="s">
        <v>52</v>
      </c>
      <c r="I45" s="29" t="s">
        <v>109</v>
      </c>
      <c r="J45" s="30">
        <v>41346</v>
      </c>
      <c r="K45" s="31">
        <v>2125984939</v>
      </c>
      <c r="L45" s="31" t="s">
        <v>54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2"/>
    </row>
    <row r="46" spans="1:32" ht="14.25" customHeight="1" x14ac:dyDescent="0.25">
      <c r="A46" s="33"/>
      <c r="B46" s="33"/>
      <c r="C46" s="33"/>
      <c r="D46" s="33"/>
      <c r="E46" s="33"/>
      <c r="F46" s="33"/>
      <c r="G46" s="98"/>
      <c r="H46" s="29"/>
      <c r="I46" s="29"/>
      <c r="J46" s="30"/>
      <c r="K46" s="31"/>
      <c r="L46" s="31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2"/>
    </row>
    <row r="47" spans="1:32" ht="14.25" customHeight="1" x14ac:dyDescent="0.25">
      <c r="A47" s="33"/>
      <c r="B47" s="33"/>
      <c r="C47" s="33"/>
      <c r="D47" s="33"/>
      <c r="E47" s="33"/>
      <c r="F47" s="33"/>
      <c r="G47" s="22">
        <v>11944843698</v>
      </c>
      <c r="H47" s="37" t="s">
        <v>110</v>
      </c>
      <c r="I47" s="37" t="s">
        <v>111</v>
      </c>
      <c r="J47" s="25">
        <v>43598</v>
      </c>
      <c r="K47" s="24">
        <v>374972769</v>
      </c>
      <c r="L47" s="38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2"/>
    </row>
    <row r="48" spans="1:32" ht="14.25" customHeight="1" x14ac:dyDescent="0.25">
      <c r="A48" s="33"/>
      <c r="B48" s="33"/>
      <c r="C48" s="33"/>
      <c r="D48" s="33"/>
      <c r="E48" s="33"/>
      <c r="F48" s="33"/>
      <c r="G48" s="22">
        <v>11941538722</v>
      </c>
      <c r="H48" s="37" t="s">
        <v>110</v>
      </c>
      <c r="I48" s="37" t="s">
        <v>111</v>
      </c>
      <c r="J48" s="25">
        <v>43598</v>
      </c>
      <c r="K48" s="24">
        <v>374973380</v>
      </c>
      <c r="L48" s="38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2"/>
    </row>
    <row r="49" spans="1:32" ht="14.25" customHeight="1" x14ac:dyDescent="0.25">
      <c r="A49" s="33"/>
      <c r="B49" s="33"/>
      <c r="C49" s="33"/>
      <c r="D49" s="33"/>
      <c r="E49" s="33"/>
      <c r="F49" s="33"/>
      <c r="G49" s="22">
        <v>11975312340</v>
      </c>
      <c r="H49" s="37" t="s">
        <v>110</v>
      </c>
      <c r="I49" s="37" t="s">
        <v>111</v>
      </c>
      <c r="J49" s="25">
        <v>43598</v>
      </c>
      <c r="K49" s="24">
        <v>374973773</v>
      </c>
      <c r="L49" s="2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2"/>
    </row>
    <row r="50" spans="1:32" ht="14.25" customHeight="1" x14ac:dyDescent="0.25">
      <c r="A50" s="33"/>
      <c r="B50" s="33"/>
      <c r="C50" s="33"/>
      <c r="D50" s="33"/>
      <c r="E50" s="33"/>
      <c r="F50" s="33"/>
      <c r="G50" s="22"/>
      <c r="H50" s="37"/>
      <c r="I50" s="37"/>
      <c r="J50" s="25"/>
      <c r="K50" s="38"/>
      <c r="L50" s="38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2"/>
    </row>
    <row r="51" spans="1:32" ht="14.25" customHeight="1" x14ac:dyDescent="0.25">
      <c r="A51" s="33"/>
      <c r="B51" s="33"/>
      <c r="C51" s="33"/>
      <c r="D51" s="33"/>
      <c r="E51" s="33"/>
      <c r="F51" s="33"/>
      <c r="G51" s="22"/>
      <c r="H51" s="37"/>
      <c r="I51" s="23"/>
      <c r="J51" s="23"/>
      <c r="K51" s="24"/>
      <c r="L51" s="2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2"/>
    </row>
    <row r="52" spans="1:32" ht="14.25" customHeight="1" x14ac:dyDescent="0.25">
      <c r="A52" s="33"/>
      <c r="B52" s="33"/>
      <c r="C52" s="33"/>
      <c r="D52" s="33"/>
      <c r="E52" s="33"/>
      <c r="F52" s="33"/>
      <c r="G52" s="23"/>
      <c r="H52" s="37"/>
      <c r="I52" s="23"/>
      <c r="J52" s="23"/>
      <c r="K52" s="24"/>
      <c r="L52" s="24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2"/>
    </row>
    <row r="53" spans="1:32" ht="14.25" customHeight="1" x14ac:dyDescent="0.25">
      <c r="A53" s="33"/>
      <c r="B53" s="33"/>
      <c r="C53" s="33"/>
      <c r="D53" s="33"/>
      <c r="E53" s="33"/>
      <c r="F53" s="33"/>
      <c r="G53" s="22"/>
      <c r="H53" s="37"/>
      <c r="I53" s="23"/>
      <c r="J53" s="23"/>
      <c r="K53" s="24"/>
      <c r="L53" s="2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2"/>
    </row>
    <row r="54" spans="1:32" ht="14.25" customHeight="1" x14ac:dyDescent="0.25">
      <c r="A54" s="33"/>
      <c r="B54" s="33"/>
      <c r="C54" s="33"/>
      <c r="D54" s="33"/>
      <c r="E54" s="33"/>
      <c r="F54" s="33"/>
      <c r="G54" s="32"/>
      <c r="H54" s="33"/>
      <c r="I54" s="33"/>
      <c r="J54" s="33"/>
      <c r="K54" s="34"/>
      <c r="L54" s="34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2"/>
    </row>
    <row r="55" spans="1:32" ht="14.25" customHeight="1" x14ac:dyDescent="0.25">
      <c r="A55" s="33"/>
      <c r="B55" s="33"/>
      <c r="C55" s="33"/>
      <c r="D55" s="33"/>
      <c r="E55" s="33"/>
      <c r="F55" s="33"/>
      <c r="G55" s="32"/>
      <c r="H55" s="33"/>
      <c r="I55" s="33"/>
      <c r="J55" s="33"/>
      <c r="K55" s="34"/>
      <c r="L55" s="3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2"/>
    </row>
    <row r="56" spans="1:32" ht="14.25" customHeight="1" x14ac:dyDescent="0.25">
      <c r="A56" s="33"/>
      <c r="B56" s="33"/>
      <c r="C56" s="33"/>
      <c r="D56" s="33"/>
      <c r="E56" s="33"/>
      <c r="F56" s="33"/>
      <c r="G56" s="32"/>
      <c r="H56" s="33"/>
      <c r="I56" s="33"/>
      <c r="J56" s="33"/>
      <c r="K56" s="34"/>
      <c r="L56" s="34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2"/>
    </row>
    <row r="57" spans="1:32" ht="14.25" customHeight="1" x14ac:dyDescent="0.25">
      <c r="A57" s="33"/>
      <c r="B57" s="33"/>
      <c r="C57" s="33"/>
      <c r="D57" s="33"/>
      <c r="E57" s="33"/>
      <c r="F57" s="33"/>
      <c r="G57" s="32"/>
      <c r="H57" s="33"/>
      <c r="I57" s="33"/>
      <c r="J57" s="33"/>
      <c r="K57" s="34"/>
      <c r="L57" s="34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2"/>
    </row>
    <row r="58" spans="1:32" ht="14.25" customHeight="1" x14ac:dyDescent="0.25">
      <c r="A58" s="33"/>
      <c r="B58" s="33"/>
      <c r="C58" s="33"/>
      <c r="D58" s="33"/>
      <c r="E58" s="33"/>
      <c r="F58" s="33"/>
      <c r="G58" s="26" t="s">
        <v>35</v>
      </c>
      <c r="H58" s="27" t="s">
        <v>36</v>
      </c>
      <c r="I58" s="27" t="s">
        <v>37</v>
      </c>
      <c r="J58" s="27" t="s">
        <v>38</v>
      </c>
      <c r="K58" s="28" t="s">
        <v>39</v>
      </c>
      <c r="L58" s="28" t="s">
        <v>40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2"/>
    </row>
    <row r="59" spans="1:32" ht="14.25" customHeight="1" x14ac:dyDescent="0.25">
      <c r="A59" s="33"/>
      <c r="B59" s="33"/>
      <c r="C59" s="33"/>
      <c r="D59" s="33"/>
      <c r="E59" s="33"/>
      <c r="F59" s="33"/>
      <c r="G59" s="120" t="s">
        <v>95</v>
      </c>
      <c r="H59" s="146" t="s">
        <v>112</v>
      </c>
      <c r="I59" s="146" t="s">
        <v>113</v>
      </c>
      <c r="J59" s="147">
        <v>28625</v>
      </c>
      <c r="K59" s="148" t="s">
        <v>45</v>
      </c>
      <c r="L59" s="148">
        <v>1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2"/>
    </row>
    <row r="60" spans="1:32" ht="14.25" customHeight="1" x14ac:dyDescent="0.25">
      <c r="A60" s="33"/>
      <c r="B60" s="33"/>
      <c r="C60" s="33"/>
      <c r="D60" s="33"/>
      <c r="E60" s="33"/>
      <c r="F60" s="33"/>
      <c r="G60" s="149" t="s">
        <v>46</v>
      </c>
      <c r="H60" s="150" t="s">
        <v>47</v>
      </c>
      <c r="I60" s="150" t="s">
        <v>48</v>
      </c>
      <c r="J60" s="150" t="s">
        <v>49</v>
      </c>
      <c r="K60" s="151"/>
      <c r="L60" s="151" t="s">
        <v>50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2"/>
    </row>
    <row r="61" spans="1:32" ht="14.25" customHeight="1" x14ac:dyDescent="0.25">
      <c r="A61" s="33"/>
      <c r="B61" s="33"/>
      <c r="C61" s="33"/>
      <c r="D61" s="33"/>
      <c r="E61" s="33"/>
      <c r="F61" s="33"/>
      <c r="G61" s="29">
        <v>11999485666</v>
      </c>
      <c r="H61" s="29" t="s">
        <v>52</v>
      </c>
      <c r="I61" s="29" t="s">
        <v>114</v>
      </c>
      <c r="J61" s="30">
        <v>38316</v>
      </c>
      <c r="K61" s="31">
        <v>2009480179</v>
      </c>
      <c r="L61" s="31" t="s">
        <v>54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2"/>
    </row>
    <row r="62" spans="1:32" ht="14.25" customHeight="1" x14ac:dyDescent="0.25">
      <c r="A62" s="33"/>
      <c r="B62" s="33"/>
      <c r="C62" s="33"/>
      <c r="D62" s="33"/>
      <c r="E62" s="33"/>
      <c r="F62" s="33"/>
      <c r="G62" s="29">
        <v>11971745396</v>
      </c>
      <c r="H62" s="29" t="s">
        <v>52</v>
      </c>
      <c r="I62" s="29" t="s">
        <v>110</v>
      </c>
      <c r="J62" s="30">
        <v>39692</v>
      </c>
      <c r="K62" s="31">
        <v>2009480179</v>
      </c>
      <c r="L62" s="31" t="s">
        <v>54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2"/>
    </row>
    <row r="63" spans="1:32" ht="14.25" customHeight="1" x14ac:dyDescent="0.25">
      <c r="A63" s="33"/>
      <c r="B63" s="33"/>
      <c r="C63" s="33"/>
      <c r="D63" s="33"/>
      <c r="E63" s="33"/>
      <c r="F63" s="33"/>
      <c r="G63" s="98"/>
      <c r="H63" s="29"/>
      <c r="I63" s="29"/>
      <c r="J63" s="30"/>
      <c r="K63" s="31"/>
      <c r="L63" s="31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2"/>
    </row>
    <row r="64" spans="1:32" ht="14.25" customHeight="1" x14ac:dyDescent="0.25">
      <c r="A64" s="33"/>
      <c r="B64" s="33"/>
      <c r="C64" s="33"/>
      <c r="D64" s="33"/>
      <c r="E64" s="33"/>
      <c r="F64" s="33"/>
      <c r="G64" s="68"/>
      <c r="H64" s="29"/>
      <c r="I64" s="29"/>
      <c r="J64" s="30"/>
      <c r="K64" s="31"/>
      <c r="L64" s="31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2"/>
    </row>
    <row r="65" spans="1:32" ht="14.25" customHeight="1" x14ac:dyDescent="0.25">
      <c r="A65" s="33"/>
      <c r="B65" s="33"/>
      <c r="C65" s="33"/>
      <c r="D65" s="33"/>
      <c r="E65" s="33"/>
      <c r="F65" s="33"/>
      <c r="G65" s="271">
        <v>11941006755</v>
      </c>
      <c r="H65" s="37" t="s">
        <v>106</v>
      </c>
      <c r="I65" s="37" t="s">
        <v>115</v>
      </c>
      <c r="J65" s="25">
        <v>43598</v>
      </c>
      <c r="K65" s="38" t="s">
        <v>116</v>
      </c>
      <c r="L65" s="24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2"/>
    </row>
    <row r="66" spans="1:32" ht="14.25" customHeight="1" x14ac:dyDescent="0.25">
      <c r="A66" s="33"/>
      <c r="B66" s="33"/>
      <c r="C66" s="33"/>
      <c r="D66" s="33"/>
      <c r="E66" s="33"/>
      <c r="F66" s="33"/>
      <c r="G66" s="271">
        <v>11971035914</v>
      </c>
      <c r="H66" s="37" t="s">
        <v>106</v>
      </c>
      <c r="I66" s="37" t="s">
        <v>115</v>
      </c>
      <c r="J66" s="25">
        <v>43598</v>
      </c>
      <c r="K66" s="38" t="s">
        <v>116</v>
      </c>
      <c r="L66" s="24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2"/>
    </row>
    <row r="67" spans="1:32" ht="14.25" customHeight="1" x14ac:dyDescent="0.25">
      <c r="A67" s="33"/>
      <c r="B67" s="33"/>
      <c r="C67" s="33"/>
      <c r="D67" s="33"/>
      <c r="E67" s="33"/>
      <c r="F67" s="33"/>
      <c r="G67" s="218">
        <v>11998719770</v>
      </c>
      <c r="H67" s="37" t="s">
        <v>106</v>
      </c>
      <c r="I67" s="37" t="s">
        <v>115</v>
      </c>
      <c r="J67" s="25">
        <v>43598</v>
      </c>
      <c r="K67" s="38" t="s">
        <v>116</v>
      </c>
      <c r="L67" s="11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2"/>
    </row>
    <row r="68" spans="1:32" ht="14.25" customHeight="1" x14ac:dyDescent="0.25">
      <c r="A68" s="33"/>
      <c r="B68" s="33"/>
      <c r="C68" s="33"/>
      <c r="D68" s="33"/>
      <c r="E68" s="33"/>
      <c r="F68" s="33"/>
      <c r="G68" s="22"/>
      <c r="H68" s="37"/>
      <c r="I68" s="37"/>
      <c r="J68" s="25"/>
      <c r="K68" s="38"/>
      <c r="L68" s="38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2"/>
    </row>
    <row r="69" spans="1:32" ht="14.25" customHeight="1" x14ac:dyDescent="0.25">
      <c r="A69" s="33"/>
      <c r="B69" s="33"/>
      <c r="C69" s="33"/>
      <c r="D69" s="33"/>
      <c r="E69" s="33"/>
      <c r="F69" s="33"/>
      <c r="G69" s="22"/>
      <c r="H69" s="23"/>
      <c r="I69" s="23"/>
      <c r="J69" s="25"/>
      <c r="K69" s="24"/>
      <c r="L69" s="38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2"/>
    </row>
    <row r="70" spans="1:32" x14ac:dyDescent="0.25">
      <c r="A70" s="33"/>
      <c r="B70" s="33"/>
      <c r="C70" s="33"/>
      <c r="D70" s="33"/>
      <c r="E70" s="33"/>
      <c r="F70" s="33"/>
      <c r="G70" s="22"/>
      <c r="H70" s="37"/>
      <c r="I70" s="23"/>
      <c r="J70" s="25"/>
      <c r="K70" s="38"/>
      <c r="L70" s="38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2"/>
    </row>
    <row r="71" spans="1:32" x14ac:dyDescent="0.25">
      <c r="A71" s="33"/>
      <c r="B71" s="33"/>
      <c r="C71" s="33"/>
      <c r="D71" s="33"/>
      <c r="E71" s="33"/>
      <c r="F71" s="33"/>
      <c r="G71" s="37"/>
      <c r="H71" s="37"/>
      <c r="I71" s="37"/>
      <c r="J71" s="25"/>
      <c r="K71" s="38"/>
      <c r="L71" s="2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2"/>
    </row>
    <row r="72" spans="1:32" x14ac:dyDescent="0.25">
      <c r="A72" s="33"/>
      <c r="B72" s="33"/>
      <c r="C72" s="33"/>
      <c r="D72" s="33"/>
      <c r="E72" s="33"/>
      <c r="F72" s="33"/>
      <c r="G72" s="22"/>
      <c r="H72" s="37"/>
      <c r="I72" s="37"/>
      <c r="J72" s="25"/>
      <c r="K72" s="38"/>
      <c r="L72" s="24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2"/>
    </row>
    <row r="73" spans="1:32" x14ac:dyDescent="0.25">
      <c r="A73" s="33"/>
      <c r="B73" s="33"/>
      <c r="C73" s="33"/>
      <c r="D73" s="33"/>
      <c r="E73" s="33"/>
      <c r="F73" s="33"/>
      <c r="G73" s="22"/>
      <c r="H73" s="23"/>
      <c r="I73" s="23"/>
      <c r="J73" s="25"/>
      <c r="K73" s="24"/>
      <c r="L73" s="24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2"/>
    </row>
    <row r="74" spans="1:32" x14ac:dyDescent="0.25">
      <c r="A74" s="33"/>
      <c r="B74" s="33"/>
      <c r="C74" s="33"/>
      <c r="D74" s="33"/>
      <c r="E74" s="33"/>
      <c r="F74" s="33"/>
      <c r="G74" s="22"/>
      <c r="H74" s="23"/>
      <c r="I74" s="23"/>
      <c r="J74" s="25"/>
      <c r="K74" s="24"/>
      <c r="L74" s="24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2"/>
    </row>
    <row r="75" spans="1:32" x14ac:dyDescent="0.25">
      <c r="A75" s="33"/>
      <c r="B75" s="33"/>
      <c r="C75" s="33"/>
      <c r="D75" s="33"/>
      <c r="E75" s="33"/>
      <c r="F75" s="33"/>
      <c r="G75" s="37"/>
      <c r="H75" s="37"/>
      <c r="I75" s="37"/>
      <c r="J75" s="25"/>
      <c r="K75" s="38"/>
      <c r="L75" s="24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2"/>
    </row>
    <row r="76" spans="1:32" x14ac:dyDescent="0.25">
      <c r="A76" s="33"/>
      <c r="B76" s="33"/>
      <c r="C76" s="33"/>
      <c r="D76" s="33"/>
      <c r="E76" s="33"/>
      <c r="F76" s="33"/>
      <c r="G76" s="32"/>
      <c r="H76" s="33"/>
      <c r="I76" s="33"/>
      <c r="J76" s="33"/>
      <c r="K76" s="34"/>
      <c r="L76" s="3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2"/>
    </row>
    <row r="77" spans="1:32" x14ac:dyDescent="0.25">
      <c r="A77" s="33"/>
      <c r="B77" s="33"/>
      <c r="C77" s="33"/>
      <c r="D77" s="33"/>
      <c r="E77" s="33"/>
      <c r="F77" s="33"/>
      <c r="G77" s="32"/>
      <c r="H77" s="33"/>
      <c r="I77" s="33"/>
      <c r="J77" s="33"/>
      <c r="K77" s="34"/>
      <c r="L77" s="34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2"/>
    </row>
    <row r="78" spans="1:32" x14ac:dyDescent="0.25">
      <c r="A78" s="33"/>
      <c r="B78" s="33"/>
      <c r="C78" s="33"/>
      <c r="D78" s="33"/>
      <c r="E78" s="33"/>
      <c r="F78" s="33"/>
      <c r="G78" s="32"/>
      <c r="H78" s="33"/>
      <c r="I78" s="33"/>
      <c r="J78" s="33"/>
      <c r="K78" s="34"/>
      <c r="L78" s="34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2"/>
    </row>
    <row r="79" spans="1:32" x14ac:dyDescent="0.25">
      <c r="A79" s="33"/>
      <c r="B79" s="33"/>
      <c r="C79" s="33"/>
      <c r="D79" s="33"/>
      <c r="E79" s="33"/>
      <c r="F79" s="33"/>
      <c r="G79" s="32"/>
      <c r="H79" s="33"/>
      <c r="I79" s="33"/>
      <c r="J79" s="33"/>
      <c r="K79" s="34"/>
      <c r="L79" s="34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2"/>
    </row>
    <row r="80" spans="1:32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2"/>
    </row>
    <row r="81" spans="1:32" x14ac:dyDescent="0.25">
      <c r="A81" s="33"/>
      <c r="B81" s="33"/>
      <c r="C81" s="33"/>
      <c r="D81" s="33"/>
      <c r="E81" s="33"/>
      <c r="F81" s="33"/>
      <c r="G81" s="26" t="s">
        <v>35</v>
      </c>
      <c r="H81" s="27" t="s">
        <v>36</v>
      </c>
      <c r="I81" s="27" t="s">
        <v>37</v>
      </c>
      <c r="J81" s="27" t="s">
        <v>38</v>
      </c>
      <c r="K81" s="28" t="s">
        <v>39</v>
      </c>
      <c r="L81" s="28" t="s">
        <v>40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2"/>
    </row>
    <row r="82" spans="1:32" x14ac:dyDescent="0.25">
      <c r="A82" s="33"/>
      <c r="B82" s="33"/>
      <c r="C82" s="33"/>
      <c r="D82" s="33"/>
      <c r="E82" s="33"/>
      <c r="F82" s="33"/>
      <c r="G82" s="120" t="s">
        <v>89</v>
      </c>
      <c r="H82" s="146" t="s">
        <v>117</v>
      </c>
      <c r="I82" s="146" t="s">
        <v>118</v>
      </c>
      <c r="J82" s="147"/>
      <c r="K82" s="148" t="s">
        <v>84</v>
      </c>
      <c r="L82" s="148">
        <v>2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2"/>
    </row>
    <row r="83" spans="1:32" x14ac:dyDescent="0.25">
      <c r="A83" s="33"/>
      <c r="B83" s="33"/>
      <c r="C83" s="33"/>
      <c r="D83" s="33"/>
      <c r="E83" s="33"/>
      <c r="F83" s="33"/>
      <c r="G83" s="149" t="s">
        <v>46</v>
      </c>
      <c r="H83" s="150" t="s">
        <v>47</v>
      </c>
      <c r="I83" s="150" t="s">
        <v>48</v>
      </c>
      <c r="J83" s="150" t="s">
        <v>49</v>
      </c>
      <c r="K83" s="151"/>
      <c r="L83" s="151" t="s">
        <v>50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2"/>
    </row>
    <row r="84" spans="1:32" x14ac:dyDescent="0.25">
      <c r="A84" s="33"/>
      <c r="B84" s="33"/>
      <c r="C84" s="33"/>
      <c r="D84" s="33"/>
      <c r="E84" s="33"/>
      <c r="F84" s="33"/>
      <c r="G84" s="29">
        <v>1155236617</v>
      </c>
      <c r="H84" s="29" t="s">
        <v>119</v>
      </c>
      <c r="I84" s="29" t="s">
        <v>120</v>
      </c>
      <c r="J84" s="30">
        <v>42313</v>
      </c>
      <c r="K84" s="31">
        <v>152223257</v>
      </c>
      <c r="L84" s="31" t="s">
        <v>54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2"/>
    </row>
    <row r="85" spans="1:32" x14ac:dyDescent="0.25">
      <c r="A85" s="33"/>
      <c r="B85" s="33"/>
      <c r="C85" s="33"/>
      <c r="D85" s="33"/>
      <c r="E85" s="33"/>
      <c r="F85" s="33"/>
      <c r="G85" s="29">
        <v>11995494391</v>
      </c>
      <c r="H85" s="29" t="s">
        <v>90</v>
      </c>
      <c r="I85" s="29" t="s">
        <v>121</v>
      </c>
      <c r="J85" s="30">
        <v>42405</v>
      </c>
      <c r="K85" s="31">
        <v>270790290</v>
      </c>
      <c r="L85" s="31" t="s">
        <v>54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2"/>
    </row>
    <row r="86" spans="1:32" x14ac:dyDescent="0.25">
      <c r="A86" s="33"/>
      <c r="B86" s="33"/>
      <c r="C86" s="33"/>
      <c r="D86" s="33"/>
      <c r="E86" s="33"/>
      <c r="F86" s="33"/>
      <c r="G86" s="29">
        <v>11997474517</v>
      </c>
      <c r="H86" s="29" t="s">
        <v>52</v>
      </c>
      <c r="I86" s="29" t="s">
        <v>53</v>
      </c>
      <c r="J86" s="30">
        <v>40155</v>
      </c>
      <c r="K86" s="31">
        <v>2096832829</v>
      </c>
      <c r="L86" s="31" t="s">
        <v>54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2"/>
    </row>
    <row r="87" spans="1:32" x14ac:dyDescent="0.25">
      <c r="A87" s="33"/>
      <c r="B87" s="33"/>
      <c r="C87" s="33"/>
      <c r="D87" s="33"/>
      <c r="E87" s="33"/>
      <c r="F87" s="33"/>
      <c r="G87" s="29">
        <v>11998084238</v>
      </c>
      <c r="H87" s="29" t="s">
        <v>106</v>
      </c>
      <c r="I87" s="29" t="s">
        <v>106</v>
      </c>
      <c r="J87" s="30" t="s">
        <v>58</v>
      </c>
      <c r="K87" s="31">
        <v>541258314</v>
      </c>
      <c r="L87" s="31" t="s">
        <v>54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2"/>
    </row>
    <row r="88" spans="1:32" x14ac:dyDescent="0.25">
      <c r="A88" s="33"/>
      <c r="B88" s="33"/>
      <c r="C88" s="33"/>
      <c r="D88" s="33"/>
      <c r="E88" s="33"/>
      <c r="F88" s="33"/>
      <c r="G88" s="66"/>
      <c r="H88" s="66"/>
      <c r="I88" s="66"/>
      <c r="J88" s="66"/>
      <c r="K88" s="66"/>
      <c r="L88" s="38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2"/>
    </row>
    <row r="89" spans="1:32" x14ac:dyDescent="0.25">
      <c r="A89" s="33"/>
      <c r="B89" s="33"/>
      <c r="C89" s="33"/>
      <c r="D89" s="33"/>
      <c r="E89" s="33"/>
      <c r="F89" s="33"/>
      <c r="G89" s="66"/>
      <c r="H89" s="66"/>
      <c r="I89" s="66"/>
      <c r="J89" s="66"/>
      <c r="K89" s="66"/>
      <c r="L89" s="24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2"/>
    </row>
    <row r="90" spans="1:32" x14ac:dyDescent="0.25">
      <c r="A90" s="33"/>
      <c r="B90" s="33"/>
      <c r="C90" s="33"/>
      <c r="D90" s="33"/>
      <c r="E90" s="33"/>
      <c r="F90" s="33"/>
      <c r="G90" s="270">
        <v>11997919871</v>
      </c>
      <c r="H90" s="37" t="s">
        <v>110</v>
      </c>
      <c r="I90" s="37" t="s">
        <v>111</v>
      </c>
      <c r="J90" s="25">
        <v>43599</v>
      </c>
      <c r="K90" s="38">
        <v>375056703</v>
      </c>
      <c r="L90" s="38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2"/>
    </row>
    <row r="91" spans="1:32" x14ac:dyDescent="0.25">
      <c r="A91" s="33"/>
      <c r="B91" s="33"/>
      <c r="C91" s="33"/>
      <c r="D91" s="33"/>
      <c r="E91" s="33"/>
      <c r="F91" s="33"/>
      <c r="G91" s="218">
        <v>11932470597</v>
      </c>
      <c r="H91" s="37" t="s">
        <v>90</v>
      </c>
      <c r="I91" s="37" t="s">
        <v>514</v>
      </c>
      <c r="J91" s="25">
        <v>43599</v>
      </c>
      <c r="K91" s="38">
        <v>370567476</v>
      </c>
      <c r="L91" s="38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2"/>
    </row>
    <row r="92" spans="1:32" x14ac:dyDescent="0.25">
      <c r="A92" s="33"/>
      <c r="B92" s="33"/>
      <c r="C92" s="33"/>
      <c r="D92" s="33"/>
      <c r="E92" s="33"/>
      <c r="F92" s="33"/>
      <c r="G92" s="37"/>
      <c r="H92" s="37"/>
      <c r="I92" s="37"/>
      <c r="J92" s="25"/>
      <c r="L92" s="38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2"/>
    </row>
    <row r="93" spans="1:32" x14ac:dyDescent="0.25">
      <c r="A93" s="33"/>
      <c r="B93" s="33"/>
      <c r="C93" s="33"/>
      <c r="D93" s="33"/>
      <c r="E93" s="33"/>
      <c r="F93" s="33"/>
      <c r="G93" s="37"/>
      <c r="H93" s="37"/>
      <c r="I93" s="37"/>
      <c r="J93" s="25"/>
      <c r="K93" s="38"/>
      <c r="L93" s="24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2"/>
    </row>
    <row r="94" spans="1:32" x14ac:dyDescent="0.25">
      <c r="A94" s="33"/>
      <c r="B94" s="33"/>
      <c r="C94" s="33"/>
      <c r="D94" s="33"/>
      <c r="E94" s="33"/>
      <c r="F94" s="33"/>
      <c r="G94" s="37"/>
      <c r="H94" s="37"/>
      <c r="I94" s="23"/>
      <c r="J94" s="25"/>
      <c r="K94" s="24"/>
      <c r="L94" s="24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2"/>
    </row>
    <row r="95" spans="1:32" x14ac:dyDescent="0.25">
      <c r="A95" s="33"/>
      <c r="B95" s="33"/>
      <c r="C95" s="33"/>
      <c r="D95" s="33"/>
      <c r="E95" s="33"/>
      <c r="F95" s="33"/>
      <c r="G95" s="22"/>
      <c r="H95" s="23"/>
      <c r="I95" s="23"/>
      <c r="J95" s="25"/>
      <c r="K95" s="24"/>
      <c r="L95" s="24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2"/>
    </row>
    <row r="96" spans="1:32" x14ac:dyDescent="0.25">
      <c r="A96" s="33"/>
      <c r="B96" s="33"/>
      <c r="C96" s="33"/>
      <c r="D96" s="33"/>
      <c r="E96" s="33"/>
      <c r="F96" s="33"/>
      <c r="G96" s="37"/>
      <c r="H96" s="37"/>
      <c r="I96" s="37"/>
      <c r="J96" s="25"/>
      <c r="K96" s="38"/>
      <c r="L96" s="24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2"/>
    </row>
    <row r="97" spans="1:32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2"/>
    </row>
    <row r="98" spans="1:32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2"/>
    </row>
    <row r="99" spans="1:32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2"/>
    </row>
    <row r="100" spans="1:32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2"/>
    </row>
    <row r="101" spans="1:32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2"/>
    </row>
    <row r="102" spans="1:32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2"/>
    </row>
    <row r="103" spans="1:32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2"/>
    </row>
    <row r="104" spans="1:32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2"/>
    </row>
    <row r="105" spans="1:32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2"/>
    </row>
    <row r="106" spans="1:32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2"/>
    </row>
    <row r="107" spans="1:32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2"/>
    </row>
    <row r="108" spans="1:32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2"/>
    </row>
    <row r="109" spans="1:32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2"/>
    </row>
    <row r="110" spans="1:32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2"/>
    </row>
    <row r="111" spans="1:32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2"/>
    </row>
    <row r="112" spans="1:32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2"/>
    </row>
    <row r="113" spans="1:32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2"/>
    </row>
    <row r="114" spans="1:32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2"/>
    </row>
    <row r="115" spans="1:32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2"/>
    </row>
    <row r="116" spans="1:32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2"/>
    </row>
    <row r="117" spans="1:32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2"/>
    </row>
    <row r="118" spans="1:32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2"/>
    </row>
    <row r="119" spans="1:32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2"/>
    </row>
    <row r="120" spans="1:32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2"/>
    </row>
    <row r="121" spans="1:32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2"/>
    </row>
    <row r="122" spans="1:32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2"/>
    </row>
    <row r="123" spans="1:32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2"/>
    </row>
    <row r="124" spans="1:32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2"/>
    </row>
    <row r="125" spans="1:32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2"/>
    </row>
    <row r="126" spans="1:32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2"/>
    </row>
    <row r="127" spans="1:32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2"/>
    </row>
    <row r="128" spans="1:32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2"/>
    </row>
    <row r="129" spans="1:32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2"/>
    </row>
    <row r="130" spans="1:32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2"/>
    </row>
    <row r="131" spans="1:32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2"/>
    </row>
    <row r="132" spans="1:32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x14ac:dyDescent="0.2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x14ac:dyDescent="0.2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x14ac:dyDescent="0.2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7:32" x14ac:dyDescent="0.2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7:32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7:32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7:32" x14ac:dyDescent="0.2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7:32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7:32" x14ac:dyDescent="0.2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7:32" x14ac:dyDescent="0.2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7:32" x14ac:dyDescent="0.2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7:32" x14ac:dyDescent="0.2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7:32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7:32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7:32" x14ac:dyDescent="0.2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7:32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7:32" x14ac:dyDescent="0.2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7:32" x14ac:dyDescent="0.2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7:32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7:32" x14ac:dyDescent="0.2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7:32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7:32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7:32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7:32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7:32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7:32" x14ac:dyDescent="0.2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7:32" x14ac:dyDescent="0.2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7:32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7:32" x14ac:dyDescent="0.25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7:32" x14ac:dyDescent="0.25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7:32" x14ac:dyDescent="0.25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7:32" x14ac:dyDescent="0.25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7:32" x14ac:dyDescent="0.25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7:32" x14ac:dyDescent="0.2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7:32" x14ac:dyDescent="0.25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7:32" x14ac:dyDescent="0.25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7:32" x14ac:dyDescent="0.25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7:32" x14ac:dyDescent="0.25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7:32" x14ac:dyDescent="0.25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7:32" x14ac:dyDescent="0.25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7:32" x14ac:dyDescent="0.2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7:32" x14ac:dyDescent="0.2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7:32" x14ac:dyDescent="0.2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7:32" x14ac:dyDescent="0.2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7:32" x14ac:dyDescent="0.2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7:32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7:32" x14ac:dyDescent="0.2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7:32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7:32" x14ac:dyDescent="0.25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7:32" x14ac:dyDescent="0.25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7:32" x14ac:dyDescent="0.25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7:32" x14ac:dyDescent="0.25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7:32" x14ac:dyDescent="0.25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7:32" x14ac:dyDescent="0.2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7:32" x14ac:dyDescent="0.25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7:32" x14ac:dyDescent="0.25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7:32" x14ac:dyDescent="0.25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7:32" x14ac:dyDescent="0.25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7:32" x14ac:dyDescent="0.25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7:32" x14ac:dyDescent="0.25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7:32" x14ac:dyDescent="0.25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7:32" x14ac:dyDescent="0.25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7:32" x14ac:dyDescent="0.25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7:32" x14ac:dyDescent="0.2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7:32" x14ac:dyDescent="0.25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7:32" x14ac:dyDescent="0.25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7:32" x14ac:dyDescent="0.25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7:32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7:32" x14ac:dyDescent="0.25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7:32" x14ac:dyDescent="0.25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7:32" x14ac:dyDescent="0.25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7:32" x14ac:dyDescent="0.25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7:32" x14ac:dyDescent="0.25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7:32" x14ac:dyDescent="0.2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7:32" x14ac:dyDescent="0.25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7:32" x14ac:dyDescent="0.25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7:32" x14ac:dyDescent="0.25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7:32" x14ac:dyDescent="0.25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7:32" x14ac:dyDescent="0.25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7:32" x14ac:dyDescent="0.25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7:32" x14ac:dyDescent="0.25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7:32" x14ac:dyDescent="0.25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7:32" x14ac:dyDescent="0.25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7:32" x14ac:dyDescent="0.2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7:32" x14ac:dyDescent="0.25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7:32" x14ac:dyDescent="0.25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7:32" x14ac:dyDescent="0.25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7:32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7:32" x14ac:dyDescent="0.25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7:32" x14ac:dyDescent="0.25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7:32" x14ac:dyDescent="0.25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7:32" x14ac:dyDescent="0.25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7:32" x14ac:dyDescent="0.25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7:32" x14ac:dyDescent="0.2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7:32" x14ac:dyDescent="0.25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7:32" x14ac:dyDescent="0.25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7:32" x14ac:dyDescent="0.25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7:32" x14ac:dyDescent="0.25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7:32" x14ac:dyDescent="0.25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7:32" x14ac:dyDescent="0.25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7:32" x14ac:dyDescent="0.2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7:32" x14ac:dyDescent="0.2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7:32" x14ac:dyDescent="0.2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7:32" x14ac:dyDescent="0.2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7:32" x14ac:dyDescent="0.2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7:32" x14ac:dyDescent="0.2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7:32" x14ac:dyDescent="0.2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7:32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7:32" x14ac:dyDescent="0.25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7:32" x14ac:dyDescent="0.25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7:32" x14ac:dyDescent="0.25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7:32" x14ac:dyDescent="0.25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7:32" x14ac:dyDescent="0.25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7:32" x14ac:dyDescent="0.2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7:32" x14ac:dyDescent="0.25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7:32" x14ac:dyDescent="0.25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7:32" x14ac:dyDescent="0.25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7:32" x14ac:dyDescent="0.25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7:32" x14ac:dyDescent="0.25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7:32" x14ac:dyDescent="0.25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7:32" x14ac:dyDescent="0.25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7:32" x14ac:dyDescent="0.25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7:32" x14ac:dyDescent="0.25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7:32" x14ac:dyDescent="0.2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7:32" x14ac:dyDescent="0.25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7:32" x14ac:dyDescent="0.25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7:32" x14ac:dyDescent="0.25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7:32" x14ac:dyDescent="0.25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7:32" x14ac:dyDescent="0.25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7:32" x14ac:dyDescent="0.25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7:32" x14ac:dyDescent="0.25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7:32" x14ac:dyDescent="0.25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7:32" x14ac:dyDescent="0.25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7:32" x14ac:dyDescent="0.2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7:32" x14ac:dyDescent="0.25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7:32" x14ac:dyDescent="0.25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7:32" x14ac:dyDescent="0.25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7:32" x14ac:dyDescent="0.25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7:32" x14ac:dyDescent="0.25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7:32" x14ac:dyDescent="0.25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7:32" x14ac:dyDescent="0.25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7:32" x14ac:dyDescent="0.25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7:32" x14ac:dyDescent="0.25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7:32" x14ac:dyDescent="0.2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7:32" x14ac:dyDescent="0.25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7:32" x14ac:dyDescent="0.25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7:32" x14ac:dyDescent="0.25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7:32" x14ac:dyDescent="0.25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7:32" x14ac:dyDescent="0.25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7:32" x14ac:dyDescent="0.25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7:32" x14ac:dyDescent="0.25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7:32" x14ac:dyDescent="0.25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7:32" x14ac:dyDescent="0.25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7:32" x14ac:dyDescent="0.2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7:32" x14ac:dyDescent="0.25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7:32" x14ac:dyDescent="0.25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7:32" x14ac:dyDescent="0.25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7:32" x14ac:dyDescent="0.25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7:32" x14ac:dyDescent="0.25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7:32" x14ac:dyDescent="0.25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7:32" x14ac:dyDescent="0.25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7:32" x14ac:dyDescent="0.25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7:32" x14ac:dyDescent="0.25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7:32" x14ac:dyDescent="0.2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7:32" x14ac:dyDescent="0.25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7:32" x14ac:dyDescent="0.25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7:32" x14ac:dyDescent="0.25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7:32" x14ac:dyDescent="0.25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7:32" x14ac:dyDescent="0.25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7:32" x14ac:dyDescent="0.25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7:32" x14ac:dyDescent="0.25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7:32" x14ac:dyDescent="0.25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7:32" x14ac:dyDescent="0.25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7:32" x14ac:dyDescent="0.25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7:32" x14ac:dyDescent="0.25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7:32" x14ac:dyDescent="0.25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7:32" x14ac:dyDescent="0.25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7:32" x14ac:dyDescent="0.25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7:32" x14ac:dyDescent="0.25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7:32" x14ac:dyDescent="0.25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7:32" x14ac:dyDescent="0.25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7:32" x14ac:dyDescent="0.25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7:32" x14ac:dyDescent="0.25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7:32" x14ac:dyDescent="0.25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7:32" x14ac:dyDescent="0.25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7:32" x14ac:dyDescent="0.25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7:32" x14ac:dyDescent="0.25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7:32" x14ac:dyDescent="0.25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7:32" x14ac:dyDescent="0.25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7:32" x14ac:dyDescent="0.25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7:32" x14ac:dyDescent="0.25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7:32" x14ac:dyDescent="0.25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7:32" x14ac:dyDescent="0.25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7:32" x14ac:dyDescent="0.25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7:32" x14ac:dyDescent="0.25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7:32" x14ac:dyDescent="0.25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7:32" x14ac:dyDescent="0.25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7:32" x14ac:dyDescent="0.25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7:32" x14ac:dyDescent="0.25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7:32" x14ac:dyDescent="0.25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7:32" x14ac:dyDescent="0.25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7:32" x14ac:dyDescent="0.25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7:32" x14ac:dyDescent="0.25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7:32" x14ac:dyDescent="0.25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7:32" x14ac:dyDescent="0.25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7:32" x14ac:dyDescent="0.25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7:32" x14ac:dyDescent="0.25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7:32" x14ac:dyDescent="0.25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7:32" x14ac:dyDescent="0.25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7:32" x14ac:dyDescent="0.25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7:32" x14ac:dyDescent="0.25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7:32" x14ac:dyDescent="0.25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7:32" x14ac:dyDescent="0.25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7:32" x14ac:dyDescent="0.25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7:32" x14ac:dyDescent="0.25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7:32" x14ac:dyDescent="0.25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7:32" x14ac:dyDescent="0.25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7:32" x14ac:dyDescent="0.25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7:32" x14ac:dyDescent="0.25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7:32" x14ac:dyDescent="0.25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7:32" x14ac:dyDescent="0.25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7:32" x14ac:dyDescent="0.25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7:32" x14ac:dyDescent="0.25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7:32" x14ac:dyDescent="0.25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7:32" x14ac:dyDescent="0.25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7:32" x14ac:dyDescent="0.25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7:32" x14ac:dyDescent="0.25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7:32" x14ac:dyDescent="0.25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7:32" x14ac:dyDescent="0.25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7:32" x14ac:dyDescent="0.25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7:32" x14ac:dyDescent="0.25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7:32" x14ac:dyDescent="0.25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7:32" x14ac:dyDescent="0.25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7:32" x14ac:dyDescent="0.25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7:32" x14ac:dyDescent="0.25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7:32" x14ac:dyDescent="0.25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7:32" x14ac:dyDescent="0.25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7:32" x14ac:dyDescent="0.25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7:32" x14ac:dyDescent="0.25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7:32" x14ac:dyDescent="0.25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7:32" x14ac:dyDescent="0.25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7:32" x14ac:dyDescent="0.25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7:32" x14ac:dyDescent="0.25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7:32" x14ac:dyDescent="0.25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7:32" x14ac:dyDescent="0.25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7:32" x14ac:dyDescent="0.25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7:32" x14ac:dyDescent="0.25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7:32" x14ac:dyDescent="0.25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7:32" x14ac:dyDescent="0.25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7:32" x14ac:dyDescent="0.25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7:32" x14ac:dyDescent="0.25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7:32" x14ac:dyDescent="0.25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7:32" x14ac:dyDescent="0.25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7:32" x14ac:dyDescent="0.25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7:32" x14ac:dyDescent="0.25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7:32" x14ac:dyDescent="0.25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7:32" x14ac:dyDescent="0.25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7:32" x14ac:dyDescent="0.25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7:32" x14ac:dyDescent="0.25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7:32" x14ac:dyDescent="0.25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7:32" x14ac:dyDescent="0.25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7:32" x14ac:dyDescent="0.25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7:32" x14ac:dyDescent="0.25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7:32" x14ac:dyDescent="0.25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7:32" x14ac:dyDescent="0.25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7:32" x14ac:dyDescent="0.25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7:32" x14ac:dyDescent="0.25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7:32" x14ac:dyDescent="0.25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7:32" x14ac:dyDescent="0.25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7:32" x14ac:dyDescent="0.25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7:32" x14ac:dyDescent="0.25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7:32" x14ac:dyDescent="0.25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7:32" x14ac:dyDescent="0.25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7:32" x14ac:dyDescent="0.25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7:32" x14ac:dyDescent="0.25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7:32" x14ac:dyDescent="0.25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7:32" x14ac:dyDescent="0.25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7:32" x14ac:dyDescent="0.25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7:32" x14ac:dyDescent="0.25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7:32" x14ac:dyDescent="0.25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7:32" x14ac:dyDescent="0.25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7:32" x14ac:dyDescent="0.25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7:32" x14ac:dyDescent="0.25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7:32" x14ac:dyDescent="0.25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7:32" x14ac:dyDescent="0.25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7:32" x14ac:dyDescent="0.25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7:32" x14ac:dyDescent="0.25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7:32" x14ac:dyDescent="0.25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7:32" x14ac:dyDescent="0.25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7:32" x14ac:dyDescent="0.25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7:32" x14ac:dyDescent="0.25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7:32" x14ac:dyDescent="0.25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7:32" x14ac:dyDescent="0.25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7:32" x14ac:dyDescent="0.25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7:32" x14ac:dyDescent="0.25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7:32" x14ac:dyDescent="0.25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7:32" x14ac:dyDescent="0.25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7:32" x14ac:dyDescent="0.25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7:32" x14ac:dyDescent="0.25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7:32" x14ac:dyDescent="0.25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7:32" x14ac:dyDescent="0.25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7:32" x14ac:dyDescent="0.25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7:32" x14ac:dyDescent="0.25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7:32" x14ac:dyDescent="0.25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7:32" x14ac:dyDescent="0.25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7:32" x14ac:dyDescent="0.25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7:32" x14ac:dyDescent="0.25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7:32" x14ac:dyDescent="0.25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7:32" x14ac:dyDescent="0.25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7:32" x14ac:dyDescent="0.25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7:32" x14ac:dyDescent="0.25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7:32" x14ac:dyDescent="0.25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7:32" x14ac:dyDescent="0.25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7:32" x14ac:dyDescent="0.25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7:32" x14ac:dyDescent="0.25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7:32" x14ac:dyDescent="0.25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7:32" x14ac:dyDescent="0.25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7:32" x14ac:dyDescent="0.25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7:32" x14ac:dyDescent="0.25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7:32" x14ac:dyDescent="0.25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7:32" x14ac:dyDescent="0.25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7:32" x14ac:dyDescent="0.25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7:32" x14ac:dyDescent="0.25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7:32" x14ac:dyDescent="0.25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7:32" x14ac:dyDescent="0.25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7:32" x14ac:dyDescent="0.25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7:32" x14ac:dyDescent="0.25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7:32" x14ac:dyDescent="0.25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7:32" x14ac:dyDescent="0.25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7:32" x14ac:dyDescent="0.25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7:32" x14ac:dyDescent="0.25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7:32" x14ac:dyDescent="0.25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7:32" x14ac:dyDescent="0.25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7:32" x14ac:dyDescent="0.25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7:32" x14ac:dyDescent="0.25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7:32" x14ac:dyDescent="0.25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7:32" x14ac:dyDescent="0.25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7:32" x14ac:dyDescent="0.25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7:32" x14ac:dyDescent="0.25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7:32" x14ac:dyDescent="0.25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7:32" x14ac:dyDescent="0.25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7:32" x14ac:dyDescent="0.25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7:32" x14ac:dyDescent="0.25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7:32" x14ac:dyDescent="0.25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7:32" x14ac:dyDescent="0.25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7:32" x14ac:dyDescent="0.25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7:32" x14ac:dyDescent="0.25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7:32" x14ac:dyDescent="0.25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7:32" x14ac:dyDescent="0.25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7:32" x14ac:dyDescent="0.25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7:32" x14ac:dyDescent="0.25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7:32" x14ac:dyDescent="0.25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7:32" x14ac:dyDescent="0.25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7:32" x14ac:dyDescent="0.25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7:32" x14ac:dyDescent="0.25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7:32" x14ac:dyDescent="0.25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7:32" x14ac:dyDescent="0.25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7:32" x14ac:dyDescent="0.25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7:32" x14ac:dyDescent="0.25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7:32" x14ac:dyDescent="0.25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7:32" x14ac:dyDescent="0.25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7:32" x14ac:dyDescent="0.25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7:32" x14ac:dyDescent="0.25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7:32" x14ac:dyDescent="0.25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7:32" x14ac:dyDescent="0.25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7:32" x14ac:dyDescent="0.25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7:32" x14ac:dyDescent="0.25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7:32" x14ac:dyDescent="0.25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7:32" x14ac:dyDescent="0.25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7:32" x14ac:dyDescent="0.25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7:32" x14ac:dyDescent="0.25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7:32" x14ac:dyDescent="0.25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7:32" x14ac:dyDescent="0.25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7:32" x14ac:dyDescent="0.25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7:32" x14ac:dyDescent="0.25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7:32" x14ac:dyDescent="0.25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7:32" x14ac:dyDescent="0.25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7:32" x14ac:dyDescent="0.25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7:32" x14ac:dyDescent="0.25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7:32" x14ac:dyDescent="0.25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7:32" x14ac:dyDescent="0.25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7:32" x14ac:dyDescent="0.25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7:32" x14ac:dyDescent="0.25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7:32" x14ac:dyDescent="0.25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7:32" x14ac:dyDescent="0.25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7:32" x14ac:dyDescent="0.25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7:32" x14ac:dyDescent="0.25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7:32" x14ac:dyDescent="0.25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7:32" x14ac:dyDescent="0.25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7:32" x14ac:dyDescent="0.25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7:32" x14ac:dyDescent="0.25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7:32" x14ac:dyDescent="0.25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7:32" x14ac:dyDescent="0.25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7:32" x14ac:dyDescent="0.25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7:32" x14ac:dyDescent="0.25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7:32" x14ac:dyDescent="0.25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7:32" x14ac:dyDescent="0.25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7:32" x14ac:dyDescent="0.25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7:32" x14ac:dyDescent="0.25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7:32" x14ac:dyDescent="0.25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7:32" x14ac:dyDescent="0.25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7:32" x14ac:dyDescent="0.25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7:32" x14ac:dyDescent="0.25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7:32" x14ac:dyDescent="0.25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7:32" x14ac:dyDescent="0.25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7:32" x14ac:dyDescent="0.25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7:32" x14ac:dyDescent="0.25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7:32" x14ac:dyDescent="0.25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7:32" x14ac:dyDescent="0.25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7:32" x14ac:dyDescent="0.25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7:32" x14ac:dyDescent="0.25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7:32" x14ac:dyDescent="0.25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7:32" x14ac:dyDescent="0.25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7:32" x14ac:dyDescent="0.25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7:32" x14ac:dyDescent="0.25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7:32" x14ac:dyDescent="0.25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7:32" x14ac:dyDescent="0.25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7:32" x14ac:dyDescent="0.25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7:32" x14ac:dyDescent="0.25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7:32" x14ac:dyDescent="0.25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7:32" x14ac:dyDescent="0.25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7:32" x14ac:dyDescent="0.25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7:32" x14ac:dyDescent="0.25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7:32" x14ac:dyDescent="0.25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7:32" x14ac:dyDescent="0.25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7:32" x14ac:dyDescent="0.25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7:32" x14ac:dyDescent="0.25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7:32" x14ac:dyDescent="0.25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7:32" x14ac:dyDescent="0.25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7:32" x14ac:dyDescent="0.25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7:32" x14ac:dyDescent="0.25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7:32" x14ac:dyDescent="0.25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7:32" x14ac:dyDescent="0.25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7:32" x14ac:dyDescent="0.25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7:32" x14ac:dyDescent="0.25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7:32" x14ac:dyDescent="0.25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7:32" x14ac:dyDescent="0.25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7:32" x14ac:dyDescent="0.25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7:32" x14ac:dyDescent="0.25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7:32" x14ac:dyDescent="0.25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7:32" x14ac:dyDescent="0.25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7:32" x14ac:dyDescent="0.25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7:32" x14ac:dyDescent="0.25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7:32" x14ac:dyDescent="0.25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7:32" x14ac:dyDescent="0.25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7:32" x14ac:dyDescent="0.25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7:32" x14ac:dyDescent="0.25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7:32" x14ac:dyDescent="0.25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7:32" x14ac:dyDescent="0.25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7:32" x14ac:dyDescent="0.25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7:32" x14ac:dyDescent="0.25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7:32" x14ac:dyDescent="0.25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7:32" x14ac:dyDescent="0.25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7:32" x14ac:dyDescent="0.25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7:32" x14ac:dyDescent="0.25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7:32" x14ac:dyDescent="0.25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7:32" x14ac:dyDescent="0.25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7:32" x14ac:dyDescent="0.25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7:32" x14ac:dyDescent="0.25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7:32" x14ac:dyDescent="0.25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7:32" x14ac:dyDescent="0.25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7:32" x14ac:dyDescent="0.25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7:32" x14ac:dyDescent="0.25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7:32" x14ac:dyDescent="0.25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7:32" x14ac:dyDescent="0.25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7:32" x14ac:dyDescent="0.25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7:32" x14ac:dyDescent="0.25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7:32" x14ac:dyDescent="0.25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7:32" x14ac:dyDescent="0.25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7:32" x14ac:dyDescent="0.25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7:32" x14ac:dyDescent="0.25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7:32" x14ac:dyDescent="0.25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7:32" x14ac:dyDescent="0.25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7:32" x14ac:dyDescent="0.25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7:32" x14ac:dyDescent="0.25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7:32" x14ac:dyDescent="0.25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7:32" x14ac:dyDescent="0.25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7:32" x14ac:dyDescent="0.25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7:32" x14ac:dyDescent="0.25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7:32" x14ac:dyDescent="0.25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7:32" x14ac:dyDescent="0.25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7:32" x14ac:dyDescent="0.25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7:32" x14ac:dyDescent="0.25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7:32" x14ac:dyDescent="0.25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7:32" x14ac:dyDescent="0.25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7:32" x14ac:dyDescent="0.25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7:32" x14ac:dyDescent="0.25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7:32" x14ac:dyDescent="0.25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7:32" x14ac:dyDescent="0.25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7:32" x14ac:dyDescent="0.25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7:32" x14ac:dyDescent="0.25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7:32" x14ac:dyDescent="0.25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7:32" x14ac:dyDescent="0.25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7:32" x14ac:dyDescent="0.25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7:32" x14ac:dyDescent="0.25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7:32" x14ac:dyDescent="0.25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7:32" x14ac:dyDescent="0.25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7:32" x14ac:dyDescent="0.25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7:32" x14ac:dyDescent="0.25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7:32" x14ac:dyDescent="0.25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7:32" x14ac:dyDescent="0.25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7:32" x14ac:dyDescent="0.25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7:32" x14ac:dyDescent="0.25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7:32" x14ac:dyDescent="0.25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7:32" x14ac:dyDescent="0.25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7:32" x14ac:dyDescent="0.25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7:32" x14ac:dyDescent="0.25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7:32" x14ac:dyDescent="0.25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7:32" x14ac:dyDescent="0.25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7:32" x14ac:dyDescent="0.25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7:32" x14ac:dyDescent="0.25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7:32" x14ac:dyDescent="0.25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7:32" x14ac:dyDescent="0.25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7:32" x14ac:dyDescent="0.25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7:32" x14ac:dyDescent="0.25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7:32" x14ac:dyDescent="0.25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7:32" x14ac:dyDescent="0.25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7:32" x14ac:dyDescent="0.25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7:32" x14ac:dyDescent="0.25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7:32" x14ac:dyDescent="0.25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7:32" x14ac:dyDescent="0.25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7:32" x14ac:dyDescent="0.25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7:32" x14ac:dyDescent="0.25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7:32" x14ac:dyDescent="0.25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7:32" x14ac:dyDescent="0.25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7:32" x14ac:dyDescent="0.25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7:32" x14ac:dyDescent="0.25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7:32" x14ac:dyDescent="0.25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7:32" x14ac:dyDescent="0.25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7:32" x14ac:dyDescent="0.25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7:32" x14ac:dyDescent="0.25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7:32" x14ac:dyDescent="0.25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7:32" x14ac:dyDescent="0.25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7:32" x14ac:dyDescent="0.25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7:32" x14ac:dyDescent="0.25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7:32" x14ac:dyDescent="0.25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7:32" x14ac:dyDescent="0.25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7:32" x14ac:dyDescent="0.25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7:32" x14ac:dyDescent="0.25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7:32" x14ac:dyDescent="0.25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7:32" x14ac:dyDescent="0.25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7:32" x14ac:dyDescent="0.25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7:32" x14ac:dyDescent="0.25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7:32" x14ac:dyDescent="0.25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7:32" x14ac:dyDescent="0.25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7:32" x14ac:dyDescent="0.25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7:32" x14ac:dyDescent="0.25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7:32" x14ac:dyDescent="0.25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7:32" x14ac:dyDescent="0.25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7:32" x14ac:dyDescent="0.25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7:32" x14ac:dyDescent="0.25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7:32" x14ac:dyDescent="0.25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7:32" x14ac:dyDescent="0.25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7:32" x14ac:dyDescent="0.25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7:32" x14ac:dyDescent="0.25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7:32" x14ac:dyDescent="0.25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7:32" x14ac:dyDescent="0.25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7:32" x14ac:dyDescent="0.25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7:32" x14ac:dyDescent="0.25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7:32" x14ac:dyDescent="0.25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7:32" x14ac:dyDescent="0.25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7:32" x14ac:dyDescent="0.25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7:32" x14ac:dyDescent="0.25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7:32" x14ac:dyDescent="0.25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7:32" x14ac:dyDescent="0.25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7:32" x14ac:dyDescent="0.25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7:32" x14ac:dyDescent="0.25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7:32" x14ac:dyDescent="0.25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7:32" x14ac:dyDescent="0.25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7:32" x14ac:dyDescent="0.25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7:32" x14ac:dyDescent="0.25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7:32" x14ac:dyDescent="0.25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7:32" x14ac:dyDescent="0.25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7:32" x14ac:dyDescent="0.25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7:32" x14ac:dyDescent="0.25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7:32" x14ac:dyDescent="0.25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7:32" x14ac:dyDescent="0.25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7:32" x14ac:dyDescent="0.25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7:32" x14ac:dyDescent="0.25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7:32" x14ac:dyDescent="0.25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7:32" x14ac:dyDescent="0.25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7:32" x14ac:dyDescent="0.25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7:32" x14ac:dyDescent="0.25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7:32" x14ac:dyDescent="0.25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7:32" x14ac:dyDescent="0.25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7:32" x14ac:dyDescent="0.25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7:32" x14ac:dyDescent="0.25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7:32" x14ac:dyDescent="0.25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7:32" x14ac:dyDescent="0.25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7:32" x14ac:dyDescent="0.25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7:32" x14ac:dyDescent="0.25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7:32" x14ac:dyDescent="0.25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7:32" x14ac:dyDescent="0.25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7:32" x14ac:dyDescent="0.25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7:32" x14ac:dyDescent="0.25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7:32" x14ac:dyDescent="0.25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7:32" x14ac:dyDescent="0.25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7:32" x14ac:dyDescent="0.25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7:32" x14ac:dyDescent="0.25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7:32" x14ac:dyDescent="0.25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7:32" x14ac:dyDescent="0.25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7:32" x14ac:dyDescent="0.25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7:32" x14ac:dyDescent="0.25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7:32" x14ac:dyDescent="0.25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7:32" x14ac:dyDescent="0.25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7:32" x14ac:dyDescent="0.25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7:32" x14ac:dyDescent="0.25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7:32" x14ac:dyDescent="0.25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7:32" x14ac:dyDescent="0.25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7:32" x14ac:dyDescent="0.25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7:32" x14ac:dyDescent="0.25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7:32" x14ac:dyDescent="0.25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7:32" x14ac:dyDescent="0.25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7:32" x14ac:dyDescent="0.25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7:32" x14ac:dyDescent="0.25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7:32" x14ac:dyDescent="0.25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7:32" x14ac:dyDescent="0.25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7:32" x14ac:dyDescent="0.25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7:32" x14ac:dyDescent="0.25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7:32" x14ac:dyDescent="0.25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7:32" x14ac:dyDescent="0.25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7:32" x14ac:dyDescent="0.25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7:32" x14ac:dyDescent="0.25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7:32" x14ac:dyDescent="0.25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7:32" x14ac:dyDescent="0.25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7:32" x14ac:dyDescent="0.25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7:32" x14ac:dyDescent="0.25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7:32" x14ac:dyDescent="0.25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7:32" x14ac:dyDescent="0.25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7:32" x14ac:dyDescent="0.25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7:32" x14ac:dyDescent="0.25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7:32" x14ac:dyDescent="0.25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7:32" x14ac:dyDescent="0.25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7:32" x14ac:dyDescent="0.25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7:32" x14ac:dyDescent="0.25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7:32" x14ac:dyDescent="0.25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7:32" x14ac:dyDescent="0.25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7:32" x14ac:dyDescent="0.25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7:32" x14ac:dyDescent="0.25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7:32" x14ac:dyDescent="0.25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7:32" x14ac:dyDescent="0.25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7:32" x14ac:dyDescent="0.25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7:32" x14ac:dyDescent="0.25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7:32" x14ac:dyDescent="0.25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7:32" x14ac:dyDescent="0.25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7:32" x14ac:dyDescent="0.25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7:32" x14ac:dyDescent="0.25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7:32" x14ac:dyDescent="0.25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7:32" x14ac:dyDescent="0.25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7:32" x14ac:dyDescent="0.25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7:32" x14ac:dyDescent="0.25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7:32" x14ac:dyDescent="0.25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7:32" x14ac:dyDescent="0.25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7:32" x14ac:dyDescent="0.25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7:32" x14ac:dyDescent="0.25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7:32" x14ac:dyDescent="0.25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7:32" x14ac:dyDescent="0.25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7:32" x14ac:dyDescent="0.25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7:32" x14ac:dyDescent="0.25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7:32" x14ac:dyDescent="0.25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7:32" x14ac:dyDescent="0.25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7:32" x14ac:dyDescent="0.25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7:32" x14ac:dyDescent="0.25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7:32" x14ac:dyDescent="0.25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7:32" x14ac:dyDescent="0.25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7:32" x14ac:dyDescent="0.25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7:32" x14ac:dyDescent="0.25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7:32" x14ac:dyDescent="0.25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7:32" x14ac:dyDescent="0.25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7:32" x14ac:dyDescent="0.25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7:32" x14ac:dyDescent="0.25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7:32" x14ac:dyDescent="0.25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7:32" x14ac:dyDescent="0.25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7:32" x14ac:dyDescent="0.25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7:32" x14ac:dyDescent="0.25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7:32" x14ac:dyDescent="0.25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7:32" x14ac:dyDescent="0.25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7:32" x14ac:dyDescent="0.25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7:32" x14ac:dyDescent="0.25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7:32" x14ac:dyDescent="0.25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7:32" x14ac:dyDescent="0.25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7:32" x14ac:dyDescent="0.25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7:32" x14ac:dyDescent="0.25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7:32" x14ac:dyDescent="0.25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7:32" x14ac:dyDescent="0.25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7:32" x14ac:dyDescent="0.25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7:32" x14ac:dyDescent="0.25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7:32" x14ac:dyDescent="0.25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7:32" x14ac:dyDescent="0.25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7:32" x14ac:dyDescent="0.25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7:32" x14ac:dyDescent="0.25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7:32" x14ac:dyDescent="0.25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7:32" x14ac:dyDescent="0.25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7:32" x14ac:dyDescent="0.25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7:32" x14ac:dyDescent="0.25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7:32" x14ac:dyDescent="0.25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7:32" x14ac:dyDescent="0.25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7:32" x14ac:dyDescent="0.25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7:32" x14ac:dyDescent="0.25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7:32" x14ac:dyDescent="0.25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7:32" x14ac:dyDescent="0.25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7:32" x14ac:dyDescent="0.25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7:32" x14ac:dyDescent="0.25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7:32" x14ac:dyDescent="0.25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7:32" x14ac:dyDescent="0.25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7:32" x14ac:dyDescent="0.25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7:32" x14ac:dyDescent="0.25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7:32" x14ac:dyDescent="0.25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7:32" x14ac:dyDescent="0.25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7:32" x14ac:dyDescent="0.25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7:32" x14ac:dyDescent="0.25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7:32" x14ac:dyDescent="0.25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7:32" x14ac:dyDescent="0.25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7:32" x14ac:dyDescent="0.25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7:32" x14ac:dyDescent="0.25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7:32" x14ac:dyDescent="0.25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7:32" x14ac:dyDescent="0.25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7:32" x14ac:dyDescent="0.25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7:32" x14ac:dyDescent="0.25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7:32" x14ac:dyDescent="0.25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7:32" x14ac:dyDescent="0.25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7:32" x14ac:dyDescent="0.25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7:32" x14ac:dyDescent="0.25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7:32" x14ac:dyDescent="0.25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7:32" x14ac:dyDescent="0.25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7:32" x14ac:dyDescent="0.25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7:32" x14ac:dyDescent="0.25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7:32" x14ac:dyDescent="0.25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7:32" x14ac:dyDescent="0.25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7:32" x14ac:dyDescent="0.25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7:32" x14ac:dyDescent="0.25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7:32" x14ac:dyDescent="0.25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7:32" x14ac:dyDescent="0.25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7:32" x14ac:dyDescent="0.25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7:32" x14ac:dyDescent="0.25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7:32" x14ac:dyDescent="0.25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7:32" x14ac:dyDescent="0.25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7:32" x14ac:dyDescent="0.25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7:32" x14ac:dyDescent="0.25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7:32" x14ac:dyDescent="0.25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7:32" x14ac:dyDescent="0.25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7:32" x14ac:dyDescent="0.25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7:32" x14ac:dyDescent="0.25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7:32" x14ac:dyDescent="0.25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7:32" x14ac:dyDescent="0.25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7:32" x14ac:dyDescent="0.25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7:32" x14ac:dyDescent="0.25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7:32" x14ac:dyDescent="0.25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7:32" x14ac:dyDescent="0.25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7:32" x14ac:dyDescent="0.25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7:32" x14ac:dyDescent="0.25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7:32" x14ac:dyDescent="0.25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7:32" x14ac:dyDescent="0.25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7:32" x14ac:dyDescent="0.25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7:32" x14ac:dyDescent="0.25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7:32" x14ac:dyDescent="0.25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7:32" x14ac:dyDescent="0.25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7:32" x14ac:dyDescent="0.25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7:32" x14ac:dyDescent="0.25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7:32" x14ac:dyDescent="0.25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7:32" x14ac:dyDescent="0.25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7:32" x14ac:dyDescent="0.25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7:32" x14ac:dyDescent="0.25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7:32" x14ac:dyDescent="0.25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7:32" x14ac:dyDescent="0.25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7:32" x14ac:dyDescent="0.25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7:32" x14ac:dyDescent="0.25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7:32" x14ac:dyDescent="0.25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7:32" x14ac:dyDescent="0.25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7:32" x14ac:dyDescent="0.25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7:32" x14ac:dyDescent="0.25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7:32" x14ac:dyDescent="0.25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7:32" x14ac:dyDescent="0.25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7:32" x14ac:dyDescent="0.25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7:32" x14ac:dyDescent="0.25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7:32" x14ac:dyDescent="0.25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7:32" x14ac:dyDescent="0.25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7:32" x14ac:dyDescent="0.25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7:32" x14ac:dyDescent="0.25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7:32" x14ac:dyDescent="0.25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7:32" x14ac:dyDescent="0.25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7:32" x14ac:dyDescent="0.25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7:32" x14ac:dyDescent="0.25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7:32" x14ac:dyDescent="0.25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7:32" x14ac:dyDescent="0.25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7:32" x14ac:dyDescent="0.25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7:32" x14ac:dyDescent="0.25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7:32" x14ac:dyDescent="0.25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7:32" x14ac:dyDescent="0.25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7:32" x14ac:dyDescent="0.25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7:32" x14ac:dyDescent="0.25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7:32" x14ac:dyDescent="0.25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7:32" x14ac:dyDescent="0.25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7:32" x14ac:dyDescent="0.25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7:32" x14ac:dyDescent="0.25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7:32" x14ac:dyDescent="0.25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7:32" x14ac:dyDescent="0.25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7:32" x14ac:dyDescent="0.25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7:32" x14ac:dyDescent="0.25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7:32" x14ac:dyDescent="0.25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7:32" x14ac:dyDescent="0.25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7:32" x14ac:dyDescent="0.25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7:32" x14ac:dyDescent="0.25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7:32" x14ac:dyDescent="0.25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7:32" x14ac:dyDescent="0.25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7:32" x14ac:dyDescent="0.25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7:32" x14ac:dyDescent="0.25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7:32" x14ac:dyDescent="0.25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7:32" x14ac:dyDescent="0.25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7:32" x14ac:dyDescent="0.25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7:32" x14ac:dyDescent="0.25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7:32" x14ac:dyDescent="0.25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7:32" x14ac:dyDescent="0.25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7:32" x14ac:dyDescent="0.25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7:32" x14ac:dyDescent="0.25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7:32" x14ac:dyDescent="0.25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7:32" x14ac:dyDescent="0.25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7:32" x14ac:dyDescent="0.25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7:32" x14ac:dyDescent="0.25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7:32" x14ac:dyDescent="0.25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7:32" x14ac:dyDescent="0.25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7:32" x14ac:dyDescent="0.25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7:32" x14ac:dyDescent="0.25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7:32" x14ac:dyDescent="0.25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7:32" x14ac:dyDescent="0.25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7:32" x14ac:dyDescent="0.25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7:32" x14ac:dyDescent="0.25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7:32" x14ac:dyDescent="0.25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7:32" x14ac:dyDescent="0.25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7:32" x14ac:dyDescent="0.25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</sheetData>
  <mergeCells count="7">
    <mergeCell ref="B27:D27"/>
    <mergeCell ref="B28:B30"/>
    <mergeCell ref="B44:B45"/>
    <mergeCell ref="B31:B43"/>
    <mergeCell ref="B3:D3"/>
    <mergeCell ref="B4:B14"/>
    <mergeCell ref="B15:B2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7"/>
  <sheetViews>
    <sheetView tabSelected="1" workbookViewId="0">
      <pane ySplit="1" topLeftCell="A95" activePane="bottomLeft" state="frozen"/>
      <selection pane="bottomLeft" activeCell="E96" sqref="E96"/>
    </sheetView>
  </sheetViews>
  <sheetFormatPr defaultColWidth="15.140625" defaultRowHeight="15" customHeight="1" x14ac:dyDescent="0.25"/>
  <cols>
    <col min="2" max="2" width="10.28515625" customWidth="1"/>
    <col min="3" max="3" width="36" customWidth="1"/>
    <col min="4" max="4" width="13.140625" style="1" bestFit="1" customWidth="1"/>
    <col min="5" max="6" width="13.140625" style="1" customWidth="1"/>
    <col min="7" max="7" width="12.140625" customWidth="1"/>
    <col min="8" max="8" width="12.85546875" bestFit="1" customWidth="1"/>
    <col min="9" max="9" width="15.7109375" bestFit="1" customWidth="1"/>
    <col min="10" max="10" width="28.85546875" bestFit="1" customWidth="1"/>
    <col min="11" max="11" width="8" bestFit="1" customWidth="1"/>
    <col min="12" max="12" width="15.28515625" customWidth="1"/>
    <col min="13" max="13" width="60.28515625" customWidth="1"/>
    <col min="14" max="14" width="47.42578125" customWidth="1"/>
    <col min="15" max="15" width="32.7109375" style="106" customWidth="1"/>
    <col min="16" max="16" width="20.28515625" customWidth="1"/>
    <col min="17" max="17" width="28.28515625" bestFit="1" customWidth="1"/>
    <col min="18" max="18" width="25.85546875" style="36" bestFit="1" customWidth="1"/>
    <col min="19" max="19" width="18.42578125" customWidth="1"/>
    <col min="20" max="20" width="17.7109375" customWidth="1"/>
    <col min="21" max="21" width="30.7109375" customWidth="1"/>
    <col min="24" max="24" width="12.28515625" customWidth="1"/>
    <col min="25" max="25" width="19.7109375" bestFit="1" customWidth="1"/>
  </cols>
  <sheetData>
    <row r="1" spans="1:28" ht="31.5" x14ac:dyDescent="0.25">
      <c r="A1" s="65" t="s">
        <v>515</v>
      </c>
      <c r="B1" s="65" t="s">
        <v>122</v>
      </c>
      <c r="C1" s="65" t="s">
        <v>123</v>
      </c>
      <c r="D1" s="65" t="s">
        <v>125</v>
      </c>
      <c r="E1" s="65" t="s">
        <v>516</v>
      </c>
      <c r="F1" s="65" t="s">
        <v>517</v>
      </c>
      <c r="G1" s="88" t="s">
        <v>522</v>
      </c>
      <c r="H1" s="65" t="s">
        <v>126</v>
      </c>
      <c r="I1" s="65" t="s">
        <v>47</v>
      </c>
      <c r="J1" s="65" t="s">
        <v>127</v>
      </c>
      <c r="K1" s="65" t="s">
        <v>128</v>
      </c>
      <c r="L1" s="123" t="s">
        <v>124</v>
      </c>
      <c r="M1" s="123" t="s">
        <v>129</v>
      </c>
      <c r="N1" s="123" t="s">
        <v>130</v>
      </c>
      <c r="O1" s="104" t="s">
        <v>131</v>
      </c>
      <c r="P1" s="104" t="s">
        <v>132</v>
      </c>
      <c r="Q1" s="65" t="s">
        <v>133</v>
      </c>
      <c r="R1" s="89" t="s">
        <v>134</v>
      </c>
      <c r="S1" s="90" t="s">
        <v>135</v>
      </c>
      <c r="T1" s="90" t="s">
        <v>136</v>
      </c>
      <c r="U1" s="87" t="s">
        <v>137</v>
      </c>
    </row>
    <row r="2" spans="1:28" ht="30.75" customHeight="1" x14ac:dyDescent="0.25">
      <c r="A2">
        <v>1</v>
      </c>
      <c r="B2" s="154">
        <v>0</v>
      </c>
      <c r="C2" s="130" t="s">
        <v>138</v>
      </c>
      <c r="D2" s="82" t="s">
        <v>139</v>
      </c>
      <c r="E2" s="82"/>
      <c r="F2" s="82"/>
      <c r="G2" s="82"/>
      <c r="H2" s="125" t="s">
        <v>10</v>
      </c>
      <c r="I2" s="125" t="s">
        <v>26</v>
      </c>
      <c r="J2" s="126" t="s">
        <v>140</v>
      </c>
      <c r="K2" s="84" t="s">
        <v>141</v>
      </c>
      <c r="L2" s="265" t="s">
        <v>142</v>
      </c>
      <c r="M2" s="101" t="s">
        <v>143</v>
      </c>
      <c r="N2" s="105" t="s">
        <v>144</v>
      </c>
      <c r="O2" s="105" t="s">
        <v>145</v>
      </c>
      <c r="P2" s="107">
        <f>CPFs!$D$4</f>
        <v>1150492164</v>
      </c>
      <c r="Q2" s="84"/>
      <c r="R2" s="80"/>
      <c r="S2" s="92"/>
      <c r="T2" s="92"/>
      <c r="U2" s="87"/>
    </row>
    <row r="3" spans="1:28" ht="30.75" customHeight="1" x14ac:dyDescent="0.25">
      <c r="A3">
        <v>2</v>
      </c>
      <c r="B3" s="154">
        <v>0</v>
      </c>
      <c r="C3" s="130" t="s">
        <v>138</v>
      </c>
      <c r="D3" s="82" t="s">
        <v>139</v>
      </c>
      <c r="E3" s="82"/>
      <c r="F3" s="82"/>
      <c r="G3" s="82"/>
      <c r="H3" s="125" t="s">
        <v>10</v>
      </c>
      <c r="I3" s="125" t="s">
        <v>26</v>
      </c>
      <c r="J3" s="126" t="s">
        <v>140</v>
      </c>
      <c r="K3" s="84" t="s">
        <v>141</v>
      </c>
      <c r="L3" s="265" t="s">
        <v>142</v>
      </c>
      <c r="M3" s="101" t="s">
        <v>146</v>
      </c>
      <c r="N3" s="105" t="s">
        <v>147</v>
      </c>
      <c r="O3" s="105" t="s">
        <v>148</v>
      </c>
      <c r="P3" s="107">
        <f>CPFs!$D$5</f>
        <v>1636259060</v>
      </c>
      <c r="Q3" s="84"/>
      <c r="R3" s="80"/>
      <c r="S3" s="92"/>
      <c r="T3" s="92"/>
      <c r="U3" s="91"/>
      <c r="X3" s="106"/>
      <c r="Y3" s="116"/>
      <c r="AB3" s="122"/>
    </row>
    <row r="4" spans="1:28" ht="30.75" customHeight="1" x14ac:dyDescent="0.25">
      <c r="A4">
        <v>3</v>
      </c>
      <c r="B4" s="154">
        <v>0</v>
      </c>
      <c r="C4" s="130" t="s">
        <v>138</v>
      </c>
      <c r="D4" s="82" t="s">
        <v>139</v>
      </c>
      <c r="E4" s="82"/>
      <c r="F4" s="82"/>
      <c r="G4" s="82"/>
      <c r="H4" s="125" t="s">
        <v>10</v>
      </c>
      <c r="I4" s="125" t="s">
        <v>26</v>
      </c>
      <c r="J4" s="126" t="s">
        <v>140</v>
      </c>
      <c r="K4" s="84" t="s">
        <v>141</v>
      </c>
      <c r="L4" s="265" t="s">
        <v>142</v>
      </c>
      <c r="M4" s="101" t="s">
        <v>149</v>
      </c>
      <c r="N4" s="105" t="s">
        <v>150</v>
      </c>
      <c r="O4" s="105" t="s">
        <v>151</v>
      </c>
      <c r="P4" s="107" t="str">
        <f>CPFs!$D$8</f>
        <v>1156712380 / 1156712377</v>
      </c>
      <c r="Q4" s="84"/>
      <c r="R4" s="80"/>
      <c r="S4" s="92"/>
      <c r="T4" s="92"/>
      <c r="U4" s="87"/>
      <c r="X4" s="115"/>
      <c r="Y4" s="116"/>
    </row>
    <row r="5" spans="1:28" ht="30.75" customHeight="1" x14ac:dyDescent="0.25">
      <c r="A5">
        <v>4</v>
      </c>
      <c r="B5" s="154">
        <v>0</v>
      </c>
      <c r="C5" s="130" t="s">
        <v>138</v>
      </c>
      <c r="D5" s="82" t="s">
        <v>139</v>
      </c>
      <c r="E5" s="82"/>
      <c r="F5" s="82"/>
      <c r="G5" s="82"/>
      <c r="H5" s="125" t="s">
        <v>10</v>
      </c>
      <c r="I5" s="125" t="s">
        <v>26</v>
      </c>
      <c r="J5" s="126" t="s">
        <v>140</v>
      </c>
      <c r="K5" s="84" t="s">
        <v>141</v>
      </c>
      <c r="L5" s="265" t="s">
        <v>142</v>
      </c>
      <c r="M5" s="101" t="s">
        <v>152</v>
      </c>
      <c r="N5" s="105" t="s">
        <v>153</v>
      </c>
      <c r="O5" s="105" t="s">
        <v>154</v>
      </c>
      <c r="P5" s="107" t="str">
        <f>CPFs!$D$9</f>
        <v>7131255040 / 21-37719664 / 21-35801923 /  37-34390282 / 51-31508744</v>
      </c>
      <c r="Q5" s="84"/>
      <c r="R5" s="80"/>
      <c r="S5" s="92"/>
      <c r="T5" s="92"/>
      <c r="U5" s="87"/>
      <c r="X5" s="115"/>
      <c r="Y5" s="116"/>
    </row>
    <row r="6" spans="1:28" ht="30.75" customHeight="1" x14ac:dyDescent="0.25">
      <c r="A6">
        <v>5</v>
      </c>
      <c r="B6" s="154">
        <v>2</v>
      </c>
      <c r="C6" s="130" t="s">
        <v>138</v>
      </c>
      <c r="D6" s="82" t="s">
        <v>203</v>
      </c>
      <c r="E6" s="82"/>
      <c r="F6" s="82"/>
      <c r="G6" s="82"/>
      <c r="H6" s="125" t="s">
        <v>10</v>
      </c>
      <c r="I6" s="125" t="s">
        <v>29</v>
      </c>
      <c r="J6" s="126" t="s">
        <v>140</v>
      </c>
      <c r="K6" s="84" t="s">
        <v>141</v>
      </c>
      <c r="L6" s="265" t="s">
        <v>142</v>
      </c>
      <c r="M6" s="101" t="s">
        <v>155</v>
      </c>
      <c r="N6" s="105" t="s">
        <v>156</v>
      </c>
      <c r="O6" s="105" t="s">
        <v>157</v>
      </c>
      <c r="P6" s="119">
        <v>20173695910639</v>
      </c>
      <c r="Q6" s="84"/>
      <c r="R6" s="80"/>
      <c r="S6" s="92"/>
      <c r="T6" s="92"/>
      <c r="U6" s="87"/>
      <c r="X6" s="115"/>
      <c r="Y6" s="116"/>
    </row>
    <row r="7" spans="1:28" ht="30.75" customHeight="1" x14ac:dyDescent="0.25">
      <c r="A7">
        <v>6</v>
      </c>
      <c r="B7" s="154">
        <v>2</v>
      </c>
      <c r="C7" s="130" t="s">
        <v>138</v>
      </c>
      <c r="D7" s="82" t="s">
        <v>203</v>
      </c>
      <c r="E7" s="82"/>
      <c r="F7" s="82"/>
      <c r="G7" s="82"/>
      <c r="H7" s="126" t="s">
        <v>11</v>
      </c>
      <c r="I7" s="126" t="s">
        <v>29</v>
      </c>
      <c r="J7" s="126" t="s">
        <v>158</v>
      </c>
      <c r="K7" s="83" t="s">
        <v>141</v>
      </c>
      <c r="L7" s="265" t="s">
        <v>142</v>
      </c>
      <c r="M7" s="102" t="s">
        <v>159</v>
      </c>
      <c r="N7" s="102" t="s">
        <v>160</v>
      </c>
      <c r="O7" s="102"/>
      <c r="P7" s="85"/>
      <c r="Q7" s="83"/>
      <c r="R7" s="86"/>
      <c r="S7" s="92"/>
      <c r="T7" s="92"/>
      <c r="U7" s="81"/>
      <c r="X7" s="115"/>
      <c r="Y7" s="116"/>
    </row>
    <row r="8" spans="1:28" ht="30.75" customHeight="1" x14ac:dyDescent="0.25">
      <c r="A8">
        <v>7</v>
      </c>
      <c r="B8" s="154">
        <v>0</v>
      </c>
      <c r="C8" s="130" t="s">
        <v>138</v>
      </c>
      <c r="D8" s="82" t="s">
        <v>139</v>
      </c>
      <c r="E8" s="82"/>
      <c r="F8" s="82"/>
      <c r="G8" s="82"/>
      <c r="H8" s="126" t="s">
        <v>11</v>
      </c>
      <c r="I8" s="126" t="s">
        <v>26</v>
      </c>
      <c r="J8" s="126" t="s">
        <v>140</v>
      </c>
      <c r="K8" s="83" t="s">
        <v>141</v>
      </c>
      <c r="L8" s="265" t="s">
        <v>142</v>
      </c>
      <c r="M8" s="103" t="s">
        <v>143</v>
      </c>
      <c r="N8" s="105" t="s">
        <v>144</v>
      </c>
      <c r="O8" s="105" t="s">
        <v>145</v>
      </c>
      <c r="P8" s="107">
        <f>CPFs!$D$4</f>
        <v>1150492164</v>
      </c>
      <c r="Q8" s="83"/>
      <c r="R8" s="86"/>
      <c r="S8" s="92"/>
      <c r="T8" s="92"/>
      <c r="U8" s="92"/>
      <c r="X8" s="115"/>
      <c r="Y8" s="116"/>
    </row>
    <row r="9" spans="1:28" ht="30.75" customHeight="1" x14ac:dyDescent="0.25">
      <c r="A9">
        <v>8</v>
      </c>
      <c r="B9" s="154">
        <v>0</v>
      </c>
      <c r="C9" s="130" t="s">
        <v>138</v>
      </c>
      <c r="D9" s="82" t="s">
        <v>139</v>
      </c>
      <c r="E9" s="82"/>
      <c r="F9" s="82"/>
      <c r="G9" s="82"/>
      <c r="H9" s="126" t="s">
        <v>11</v>
      </c>
      <c r="I9" s="126" t="s">
        <v>26</v>
      </c>
      <c r="J9" s="126" t="s">
        <v>140</v>
      </c>
      <c r="K9" s="83" t="s">
        <v>141</v>
      </c>
      <c r="L9" s="265" t="s">
        <v>142</v>
      </c>
      <c r="M9" s="103" t="s">
        <v>146</v>
      </c>
      <c r="N9" s="105" t="s">
        <v>147</v>
      </c>
      <c r="O9" s="105" t="s">
        <v>148</v>
      </c>
      <c r="P9" s="107">
        <f>CPFs!$D$5</f>
        <v>1636259060</v>
      </c>
      <c r="Q9" s="83"/>
      <c r="R9" s="86"/>
      <c r="S9" s="92"/>
      <c r="T9" s="92"/>
      <c r="U9" s="92"/>
      <c r="X9" s="115"/>
      <c r="Y9" s="116"/>
    </row>
    <row r="10" spans="1:28" ht="30.75" customHeight="1" x14ac:dyDescent="0.25">
      <c r="A10">
        <v>9</v>
      </c>
      <c r="B10" s="154">
        <v>0</v>
      </c>
      <c r="C10" s="130" t="s">
        <v>138</v>
      </c>
      <c r="D10" s="82" t="s">
        <v>139</v>
      </c>
      <c r="E10" s="82"/>
      <c r="F10" s="82"/>
      <c r="G10" s="82"/>
      <c r="H10" s="126" t="s">
        <v>11</v>
      </c>
      <c r="I10" s="126" t="s">
        <v>26</v>
      </c>
      <c r="J10" s="126" t="s">
        <v>140</v>
      </c>
      <c r="K10" s="83" t="s">
        <v>141</v>
      </c>
      <c r="L10" s="265" t="s">
        <v>142</v>
      </c>
      <c r="M10" s="103" t="s">
        <v>149</v>
      </c>
      <c r="N10" s="105" t="s">
        <v>161</v>
      </c>
      <c r="O10" s="105" t="s">
        <v>151</v>
      </c>
      <c r="P10" s="107" t="str">
        <f>CPFs!$D$8</f>
        <v>1156712380 / 1156712377</v>
      </c>
      <c r="Q10" s="83"/>
      <c r="R10" s="86"/>
      <c r="S10" s="92"/>
      <c r="T10" s="92"/>
      <c r="U10" s="87"/>
      <c r="X10" s="106"/>
      <c r="Y10" s="116"/>
      <c r="AB10" s="122"/>
    </row>
    <row r="11" spans="1:28" ht="46.5" customHeight="1" x14ac:dyDescent="0.25">
      <c r="A11">
        <v>10</v>
      </c>
      <c r="B11" s="154">
        <v>0</v>
      </c>
      <c r="C11" s="130" t="s">
        <v>138</v>
      </c>
      <c r="D11" s="82" t="s">
        <v>139</v>
      </c>
      <c r="E11" s="82"/>
      <c r="F11" s="82"/>
      <c r="G11" s="82"/>
      <c r="H11" s="126" t="s">
        <v>11</v>
      </c>
      <c r="I11" s="126" t="s">
        <v>26</v>
      </c>
      <c r="J11" s="126" t="s">
        <v>140</v>
      </c>
      <c r="K11" s="83" t="s">
        <v>141</v>
      </c>
      <c r="L11" s="265" t="s">
        <v>142</v>
      </c>
      <c r="M11" s="103" t="s">
        <v>162</v>
      </c>
      <c r="N11" s="102" t="s">
        <v>163</v>
      </c>
      <c r="O11" s="105" t="s">
        <v>154</v>
      </c>
      <c r="P11" s="107" t="str">
        <f>CPFs!$D$9</f>
        <v>7131255040 / 21-37719664 / 21-35801923 /  37-34390282 / 51-31508744</v>
      </c>
      <c r="Q11" s="83"/>
      <c r="R11" s="86"/>
      <c r="S11" s="92"/>
      <c r="T11" s="92"/>
      <c r="U11" s="87"/>
      <c r="X11" s="115"/>
      <c r="Y11" s="116"/>
    </row>
    <row r="12" spans="1:28" ht="46.5" customHeight="1" x14ac:dyDescent="0.25">
      <c r="A12">
        <v>11</v>
      </c>
      <c r="B12" s="154">
        <v>2</v>
      </c>
      <c r="C12" s="130" t="s">
        <v>138</v>
      </c>
      <c r="D12" s="82" t="s">
        <v>139</v>
      </c>
      <c r="E12" s="82"/>
      <c r="F12" s="82"/>
      <c r="G12" s="82"/>
      <c r="H12" s="126" t="s">
        <v>11</v>
      </c>
      <c r="I12" s="126" t="s">
        <v>29</v>
      </c>
      <c r="J12" s="126" t="s">
        <v>140</v>
      </c>
      <c r="K12" s="83" t="s">
        <v>141</v>
      </c>
      <c r="L12" s="265" t="s">
        <v>142</v>
      </c>
      <c r="M12" s="103" t="s">
        <v>164</v>
      </c>
      <c r="N12" s="102" t="s">
        <v>165</v>
      </c>
      <c r="O12" s="105" t="s">
        <v>157</v>
      </c>
      <c r="P12" s="119">
        <v>20173695910639</v>
      </c>
      <c r="Q12" s="83"/>
      <c r="R12" s="86"/>
      <c r="S12" s="92"/>
      <c r="T12" s="92"/>
      <c r="U12" s="87"/>
      <c r="X12" s="115"/>
      <c r="Y12" s="116"/>
    </row>
    <row r="13" spans="1:28" ht="46.5" customHeight="1" x14ac:dyDescent="0.25">
      <c r="A13">
        <v>12</v>
      </c>
      <c r="B13" s="154">
        <v>0</v>
      </c>
      <c r="C13" s="130" t="s">
        <v>138</v>
      </c>
      <c r="D13" s="82" t="s">
        <v>203</v>
      </c>
      <c r="E13" s="82"/>
      <c r="F13" s="82"/>
      <c r="G13" s="82"/>
      <c r="H13" s="126" t="s">
        <v>10</v>
      </c>
      <c r="I13" s="126" t="s">
        <v>28</v>
      </c>
      <c r="J13" s="126" t="s">
        <v>167</v>
      </c>
      <c r="K13" s="83" t="s">
        <v>168</v>
      </c>
      <c r="L13" s="266" t="s">
        <v>169</v>
      </c>
      <c r="M13" s="103" t="s">
        <v>170</v>
      </c>
      <c r="N13" s="102" t="s">
        <v>171</v>
      </c>
      <c r="O13" s="102" t="s">
        <v>172</v>
      </c>
      <c r="P13" s="107">
        <v>1636259060</v>
      </c>
      <c r="Q13" s="83"/>
      <c r="R13" s="86"/>
      <c r="S13" s="92"/>
      <c r="T13" s="92"/>
      <c r="U13" s="81"/>
      <c r="X13" s="106"/>
      <c r="Y13" s="116"/>
      <c r="AB13" s="122"/>
    </row>
    <row r="14" spans="1:28" ht="30.75" customHeight="1" x14ac:dyDescent="0.25">
      <c r="A14">
        <v>13</v>
      </c>
      <c r="B14" s="154">
        <v>0</v>
      </c>
      <c r="C14" s="130" t="s">
        <v>138</v>
      </c>
      <c r="D14" s="82" t="s">
        <v>203</v>
      </c>
      <c r="E14" s="82"/>
      <c r="F14" s="82"/>
      <c r="G14" s="82"/>
      <c r="H14" s="126" t="s">
        <v>10</v>
      </c>
      <c r="I14" s="126" t="s">
        <v>28</v>
      </c>
      <c r="J14" s="126" t="s">
        <v>167</v>
      </c>
      <c r="K14" s="83" t="s">
        <v>168</v>
      </c>
      <c r="L14" s="132" t="s">
        <v>173</v>
      </c>
      <c r="M14" s="103" t="s">
        <v>174</v>
      </c>
      <c r="N14" s="102" t="s">
        <v>175</v>
      </c>
      <c r="O14" s="102" t="s">
        <v>172</v>
      </c>
      <c r="P14" s="107">
        <v>1636259060</v>
      </c>
      <c r="Q14" s="83"/>
      <c r="R14" s="86"/>
      <c r="S14" s="92"/>
      <c r="T14" s="92"/>
      <c r="U14" s="81"/>
      <c r="X14" s="115"/>
      <c r="Y14" s="116"/>
    </row>
    <row r="15" spans="1:28" ht="30.75" customHeight="1" x14ac:dyDescent="0.25">
      <c r="A15">
        <v>14</v>
      </c>
      <c r="B15" s="154">
        <v>0</v>
      </c>
      <c r="C15" s="130" t="s">
        <v>138</v>
      </c>
      <c r="D15" s="82" t="s">
        <v>203</v>
      </c>
      <c r="E15" s="82"/>
      <c r="F15" s="82"/>
      <c r="G15" s="82"/>
      <c r="H15" s="126" t="s">
        <v>10</v>
      </c>
      <c r="I15" s="126" t="s">
        <v>28</v>
      </c>
      <c r="J15" s="126" t="s">
        <v>167</v>
      </c>
      <c r="K15" s="83" t="s">
        <v>176</v>
      </c>
      <c r="L15" s="132" t="s">
        <v>173</v>
      </c>
      <c r="M15" s="103" t="s">
        <v>177</v>
      </c>
      <c r="N15" s="102" t="s">
        <v>178</v>
      </c>
      <c r="O15" s="102" t="s">
        <v>179</v>
      </c>
      <c r="P15" s="107">
        <v>1636259060</v>
      </c>
      <c r="Q15" s="83"/>
      <c r="R15" s="86"/>
      <c r="S15" s="92"/>
      <c r="T15" s="92"/>
      <c r="U15" s="81"/>
      <c r="X15" s="115"/>
      <c r="Y15" s="116"/>
    </row>
    <row r="16" spans="1:28" ht="46.5" customHeight="1" x14ac:dyDescent="0.25">
      <c r="A16">
        <v>15</v>
      </c>
      <c r="B16" s="154">
        <v>0</v>
      </c>
      <c r="C16" s="130" t="s">
        <v>138</v>
      </c>
      <c r="D16" s="82" t="s">
        <v>203</v>
      </c>
      <c r="E16" s="82"/>
      <c r="F16" s="82"/>
      <c r="G16" s="82"/>
      <c r="H16" s="126" t="s">
        <v>10</v>
      </c>
      <c r="I16" s="126" t="s">
        <v>28</v>
      </c>
      <c r="J16" s="126" t="s">
        <v>180</v>
      </c>
      <c r="K16" s="83" t="s">
        <v>181</v>
      </c>
      <c r="L16" s="265" t="s">
        <v>142</v>
      </c>
      <c r="M16" s="103" t="s">
        <v>182</v>
      </c>
      <c r="N16" s="102" t="s">
        <v>183</v>
      </c>
      <c r="O16" s="102" t="s">
        <v>172</v>
      </c>
      <c r="P16" s="107">
        <v>1636259060</v>
      </c>
      <c r="Q16" s="83"/>
      <c r="R16" s="86"/>
      <c r="S16" s="92"/>
      <c r="T16" s="92"/>
      <c r="U16" s="81"/>
      <c r="X16" s="115"/>
      <c r="Y16" s="116"/>
    </row>
    <row r="17" spans="1:28" ht="46.5" customHeight="1" x14ac:dyDescent="0.25">
      <c r="A17">
        <v>16</v>
      </c>
      <c r="B17" s="154">
        <v>0</v>
      </c>
      <c r="C17" s="130" t="s">
        <v>138</v>
      </c>
      <c r="D17" s="82" t="s">
        <v>203</v>
      </c>
      <c r="E17" s="82"/>
      <c r="F17" s="82"/>
      <c r="G17" s="82"/>
      <c r="H17" s="126" t="s">
        <v>10</v>
      </c>
      <c r="I17" s="126" t="s">
        <v>28</v>
      </c>
      <c r="J17" s="126" t="s">
        <v>184</v>
      </c>
      <c r="K17" s="83" t="s">
        <v>141</v>
      </c>
      <c r="L17" s="265" t="s">
        <v>142</v>
      </c>
      <c r="M17" s="103" t="s">
        <v>184</v>
      </c>
      <c r="N17" s="102" t="s">
        <v>185</v>
      </c>
      <c r="O17" s="102"/>
      <c r="P17" s="85"/>
      <c r="Q17" s="83"/>
      <c r="R17" s="86"/>
      <c r="S17" s="92"/>
      <c r="T17" s="92"/>
      <c r="U17" s="81"/>
      <c r="X17" s="106"/>
      <c r="Y17" s="116"/>
    </row>
    <row r="18" spans="1:28" ht="46.5" customHeight="1" x14ac:dyDescent="0.25">
      <c r="A18">
        <v>17</v>
      </c>
      <c r="B18" s="154">
        <v>0</v>
      </c>
      <c r="C18" s="130" t="s">
        <v>138</v>
      </c>
      <c r="D18" s="82" t="s">
        <v>203</v>
      </c>
      <c r="E18" s="82"/>
      <c r="F18" s="82"/>
      <c r="G18" s="82"/>
      <c r="H18" s="126" t="s">
        <v>10</v>
      </c>
      <c r="I18" s="126" t="s">
        <v>28</v>
      </c>
      <c r="J18" s="126" t="s">
        <v>186</v>
      </c>
      <c r="K18" s="83" t="s">
        <v>141</v>
      </c>
      <c r="L18" s="265" t="s">
        <v>142</v>
      </c>
      <c r="M18" s="103" t="s">
        <v>187</v>
      </c>
      <c r="N18" s="102" t="s">
        <v>188</v>
      </c>
      <c r="O18" s="102"/>
      <c r="P18" s="85"/>
      <c r="Q18" s="83"/>
      <c r="R18" s="86"/>
      <c r="S18" s="92"/>
      <c r="T18" s="92"/>
      <c r="U18" s="81"/>
      <c r="X18" s="115"/>
      <c r="Y18" s="116"/>
      <c r="AB18" s="122"/>
    </row>
    <row r="19" spans="1:28" ht="46.5" customHeight="1" x14ac:dyDescent="0.25">
      <c r="A19">
        <v>18</v>
      </c>
      <c r="B19" s="154">
        <v>2</v>
      </c>
      <c r="C19" s="130" t="s">
        <v>138</v>
      </c>
      <c r="D19" s="82" t="s">
        <v>139</v>
      </c>
      <c r="E19" s="82"/>
      <c r="F19" s="82"/>
      <c r="G19" s="82"/>
      <c r="H19" s="126" t="s">
        <v>10</v>
      </c>
      <c r="I19" s="126" t="s">
        <v>29</v>
      </c>
      <c r="J19" s="126" t="s">
        <v>140</v>
      </c>
      <c r="K19" s="83" t="s">
        <v>181</v>
      </c>
      <c r="L19" s="265" t="s">
        <v>142</v>
      </c>
      <c r="M19" s="103" t="s">
        <v>189</v>
      </c>
      <c r="N19" s="102"/>
      <c r="O19" s="102" t="s">
        <v>190</v>
      </c>
      <c r="P19" s="107" t="str">
        <f>CPFs!$D$28</f>
        <v>301.129.818-10</v>
      </c>
      <c r="Q19" s="84"/>
      <c r="R19" s="86"/>
      <c r="S19" s="92"/>
      <c r="T19" s="92"/>
      <c r="U19" s="81"/>
      <c r="X19" s="115"/>
      <c r="Y19" s="116"/>
    </row>
    <row r="20" spans="1:28" ht="46.5" customHeight="1" x14ac:dyDescent="0.25">
      <c r="A20">
        <v>19</v>
      </c>
      <c r="B20" s="154">
        <v>2</v>
      </c>
      <c r="C20" s="130" t="s">
        <v>138</v>
      </c>
      <c r="D20" s="82" t="s">
        <v>520</v>
      </c>
      <c r="E20" s="82"/>
      <c r="F20" s="82"/>
      <c r="G20" s="82"/>
      <c r="H20" s="126" t="s">
        <v>10</v>
      </c>
      <c r="I20" s="126" t="s">
        <v>29</v>
      </c>
      <c r="J20" s="126" t="s">
        <v>192</v>
      </c>
      <c r="K20" s="83" t="s">
        <v>141</v>
      </c>
      <c r="L20" s="266" t="s">
        <v>169</v>
      </c>
      <c r="M20" s="102" t="s">
        <v>193</v>
      </c>
      <c r="N20" s="102" t="s">
        <v>194</v>
      </c>
      <c r="O20" s="102" t="s">
        <v>195</v>
      </c>
      <c r="P20" s="111">
        <f>CPFs!$D$25</f>
        <v>11998719770</v>
      </c>
      <c r="Q20" s="84"/>
      <c r="R20" s="86"/>
      <c r="S20" s="92"/>
      <c r="T20" s="92"/>
      <c r="U20" s="87"/>
      <c r="X20" s="115"/>
      <c r="Y20" s="116"/>
    </row>
    <row r="21" spans="1:28" ht="61.5" customHeight="1" x14ac:dyDescent="0.25">
      <c r="A21">
        <v>20</v>
      </c>
      <c r="B21" s="154">
        <v>0</v>
      </c>
      <c r="C21" s="130" t="s">
        <v>138</v>
      </c>
      <c r="D21" s="82" t="s">
        <v>203</v>
      </c>
      <c r="E21" s="82"/>
      <c r="F21" s="82"/>
      <c r="G21" s="82"/>
      <c r="H21" s="125" t="s">
        <v>11</v>
      </c>
      <c r="I21" s="125" t="s">
        <v>30</v>
      </c>
      <c r="J21" s="126" t="s">
        <v>196</v>
      </c>
      <c r="K21" s="84" t="s">
        <v>168</v>
      </c>
      <c r="L21" s="266" t="s">
        <v>169</v>
      </c>
      <c r="M21" s="101" t="s">
        <v>197</v>
      </c>
      <c r="N21" s="105" t="s">
        <v>135</v>
      </c>
      <c r="O21" s="102" t="s">
        <v>198</v>
      </c>
      <c r="P21" s="107" t="str">
        <f>CPFs!$D$39</f>
        <v>277.750.968-96</v>
      </c>
      <c r="Q21" s="84"/>
      <c r="R21" s="267" t="s">
        <v>199</v>
      </c>
      <c r="S21" s="92">
        <v>32313</v>
      </c>
      <c r="T21" s="92"/>
      <c r="U21" s="81"/>
      <c r="X21" s="106"/>
      <c r="Y21" s="116"/>
    </row>
    <row r="22" spans="1:28" ht="46.5" customHeight="1" x14ac:dyDescent="0.25">
      <c r="A22">
        <v>21</v>
      </c>
      <c r="B22" s="154">
        <v>0</v>
      </c>
      <c r="C22" s="130" t="s">
        <v>138</v>
      </c>
      <c r="D22" s="82" t="s">
        <v>203</v>
      </c>
      <c r="E22" s="82"/>
      <c r="F22" s="82"/>
      <c r="G22" s="82"/>
      <c r="H22" s="125" t="s">
        <v>11</v>
      </c>
      <c r="I22" s="125" t="s">
        <v>30</v>
      </c>
      <c r="J22" s="126" t="s">
        <v>196</v>
      </c>
      <c r="K22" s="84" t="s">
        <v>168</v>
      </c>
      <c r="L22" s="266" t="s">
        <v>169</v>
      </c>
      <c r="M22" s="101" t="s">
        <v>200</v>
      </c>
      <c r="N22" s="105" t="s">
        <v>135</v>
      </c>
      <c r="O22" s="102" t="s">
        <v>201</v>
      </c>
      <c r="P22" s="107" t="str">
        <f>CPFs!$D$35</f>
        <v>348.777.238-89</v>
      </c>
      <c r="Q22" s="84"/>
      <c r="R22" s="267" t="s">
        <v>202</v>
      </c>
      <c r="S22" s="92">
        <v>32314</v>
      </c>
      <c r="T22" s="92"/>
      <c r="U22" s="81"/>
      <c r="X22" s="115"/>
      <c r="Y22" s="116"/>
    </row>
    <row r="23" spans="1:28" ht="46.5" customHeight="1" x14ac:dyDescent="0.25">
      <c r="A23">
        <v>22</v>
      </c>
      <c r="B23" s="154">
        <v>1</v>
      </c>
      <c r="C23" s="130" t="s">
        <v>138</v>
      </c>
      <c r="D23" s="82" t="s">
        <v>203</v>
      </c>
      <c r="E23" s="82"/>
      <c r="F23" s="82"/>
      <c r="G23" s="82"/>
      <c r="H23" s="125" t="s">
        <v>10</v>
      </c>
      <c r="I23" s="125" t="s">
        <v>23</v>
      </c>
      <c r="J23" s="125" t="s">
        <v>204</v>
      </c>
      <c r="K23" s="84" t="s">
        <v>181</v>
      </c>
      <c r="L23" s="266" t="s">
        <v>169</v>
      </c>
      <c r="M23" s="101" t="s">
        <v>205</v>
      </c>
      <c r="N23" s="105" t="s">
        <v>206</v>
      </c>
      <c r="O23" s="105" t="s">
        <v>207</v>
      </c>
      <c r="P23" s="107">
        <f>CPFs!$D$10</f>
        <v>11997474517</v>
      </c>
      <c r="Q23" s="84"/>
      <c r="R23" s="80"/>
      <c r="S23" s="92"/>
      <c r="T23" s="92"/>
      <c r="U23" s="81"/>
      <c r="X23" s="115"/>
      <c r="Y23" s="116"/>
    </row>
    <row r="24" spans="1:28" ht="61.5" customHeight="1" x14ac:dyDescent="0.25">
      <c r="A24">
        <v>23</v>
      </c>
      <c r="B24" s="154">
        <v>1</v>
      </c>
      <c r="C24" s="130" t="s">
        <v>138</v>
      </c>
      <c r="D24" s="82" t="s">
        <v>203</v>
      </c>
      <c r="E24" s="82"/>
      <c r="F24" s="82"/>
      <c r="G24" s="82"/>
      <c r="H24" s="125" t="s">
        <v>10</v>
      </c>
      <c r="I24" s="125" t="s">
        <v>24</v>
      </c>
      <c r="J24" s="125" t="s">
        <v>208</v>
      </c>
      <c r="K24" s="84" t="s">
        <v>168</v>
      </c>
      <c r="L24" s="266" t="s">
        <v>169</v>
      </c>
      <c r="M24" s="101" t="s">
        <v>209</v>
      </c>
      <c r="N24" s="105" t="s">
        <v>210</v>
      </c>
      <c r="O24" s="102" t="s">
        <v>211</v>
      </c>
      <c r="P24" s="107">
        <f>CPFs!$D$12</f>
        <v>11995494391</v>
      </c>
      <c r="Q24" s="84"/>
      <c r="R24" s="80"/>
      <c r="S24" s="92"/>
      <c r="T24" s="92"/>
      <c r="U24" s="91"/>
      <c r="X24" s="115"/>
      <c r="Y24" s="116"/>
    </row>
    <row r="25" spans="1:28" ht="30.75" customHeight="1" x14ac:dyDescent="0.25">
      <c r="A25">
        <v>24</v>
      </c>
      <c r="B25" s="154">
        <v>1</v>
      </c>
      <c r="C25" s="130" t="s">
        <v>138</v>
      </c>
      <c r="D25" s="82" t="s">
        <v>520</v>
      </c>
      <c r="E25" s="82"/>
      <c r="F25" s="82"/>
      <c r="G25" s="82"/>
      <c r="H25" s="125" t="s">
        <v>10</v>
      </c>
      <c r="I25" s="125" t="s">
        <v>23</v>
      </c>
      <c r="J25" s="126" t="s">
        <v>196</v>
      </c>
      <c r="K25" s="84" t="s">
        <v>168</v>
      </c>
      <c r="L25" s="266" t="s">
        <v>169</v>
      </c>
      <c r="M25" s="101" t="s">
        <v>212</v>
      </c>
      <c r="N25" s="102" t="s">
        <v>213</v>
      </c>
      <c r="O25" s="102" t="s">
        <v>214</v>
      </c>
      <c r="P25" s="107" t="str">
        <f>CPFs!$D$40</f>
        <v>277.750.968-96</v>
      </c>
      <c r="Q25" s="84"/>
      <c r="R25" s="267" t="s">
        <v>215</v>
      </c>
      <c r="S25" s="92"/>
      <c r="T25" s="92"/>
      <c r="U25" s="87"/>
      <c r="X25" s="115"/>
      <c r="Y25" s="116"/>
    </row>
    <row r="26" spans="1:28" ht="94.5" x14ac:dyDescent="0.25">
      <c r="A26">
        <v>25</v>
      </c>
      <c r="B26" s="154">
        <v>1</v>
      </c>
      <c r="C26" s="130" t="s">
        <v>138</v>
      </c>
      <c r="D26" s="82" t="s">
        <v>521</v>
      </c>
      <c r="E26" s="82"/>
      <c r="F26" s="82"/>
      <c r="G26" s="82"/>
      <c r="H26" s="126" t="s">
        <v>10</v>
      </c>
      <c r="I26" s="126" t="s">
        <v>23</v>
      </c>
      <c r="J26" s="126" t="s">
        <v>216</v>
      </c>
      <c r="K26" s="83" t="s">
        <v>168</v>
      </c>
      <c r="L26" s="266" t="s">
        <v>169</v>
      </c>
      <c r="M26" s="103" t="s">
        <v>217</v>
      </c>
      <c r="N26" s="102" t="s">
        <v>213</v>
      </c>
      <c r="O26" s="102" t="s">
        <v>218</v>
      </c>
      <c r="P26" s="107">
        <f>CPFs!$D$15</f>
        <v>11944843698</v>
      </c>
      <c r="Q26" s="83"/>
      <c r="R26" s="86"/>
      <c r="S26" s="92"/>
      <c r="T26" s="92"/>
      <c r="U26" s="87"/>
      <c r="X26" s="106"/>
      <c r="Y26" s="116"/>
    </row>
    <row r="27" spans="1:28" ht="30.75" customHeight="1" x14ac:dyDescent="0.25">
      <c r="A27">
        <v>26</v>
      </c>
      <c r="B27" s="154">
        <v>1</v>
      </c>
      <c r="C27" s="130" t="s">
        <v>138</v>
      </c>
      <c r="D27" s="82" t="s">
        <v>521</v>
      </c>
      <c r="E27" s="82"/>
      <c r="F27" s="82"/>
      <c r="G27" s="82"/>
      <c r="H27" s="126" t="s">
        <v>10</v>
      </c>
      <c r="I27" s="125" t="s">
        <v>23</v>
      </c>
      <c r="J27" s="126" t="s">
        <v>216</v>
      </c>
      <c r="K27" s="83" t="s">
        <v>168</v>
      </c>
      <c r="L27" s="266" t="s">
        <v>169</v>
      </c>
      <c r="M27" s="103" t="s">
        <v>219</v>
      </c>
      <c r="N27" s="102" t="s">
        <v>213</v>
      </c>
      <c r="O27" s="102" t="s">
        <v>220</v>
      </c>
      <c r="P27" s="107">
        <f>CPFs!$D$16</f>
        <v>11941538722</v>
      </c>
      <c r="Q27" s="83"/>
      <c r="R27" s="86" t="s">
        <v>221</v>
      </c>
      <c r="S27" s="92"/>
      <c r="T27" s="92"/>
      <c r="U27" s="87"/>
    </row>
    <row r="28" spans="1:28" s="66" customFormat="1" ht="77.25" customHeight="1" x14ac:dyDescent="0.25">
      <c r="A28">
        <v>27</v>
      </c>
      <c r="B28" s="154">
        <v>1</v>
      </c>
      <c r="C28" s="130" t="s">
        <v>138</v>
      </c>
      <c r="D28" s="82" t="s">
        <v>520</v>
      </c>
      <c r="E28" s="82"/>
      <c r="F28" s="82"/>
      <c r="G28" s="82"/>
      <c r="H28" s="126" t="s">
        <v>10</v>
      </c>
      <c r="I28" s="125" t="s">
        <v>23</v>
      </c>
      <c r="J28" s="126" t="s">
        <v>222</v>
      </c>
      <c r="K28" s="83" t="s">
        <v>181</v>
      </c>
      <c r="L28" s="266" t="s">
        <v>169</v>
      </c>
      <c r="M28" s="103" t="s">
        <v>223</v>
      </c>
      <c r="N28" s="102" t="s">
        <v>224</v>
      </c>
      <c r="O28" s="102" t="s">
        <v>225</v>
      </c>
      <c r="P28" s="107">
        <f>CPFs!$D$18</f>
        <v>11997919871</v>
      </c>
      <c r="Q28" s="84"/>
      <c r="R28" s="86"/>
      <c r="S28" s="92"/>
      <c r="T28" s="92"/>
      <c r="U28" s="87"/>
    </row>
    <row r="29" spans="1:28" ht="30.75" customHeight="1" x14ac:dyDescent="0.25">
      <c r="A29">
        <v>28</v>
      </c>
      <c r="B29" s="154">
        <v>1</v>
      </c>
      <c r="C29" s="130" t="s">
        <v>138</v>
      </c>
      <c r="D29" s="82" t="s">
        <v>203</v>
      </c>
      <c r="E29" s="82"/>
      <c r="F29" s="82"/>
      <c r="G29" s="82"/>
      <c r="H29" s="126" t="s">
        <v>12</v>
      </c>
      <c r="I29" s="125" t="s">
        <v>23</v>
      </c>
      <c r="J29" s="126" t="s">
        <v>196</v>
      </c>
      <c r="K29" s="83" t="s">
        <v>168</v>
      </c>
      <c r="L29" s="132" t="s">
        <v>173</v>
      </c>
      <c r="M29" s="103" t="s">
        <v>226</v>
      </c>
      <c r="N29" s="102" t="s">
        <v>227</v>
      </c>
      <c r="O29" s="102" t="s">
        <v>190</v>
      </c>
      <c r="P29" s="107" t="str">
        <f>CPFs!$D$28</f>
        <v>301.129.818-10</v>
      </c>
      <c r="Q29" s="83"/>
      <c r="R29" s="267" t="s">
        <v>375</v>
      </c>
      <c r="S29" s="92"/>
      <c r="T29" s="92"/>
      <c r="U29" s="87"/>
    </row>
    <row r="30" spans="1:28" ht="46.5" customHeight="1" x14ac:dyDescent="0.25">
      <c r="A30">
        <v>29</v>
      </c>
      <c r="B30" s="154">
        <v>1</v>
      </c>
      <c r="C30" s="130" t="s">
        <v>138</v>
      </c>
      <c r="D30" s="82" t="s">
        <v>203</v>
      </c>
      <c r="E30" s="82"/>
      <c r="F30" s="82"/>
      <c r="G30" s="82"/>
      <c r="H30" s="126" t="s">
        <v>12</v>
      </c>
      <c r="I30" s="126" t="s">
        <v>25</v>
      </c>
      <c r="J30" s="126" t="s">
        <v>196</v>
      </c>
      <c r="K30" s="83" t="s">
        <v>168</v>
      </c>
      <c r="L30" s="266" t="s">
        <v>169</v>
      </c>
      <c r="M30" s="103" t="s">
        <v>228</v>
      </c>
      <c r="N30" s="102" t="s">
        <v>213</v>
      </c>
      <c r="O30" s="102" t="s">
        <v>229</v>
      </c>
      <c r="P30" s="107" t="str">
        <f>CPFs!$D$33</f>
        <v>274.615.588-54</v>
      </c>
      <c r="Q30" s="119" t="s">
        <v>230</v>
      </c>
      <c r="R30" s="267" t="s">
        <v>231</v>
      </c>
      <c r="S30" s="92"/>
      <c r="T30" s="92"/>
      <c r="U30" s="87"/>
    </row>
    <row r="31" spans="1:28" ht="46.5" customHeight="1" x14ac:dyDescent="0.25">
      <c r="A31">
        <v>30</v>
      </c>
      <c r="B31" s="154">
        <v>1</v>
      </c>
      <c r="C31" s="130" t="s">
        <v>138</v>
      </c>
      <c r="D31" s="82" t="s">
        <v>203</v>
      </c>
      <c r="E31" s="82"/>
      <c r="F31" s="82"/>
      <c r="G31" s="82"/>
      <c r="H31" s="126" t="s">
        <v>12</v>
      </c>
      <c r="I31" s="125" t="s">
        <v>23</v>
      </c>
      <c r="J31" s="126" t="s">
        <v>232</v>
      </c>
      <c r="K31" s="83" t="s">
        <v>168</v>
      </c>
      <c r="L31" s="266" t="s">
        <v>169</v>
      </c>
      <c r="M31" s="103" t="s">
        <v>233</v>
      </c>
      <c r="N31" s="102" t="s">
        <v>213</v>
      </c>
      <c r="O31" s="102" t="s">
        <v>225</v>
      </c>
      <c r="P31" s="107">
        <f>CPFs!$D$18</f>
        <v>11997919871</v>
      </c>
      <c r="Q31" s="84"/>
      <c r="R31" s="86"/>
      <c r="S31" s="92"/>
      <c r="T31" s="92"/>
      <c r="U31" s="87"/>
    </row>
    <row r="32" spans="1:28" ht="46.5" customHeight="1" x14ac:dyDescent="0.25">
      <c r="A32">
        <v>31</v>
      </c>
      <c r="B32" s="154">
        <v>1</v>
      </c>
      <c r="C32" s="130" t="s">
        <v>138</v>
      </c>
      <c r="D32" s="82" t="s">
        <v>521</v>
      </c>
      <c r="E32" s="82"/>
      <c r="F32" s="82"/>
      <c r="G32" s="82"/>
      <c r="H32" s="126" t="s">
        <v>11</v>
      </c>
      <c r="I32" s="125" t="s">
        <v>23</v>
      </c>
      <c r="J32" s="126" t="s">
        <v>234</v>
      </c>
      <c r="K32" s="83" t="s">
        <v>181</v>
      </c>
      <c r="L32" s="266" t="s">
        <v>169</v>
      </c>
      <c r="M32" s="103" t="s">
        <v>235</v>
      </c>
      <c r="N32" s="102" t="s">
        <v>236</v>
      </c>
      <c r="O32" s="102" t="s">
        <v>225</v>
      </c>
      <c r="P32" s="107">
        <f>CPFs!$D$18</f>
        <v>11997919871</v>
      </c>
      <c r="Q32" s="84"/>
      <c r="R32" s="86"/>
      <c r="S32" s="92"/>
      <c r="T32" s="92"/>
      <c r="U32" s="87"/>
    </row>
    <row r="33" spans="1:21" ht="46.5" customHeight="1" x14ac:dyDescent="0.25">
      <c r="A33">
        <v>32</v>
      </c>
      <c r="B33" s="154">
        <v>1</v>
      </c>
      <c r="C33" s="130" t="s">
        <v>138</v>
      </c>
      <c r="D33" s="82" t="s">
        <v>520</v>
      </c>
      <c r="E33" s="82"/>
      <c r="F33" s="82"/>
      <c r="G33" s="82"/>
      <c r="H33" s="126" t="s">
        <v>10</v>
      </c>
      <c r="I33" s="126" t="s">
        <v>23</v>
      </c>
      <c r="J33" s="126" t="s">
        <v>237</v>
      </c>
      <c r="K33" s="83" t="s">
        <v>181</v>
      </c>
      <c r="L33" s="132" t="s">
        <v>173</v>
      </c>
      <c r="M33" s="103" t="s">
        <v>238</v>
      </c>
      <c r="N33" s="102" t="s">
        <v>239</v>
      </c>
      <c r="O33" s="102" t="s">
        <v>240</v>
      </c>
      <c r="P33" s="108">
        <f>CPFs!$D$13</f>
        <v>11973349145</v>
      </c>
      <c r="Q33" s="83" t="s">
        <v>241</v>
      </c>
      <c r="R33" s="86"/>
      <c r="S33" s="92"/>
      <c r="T33" s="92"/>
      <c r="U33" s="87"/>
    </row>
    <row r="34" spans="1:21" ht="61.5" customHeight="1" x14ac:dyDescent="0.25">
      <c r="A34">
        <v>33</v>
      </c>
      <c r="B34" s="154">
        <v>1</v>
      </c>
      <c r="C34" s="130" t="s">
        <v>138</v>
      </c>
      <c r="D34" s="82" t="s">
        <v>518</v>
      </c>
      <c r="E34" s="82"/>
      <c r="F34" s="82"/>
      <c r="G34" s="82"/>
      <c r="H34" s="126" t="s">
        <v>11</v>
      </c>
      <c r="I34" s="126" t="s">
        <v>23</v>
      </c>
      <c r="J34" s="126" t="s">
        <v>204</v>
      </c>
      <c r="K34" s="83" t="s">
        <v>181</v>
      </c>
      <c r="L34" s="266" t="s">
        <v>169</v>
      </c>
      <c r="M34" s="103" t="s">
        <v>242</v>
      </c>
      <c r="N34" s="102" t="s">
        <v>206</v>
      </c>
      <c r="O34" s="105" t="s">
        <v>207</v>
      </c>
      <c r="P34" s="107">
        <f>CPFs!$D$10</f>
        <v>11997474517</v>
      </c>
      <c r="Q34" s="84"/>
      <c r="R34" s="86"/>
      <c r="S34" s="92"/>
      <c r="T34" s="92"/>
      <c r="U34" s="87"/>
    </row>
    <row r="35" spans="1:21" ht="30.75" customHeight="1" x14ac:dyDescent="0.25">
      <c r="A35">
        <v>34</v>
      </c>
      <c r="B35" s="154">
        <v>1</v>
      </c>
      <c r="C35" s="130" t="s">
        <v>138</v>
      </c>
      <c r="D35" s="82" t="s">
        <v>518</v>
      </c>
      <c r="E35" s="82"/>
      <c r="F35" s="82"/>
      <c r="G35" s="82"/>
      <c r="H35" s="126" t="s">
        <v>11</v>
      </c>
      <c r="I35" s="126" t="s">
        <v>23</v>
      </c>
      <c r="J35" s="126" t="s">
        <v>196</v>
      </c>
      <c r="K35" s="83" t="s">
        <v>168</v>
      </c>
      <c r="L35" s="266" t="s">
        <v>169</v>
      </c>
      <c r="M35" s="103" t="s">
        <v>243</v>
      </c>
      <c r="N35" s="102" t="s">
        <v>213</v>
      </c>
      <c r="O35" s="102" t="s">
        <v>244</v>
      </c>
      <c r="P35" s="273" t="s">
        <v>519</v>
      </c>
      <c r="Q35" s="84"/>
      <c r="R35" s="267" t="s">
        <v>245</v>
      </c>
      <c r="S35" s="92"/>
      <c r="T35" s="92"/>
      <c r="U35" s="87"/>
    </row>
    <row r="36" spans="1:21" ht="46.5" customHeight="1" x14ac:dyDescent="0.25">
      <c r="A36">
        <v>35</v>
      </c>
      <c r="B36" s="154">
        <v>1</v>
      </c>
      <c r="C36" s="130" t="s">
        <v>138</v>
      </c>
      <c r="D36" s="82" t="s">
        <v>521</v>
      </c>
      <c r="E36" s="82"/>
      <c r="F36" s="82"/>
      <c r="G36" s="82"/>
      <c r="H36" s="126" t="s">
        <v>10</v>
      </c>
      <c r="I36" s="125" t="s">
        <v>23</v>
      </c>
      <c r="J36" s="126" t="s">
        <v>246</v>
      </c>
      <c r="K36" s="83" t="s">
        <v>168</v>
      </c>
      <c r="L36" s="266" t="s">
        <v>169</v>
      </c>
      <c r="M36" s="103" t="s">
        <v>247</v>
      </c>
      <c r="N36" s="102" t="s">
        <v>213</v>
      </c>
      <c r="O36" s="102" t="str">
        <f>"Linha habilitada Cenário "&amp;ROW(M35)</f>
        <v>Linha habilitada Cenário 35</v>
      </c>
      <c r="P36" s="107" t="s">
        <v>248</v>
      </c>
      <c r="Q36" s="83"/>
      <c r="R36" s="86"/>
      <c r="S36" s="92"/>
      <c r="T36" s="92"/>
      <c r="U36" s="87"/>
    </row>
    <row r="37" spans="1:21" ht="46.5" customHeight="1" x14ac:dyDescent="0.25">
      <c r="A37">
        <v>36</v>
      </c>
      <c r="B37" s="154">
        <v>1</v>
      </c>
      <c r="C37" s="130" t="s">
        <v>138</v>
      </c>
      <c r="D37" s="82" t="s">
        <v>203</v>
      </c>
      <c r="E37" s="82"/>
      <c r="F37" s="82"/>
      <c r="G37" s="82"/>
      <c r="H37" s="126" t="s">
        <v>11</v>
      </c>
      <c r="I37" s="126" t="s">
        <v>25</v>
      </c>
      <c r="J37" s="126" t="s">
        <v>196</v>
      </c>
      <c r="K37" s="83" t="s">
        <v>168</v>
      </c>
      <c r="L37" s="266" t="s">
        <v>169</v>
      </c>
      <c r="M37" s="103" t="s">
        <v>249</v>
      </c>
      <c r="N37" s="102" t="s">
        <v>213</v>
      </c>
      <c r="O37" s="102" t="s">
        <v>250</v>
      </c>
      <c r="P37" s="107" t="str">
        <f>CPFs!$D$34</f>
        <v>185.043.228-74</v>
      </c>
      <c r="Q37" s="119" t="s">
        <v>251</v>
      </c>
      <c r="R37" s="267" t="s">
        <v>252</v>
      </c>
      <c r="S37" s="92"/>
      <c r="T37" s="92"/>
      <c r="U37" s="87"/>
    </row>
    <row r="38" spans="1:21" ht="46.5" customHeight="1" x14ac:dyDescent="0.25">
      <c r="A38">
        <v>37</v>
      </c>
      <c r="B38" s="154">
        <v>0</v>
      </c>
      <c r="C38" s="130" t="s">
        <v>138</v>
      </c>
      <c r="D38" s="82" t="s">
        <v>203</v>
      </c>
      <c r="E38" s="82"/>
      <c r="F38" s="82"/>
      <c r="G38" s="82"/>
      <c r="H38" s="126" t="s">
        <v>11</v>
      </c>
      <c r="I38" s="127" t="s">
        <v>27</v>
      </c>
      <c r="J38" s="126" t="s">
        <v>196</v>
      </c>
      <c r="K38" s="93" t="s">
        <v>168</v>
      </c>
      <c r="L38" s="132" t="s">
        <v>173</v>
      </c>
      <c r="M38" s="155" t="s">
        <v>253</v>
      </c>
      <c r="N38" s="156" t="s">
        <v>227</v>
      </c>
      <c r="O38" s="156"/>
      <c r="P38" s="157" t="s">
        <v>254</v>
      </c>
      <c r="Q38" s="93"/>
      <c r="R38" s="94"/>
      <c r="S38" s="92"/>
      <c r="T38" s="92"/>
      <c r="U38" s="87"/>
    </row>
    <row r="39" spans="1:21" ht="30.75" customHeight="1" x14ac:dyDescent="0.25">
      <c r="A39">
        <v>38</v>
      </c>
      <c r="B39" s="154">
        <v>1</v>
      </c>
      <c r="C39" s="130" t="s">
        <v>138</v>
      </c>
      <c r="D39" s="82" t="s">
        <v>518</v>
      </c>
      <c r="E39" s="82"/>
      <c r="F39" s="82"/>
      <c r="G39" s="82"/>
      <c r="H39" s="126" t="s">
        <v>11</v>
      </c>
      <c r="I39" s="125" t="s">
        <v>23</v>
      </c>
      <c r="J39" s="126" t="s">
        <v>222</v>
      </c>
      <c r="K39" s="83" t="s">
        <v>181</v>
      </c>
      <c r="L39" s="266" t="s">
        <v>169</v>
      </c>
      <c r="M39" s="103" t="s">
        <v>255</v>
      </c>
      <c r="N39" s="102" t="s">
        <v>224</v>
      </c>
      <c r="O39" s="102" t="s">
        <v>225</v>
      </c>
      <c r="P39" s="107">
        <f>CPFs!$D$18</f>
        <v>11997919871</v>
      </c>
      <c r="Q39" s="84"/>
      <c r="R39" s="86"/>
      <c r="S39" s="92"/>
      <c r="T39" s="92"/>
      <c r="U39" s="81"/>
    </row>
    <row r="40" spans="1:21" ht="46.5" customHeight="1" x14ac:dyDescent="0.25">
      <c r="A40">
        <v>39</v>
      </c>
      <c r="B40" s="154">
        <v>1</v>
      </c>
      <c r="C40" s="130" t="s">
        <v>138</v>
      </c>
      <c r="D40" s="82" t="s">
        <v>520</v>
      </c>
      <c r="E40" s="82"/>
      <c r="F40" s="82"/>
      <c r="G40" s="82"/>
      <c r="H40" s="126" t="s">
        <v>11</v>
      </c>
      <c r="I40" s="125" t="s">
        <v>23</v>
      </c>
      <c r="J40" s="126" t="s">
        <v>256</v>
      </c>
      <c r="K40" s="83" t="s">
        <v>168</v>
      </c>
      <c r="L40" s="132" t="s">
        <v>173</v>
      </c>
      <c r="M40" s="103" t="s">
        <v>257</v>
      </c>
      <c r="N40" s="102" t="s">
        <v>258</v>
      </c>
      <c r="O40" s="102" t="s">
        <v>225</v>
      </c>
      <c r="P40" s="107">
        <f>CPFs!$D$18</f>
        <v>11997919871</v>
      </c>
      <c r="Q40" s="83"/>
      <c r="R40" s="267" t="s">
        <v>510</v>
      </c>
      <c r="S40" s="92"/>
      <c r="T40" s="92"/>
      <c r="U40" s="87"/>
    </row>
    <row r="41" spans="1:21" ht="46.5" customHeight="1" x14ac:dyDescent="0.25">
      <c r="A41">
        <v>40</v>
      </c>
      <c r="B41" s="154">
        <v>1</v>
      </c>
      <c r="C41" s="130" t="s">
        <v>138</v>
      </c>
      <c r="D41" s="82" t="s">
        <v>518</v>
      </c>
      <c r="E41" s="82"/>
      <c r="F41" s="82"/>
      <c r="G41" s="82"/>
      <c r="H41" s="126" t="s">
        <v>11</v>
      </c>
      <c r="I41" s="125" t="s">
        <v>23</v>
      </c>
      <c r="J41" s="126" t="s">
        <v>246</v>
      </c>
      <c r="K41" s="83" t="s">
        <v>168</v>
      </c>
      <c r="L41" s="266" t="s">
        <v>169</v>
      </c>
      <c r="M41" s="103" t="s">
        <v>259</v>
      </c>
      <c r="N41" s="102" t="s">
        <v>213</v>
      </c>
      <c r="O41" s="102" t="s">
        <v>260</v>
      </c>
      <c r="P41" s="107">
        <f>CPFs!$D$17</f>
        <v>11975312340</v>
      </c>
      <c r="Q41" s="83"/>
      <c r="R41" s="86"/>
      <c r="S41" s="92"/>
      <c r="T41" s="92"/>
      <c r="U41" s="81"/>
    </row>
    <row r="42" spans="1:21" ht="30.75" customHeight="1" x14ac:dyDescent="0.25">
      <c r="A42">
        <v>41</v>
      </c>
      <c r="B42" s="154">
        <v>1</v>
      </c>
      <c r="C42" s="130" t="s">
        <v>138</v>
      </c>
      <c r="D42" s="82" t="s">
        <v>520</v>
      </c>
      <c r="E42" s="82"/>
      <c r="F42" s="82"/>
      <c r="G42" s="82"/>
      <c r="H42" s="126" t="s">
        <v>11</v>
      </c>
      <c r="I42" s="125" t="s">
        <v>23</v>
      </c>
      <c r="J42" s="126" t="s">
        <v>232</v>
      </c>
      <c r="K42" s="83" t="s">
        <v>168</v>
      </c>
      <c r="L42" s="266" t="s">
        <v>169</v>
      </c>
      <c r="M42" s="103" t="s">
        <v>261</v>
      </c>
      <c r="N42" s="102" t="s">
        <v>213</v>
      </c>
      <c r="O42" s="102" t="s">
        <v>225</v>
      </c>
      <c r="P42" s="107">
        <f>CPFs!$D$18</f>
        <v>11997919871</v>
      </c>
      <c r="Q42" s="83"/>
      <c r="R42" s="86"/>
      <c r="S42" s="92"/>
      <c r="T42" s="92"/>
      <c r="U42" s="81"/>
    </row>
    <row r="43" spans="1:21" ht="30.75" customHeight="1" x14ac:dyDescent="0.25">
      <c r="A43">
        <v>42</v>
      </c>
      <c r="B43" s="154">
        <v>1</v>
      </c>
      <c r="C43" s="130" t="s">
        <v>138</v>
      </c>
      <c r="D43" s="82" t="s">
        <v>139</v>
      </c>
      <c r="E43" s="82"/>
      <c r="F43" s="82"/>
      <c r="G43" s="82"/>
      <c r="H43" s="126" t="s">
        <v>11</v>
      </c>
      <c r="I43" s="125" t="s">
        <v>23</v>
      </c>
      <c r="J43" s="126" t="s">
        <v>262</v>
      </c>
      <c r="K43" s="83" t="s">
        <v>141</v>
      </c>
      <c r="L43" s="265" t="s">
        <v>142</v>
      </c>
      <c r="M43" s="103" t="s">
        <v>263</v>
      </c>
      <c r="N43" s="102" t="s">
        <v>264</v>
      </c>
      <c r="O43" s="105" t="s">
        <v>265</v>
      </c>
      <c r="P43" s="107">
        <f>CPFs!$D$11</f>
        <v>11996012919</v>
      </c>
      <c r="Q43" s="83"/>
      <c r="R43" s="86"/>
      <c r="S43" s="92"/>
      <c r="T43" s="92"/>
      <c r="U43" s="81"/>
    </row>
    <row r="44" spans="1:21" ht="30.75" customHeight="1" x14ac:dyDescent="0.25">
      <c r="A44">
        <v>43</v>
      </c>
      <c r="B44" s="154">
        <v>1</v>
      </c>
      <c r="C44" s="130" t="s">
        <v>138</v>
      </c>
      <c r="D44" s="82" t="s">
        <v>139</v>
      </c>
      <c r="E44" s="82"/>
      <c r="F44" s="82"/>
      <c r="G44" s="82"/>
      <c r="H44" s="126" t="s">
        <v>10</v>
      </c>
      <c r="I44" s="125" t="s">
        <v>23</v>
      </c>
      <c r="J44" s="126" t="s">
        <v>262</v>
      </c>
      <c r="K44" s="83" t="s">
        <v>141</v>
      </c>
      <c r="L44" s="265" t="s">
        <v>142</v>
      </c>
      <c r="M44" s="103" t="s">
        <v>263</v>
      </c>
      <c r="N44" s="102" t="s">
        <v>264</v>
      </c>
      <c r="O44" s="105" t="s">
        <v>265</v>
      </c>
      <c r="P44" s="107">
        <f>CPFs!$D$11</f>
        <v>11996012919</v>
      </c>
      <c r="Q44" s="83"/>
      <c r="R44" s="86"/>
      <c r="S44" s="92"/>
      <c r="T44" s="92"/>
      <c r="U44" s="81"/>
    </row>
    <row r="45" spans="1:21" ht="30.75" customHeight="1" x14ac:dyDescent="0.25">
      <c r="A45">
        <v>44</v>
      </c>
      <c r="B45" s="154">
        <v>1</v>
      </c>
      <c r="C45" s="130" t="s">
        <v>138</v>
      </c>
      <c r="D45" s="82" t="s">
        <v>203</v>
      </c>
      <c r="E45" s="82"/>
      <c r="F45" s="82"/>
      <c r="G45" s="82"/>
      <c r="H45" s="126" t="s">
        <v>12</v>
      </c>
      <c r="I45" s="125" t="s">
        <v>22</v>
      </c>
      <c r="J45" s="126" t="s">
        <v>266</v>
      </c>
      <c r="K45" s="83" t="s">
        <v>168</v>
      </c>
      <c r="L45" s="266" t="s">
        <v>169</v>
      </c>
      <c r="M45" s="103" t="s">
        <v>267</v>
      </c>
      <c r="N45" s="102" t="s">
        <v>268</v>
      </c>
      <c r="O45" s="102" t="s">
        <v>195</v>
      </c>
      <c r="P45" s="111">
        <f>CPFs!$D$25</f>
        <v>11998719770</v>
      </c>
      <c r="Q45" s="84"/>
      <c r="R45" s="267" t="s">
        <v>269</v>
      </c>
      <c r="S45" s="92"/>
      <c r="T45" s="92"/>
      <c r="U45" s="81"/>
    </row>
    <row r="46" spans="1:21" ht="46.5" customHeight="1" x14ac:dyDescent="0.25">
      <c r="A46">
        <v>45</v>
      </c>
      <c r="B46" s="154">
        <v>1</v>
      </c>
      <c r="C46" s="130" t="s">
        <v>138</v>
      </c>
      <c r="D46" s="82" t="s">
        <v>203</v>
      </c>
      <c r="E46" s="82"/>
      <c r="F46" s="82"/>
      <c r="G46" s="82"/>
      <c r="H46" s="126" t="s">
        <v>12</v>
      </c>
      <c r="I46" s="125" t="s">
        <v>24</v>
      </c>
      <c r="J46" s="126" t="s">
        <v>262</v>
      </c>
      <c r="K46" s="83" t="s">
        <v>141</v>
      </c>
      <c r="L46" s="265" t="s">
        <v>142</v>
      </c>
      <c r="M46" s="103" t="s">
        <v>263</v>
      </c>
      <c r="N46" s="102" t="s">
        <v>270</v>
      </c>
      <c r="O46" s="102" t="s">
        <v>211</v>
      </c>
      <c r="P46" s="107">
        <f>CPFs!$D$12</f>
        <v>11995494391</v>
      </c>
      <c r="Q46" s="83"/>
      <c r="R46" s="86"/>
      <c r="S46" s="92"/>
      <c r="T46" s="92"/>
      <c r="U46" s="81"/>
    </row>
    <row r="47" spans="1:21" ht="46.5" customHeight="1" x14ac:dyDescent="0.25">
      <c r="A47">
        <v>46</v>
      </c>
      <c r="B47" s="154">
        <v>1</v>
      </c>
      <c r="C47" s="130" t="s">
        <v>138</v>
      </c>
      <c r="D47" s="82" t="s">
        <v>203</v>
      </c>
      <c r="E47" s="82"/>
      <c r="F47" s="82"/>
      <c r="G47" s="82"/>
      <c r="H47" s="125" t="s">
        <v>12</v>
      </c>
      <c r="I47" s="125" t="s">
        <v>23</v>
      </c>
      <c r="J47" s="125" t="s">
        <v>204</v>
      </c>
      <c r="K47" s="84" t="s">
        <v>181</v>
      </c>
      <c r="L47" s="266" t="s">
        <v>169</v>
      </c>
      <c r="M47" s="101" t="s">
        <v>242</v>
      </c>
      <c r="N47" s="105" t="s">
        <v>206</v>
      </c>
      <c r="O47" s="105" t="s">
        <v>207</v>
      </c>
      <c r="P47" s="107">
        <f>CPFs!$D$10</f>
        <v>11997474517</v>
      </c>
      <c r="Q47" s="83"/>
      <c r="R47" s="80"/>
      <c r="S47" s="92"/>
      <c r="T47" s="92"/>
      <c r="U47" s="81" t="s">
        <v>271</v>
      </c>
    </row>
    <row r="48" spans="1:21" ht="46.5" customHeight="1" x14ac:dyDescent="0.25">
      <c r="A48">
        <v>47</v>
      </c>
      <c r="B48" s="154">
        <v>1</v>
      </c>
      <c r="C48" s="130" t="s">
        <v>138</v>
      </c>
      <c r="D48" s="82" t="s">
        <v>203</v>
      </c>
      <c r="E48" s="82"/>
      <c r="F48" s="82"/>
      <c r="G48" s="82"/>
      <c r="H48" s="125" t="s">
        <v>12</v>
      </c>
      <c r="I48" s="125" t="s">
        <v>23</v>
      </c>
      <c r="J48" s="126" t="s">
        <v>237</v>
      </c>
      <c r="K48" s="84" t="s">
        <v>181</v>
      </c>
      <c r="L48" s="132" t="s">
        <v>173</v>
      </c>
      <c r="M48" s="101" t="s">
        <v>238</v>
      </c>
      <c r="N48" s="105" t="s">
        <v>239</v>
      </c>
      <c r="O48" s="105" t="s">
        <v>240</v>
      </c>
      <c r="P48" s="108">
        <f>CPFs!$D$13</f>
        <v>11973349145</v>
      </c>
      <c r="Q48" s="83" t="s">
        <v>241</v>
      </c>
      <c r="R48" s="80"/>
      <c r="S48" s="92"/>
      <c r="T48" s="92"/>
      <c r="U48" s="81"/>
    </row>
    <row r="49" spans="1:21" ht="46.5" customHeight="1" x14ac:dyDescent="0.25">
      <c r="A49">
        <v>48</v>
      </c>
      <c r="B49" s="154">
        <v>1</v>
      </c>
      <c r="C49" s="130" t="s">
        <v>138</v>
      </c>
      <c r="D49" s="82" t="s">
        <v>518</v>
      </c>
      <c r="E49" s="82"/>
      <c r="F49" s="82"/>
      <c r="G49" s="82"/>
      <c r="H49" s="125" t="s">
        <v>10</v>
      </c>
      <c r="I49" s="125" t="s">
        <v>23</v>
      </c>
      <c r="J49" s="125" t="s">
        <v>272</v>
      </c>
      <c r="K49" s="84" t="s">
        <v>181</v>
      </c>
      <c r="L49" s="266" t="s">
        <v>169</v>
      </c>
      <c r="M49" s="101" t="s">
        <v>273</v>
      </c>
      <c r="N49" s="105" t="s">
        <v>274</v>
      </c>
      <c r="O49" s="105" t="s">
        <v>207</v>
      </c>
      <c r="P49" s="107">
        <f>CPFs!$D$10</f>
        <v>11997474517</v>
      </c>
      <c r="Q49" s="83"/>
      <c r="R49" s="80"/>
      <c r="S49" s="92"/>
      <c r="T49" s="92"/>
      <c r="U49" s="81"/>
    </row>
    <row r="50" spans="1:21" ht="46.5" customHeight="1" x14ac:dyDescent="0.25">
      <c r="A50">
        <v>49</v>
      </c>
      <c r="B50" s="154">
        <v>1</v>
      </c>
      <c r="C50" s="130" t="s">
        <v>138</v>
      </c>
      <c r="D50" s="82" t="s">
        <v>518</v>
      </c>
      <c r="E50" s="82"/>
      <c r="F50" s="82"/>
      <c r="G50" s="82"/>
      <c r="H50" s="125" t="s">
        <v>11</v>
      </c>
      <c r="I50" s="125" t="s">
        <v>23</v>
      </c>
      <c r="J50" s="125" t="s">
        <v>272</v>
      </c>
      <c r="K50" s="84" t="s">
        <v>181</v>
      </c>
      <c r="L50" s="266" t="s">
        <v>169</v>
      </c>
      <c r="M50" s="101" t="s">
        <v>273</v>
      </c>
      <c r="N50" s="105" t="s">
        <v>274</v>
      </c>
      <c r="O50" s="105" t="s">
        <v>207</v>
      </c>
      <c r="P50" s="107">
        <f>CPFs!$D$10</f>
        <v>11997474517</v>
      </c>
      <c r="Q50" s="84"/>
      <c r="R50" s="80"/>
      <c r="S50" s="92"/>
      <c r="T50" s="92"/>
      <c r="U50" s="81"/>
    </row>
    <row r="51" spans="1:21" ht="46.5" customHeight="1" x14ac:dyDescent="0.25">
      <c r="A51">
        <v>50</v>
      </c>
      <c r="B51" s="154">
        <v>1</v>
      </c>
      <c r="C51" s="130" t="s">
        <v>138</v>
      </c>
      <c r="D51" s="82" t="s">
        <v>203</v>
      </c>
      <c r="E51" s="82"/>
      <c r="F51" s="82"/>
      <c r="G51" s="82"/>
      <c r="H51" s="125" t="s">
        <v>12</v>
      </c>
      <c r="I51" s="125" t="s">
        <v>23</v>
      </c>
      <c r="J51" s="125" t="s">
        <v>272</v>
      </c>
      <c r="K51" s="84" t="s">
        <v>181</v>
      </c>
      <c r="L51" s="266" t="s">
        <v>169</v>
      </c>
      <c r="M51" s="101" t="s">
        <v>273</v>
      </c>
      <c r="N51" s="105" t="s">
        <v>274</v>
      </c>
      <c r="O51" s="105" t="s">
        <v>207</v>
      </c>
      <c r="P51" s="107">
        <f>CPFs!$D$10</f>
        <v>11997474517</v>
      </c>
      <c r="Q51" s="84"/>
      <c r="R51" s="80"/>
      <c r="S51" s="92"/>
      <c r="T51" s="92"/>
      <c r="U51" s="81"/>
    </row>
    <row r="52" spans="1:21" ht="46.5" customHeight="1" x14ac:dyDescent="0.25">
      <c r="A52">
        <v>51</v>
      </c>
      <c r="B52" s="154">
        <v>2</v>
      </c>
      <c r="C52" s="130" t="s">
        <v>138</v>
      </c>
      <c r="D52" s="82" t="s">
        <v>521</v>
      </c>
      <c r="E52" s="82"/>
      <c r="F52" s="82"/>
      <c r="G52" s="82"/>
      <c r="H52" s="125" t="s">
        <v>10</v>
      </c>
      <c r="I52" s="125" t="s">
        <v>22</v>
      </c>
      <c r="J52" s="125" t="s">
        <v>234</v>
      </c>
      <c r="K52" s="84" t="s">
        <v>181</v>
      </c>
      <c r="L52" s="266" t="s">
        <v>169</v>
      </c>
      <c r="M52" s="101" t="s">
        <v>275</v>
      </c>
      <c r="N52" s="105" t="s">
        <v>276</v>
      </c>
      <c r="O52" s="102" t="s">
        <v>195</v>
      </c>
      <c r="P52" s="111">
        <f>CPFs!$D$25</f>
        <v>11998719770</v>
      </c>
      <c r="Q52" s="84"/>
      <c r="R52" s="80"/>
      <c r="S52" s="92"/>
      <c r="T52" s="92"/>
      <c r="U52" s="87"/>
    </row>
    <row r="53" spans="1:21" s="67" customFormat="1" ht="30.75" customHeight="1" x14ac:dyDescent="0.25">
      <c r="A53">
        <v>52</v>
      </c>
      <c r="B53" s="154">
        <v>2</v>
      </c>
      <c r="C53" s="130" t="s">
        <v>138</v>
      </c>
      <c r="D53" s="82" t="s">
        <v>139</v>
      </c>
      <c r="E53" s="82"/>
      <c r="F53" s="82"/>
      <c r="G53" s="82"/>
      <c r="H53" s="125" t="s">
        <v>10</v>
      </c>
      <c r="I53" s="125" t="s">
        <v>22</v>
      </c>
      <c r="J53" s="125" t="s">
        <v>140</v>
      </c>
      <c r="K53" s="84" t="s">
        <v>141</v>
      </c>
      <c r="L53" s="265" t="s">
        <v>142</v>
      </c>
      <c r="M53" s="158" t="s">
        <v>277</v>
      </c>
      <c r="N53" s="105" t="s">
        <v>278</v>
      </c>
      <c r="O53" s="102" t="s">
        <v>195</v>
      </c>
      <c r="P53" s="111">
        <f>CPFs!$D$25</f>
        <v>11998719770</v>
      </c>
      <c r="Q53" s="84"/>
      <c r="R53" s="80"/>
      <c r="S53" s="92"/>
      <c r="T53" s="92"/>
      <c r="U53" s="87"/>
    </row>
    <row r="54" spans="1:21" ht="46.5" customHeight="1" x14ac:dyDescent="0.25">
      <c r="A54">
        <v>53</v>
      </c>
      <c r="B54" s="154">
        <v>2</v>
      </c>
      <c r="C54" s="130" t="s">
        <v>138</v>
      </c>
      <c r="D54" s="82" t="s">
        <v>518</v>
      </c>
      <c r="E54" s="82"/>
      <c r="F54" s="82"/>
      <c r="G54" s="82"/>
      <c r="H54" s="125" t="s">
        <v>10</v>
      </c>
      <c r="I54" s="125" t="s">
        <v>24</v>
      </c>
      <c r="J54" s="125" t="s">
        <v>204</v>
      </c>
      <c r="K54" s="84" t="s">
        <v>181</v>
      </c>
      <c r="L54" s="266" t="s">
        <v>169</v>
      </c>
      <c r="M54" s="103" t="s">
        <v>205</v>
      </c>
      <c r="N54" s="102" t="s">
        <v>206</v>
      </c>
      <c r="O54" s="102" t="s">
        <v>211</v>
      </c>
      <c r="P54" s="107">
        <f>CPFs!$D$12</f>
        <v>11995494391</v>
      </c>
      <c r="Q54" s="84"/>
      <c r="R54" s="80"/>
      <c r="S54" s="92"/>
      <c r="T54" s="92"/>
      <c r="U54" s="87"/>
    </row>
    <row r="55" spans="1:21" ht="46.5" customHeight="1" x14ac:dyDescent="0.25">
      <c r="A55">
        <v>54</v>
      </c>
      <c r="B55" s="154">
        <v>0</v>
      </c>
      <c r="C55" s="130" t="s">
        <v>138</v>
      </c>
      <c r="D55" s="82" t="s">
        <v>518</v>
      </c>
      <c r="E55" s="82"/>
      <c r="F55" s="82"/>
      <c r="G55" s="82"/>
      <c r="H55" s="128" t="s">
        <v>10</v>
      </c>
      <c r="I55" s="128" t="s">
        <v>24</v>
      </c>
      <c r="J55" s="126" t="s">
        <v>196</v>
      </c>
      <c r="K55" s="95" t="s">
        <v>168</v>
      </c>
      <c r="L55" s="266" t="s">
        <v>169</v>
      </c>
      <c r="M55" s="159" t="s">
        <v>279</v>
      </c>
      <c r="N55" s="102" t="s">
        <v>213</v>
      </c>
      <c r="O55" s="102" t="s">
        <v>280</v>
      </c>
      <c r="P55" s="107" t="str">
        <f>CPFs!$D$42</f>
        <v>277.750.968-96</v>
      </c>
      <c r="Q55" s="83"/>
      <c r="R55" s="268" t="s">
        <v>281</v>
      </c>
      <c r="S55" s="92"/>
      <c r="T55" s="92"/>
      <c r="U55" s="87"/>
    </row>
    <row r="56" spans="1:21" ht="30.75" customHeight="1" x14ac:dyDescent="0.25">
      <c r="A56">
        <v>55</v>
      </c>
      <c r="B56" s="154">
        <v>2</v>
      </c>
      <c r="C56" s="130" t="s">
        <v>138</v>
      </c>
      <c r="D56" s="82" t="s">
        <v>518</v>
      </c>
      <c r="E56" s="82"/>
      <c r="F56" s="82"/>
      <c r="G56" s="82"/>
      <c r="H56" s="126" t="s">
        <v>10</v>
      </c>
      <c r="I56" s="125" t="s">
        <v>22</v>
      </c>
      <c r="J56" s="126" t="s">
        <v>196</v>
      </c>
      <c r="K56" s="83" t="s">
        <v>168</v>
      </c>
      <c r="L56" s="266" t="s">
        <v>169</v>
      </c>
      <c r="M56" s="159" t="s">
        <v>282</v>
      </c>
      <c r="N56" s="102" t="s">
        <v>213</v>
      </c>
      <c r="O56" s="102" t="s">
        <v>283</v>
      </c>
      <c r="P56" s="107" t="str">
        <f>CPFs!$D$36</f>
        <v>348.777.238-89</v>
      </c>
      <c r="Q56" s="83"/>
      <c r="R56" s="267" t="s">
        <v>383</v>
      </c>
      <c r="S56" s="92"/>
      <c r="T56" s="92"/>
      <c r="U56" s="87"/>
    </row>
    <row r="57" spans="1:21" ht="30.75" customHeight="1" x14ac:dyDescent="0.25">
      <c r="A57">
        <v>56</v>
      </c>
      <c r="B57" s="154">
        <v>2</v>
      </c>
      <c r="C57" s="130" t="s">
        <v>138</v>
      </c>
      <c r="D57" s="82" t="s">
        <v>518</v>
      </c>
      <c r="E57" s="82"/>
      <c r="F57" s="82"/>
      <c r="G57" s="82"/>
      <c r="H57" s="126" t="s">
        <v>10</v>
      </c>
      <c r="I57" s="125" t="s">
        <v>22</v>
      </c>
      <c r="J57" s="126" t="s">
        <v>216</v>
      </c>
      <c r="K57" s="83" t="s">
        <v>168</v>
      </c>
      <c r="L57" s="266" t="s">
        <v>169</v>
      </c>
      <c r="M57" s="103" t="s">
        <v>285</v>
      </c>
      <c r="N57" s="102" t="s">
        <v>268</v>
      </c>
      <c r="O57" s="102" t="s">
        <v>286</v>
      </c>
      <c r="P57" s="107">
        <f>CPFs!$D$23</f>
        <v>11941006755</v>
      </c>
      <c r="Q57" s="84"/>
      <c r="R57" s="86"/>
      <c r="S57" s="92"/>
      <c r="T57" s="92"/>
      <c r="U57" s="87"/>
    </row>
    <row r="58" spans="1:21" ht="46.5" customHeight="1" x14ac:dyDescent="0.25">
      <c r="A58">
        <v>57</v>
      </c>
      <c r="B58" s="154">
        <v>2</v>
      </c>
      <c r="C58" s="130" t="s">
        <v>138</v>
      </c>
      <c r="D58" s="82" t="s">
        <v>518</v>
      </c>
      <c r="E58" s="82"/>
      <c r="F58" s="82"/>
      <c r="G58" s="82"/>
      <c r="H58" s="126" t="s">
        <v>10</v>
      </c>
      <c r="I58" s="126" t="s">
        <v>24</v>
      </c>
      <c r="J58" s="126" t="s">
        <v>216</v>
      </c>
      <c r="K58" s="83" t="s">
        <v>168</v>
      </c>
      <c r="L58" s="266" t="s">
        <v>169</v>
      </c>
      <c r="M58" s="103" t="s">
        <v>287</v>
      </c>
      <c r="N58" s="102" t="s">
        <v>213</v>
      </c>
      <c r="O58" s="102" t="s">
        <v>288</v>
      </c>
      <c r="P58" s="107">
        <f>CPFs!$D$19</f>
        <v>11932417943</v>
      </c>
      <c r="Q58" s="83"/>
      <c r="R58" s="86"/>
      <c r="S58" s="92"/>
      <c r="T58" s="92"/>
      <c r="U58" s="87"/>
    </row>
    <row r="59" spans="1:21" ht="46.5" customHeight="1" x14ac:dyDescent="0.25">
      <c r="A59">
        <v>58</v>
      </c>
      <c r="B59" s="154">
        <v>2</v>
      </c>
      <c r="C59" s="130" t="s">
        <v>138</v>
      </c>
      <c r="D59" s="82" t="s">
        <v>518</v>
      </c>
      <c r="E59" s="82"/>
      <c r="F59" s="82"/>
      <c r="G59" s="82"/>
      <c r="H59" s="126" t="s">
        <v>10</v>
      </c>
      <c r="I59" s="126" t="s">
        <v>24</v>
      </c>
      <c r="J59" s="126" t="s">
        <v>232</v>
      </c>
      <c r="K59" s="83" t="s">
        <v>168</v>
      </c>
      <c r="L59" s="266" t="s">
        <v>169</v>
      </c>
      <c r="M59" s="103" t="s">
        <v>289</v>
      </c>
      <c r="N59" s="102" t="s">
        <v>213</v>
      </c>
      <c r="O59" s="102" t="s">
        <v>290</v>
      </c>
      <c r="P59" s="107">
        <f>CPFs!$D$22</f>
        <v>11932470597</v>
      </c>
      <c r="Q59" s="84"/>
      <c r="R59" s="86"/>
      <c r="S59" s="92"/>
      <c r="T59" s="92"/>
      <c r="U59" s="87"/>
    </row>
    <row r="60" spans="1:21" ht="30.75" customHeight="1" x14ac:dyDescent="0.25">
      <c r="A60">
        <v>59</v>
      </c>
      <c r="B60" s="154">
        <v>2</v>
      </c>
      <c r="C60" s="130" t="s">
        <v>138</v>
      </c>
      <c r="D60" s="82" t="s">
        <v>203</v>
      </c>
      <c r="E60" s="82"/>
      <c r="F60" s="82"/>
      <c r="G60" s="82"/>
      <c r="H60" s="126" t="s">
        <v>12</v>
      </c>
      <c r="I60" s="126" t="s">
        <v>24</v>
      </c>
      <c r="J60" s="126" t="s">
        <v>234</v>
      </c>
      <c r="K60" s="83" t="s">
        <v>181</v>
      </c>
      <c r="L60" s="266" t="s">
        <v>169</v>
      </c>
      <c r="M60" s="103" t="s">
        <v>291</v>
      </c>
      <c r="N60" s="102" t="s">
        <v>236</v>
      </c>
      <c r="O60" s="102" t="s">
        <v>290</v>
      </c>
      <c r="P60" s="107">
        <f>CPFs!$D$22</f>
        <v>11932470597</v>
      </c>
      <c r="Q60" s="83"/>
      <c r="R60" s="86"/>
      <c r="S60" s="92"/>
      <c r="T60" s="92"/>
      <c r="U60" s="87"/>
    </row>
    <row r="61" spans="1:21" ht="46.5" customHeight="1" x14ac:dyDescent="0.25">
      <c r="A61">
        <v>60</v>
      </c>
      <c r="B61" s="154">
        <v>2</v>
      </c>
      <c r="C61" s="130" t="s">
        <v>138</v>
      </c>
      <c r="D61" s="82" t="s">
        <v>203</v>
      </c>
      <c r="E61" s="82"/>
      <c r="F61" s="82"/>
      <c r="G61" s="82"/>
      <c r="H61" s="126" t="s">
        <v>12</v>
      </c>
      <c r="I61" s="125" t="s">
        <v>22</v>
      </c>
      <c r="J61" s="126" t="s">
        <v>196</v>
      </c>
      <c r="K61" s="83" t="s">
        <v>168</v>
      </c>
      <c r="L61" s="266" t="s">
        <v>169</v>
      </c>
      <c r="M61" s="103" t="s">
        <v>292</v>
      </c>
      <c r="N61" s="102" t="s">
        <v>213</v>
      </c>
      <c r="O61" s="102" t="s">
        <v>293</v>
      </c>
      <c r="P61" s="107" t="str">
        <f>CPFs!$D$37</f>
        <v>277.750.968-96</v>
      </c>
      <c r="Q61" s="83"/>
      <c r="R61" s="267" t="s">
        <v>294</v>
      </c>
      <c r="S61" s="92"/>
      <c r="T61" s="92"/>
      <c r="U61" s="87"/>
    </row>
    <row r="62" spans="1:21" ht="46.5" customHeight="1" x14ac:dyDescent="0.25">
      <c r="A62">
        <v>61</v>
      </c>
      <c r="B62" s="154">
        <v>2</v>
      </c>
      <c r="C62" s="130" t="s">
        <v>138</v>
      </c>
      <c r="D62" s="82" t="s">
        <v>139</v>
      </c>
      <c r="E62" s="82"/>
      <c r="F62" s="82"/>
      <c r="G62" s="82"/>
      <c r="H62" s="126" t="s">
        <v>11</v>
      </c>
      <c r="I62" s="125" t="s">
        <v>22</v>
      </c>
      <c r="J62" s="126" t="s">
        <v>140</v>
      </c>
      <c r="K62" s="83" t="s">
        <v>141</v>
      </c>
      <c r="L62" s="265" t="s">
        <v>142</v>
      </c>
      <c r="M62" s="103" t="s">
        <v>295</v>
      </c>
      <c r="N62" s="102" t="s">
        <v>296</v>
      </c>
      <c r="O62" s="102" t="s">
        <v>195</v>
      </c>
      <c r="P62" s="111">
        <f>CPFs!$D$24</f>
        <v>11971035914</v>
      </c>
      <c r="Q62" s="83"/>
      <c r="R62" s="86"/>
      <c r="S62" s="92"/>
      <c r="T62" s="92"/>
      <c r="U62" s="81"/>
    </row>
    <row r="63" spans="1:21" ht="46.5" customHeight="1" x14ac:dyDescent="0.25">
      <c r="A63">
        <v>62</v>
      </c>
      <c r="B63" s="154">
        <v>2</v>
      </c>
      <c r="C63" s="130" t="s">
        <v>138</v>
      </c>
      <c r="D63" s="82" t="s">
        <v>203</v>
      </c>
      <c r="E63" s="82"/>
      <c r="F63" s="82"/>
      <c r="G63" s="82"/>
      <c r="H63" s="126" t="s">
        <v>12</v>
      </c>
      <c r="I63" s="126" t="s">
        <v>24</v>
      </c>
      <c r="J63" s="126" t="s">
        <v>256</v>
      </c>
      <c r="K63" s="83" t="s">
        <v>168</v>
      </c>
      <c r="L63" s="132" t="s">
        <v>173</v>
      </c>
      <c r="M63" s="103" t="s">
        <v>257</v>
      </c>
      <c r="N63" s="102" t="s">
        <v>258</v>
      </c>
      <c r="O63" s="102" t="s">
        <v>290</v>
      </c>
      <c r="P63" s="107">
        <f>CPFs!$D$22</f>
        <v>11932470597</v>
      </c>
      <c r="Q63" s="83"/>
      <c r="R63" s="267" t="s">
        <v>511</v>
      </c>
      <c r="S63" s="92"/>
      <c r="T63" s="92"/>
      <c r="U63" s="87"/>
    </row>
    <row r="64" spans="1:21" ht="46.5" customHeight="1" x14ac:dyDescent="0.25">
      <c r="A64">
        <v>63</v>
      </c>
      <c r="B64" s="154">
        <v>2</v>
      </c>
      <c r="C64" s="130" t="s">
        <v>138</v>
      </c>
      <c r="D64" s="82" t="s">
        <v>518</v>
      </c>
      <c r="E64" s="82"/>
      <c r="F64" s="82"/>
      <c r="G64" s="82"/>
      <c r="H64" s="126" t="s">
        <v>11</v>
      </c>
      <c r="I64" s="125" t="s">
        <v>22</v>
      </c>
      <c r="J64" s="126" t="s">
        <v>297</v>
      </c>
      <c r="K64" s="83" t="s">
        <v>168</v>
      </c>
      <c r="L64" s="266" t="s">
        <v>169</v>
      </c>
      <c r="M64" s="103" t="s">
        <v>298</v>
      </c>
      <c r="N64" s="102" t="s">
        <v>213</v>
      </c>
      <c r="O64" s="102" t="s">
        <v>195</v>
      </c>
      <c r="P64" s="111">
        <f>CPFs!$D$25</f>
        <v>11998719770</v>
      </c>
      <c r="Q64" s="107" t="str">
        <f>"Transferir para "&amp;CPFs!$D$44</f>
        <v>Transferir para 277.750.968-96</v>
      </c>
      <c r="R64" s="86"/>
      <c r="S64" s="92"/>
      <c r="T64" s="92"/>
      <c r="U64" s="87"/>
    </row>
    <row r="65" spans="1:21" ht="46.5" customHeight="1" x14ac:dyDescent="0.25">
      <c r="A65">
        <v>64</v>
      </c>
      <c r="B65" s="154">
        <v>2</v>
      </c>
      <c r="C65" s="130" t="s">
        <v>138</v>
      </c>
      <c r="D65" s="82" t="s">
        <v>518</v>
      </c>
      <c r="E65" s="82"/>
      <c r="F65" s="82"/>
      <c r="G65" s="82"/>
      <c r="H65" s="126" t="s">
        <v>10</v>
      </c>
      <c r="I65" s="126" t="s">
        <v>24</v>
      </c>
      <c r="J65" s="126" t="s">
        <v>237</v>
      </c>
      <c r="K65" s="83" t="s">
        <v>181</v>
      </c>
      <c r="L65" s="132" t="s">
        <v>173</v>
      </c>
      <c r="M65" s="103" t="s">
        <v>299</v>
      </c>
      <c r="N65" s="102" t="s">
        <v>239</v>
      </c>
      <c r="O65" s="102" t="s">
        <v>300</v>
      </c>
      <c r="P65" s="111">
        <f>CPFs!$D$14</f>
        <v>11973349145</v>
      </c>
      <c r="Q65" s="84" t="s">
        <v>301</v>
      </c>
      <c r="R65" s="86"/>
      <c r="S65" s="92"/>
      <c r="T65" s="92"/>
      <c r="U65" s="87"/>
    </row>
    <row r="66" spans="1:21" ht="30.75" customHeight="1" x14ac:dyDescent="0.25">
      <c r="A66">
        <v>65</v>
      </c>
      <c r="B66" s="154">
        <v>2</v>
      </c>
      <c r="C66" s="130" t="s">
        <v>138</v>
      </c>
      <c r="D66" s="82" t="s">
        <v>518</v>
      </c>
      <c r="E66" s="82"/>
      <c r="F66" s="82"/>
      <c r="G66" s="82"/>
      <c r="H66" s="126" t="s">
        <v>11</v>
      </c>
      <c r="I66" s="126" t="s">
        <v>24</v>
      </c>
      <c r="J66" s="126" t="s">
        <v>204</v>
      </c>
      <c r="K66" s="83" t="s">
        <v>181</v>
      </c>
      <c r="L66" s="266" t="s">
        <v>169</v>
      </c>
      <c r="M66" s="103" t="s">
        <v>242</v>
      </c>
      <c r="N66" s="102" t="s">
        <v>206</v>
      </c>
      <c r="O66" s="102" t="s">
        <v>211</v>
      </c>
      <c r="P66" s="107">
        <f>CPFs!$D$12</f>
        <v>11995494391</v>
      </c>
      <c r="Q66" s="83"/>
      <c r="R66" s="86"/>
      <c r="S66" s="92"/>
      <c r="T66" s="92"/>
      <c r="U66" s="87"/>
    </row>
    <row r="67" spans="1:21" ht="46.5" customHeight="1" x14ac:dyDescent="0.25">
      <c r="A67">
        <v>66</v>
      </c>
      <c r="B67" s="154">
        <v>2</v>
      </c>
      <c r="C67" s="130" t="s">
        <v>138</v>
      </c>
      <c r="D67" s="82" t="s">
        <v>518</v>
      </c>
      <c r="E67" s="82"/>
      <c r="F67" s="82"/>
      <c r="G67" s="82"/>
      <c r="H67" s="126" t="s">
        <v>11</v>
      </c>
      <c r="I67" s="126" t="s">
        <v>24</v>
      </c>
      <c r="J67" s="126" t="s">
        <v>196</v>
      </c>
      <c r="K67" s="83" t="s">
        <v>168</v>
      </c>
      <c r="L67" s="266" t="s">
        <v>169</v>
      </c>
      <c r="M67" s="103" t="s">
        <v>302</v>
      </c>
      <c r="N67" s="102" t="s">
        <v>213</v>
      </c>
      <c r="O67" s="102" t="s">
        <v>303</v>
      </c>
      <c r="P67" s="107" t="str">
        <f>CPFs!$D$43</f>
        <v>185.043.228-74</v>
      </c>
      <c r="Q67" s="83"/>
      <c r="R67" s="267" t="s">
        <v>304</v>
      </c>
      <c r="S67" s="92"/>
      <c r="T67" s="92"/>
      <c r="U67" s="87"/>
    </row>
    <row r="68" spans="1:21" ht="46.5" customHeight="1" x14ac:dyDescent="0.25">
      <c r="A68">
        <v>67</v>
      </c>
      <c r="B68" s="154">
        <v>2</v>
      </c>
      <c r="C68" s="130" t="s">
        <v>138</v>
      </c>
      <c r="D68" s="82" t="s">
        <v>520</v>
      </c>
      <c r="E68" s="82"/>
      <c r="F68" s="82"/>
      <c r="G68" s="82"/>
      <c r="H68" s="126" t="s">
        <v>11</v>
      </c>
      <c r="I68" s="125" t="s">
        <v>22</v>
      </c>
      <c r="J68" s="126" t="s">
        <v>256</v>
      </c>
      <c r="K68" s="83" t="s">
        <v>168</v>
      </c>
      <c r="L68" s="132" t="s">
        <v>173</v>
      </c>
      <c r="M68" s="103" t="s">
        <v>257</v>
      </c>
      <c r="N68" s="102" t="s">
        <v>258</v>
      </c>
      <c r="O68" s="102" t="s">
        <v>195</v>
      </c>
      <c r="P68" s="111">
        <f>CPFs!$D$25</f>
        <v>11998719770</v>
      </c>
      <c r="Q68" s="83"/>
      <c r="R68" s="267" t="s">
        <v>509</v>
      </c>
      <c r="S68" s="92"/>
      <c r="T68" s="92"/>
      <c r="U68" s="81"/>
    </row>
    <row r="69" spans="1:21" ht="46.5" customHeight="1" x14ac:dyDescent="0.25">
      <c r="A69">
        <v>68</v>
      </c>
      <c r="B69" s="154">
        <v>2</v>
      </c>
      <c r="C69" s="131" t="s">
        <v>138</v>
      </c>
      <c r="D69" s="82" t="s">
        <v>518</v>
      </c>
      <c r="E69" s="82"/>
      <c r="F69" s="82"/>
      <c r="G69" s="82"/>
      <c r="H69" s="129" t="s">
        <v>11</v>
      </c>
      <c r="I69" s="129" t="s">
        <v>22</v>
      </c>
      <c r="J69" s="126" t="s">
        <v>196</v>
      </c>
      <c r="K69" s="99" t="s">
        <v>168</v>
      </c>
      <c r="L69" s="266" t="s">
        <v>169</v>
      </c>
      <c r="M69" s="114" t="s">
        <v>305</v>
      </c>
      <c r="N69" s="124" t="s">
        <v>213</v>
      </c>
      <c r="O69" s="102" t="s">
        <v>306</v>
      </c>
      <c r="P69" s="107" t="str">
        <f>CPFs!$D$38</f>
        <v>277.750.968-96</v>
      </c>
      <c r="Q69" s="99"/>
      <c r="R69" s="267" t="s">
        <v>307</v>
      </c>
      <c r="S69" s="92"/>
      <c r="T69" s="92"/>
      <c r="U69" s="87"/>
    </row>
    <row r="70" spans="1:21" ht="47.25" x14ac:dyDescent="0.25">
      <c r="A70">
        <v>69</v>
      </c>
      <c r="B70" s="154">
        <v>2</v>
      </c>
      <c r="C70" s="131" t="s">
        <v>138</v>
      </c>
      <c r="D70" s="82" t="s">
        <v>518</v>
      </c>
      <c r="E70" s="82"/>
      <c r="F70" s="82"/>
      <c r="G70" s="82"/>
      <c r="H70" s="126" t="s">
        <v>11</v>
      </c>
      <c r="I70" s="126" t="s">
        <v>24</v>
      </c>
      <c r="J70" s="126" t="s">
        <v>308</v>
      </c>
      <c r="K70" s="83" t="s">
        <v>168</v>
      </c>
      <c r="L70" s="132" t="s">
        <v>173</v>
      </c>
      <c r="M70" s="103" t="s">
        <v>309</v>
      </c>
      <c r="N70" s="102" t="s">
        <v>227</v>
      </c>
      <c r="O70" s="102" t="s">
        <v>310</v>
      </c>
      <c r="P70" s="107" t="str">
        <f>CPFs!$D$29</f>
        <v>301.129.818-10</v>
      </c>
      <c r="Q70" s="83"/>
      <c r="R70" s="267" t="s">
        <v>512</v>
      </c>
      <c r="S70" s="92"/>
      <c r="T70" s="92"/>
      <c r="U70" s="87"/>
    </row>
    <row r="71" spans="1:21" ht="46.5" customHeight="1" x14ac:dyDescent="0.25">
      <c r="A71">
        <v>70</v>
      </c>
      <c r="B71" s="154">
        <v>2</v>
      </c>
      <c r="C71" s="131" t="s">
        <v>138</v>
      </c>
      <c r="D71" s="82" t="s">
        <v>203</v>
      </c>
      <c r="E71" s="82"/>
      <c r="F71" s="82"/>
      <c r="G71" s="82"/>
      <c r="H71" s="126" t="s">
        <v>12</v>
      </c>
      <c r="I71" s="125" t="s">
        <v>22</v>
      </c>
      <c r="J71" s="126" t="s">
        <v>246</v>
      </c>
      <c r="K71" s="83" t="s">
        <v>168</v>
      </c>
      <c r="L71" s="132" t="s">
        <v>173</v>
      </c>
      <c r="M71" s="103" t="s">
        <v>311</v>
      </c>
      <c r="N71" s="102" t="s">
        <v>227</v>
      </c>
      <c r="O71" s="102" t="s">
        <v>195</v>
      </c>
      <c r="P71" s="111">
        <f>CPFs!$D$25</f>
        <v>11998719770</v>
      </c>
      <c r="Q71" s="83"/>
      <c r="R71" s="86"/>
      <c r="S71" s="92"/>
      <c r="T71" s="92"/>
      <c r="U71" s="87"/>
    </row>
    <row r="72" spans="1:21" ht="46.5" customHeight="1" x14ac:dyDescent="0.25">
      <c r="A72">
        <v>71</v>
      </c>
      <c r="B72" s="154">
        <v>2</v>
      </c>
      <c r="C72" s="131" t="s">
        <v>138</v>
      </c>
      <c r="D72" s="82" t="s">
        <v>518</v>
      </c>
      <c r="E72" s="82"/>
      <c r="F72" s="82"/>
      <c r="G72" s="82"/>
      <c r="H72" s="129" t="s">
        <v>11</v>
      </c>
      <c r="I72" s="129" t="s">
        <v>22</v>
      </c>
      <c r="J72" s="129" t="s">
        <v>216</v>
      </c>
      <c r="K72" s="99" t="s">
        <v>168</v>
      </c>
      <c r="L72" s="266" t="s">
        <v>169</v>
      </c>
      <c r="M72" s="114" t="s">
        <v>312</v>
      </c>
      <c r="N72" s="124" t="s">
        <v>268</v>
      </c>
      <c r="O72" s="102" t="s">
        <v>313</v>
      </c>
      <c r="P72" s="107">
        <f>CPFs!$D$24</f>
        <v>11971035914</v>
      </c>
      <c r="Q72" s="99"/>
      <c r="R72" s="100"/>
      <c r="S72" s="92"/>
      <c r="T72" s="92"/>
      <c r="U72" s="87"/>
    </row>
    <row r="73" spans="1:21" ht="46.5" customHeight="1" x14ac:dyDescent="0.25">
      <c r="A73">
        <v>72</v>
      </c>
      <c r="B73" s="154">
        <v>2</v>
      </c>
      <c r="C73" s="130" t="s">
        <v>138</v>
      </c>
      <c r="D73" s="82" t="s">
        <v>521</v>
      </c>
      <c r="E73" s="82"/>
      <c r="F73" s="82"/>
      <c r="G73" s="82"/>
      <c r="H73" s="126" t="s">
        <v>11</v>
      </c>
      <c r="I73" s="126" t="s">
        <v>24</v>
      </c>
      <c r="J73" s="126" t="s">
        <v>216</v>
      </c>
      <c r="K73" s="83" t="s">
        <v>168</v>
      </c>
      <c r="L73" s="132" t="s">
        <v>173</v>
      </c>
      <c r="M73" s="103" t="s">
        <v>314</v>
      </c>
      <c r="N73" s="102" t="s">
        <v>227</v>
      </c>
      <c r="O73" s="102" t="s">
        <v>290</v>
      </c>
      <c r="P73" s="107">
        <f>CPFs!$D$22</f>
        <v>11932470597</v>
      </c>
      <c r="Q73" s="83"/>
      <c r="R73" s="86"/>
      <c r="S73" s="92"/>
      <c r="T73" s="92"/>
      <c r="U73" s="87"/>
    </row>
    <row r="74" spans="1:21" ht="61.5" customHeight="1" x14ac:dyDescent="0.25">
      <c r="A74">
        <v>73</v>
      </c>
      <c r="B74" s="154">
        <v>2</v>
      </c>
      <c r="C74" s="130" t="s">
        <v>138</v>
      </c>
      <c r="D74" s="82" t="s">
        <v>521</v>
      </c>
      <c r="E74" s="82"/>
      <c r="F74" s="82"/>
      <c r="G74" s="82"/>
      <c r="H74" s="126" t="s">
        <v>11</v>
      </c>
      <c r="I74" s="125" t="s">
        <v>22</v>
      </c>
      <c r="J74" s="126" t="s">
        <v>216</v>
      </c>
      <c r="K74" s="83" t="s">
        <v>168</v>
      </c>
      <c r="L74" s="132" t="s">
        <v>173</v>
      </c>
      <c r="M74" s="103" t="s">
        <v>315</v>
      </c>
      <c r="N74" s="102" t="s">
        <v>227</v>
      </c>
      <c r="O74" s="102" t="s">
        <v>195</v>
      </c>
      <c r="P74" s="111">
        <f>CPFs!$D$25</f>
        <v>11998719770</v>
      </c>
      <c r="Q74" s="83"/>
      <c r="R74" s="86"/>
      <c r="S74" s="92"/>
      <c r="T74" s="92"/>
      <c r="U74" s="87"/>
    </row>
    <row r="75" spans="1:21" ht="61.5" customHeight="1" x14ac:dyDescent="0.25">
      <c r="A75">
        <v>74</v>
      </c>
      <c r="B75" s="154">
        <v>2</v>
      </c>
      <c r="C75" s="130" t="s">
        <v>138</v>
      </c>
      <c r="D75" s="82" t="s">
        <v>518</v>
      </c>
      <c r="E75" s="82"/>
      <c r="F75" s="82"/>
      <c r="G75" s="82"/>
      <c r="H75" s="126" t="s">
        <v>11</v>
      </c>
      <c r="I75" s="126" t="s">
        <v>24</v>
      </c>
      <c r="J75" s="126" t="s">
        <v>222</v>
      </c>
      <c r="K75" s="83" t="s">
        <v>181</v>
      </c>
      <c r="L75" s="266" t="s">
        <v>169</v>
      </c>
      <c r="M75" s="103" t="s">
        <v>316</v>
      </c>
      <c r="N75" s="102" t="s">
        <v>224</v>
      </c>
      <c r="O75" s="112" t="s">
        <v>290</v>
      </c>
      <c r="P75" s="107">
        <f>CPFs!$D$22</f>
        <v>11932470597</v>
      </c>
      <c r="Q75" s="83"/>
      <c r="R75" s="86"/>
      <c r="S75" s="92"/>
      <c r="T75" s="92"/>
      <c r="U75" s="81"/>
    </row>
    <row r="76" spans="1:21" ht="46.5" customHeight="1" x14ac:dyDescent="0.25">
      <c r="A76">
        <v>75</v>
      </c>
      <c r="B76" s="154">
        <v>2</v>
      </c>
      <c r="C76" s="130" t="s">
        <v>138</v>
      </c>
      <c r="D76" s="82" t="s">
        <v>518</v>
      </c>
      <c r="E76" s="82"/>
      <c r="F76" s="82"/>
      <c r="G76" s="82"/>
      <c r="H76" s="126" t="s">
        <v>11</v>
      </c>
      <c r="I76" s="126" t="s">
        <v>24</v>
      </c>
      <c r="J76" s="126" t="s">
        <v>297</v>
      </c>
      <c r="K76" s="83" t="s">
        <v>168</v>
      </c>
      <c r="L76" s="266" t="s">
        <v>169</v>
      </c>
      <c r="M76" s="103" t="s">
        <v>317</v>
      </c>
      <c r="N76" s="102" t="s">
        <v>213</v>
      </c>
      <c r="O76" s="112" t="s">
        <v>290</v>
      </c>
      <c r="P76" s="107">
        <f>CPFs!$D$22</f>
        <v>11932470597</v>
      </c>
      <c r="Q76" s="121" t="str">
        <f>"Transferir para "&amp;CPFs!$D$45</f>
        <v>Transferir para 274.615.588-54</v>
      </c>
      <c r="R76" s="86"/>
      <c r="S76" s="92"/>
      <c r="T76" s="92"/>
      <c r="U76" s="87"/>
    </row>
    <row r="77" spans="1:21" ht="56.25" customHeight="1" x14ac:dyDescent="0.25">
      <c r="A77">
        <v>76</v>
      </c>
      <c r="B77" s="154">
        <v>2</v>
      </c>
      <c r="C77" s="130" t="s">
        <v>138</v>
      </c>
      <c r="D77" s="82" t="s">
        <v>518</v>
      </c>
      <c r="E77" s="82"/>
      <c r="F77" s="82"/>
      <c r="G77" s="82"/>
      <c r="H77" s="126" t="s">
        <v>11</v>
      </c>
      <c r="I77" s="126" t="s">
        <v>24</v>
      </c>
      <c r="J77" s="126" t="s">
        <v>246</v>
      </c>
      <c r="K77" s="83" t="s">
        <v>168</v>
      </c>
      <c r="L77" s="266" t="s">
        <v>169</v>
      </c>
      <c r="M77" s="103" t="s">
        <v>318</v>
      </c>
      <c r="N77" s="102" t="s">
        <v>213</v>
      </c>
      <c r="O77" s="102" t="s">
        <v>319</v>
      </c>
      <c r="P77" s="107">
        <f>CPFs!$D$21</f>
        <v>11972702613</v>
      </c>
      <c r="Q77" s="83"/>
      <c r="R77" s="86"/>
      <c r="S77" s="92"/>
      <c r="T77" s="92"/>
      <c r="U77" s="81"/>
    </row>
    <row r="78" spans="1:21" ht="63" customHeight="1" x14ac:dyDescent="0.25">
      <c r="A78">
        <v>77</v>
      </c>
      <c r="B78" s="154">
        <v>2</v>
      </c>
      <c r="C78" s="131" t="s">
        <v>138</v>
      </c>
      <c r="D78" s="82" t="s">
        <v>520</v>
      </c>
      <c r="E78" s="82"/>
      <c r="F78" s="82"/>
      <c r="G78" s="82"/>
      <c r="H78" s="129" t="s">
        <v>11</v>
      </c>
      <c r="I78" s="129" t="s">
        <v>24</v>
      </c>
      <c r="J78" s="129" t="s">
        <v>232</v>
      </c>
      <c r="K78" s="99" t="s">
        <v>168</v>
      </c>
      <c r="L78" s="266" t="s">
        <v>169</v>
      </c>
      <c r="M78" s="114" t="s">
        <v>320</v>
      </c>
      <c r="N78" s="124" t="s">
        <v>213</v>
      </c>
      <c r="O78" s="112" t="s">
        <v>290</v>
      </c>
      <c r="P78" s="107">
        <f>CPFs!$D$22</f>
        <v>11932470597</v>
      </c>
      <c r="Q78" s="99"/>
      <c r="R78" s="100"/>
      <c r="S78" s="92"/>
      <c r="T78" s="92"/>
      <c r="U78" s="81"/>
    </row>
    <row r="79" spans="1:21" ht="71.45" customHeight="1" x14ac:dyDescent="0.25">
      <c r="A79">
        <v>78</v>
      </c>
      <c r="B79" s="154">
        <v>2</v>
      </c>
      <c r="C79" s="131" t="s">
        <v>138</v>
      </c>
      <c r="D79" s="82" t="s">
        <v>203</v>
      </c>
      <c r="E79" s="82"/>
      <c r="F79" s="82"/>
      <c r="G79" s="82"/>
      <c r="H79" s="129" t="s">
        <v>12</v>
      </c>
      <c r="I79" s="129" t="s">
        <v>22</v>
      </c>
      <c r="J79" s="129" t="s">
        <v>216</v>
      </c>
      <c r="K79" s="99" t="s">
        <v>168</v>
      </c>
      <c r="L79" s="132" t="s">
        <v>173</v>
      </c>
      <c r="M79" s="114" t="s">
        <v>321</v>
      </c>
      <c r="N79" s="124" t="s">
        <v>322</v>
      </c>
      <c r="O79" s="102" t="s">
        <v>195</v>
      </c>
      <c r="P79" s="111">
        <f>CPFs!$D$25</f>
        <v>11998719770</v>
      </c>
      <c r="Q79" s="99"/>
      <c r="R79" s="100"/>
      <c r="S79" s="92"/>
      <c r="T79" s="92"/>
      <c r="U79" s="81"/>
    </row>
    <row r="80" spans="1:21" ht="63" customHeight="1" x14ac:dyDescent="0.25">
      <c r="A80">
        <v>79</v>
      </c>
      <c r="B80" s="160">
        <v>2</v>
      </c>
      <c r="C80" s="131" t="s">
        <v>138</v>
      </c>
      <c r="D80" s="82" t="s">
        <v>520</v>
      </c>
      <c r="E80" s="82"/>
      <c r="F80" s="82"/>
      <c r="G80" s="82"/>
      <c r="H80" s="129" t="s">
        <v>11</v>
      </c>
      <c r="I80" s="129" t="s">
        <v>22</v>
      </c>
      <c r="J80" s="129" t="s">
        <v>266</v>
      </c>
      <c r="K80" s="99" t="s">
        <v>168</v>
      </c>
      <c r="L80" s="132" t="s">
        <v>173</v>
      </c>
      <c r="M80" s="114" t="s">
        <v>323</v>
      </c>
      <c r="N80" s="124" t="s">
        <v>322</v>
      </c>
      <c r="O80" s="102" t="s">
        <v>195</v>
      </c>
      <c r="P80" s="111">
        <f>CPFs!$D$25</f>
        <v>11998719770</v>
      </c>
      <c r="Q80" s="99"/>
      <c r="R80" s="267" t="s">
        <v>324</v>
      </c>
      <c r="S80" s="92"/>
      <c r="T80" s="92"/>
      <c r="U80" s="81"/>
    </row>
    <row r="81" spans="1:21" ht="57.75" customHeight="1" x14ac:dyDescent="0.25">
      <c r="A81">
        <v>80</v>
      </c>
      <c r="B81" s="154">
        <v>2</v>
      </c>
      <c r="C81" s="130" t="s">
        <v>138</v>
      </c>
      <c r="D81" s="82" t="s">
        <v>203</v>
      </c>
      <c r="E81" s="82"/>
      <c r="F81" s="82"/>
      <c r="G81" s="82"/>
      <c r="H81" s="128" t="s">
        <v>12</v>
      </c>
      <c r="I81" s="128" t="s">
        <v>24</v>
      </c>
      <c r="J81" s="126" t="s">
        <v>196</v>
      </c>
      <c r="K81" s="95" t="s">
        <v>168</v>
      </c>
      <c r="L81" s="132" t="s">
        <v>173</v>
      </c>
      <c r="M81" s="159" t="s">
        <v>325</v>
      </c>
      <c r="N81" s="161" t="s">
        <v>227</v>
      </c>
      <c r="O81" s="102" t="s">
        <v>326</v>
      </c>
      <c r="P81" s="107" t="str">
        <f>CPFs!$D$30</f>
        <v>185.043.228-74</v>
      </c>
      <c r="Q81" s="83"/>
      <c r="R81" s="267" t="s">
        <v>391</v>
      </c>
      <c r="S81" s="92"/>
      <c r="T81" s="92"/>
      <c r="U81" s="87"/>
    </row>
    <row r="82" spans="1:21" ht="63" customHeight="1" x14ac:dyDescent="0.25">
      <c r="A82">
        <v>81</v>
      </c>
      <c r="B82" s="154">
        <v>2</v>
      </c>
      <c r="C82" s="130" t="s">
        <v>138</v>
      </c>
      <c r="D82" s="82" t="s">
        <v>203</v>
      </c>
      <c r="E82" s="82"/>
      <c r="F82" s="82"/>
      <c r="G82" s="82"/>
      <c r="H82" s="126" t="s">
        <v>12</v>
      </c>
      <c r="I82" s="125" t="s">
        <v>22</v>
      </c>
      <c r="J82" s="126" t="s">
        <v>256</v>
      </c>
      <c r="K82" s="83" t="s">
        <v>168</v>
      </c>
      <c r="L82" s="132" t="s">
        <v>173</v>
      </c>
      <c r="M82" s="103" t="s">
        <v>328</v>
      </c>
      <c r="N82" s="102" t="s">
        <v>329</v>
      </c>
      <c r="O82" s="102" t="s">
        <v>195</v>
      </c>
      <c r="P82" s="111">
        <f>CPFs!$D$25</f>
        <v>11998719770</v>
      </c>
      <c r="Q82" s="83"/>
      <c r="R82" s="267" t="s">
        <v>513</v>
      </c>
      <c r="S82" s="92"/>
      <c r="T82" s="92"/>
      <c r="U82" s="81"/>
    </row>
    <row r="83" spans="1:21" ht="78" customHeight="1" x14ac:dyDescent="0.25">
      <c r="A83">
        <v>82</v>
      </c>
      <c r="B83" s="154">
        <v>2</v>
      </c>
      <c r="C83" s="130" t="s">
        <v>138</v>
      </c>
      <c r="D83" s="82" t="s">
        <v>203</v>
      </c>
      <c r="E83" s="82"/>
      <c r="F83" s="82"/>
      <c r="G83" s="82"/>
      <c r="H83" s="126" t="s">
        <v>12</v>
      </c>
      <c r="I83" s="126" t="s">
        <v>24</v>
      </c>
      <c r="J83" s="126" t="s">
        <v>216</v>
      </c>
      <c r="K83" s="83" t="s">
        <v>168</v>
      </c>
      <c r="L83" s="266" t="s">
        <v>169</v>
      </c>
      <c r="M83" s="103" t="s">
        <v>330</v>
      </c>
      <c r="N83" s="102" t="s">
        <v>213</v>
      </c>
      <c r="O83" s="102" t="s">
        <v>331</v>
      </c>
      <c r="P83" s="107">
        <f>CPFs!$D$20</f>
        <v>11932418089</v>
      </c>
      <c r="Q83" s="83"/>
      <c r="R83" s="86"/>
      <c r="S83" s="92"/>
      <c r="T83" s="92"/>
      <c r="U83" s="81"/>
    </row>
    <row r="84" spans="1:21" ht="57.75" customHeight="1" x14ac:dyDescent="0.25">
      <c r="A84">
        <v>83</v>
      </c>
      <c r="B84" s="154">
        <v>2</v>
      </c>
      <c r="C84" s="130" t="s">
        <v>138</v>
      </c>
      <c r="D84" s="82" t="s">
        <v>518</v>
      </c>
      <c r="E84" s="82"/>
      <c r="F84" s="82"/>
      <c r="G84" s="82"/>
      <c r="H84" s="126" t="s">
        <v>11</v>
      </c>
      <c r="I84" s="126" t="s">
        <v>24</v>
      </c>
      <c r="J84" s="126" t="s">
        <v>332</v>
      </c>
      <c r="K84" s="83" t="s">
        <v>181</v>
      </c>
      <c r="L84" s="266" t="s">
        <v>169</v>
      </c>
      <c r="M84" s="103" t="s">
        <v>242</v>
      </c>
      <c r="N84" s="102" t="s">
        <v>206</v>
      </c>
      <c r="O84" s="102" t="s">
        <v>211</v>
      </c>
      <c r="P84" s="107">
        <f>CPFs!$D$12</f>
        <v>11995494391</v>
      </c>
      <c r="Q84" s="83"/>
      <c r="R84" s="80"/>
      <c r="S84" s="92"/>
      <c r="T84" s="92"/>
      <c r="U84" s="81"/>
    </row>
    <row r="85" spans="1:21" ht="57.75" customHeight="1" x14ac:dyDescent="0.25">
      <c r="A85">
        <v>84</v>
      </c>
      <c r="B85" s="154">
        <v>2</v>
      </c>
      <c r="C85" s="130" t="s">
        <v>138</v>
      </c>
      <c r="D85" s="82" t="s">
        <v>203</v>
      </c>
      <c r="E85" s="82"/>
      <c r="F85" s="82"/>
      <c r="G85" s="82"/>
      <c r="H85" s="125" t="s">
        <v>12</v>
      </c>
      <c r="I85" s="125" t="s">
        <v>24</v>
      </c>
      <c r="J85" s="126" t="s">
        <v>204</v>
      </c>
      <c r="K85" s="84" t="s">
        <v>181</v>
      </c>
      <c r="L85" s="266" t="s">
        <v>169</v>
      </c>
      <c r="M85" s="101" t="s">
        <v>242</v>
      </c>
      <c r="N85" s="105" t="s">
        <v>206</v>
      </c>
      <c r="O85" s="102" t="s">
        <v>211</v>
      </c>
      <c r="P85" s="107">
        <f>CPFs!$D$12</f>
        <v>11995494391</v>
      </c>
      <c r="Q85" s="84" t="s">
        <v>301</v>
      </c>
      <c r="R85" s="80"/>
      <c r="S85" s="92"/>
      <c r="T85" s="92"/>
      <c r="U85" s="81"/>
    </row>
    <row r="86" spans="1:21" ht="57.75" customHeight="1" x14ac:dyDescent="0.25">
      <c r="A86">
        <v>85</v>
      </c>
      <c r="B86" s="154">
        <v>2</v>
      </c>
      <c r="C86" s="130" t="s">
        <v>138</v>
      </c>
      <c r="D86" s="82" t="s">
        <v>203</v>
      </c>
      <c r="E86" s="82"/>
      <c r="F86" s="82"/>
      <c r="G86" s="82"/>
      <c r="H86" s="125" t="s">
        <v>12</v>
      </c>
      <c r="I86" s="125" t="s">
        <v>24</v>
      </c>
      <c r="J86" s="126" t="s">
        <v>237</v>
      </c>
      <c r="K86" s="84" t="s">
        <v>181</v>
      </c>
      <c r="L86" s="132" t="s">
        <v>173</v>
      </c>
      <c r="M86" s="101" t="s">
        <v>299</v>
      </c>
      <c r="N86" s="105" t="s">
        <v>239</v>
      </c>
      <c r="O86" s="102" t="s">
        <v>300</v>
      </c>
      <c r="P86" s="107">
        <f>CPFs!$D$14</f>
        <v>11973349145</v>
      </c>
      <c r="Q86" s="84" t="s">
        <v>301</v>
      </c>
      <c r="R86" s="80"/>
      <c r="S86" s="92"/>
      <c r="T86" s="92"/>
      <c r="U86" s="81"/>
    </row>
    <row r="87" spans="1:21" ht="57.75" customHeight="1" x14ac:dyDescent="0.25">
      <c r="A87">
        <v>86</v>
      </c>
      <c r="B87" s="154">
        <v>1</v>
      </c>
      <c r="C87" s="130" t="s">
        <v>138</v>
      </c>
      <c r="D87" s="82" t="s">
        <v>203</v>
      </c>
      <c r="E87" s="82"/>
      <c r="F87" s="82"/>
      <c r="G87" s="82"/>
      <c r="H87" s="125" t="s">
        <v>11</v>
      </c>
      <c r="I87" s="125" t="s">
        <v>23</v>
      </c>
      <c r="J87" s="125" t="s">
        <v>333</v>
      </c>
      <c r="K87" s="84" t="s">
        <v>181</v>
      </c>
      <c r="L87" s="266" t="s">
        <v>169</v>
      </c>
      <c r="M87" s="101" t="s">
        <v>334</v>
      </c>
      <c r="N87" s="105" t="s">
        <v>268</v>
      </c>
      <c r="O87" s="105" t="s">
        <v>313</v>
      </c>
      <c r="P87" s="107">
        <f>CPFs!$D$24</f>
        <v>11971035914</v>
      </c>
      <c r="Q87" s="84" t="s">
        <v>335</v>
      </c>
      <c r="R87" s="80"/>
      <c r="S87" s="92"/>
      <c r="T87" s="92"/>
      <c r="U87" s="81"/>
    </row>
    <row r="88" spans="1:21" ht="57.75" customHeight="1" x14ac:dyDescent="0.25">
      <c r="A88">
        <v>87</v>
      </c>
      <c r="B88" s="154">
        <v>2</v>
      </c>
      <c r="C88" s="130" t="s">
        <v>138</v>
      </c>
      <c r="D88" s="82" t="s">
        <v>203</v>
      </c>
      <c r="E88" s="82"/>
      <c r="F88" s="82"/>
      <c r="G88" s="82"/>
      <c r="H88" s="125" t="s">
        <v>11</v>
      </c>
      <c r="I88" s="125" t="s">
        <v>22</v>
      </c>
      <c r="J88" s="125" t="s">
        <v>333</v>
      </c>
      <c r="K88" s="84" t="s">
        <v>181</v>
      </c>
      <c r="L88" s="266" t="s">
        <v>169</v>
      </c>
      <c r="M88" s="101" t="s">
        <v>334</v>
      </c>
      <c r="N88" s="105" t="s">
        <v>268</v>
      </c>
      <c r="O88" s="102" t="str">
        <f>"Linha migrada para Pré no cenário "&amp;ROW(M27)</f>
        <v>Linha migrada para Pré no cenário 27</v>
      </c>
      <c r="P88" s="107">
        <f>CPFs!$D$16</f>
        <v>11941538722</v>
      </c>
      <c r="Q88" s="84"/>
      <c r="R88" s="80"/>
      <c r="S88" s="92"/>
      <c r="T88" s="92"/>
      <c r="U88" s="81"/>
    </row>
    <row r="89" spans="1:21" ht="57.75" customHeight="1" x14ac:dyDescent="0.25">
      <c r="A89">
        <v>88</v>
      </c>
      <c r="B89" s="154">
        <v>2</v>
      </c>
      <c r="C89" s="130" t="s">
        <v>138</v>
      </c>
      <c r="D89" s="82" t="s">
        <v>203</v>
      </c>
      <c r="E89" s="82"/>
      <c r="F89" s="82"/>
      <c r="G89" s="82"/>
      <c r="H89" s="125" t="s">
        <v>10</v>
      </c>
      <c r="I89" s="125" t="s">
        <v>24</v>
      </c>
      <c r="J89" s="125" t="s">
        <v>333</v>
      </c>
      <c r="K89" s="84" t="s">
        <v>181</v>
      </c>
      <c r="L89" s="266" t="s">
        <v>169</v>
      </c>
      <c r="M89" s="101" t="s">
        <v>336</v>
      </c>
      <c r="N89" s="105" t="s">
        <v>268</v>
      </c>
      <c r="O89" s="102" t="str">
        <f>"Pegar o número do cenário "&amp;ROW(M77) &amp; " (" &amp; O77 &amp; ")"</f>
        <v>Pegar o número do cenário 77 (Linha CTRL #3 habilitada para teste)</v>
      </c>
      <c r="P89" s="107">
        <f>$U$77</f>
        <v>0</v>
      </c>
      <c r="Q89" s="84"/>
      <c r="R89" s="80"/>
      <c r="S89" s="92"/>
      <c r="T89" s="92"/>
      <c r="U89" s="81"/>
    </row>
    <row r="90" spans="1:21" ht="57.75" customHeight="1" x14ac:dyDescent="0.25">
      <c r="A90">
        <v>89</v>
      </c>
      <c r="B90" s="154">
        <v>0</v>
      </c>
      <c r="C90" s="130" t="s">
        <v>138</v>
      </c>
      <c r="D90" s="82" t="s">
        <v>518</v>
      </c>
      <c r="E90" s="82"/>
      <c r="F90" s="82"/>
      <c r="G90" s="82"/>
      <c r="H90" s="125" t="s">
        <v>10</v>
      </c>
      <c r="I90" s="125" t="s">
        <v>23</v>
      </c>
      <c r="J90" s="101" t="s">
        <v>337</v>
      </c>
      <c r="K90" s="84" t="s">
        <v>181</v>
      </c>
      <c r="L90" s="266" t="s">
        <v>169</v>
      </c>
      <c r="M90" s="101" t="s">
        <v>338</v>
      </c>
      <c r="N90" s="105" t="s">
        <v>268</v>
      </c>
      <c r="O90" s="102" t="s">
        <v>225</v>
      </c>
      <c r="P90" s="107">
        <f>CPFs!$D$18</f>
        <v>11997919871</v>
      </c>
      <c r="Q90" s="84"/>
      <c r="R90" s="80"/>
      <c r="S90" s="92"/>
      <c r="T90" s="92"/>
      <c r="U90" s="81"/>
    </row>
    <row r="91" spans="1:21" ht="57.75" customHeight="1" x14ac:dyDescent="0.25">
      <c r="A91">
        <v>90</v>
      </c>
      <c r="B91" s="154">
        <v>0</v>
      </c>
      <c r="C91" s="130" t="s">
        <v>138</v>
      </c>
      <c r="D91" s="82" t="s">
        <v>521</v>
      </c>
      <c r="E91" s="82"/>
      <c r="F91" s="82"/>
      <c r="G91" s="82"/>
      <c r="H91" s="125" t="s">
        <v>11</v>
      </c>
      <c r="I91" s="125" t="s">
        <v>24</v>
      </c>
      <c r="J91" s="101" t="s">
        <v>337</v>
      </c>
      <c r="K91" s="84" t="s">
        <v>181</v>
      </c>
      <c r="L91" s="266" t="s">
        <v>169</v>
      </c>
      <c r="M91" s="101" t="s">
        <v>338</v>
      </c>
      <c r="N91" s="105" t="s">
        <v>268</v>
      </c>
      <c r="O91" s="112" t="s">
        <v>290</v>
      </c>
      <c r="P91" s="107">
        <f>CPFs!$D$22</f>
        <v>11932470597</v>
      </c>
      <c r="Q91" s="84"/>
      <c r="R91" s="80"/>
      <c r="S91" s="92"/>
      <c r="T91" s="92"/>
      <c r="U91" s="81"/>
    </row>
    <row r="92" spans="1:21" ht="57.75" customHeight="1" x14ac:dyDescent="0.25">
      <c r="A92">
        <v>91</v>
      </c>
      <c r="B92" s="154">
        <v>0</v>
      </c>
      <c r="C92" s="130" t="s">
        <v>138</v>
      </c>
      <c r="D92" s="82" t="s">
        <v>518</v>
      </c>
      <c r="E92" s="82"/>
      <c r="F92" s="82"/>
      <c r="G92" s="82"/>
      <c r="H92" s="125" t="s">
        <v>10</v>
      </c>
      <c r="I92" s="125" t="s">
        <v>23</v>
      </c>
      <c r="J92" s="125" t="s">
        <v>339</v>
      </c>
      <c r="K92" s="84" t="s">
        <v>181</v>
      </c>
      <c r="L92" s="266" t="s">
        <v>169</v>
      </c>
      <c r="M92" s="101" t="s">
        <v>340</v>
      </c>
      <c r="N92" s="105" t="s">
        <v>268</v>
      </c>
      <c r="O92" s="102" t="s">
        <v>225</v>
      </c>
      <c r="P92" s="107">
        <f>CPFs!$D$18</f>
        <v>11997919871</v>
      </c>
      <c r="Q92" s="84"/>
      <c r="R92" s="80"/>
      <c r="S92" s="92"/>
      <c r="T92" s="92"/>
      <c r="U92" s="81"/>
    </row>
    <row r="93" spans="1:21" ht="57.75" customHeight="1" x14ac:dyDescent="0.25">
      <c r="A93">
        <v>92</v>
      </c>
      <c r="B93" s="154">
        <v>0</v>
      </c>
      <c r="C93" s="130" t="s">
        <v>138</v>
      </c>
      <c r="D93" s="82" t="s">
        <v>521</v>
      </c>
      <c r="E93" s="82"/>
      <c r="F93" s="82"/>
      <c r="G93" s="82"/>
      <c r="H93" s="125" t="s">
        <v>11</v>
      </c>
      <c r="I93" s="125" t="s">
        <v>24</v>
      </c>
      <c r="J93" s="125" t="s">
        <v>339</v>
      </c>
      <c r="K93" s="84" t="s">
        <v>181</v>
      </c>
      <c r="L93" s="266" t="s">
        <v>169</v>
      </c>
      <c r="M93" s="101" t="s">
        <v>340</v>
      </c>
      <c r="N93" s="105" t="s">
        <v>268</v>
      </c>
      <c r="O93" s="112" t="s">
        <v>290</v>
      </c>
      <c r="P93" s="107">
        <f>CPFs!$D$22</f>
        <v>11932470597</v>
      </c>
      <c r="Q93" s="84"/>
      <c r="R93" s="80"/>
      <c r="S93" s="92"/>
      <c r="T93" s="92"/>
      <c r="U93" s="81"/>
    </row>
    <row r="94" spans="1:21" ht="57.75" customHeight="1" x14ac:dyDescent="0.25">
      <c r="A94">
        <v>93</v>
      </c>
      <c r="B94" s="154">
        <v>0</v>
      </c>
      <c r="C94" s="130" t="s">
        <v>138</v>
      </c>
      <c r="D94" s="82" t="s">
        <v>518</v>
      </c>
      <c r="E94" s="82"/>
      <c r="F94" s="82"/>
      <c r="G94" s="82"/>
      <c r="H94" s="125" t="s">
        <v>10</v>
      </c>
      <c r="I94" s="125" t="s">
        <v>23</v>
      </c>
      <c r="J94" s="125" t="s">
        <v>341</v>
      </c>
      <c r="K94" s="84" t="s">
        <v>181</v>
      </c>
      <c r="L94" s="266" t="s">
        <v>169</v>
      </c>
      <c r="M94" s="125" t="s">
        <v>342</v>
      </c>
      <c r="N94" s="105" t="s">
        <v>268</v>
      </c>
      <c r="O94" s="102" t="s">
        <v>225</v>
      </c>
      <c r="P94" s="107">
        <f>CPFs!$D$18</f>
        <v>11997919871</v>
      </c>
      <c r="Q94" s="84"/>
      <c r="R94" s="80"/>
      <c r="S94" s="92"/>
      <c r="T94" s="92"/>
      <c r="U94" s="81"/>
    </row>
    <row r="95" spans="1:21" ht="57.75" customHeight="1" x14ac:dyDescent="0.25">
      <c r="A95">
        <v>94</v>
      </c>
      <c r="B95" s="154">
        <v>0</v>
      </c>
      <c r="C95" s="130" t="s">
        <v>138</v>
      </c>
      <c r="D95" s="82" t="s">
        <v>521</v>
      </c>
      <c r="E95" s="82"/>
      <c r="F95" s="82"/>
      <c r="G95" s="82"/>
      <c r="H95" s="125" t="s">
        <v>11</v>
      </c>
      <c r="I95" s="125" t="s">
        <v>24</v>
      </c>
      <c r="J95" s="125" t="s">
        <v>341</v>
      </c>
      <c r="K95" s="84" t="s">
        <v>181</v>
      </c>
      <c r="L95" s="266" t="s">
        <v>169</v>
      </c>
      <c r="M95" s="125" t="s">
        <v>342</v>
      </c>
      <c r="N95" s="105" t="s">
        <v>268</v>
      </c>
      <c r="O95" s="112" t="s">
        <v>290</v>
      </c>
      <c r="P95" s="107">
        <f>CPFs!$D$22</f>
        <v>11932470597</v>
      </c>
      <c r="Q95" s="84"/>
      <c r="R95" s="80"/>
      <c r="S95" s="92"/>
      <c r="T95" s="92"/>
      <c r="U95" s="81"/>
    </row>
    <row r="96" spans="1:21" ht="57.75" customHeight="1" x14ac:dyDescent="0.25">
      <c r="A96">
        <v>95</v>
      </c>
      <c r="B96" s="154">
        <v>0</v>
      </c>
      <c r="C96" s="130" t="s">
        <v>138</v>
      </c>
      <c r="D96" s="82" t="s">
        <v>520</v>
      </c>
      <c r="E96" s="82"/>
      <c r="F96" s="82"/>
      <c r="G96" s="82"/>
      <c r="H96" s="125" t="s">
        <v>10</v>
      </c>
      <c r="I96" s="125" t="s">
        <v>29</v>
      </c>
      <c r="J96" s="125" t="s">
        <v>343</v>
      </c>
      <c r="K96" s="84" t="s">
        <v>181</v>
      </c>
      <c r="L96" s="132" t="s">
        <v>173</v>
      </c>
      <c r="M96" s="125" t="s">
        <v>344</v>
      </c>
      <c r="N96" s="105" t="s">
        <v>345</v>
      </c>
      <c r="O96" s="112" t="s">
        <v>346</v>
      </c>
      <c r="P96" s="107"/>
      <c r="Q96" s="84"/>
      <c r="R96" s="80"/>
      <c r="S96" s="92"/>
      <c r="T96" s="92"/>
      <c r="U96" s="81"/>
    </row>
    <row r="97" spans="1:21" ht="57.75" customHeight="1" x14ac:dyDescent="0.25">
      <c r="A97">
        <v>96</v>
      </c>
      <c r="B97" s="154">
        <v>0</v>
      </c>
      <c r="C97" s="130" t="s">
        <v>138</v>
      </c>
      <c r="D97" s="82" t="s">
        <v>520</v>
      </c>
      <c r="E97" s="82"/>
      <c r="F97" s="82"/>
      <c r="G97" s="82"/>
      <c r="H97" s="125" t="s">
        <v>11</v>
      </c>
      <c r="I97" s="125" t="s">
        <v>29</v>
      </c>
      <c r="J97" s="125" t="s">
        <v>343</v>
      </c>
      <c r="K97" s="84" t="s">
        <v>181</v>
      </c>
      <c r="L97" s="132" t="s">
        <v>173</v>
      </c>
      <c r="M97" s="125" t="s">
        <v>344</v>
      </c>
      <c r="N97" s="105" t="s">
        <v>345</v>
      </c>
      <c r="O97" s="112" t="s">
        <v>346</v>
      </c>
      <c r="P97" s="107"/>
      <c r="Q97" s="84"/>
      <c r="R97" s="80"/>
      <c r="S97" s="92"/>
      <c r="T97" s="92"/>
      <c r="U97" s="81"/>
    </row>
    <row r="98" spans="1:21" ht="57.75" customHeight="1" x14ac:dyDescent="0.25">
      <c r="A98">
        <v>97</v>
      </c>
      <c r="B98" s="154">
        <v>0</v>
      </c>
      <c r="C98" s="130" t="s">
        <v>138</v>
      </c>
      <c r="D98" s="82" t="s">
        <v>139</v>
      </c>
      <c r="E98" s="82"/>
      <c r="F98" s="82"/>
      <c r="G98" s="82"/>
      <c r="H98" s="125" t="s">
        <v>10</v>
      </c>
      <c r="I98" s="125" t="s">
        <v>24</v>
      </c>
      <c r="J98" s="125" t="s">
        <v>347</v>
      </c>
      <c r="K98" s="84" t="s">
        <v>141</v>
      </c>
      <c r="L98" s="265" t="s">
        <v>142</v>
      </c>
      <c r="M98" s="125" t="s">
        <v>348</v>
      </c>
      <c r="N98" s="105" t="s">
        <v>349</v>
      </c>
      <c r="O98" s="102" t="s">
        <v>211</v>
      </c>
      <c r="P98" s="107">
        <f>CPFs!$D$12</f>
        <v>11995494391</v>
      </c>
      <c r="Q98" s="84"/>
      <c r="R98" s="80"/>
      <c r="S98" s="92"/>
      <c r="T98" s="92"/>
      <c r="U98" s="81"/>
    </row>
    <row r="99" spans="1:21" ht="57.75" customHeight="1" x14ac:dyDescent="0.25">
      <c r="A99">
        <v>98</v>
      </c>
      <c r="B99" s="154">
        <v>0</v>
      </c>
      <c r="C99" s="130" t="s">
        <v>138</v>
      </c>
      <c r="D99" s="82" t="s">
        <v>520</v>
      </c>
      <c r="E99" s="82"/>
      <c r="F99" s="82"/>
      <c r="G99" s="82"/>
      <c r="H99" s="125" t="s">
        <v>11</v>
      </c>
      <c r="I99" s="125" t="s">
        <v>23</v>
      </c>
      <c r="J99" s="125" t="s">
        <v>347</v>
      </c>
      <c r="K99" s="84" t="s">
        <v>141</v>
      </c>
      <c r="L99" s="265" t="s">
        <v>142</v>
      </c>
      <c r="M99" s="125" t="s">
        <v>348</v>
      </c>
      <c r="N99" s="105" t="s">
        <v>349</v>
      </c>
      <c r="O99" s="105" t="s">
        <v>207</v>
      </c>
      <c r="P99" s="107">
        <f>CPFs!$D$10</f>
        <v>11997474517</v>
      </c>
      <c r="Q99" s="84"/>
      <c r="R99" s="80"/>
      <c r="S99" s="92"/>
      <c r="T99" s="92"/>
      <c r="U99" s="81"/>
    </row>
    <row r="100" spans="1:21" x14ac:dyDescent="0.25">
      <c r="B100" s="2"/>
      <c r="C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35"/>
      <c r="S100" s="2"/>
      <c r="T100" s="2"/>
      <c r="U100" s="2"/>
    </row>
    <row r="101" spans="1:21" x14ac:dyDescent="0.25">
      <c r="B101" s="2"/>
      <c r="C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35"/>
      <c r="S101" s="2"/>
      <c r="T101" s="2"/>
      <c r="U101" s="2"/>
    </row>
    <row r="102" spans="1:21" x14ac:dyDescent="0.25">
      <c r="B102" s="2"/>
      <c r="C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35"/>
      <c r="S102" s="2"/>
      <c r="T102" s="2"/>
      <c r="U102" s="2"/>
    </row>
    <row r="103" spans="1:21" x14ac:dyDescent="0.25">
      <c r="B103" s="2"/>
      <c r="C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35"/>
      <c r="S103" s="2"/>
      <c r="T103" s="2"/>
      <c r="U103" s="2"/>
    </row>
    <row r="104" spans="1:21" x14ac:dyDescent="0.25">
      <c r="B104" s="2"/>
      <c r="C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35"/>
      <c r="S104" s="2"/>
      <c r="T104" s="2"/>
      <c r="U104" s="2"/>
    </row>
    <row r="105" spans="1:21" x14ac:dyDescent="0.25">
      <c r="B105" s="2"/>
      <c r="C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35"/>
      <c r="S105" s="2"/>
      <c r="T105" s="2"/>
      <c r="U105" s="2"/>
    </row>
    <row r="106" spans="1:21" x14ac:dyDescent="0.25">
      <c r="B106" s="2"/>
      <c r="C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35"/>
      <c r="S106" s="2"/>
      <c r="T106" s="2"/>
      <c r="U106" s="2"/>
    </row>
    <row r="107" spans="1:21" x14ac:dyDescent="0.25">
      <c r="B107" s="2"/>
      <c r="C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35"/>
      <c r="S107" s="2"/>
      <c r="T107" s="2"/>
      <c r="U107" s="2"/>
    </row>
    <row r="108" spans="1:21" x14ac:dyDescent="0.25">
      <c r="B108" s="2"/>
      <c r="C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35"/>
      <c r="S108" s="2"/>
      <c r="T108" s="2"/>
      <c r="U108" s="2"/>
    </row>
    <row r="109" spans="1:21" x14ac:dyDescent="0.25">
      <c r="B109" s="2"/>
      <c r="C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35"/>
      <c r="S109" s="2"/>
      <c r="T109" s="2"/>
      <c r="U109" s="2"/>
    </row>
    <row r="110" spans="1:21" x14ac:dyDescent="0.25">
      <c r="B110" s="2"/>
      <c r="C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35"/>
      <c r="S110" s="2"/>
      <c r="T110" s="2"/>
      <c r="U110" s="2"/>
    </row>
    <row r="111" spans="1:21" x14ac:dyDescent="0.25">
      <c r="B111" s="2"/>
      <c r="C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35"/>
      <c r="S111" s="2"/>
      <c r="T111" s="2"/>
      <c r="U111" s="2"/>
    </row>
    <row r="112" spans="1:21" x14ac:dyDescent="0.25">
      <c r="B112" s="2"/>
      <c r="C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35"/>
      <c r="S112" s="2"/>
      <c r="T112" s="2"/>
      <c r="U112" s="2"/>
    </row>
    <row r="113" spans="2:21" x14ac:dyDescent="0.25">
      <c r="B113" s="2"/>
      <c r="C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35"/>
      <c r="S113" s="2"/>
      <c r="T113" s="2"/>
      <c r="U113" s="2"/>
    </row>
    <row r="114" spans="2:21" x14ac:dyDescent="0.25">
      <c r="B114" s="2"/>
      <c r="C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35"/>
      <c r="S114" s="2"/>
      <c r="T114" s="2"/>
      <c r="U114" s="2"/>
    </row>
    <row r="115" spans="2:21" x14ac:dyDescent="0.25">
      <c r="B115" s="2"/>
      <c r="C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35"/>
      <c r="S115" s="2"/>
      <c r="T115" s="2"/>
      <c r="U115" s="2"/>
    </row>
    <row r="116" spans="2:21" x14ac:dyDescent="0.25">
      <c r="B116" s="2"/>
      <c r="C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35"/>
      <c r="S116" s="2"/>
      <c r="T116" s="2"/>
      <c r="U116" s="2"/>
    </row>
    <row r="117" spans="2:21" x14ac:dyDescent="0.25">
      <c r="B117" s="2"/>
      <c r="C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35"/>
      <c r="S117" s="2"/>
      <c r="T117" s="2"/>
      <c r="U117" s="2"/>
    </row>
    <row r="118" spans="2:21" x14ac:dyDescent="0.25">
      <c r="B118" s="2"/>
      <c r="C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35"/>
      <c r="S118" s="2"/>
      <c r="T118" s="2"/>
      <c r="U118" s="2"/>
    </row>
    <row r="119" spans="2:21" x14ac:dyDescent="0.25">
      <c r="B119" s="2"/>
      <c r="C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35"/>
      <c r="S119" s="2"/>
      <c r="T119" s="2"/>
      <c r="U119" s="2"/>
    </row>
    <row r="120" spans="2:21" x14ac:dyDescent="0.25">
      <c r="B120" s="2"/>
      <c r="C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35"/>
      <c r="S120" s="2"/>
      <c r="T120" s="2"/>
      <c r="U120" s="2"/>
    </row>
    <row r="121" spans="2:21" x14ac:dyDescent="0.25">
      <c r="B121" s="2"/>
      <c r="C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35"/>
      <c r="S121" s="2"/>
      <c r="T121" s="2"/>
      <c r="U121" s="2"/>
    </row>
    <row r="122" spans="2:21" x14ac:dyDescent="0.25">
      <c r="B122" s="2"/>
      <c r="C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35"/>
      <c r="S122" s="2"/>
      <c r="T122" s="2"/>
      <c r="U122" s="2"/>
    </row>
    <row r="123" spans="2:21" x14ac:dyDescent="0.25">
      <c r="B123" s="2"/>
      <c r="C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35"/>
      <c r="S123" s="2"/>
      <c r="T123" s="2"/>
      <c r="U123" s="2"/>
    </row>
    <row r="124" spans="2:21" x14ac:dyDescent="0.25">
      <c r="B124" s="2"/>
      <c r="C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35"/>
      <c r="S124" s="2"/>
      <c r="T124" s="2"/>
      <c r="U124" s="2"/>
    </row>
    <row r="125" spans="2:21" x14ac:dyDescent="0.25">
      <c r="B125" s="2"/>
      <c r="C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35"/>
      <c r="S125" s="2"/>
      <c r="T125" s="2"/>
      <c r="U125" s="2"/>
    </row>
    <row r="126" spans="2:21" x14ac:dyDescent="0.25">
      <c r="B126" s="2"/>
      <c r="C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35"/>
      <c r="S126" s="2"/>
      <c r="T126" s="2"/>
      <c r="U126" s="2"/>
    </row>
    <row r="127" spans="2:21" x14ac:dyDescent="0.25">
      <c r="B127" s="2"/>
      <c r="C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35"/>
      <c r="S127" s="2"/>
      <c r="T127" s="2"/>
      <c r="U127" s="2"/>
    </row>
    <row r="128" spans="2:21" x14ac:dyDescent="0.25">
      <c r="B128" s="2"/>
      <c r="C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35"/>
      <c r="S128" s="2"/>
      <c r="T128" s="2"/>
      <c r="U128" s="2"/>
    </row>
    <row r="129" spans="2:21" x14ac:dyDescent="0.25">
      <c r="B129" s="2"/>
      <c r="C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35"/>
      <c r="S129" s="2"/>
      <c r="T129" s="2"/>
      <c r="U129" s="2"/>
    </row>
    <row r="130" spans="2:21" x14ac:dyDescent="0.25">
      <c r="B130" s="2"/>
      <c r="C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35"/>
      <c r="S130" s="2"/>
      <c r="T130" s="2"/>
      <c r="U130" s="2"/>
    </row>
    <row r="131" spans="2:21" x14ac:dyDescent="0.25">
      <c r="B131" s="2"/>
      <c r="C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35"/>
      <c r="S131" s="2"/>
      <c r="T131" s="2"/>
      <c r="U131" s="2"/>
    </row>
    <row r="132" spans="2:21" x14ac:dyDescent="0.25">
      <c r="B132" s="2"/>
      <c r="C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35"/>
      <c r="S132" s="2"/>
      <c r="T132" s="2"/>
      <c r="U132" s="2"/>
    </row>
    <row r="133" spans="2:21" x14ac:dyDescent="0.25">
      <c r="B133" s="2"/>
      <c r="C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35"/>
      <c r="S133" s="2"/>
      <c r="T133" s="2"/>
      <c r="U133" s="2"/>
    </row>
    <row r="134" spans="2:21" x14ac:dyDescent="0.25">
      <c r="B134" s="2"/>
      <c r="C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35"/>
      <c r="S134" s="2"/>
      <c r="T134" s="2"/>
      <c r="U134" s="2"/>
    </row>
    <row r="135" spans="2:21" x14ac:dyDescent="0.25">
      <c r="B135" s="2"/>
      <c r="C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35"/>
      <c r="S135" s="2"/>
      <c r="T135" s="2"/>
      <c r="U135" s="2"/>
    </row>
    <row r="136" spans="2:21" x14ac:dyDescent="0.25">
      <c r="B136" s="2"/>
      <c r="C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35"/>
      <c r="S136" s="2"/>
      <c r="T136" s="2"/>
      <c r="U136" s="2"/>
    </row>
    <row r="137" spans="2:21" x14ac:dyDescent="0.25">
      <c r="B137" s="2"/>
      <c r="C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35"/>
      <c r="S137" s="2"/>
      <c r="T137" s="2"/>
      <c r="U137" s="2"/>
    </row>
    <row r="138" spans="2:21" x14ac:dyDescent="0.25">
      <c r="B138" s="2"/>
      <c r="C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35"/>
      <c r="S138" s="2"/>
      <c r="T138" s="2"/>
      <c r="U138" s="2"/>
    </row>
    <row r="139" spans="2:21" x14ac:dyDescent="0.25">
      <c r="B139" s="2"/>
      <c r="C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35"/>
      <c r="S139" s="2"/>
      <c r="T139" s="2"/>
      <c r="U139" s="2"/>
    </row>
    <row r="140" spans="2:21" x14ac:dyDescent="0.25">
      <c r="B140" s="2"/>
      <c r="C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35"/>
      <c r="S140" s="2"/>
      <c r="T140" s="2"/>
      <c r="U140" s="2"/>
    </row>
    <row r="141" spans="2:21" x14ac:dyDescent="0.25">
      <c r="B141" s="2"/>
      <c r="C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35"/>
      <c r="S141" s="2"/>
      <c r="T141" s="2"/>
      <c r="U141" s="2"/>
    </row>
    <row r="142" spans="2:21" x14ac:dyDescent="0.25">
      <c r="B142" s="2"/>
      <c r="C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35"/>
      <c r="S142" s="2"/>
      <c r="T142" s="2"/>
      <c r="U142" s="2"/>
    </row>
    <row r="143" spans="2:21" x14ac:dyDescent="0.25">
      <c r="B143" s="2"/>
      <c r="C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35"/>
      <c r="S143" s="2"/>
      <c r="T143" s="2"/>
      <c r="U143" s="2"/>
    </row>
    <row r="144" spans="2:21" x14ac:dyDescent="0.25">
      <c r="B144" s="2"/>
      <c r="C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35"/>
      <c r="S144" s="2"/>
      <c r="T144" s="2"/>
      <c r="U144" s="2"/>
    </row>
    <row r="145" spans="2:21" x14ac:dyDescent="0.25">
      <c r="B145" s="2"/>
      <c r="C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35"/>
      <c r="S145" s="2"/>
      <c r="T145" s="2"/>
      <c r="U145" s="2"/>
    </row>
    <row r="146" spans="2:21" x14ac:dyDescent="0.25">
      <c r="B146" s="2"/>
      <c r="C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35"/>
      <c r="S146" s="2"/>
      <c r="T146" s="2"/>
      <c r="U146" s="2"/>
    </row>
    <row r="147" spans="2:21" x14ac:dyDescent="0.25">
      <c r="B147" s="2"/>
      <c r="C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35"/>
      <c r="S147" s="2"/>
      <c r="T147" s="2"/>
      <c r="U147" s="2"/>
    </row>
    <row r="148" spans="2:21" x14ac:dyDescent="0.25">
      <c r="B148" s="2"/>
      <c r="C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35"/>
      <c r="S148" s="2"/>
      <c r="T148" s="2"/>
      <c r="U148" s="2"/>
    </row>
    <row r="149" spans="2:21" x14ac:dyDescent="0.25">
      <c r="B149" s="2"/>
      <c r="C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35"/>
      <c r="S149" s="2"/>
      <c r="T149" s="2"/>
      <c r="U149" s="2"/>
    </row>
    <row r="150" spans="2:21" x14ac:dyDescent="0.25">
      <c r="B150" s="2"/>
      <c r="C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35"/>
      <c r="S150" s="2"/>
      <c r="T150" s="2"/>
      <c r="U150" s="2"/>
    </row>
    <row r="151" spans="2:21" x14ac:dyDescent="0.25">
      <c r="B151" s="2"/>
      <c r="C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35"/>
      <c r="S151" s="2"/>
      <c r="T151" s="2"/>
      <c r="U151" s="2"/>
    </row>
    <row r="152" spans="2:21" x14ac:dyDescent="0.25">
      <c r="B152" s="2"/>
      <c r="C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35"/>
      <c r="S152" s="2"/>
      <c r="T152" s="2"/>
      <c r="U152" s="2"/>
    </row>
    <row r="153" spans="2:21" x14ac:dyDescent="0.25">
      <c r="B153" s="2"/>
      <c r="C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35"/>
      <c r="S153" s="2"/>
      <c r="T153" s="2"/>
      <c r="U153" s="2"/>
    </row>
    <row r="154" spans="2:21" x14ac:dyDescent="0.25">
      <c r="B154" s="2"/>
      <c r="C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35"/>
      <c r="S154" s="2"/>
      <c r="T154" s="2"/>
      <c r="U154" s="2"/>
    </row>
    <row r="155" spans="2:21" x14ac:dyDescent="0.25">
      <c r="B155" s="2"/>
      <c r="C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35"/>
      <c r="S155" s="2"/>
      <c r="T155" s="2"/>
      <c r="U155" s="2"/>
    </row>
    <row r="156" spans="2:21" x14ac:dyDescent="0.25">
      <c r="B156" s="2"/>
      <c r="C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35"/>
      <c r="S156" s="2"/>
      <c r="T156" s="2"/>
      <c r="U156" s="2"/>
    </row>
    <row r="157" spans="2:21" x14ac:dyDescent="0.25">
      <c r="B157" s="2"/>
      <c r="C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35"/>
      <c r="S157" s="2"/>
      <c r="T157" s="2"/>
      <c r="U157" s="2"/>
    </row>
    <row r="158" spans="2:21" x14ac:dyDescent="0.25">
      <c r="B158" s="2"/>
      <c r="C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35"/>
      <c r="S158" s="2"/>
      <c r="T158" s="2"/>
      <c r="U158" s="2"/>
    </row>
    <row r="159" spans="2:21" x14ac:dyDescent="0.25">
      <c r="B159" s="2"/>
      <c r="C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35"/>
      <c r="S159" s="2"/>
      <c r="T159" s="2"/>
      <c r="U159" s="2"/>
    </row>
    <row r="160" spans="2:21" x14ac:dyDescent="0.25">
      <c r="B160" s="2"/>
      <c r="C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35"/>
      <c r="S160" s="2"/>
      <c r="T160" s="2"/>
      <c r="U160" s="2"/>
    </row>
    <row r="161" spans="2:21" x14ac:dyDescent="0.25">
      <c r="B161" s="2"/>
      <c r="C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35"/>
      <c r="S161" s="2"/>
      <c r="T161" s="2"/>
      <c r="U161" s="2"/>
    </row>
    <row r="162" spans="2:21" x14ac:dyDescent="0.25">
      <c r="B162" s="2"/>
      <c r="C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35"/>
      <c r="S162" s="2"/>
      <c r="T162" s="2"/>
      <c r="U162" s="2"/>
    </row>
    <row r="163" spans="2:21" x14ac:dyDescent="0.25">
      <c r="B163" s="2"/>
      <c r="C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35"/>
      <c r="S163" s="2"/>
      <c r="T163" s="2"/>
      <c r="U163" s="2"/>
    </row>
    <row r="164" spans="2:21" x14ac:dyDescent="0.25">
      <c r="B164" s="2"/>
      <c r="C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35"/>
      <c r="S164" s="2"/>
      <c r="T164" s="2"/>
      <c r="U164" s="2"/>
    </row>
    <row r="165" spans="2:21" x14ac:dyDescent="0.25">
      <c r="B165" s="2"/>
      <c r="C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35"/>
      <c r="S165" s="2"/>
      <c r="T165" s="2"/>
      <c r="U165" s="2"/>
    </row>
    <row r="166" spans="2:21" x14ac:dyDescent="0.25">
      <c r="B166" s="2"/>
      <c r="C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35"/>
      <c r="S166" s="2"/>
      <c r="T166" s="2"/>
      <c r="U166" s="2"/>
    </row>
    <row r="167" spans="2:21" x14ac:dyDescent="0.25">
      <c r="B167" s="2"/>
      <c r="C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35"/>
      <c r="S167" s="2"/>
      <c r="T167" s="2"/>
      <c r="U167" s="2"/>
    </row>
    <row r="168" spans="2:21" x14ac:dyDescent="0.25">
      <c r="B168" s="2"/>
      <c r="C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35"/>
      <c r="S168" s="2"/>
      <c r="T168" s="2"/>
      <c r="U168" s="2"/>
    </row>
    <row r="169" spans="2:21" x14ac:dyDescent="0.25">
      <c r="B169" s="2"/>
      <c r="C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35"/>
      <c r="S169" s="2"/>
      <c r="T169" s="2"/>
      <c r="U169" s="2"/>
    </row>
    <row r="170" spans="2:21" x14ac:dyDescent="0.25">
      <c r="B170" s="2"/>
      <c r="C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35"/>
      <c r="S170" s="2"/>
      <c r="T170" s="2"/>
      <c r="U170" s="2"/>
    </row>
    <row r="171" spans="2:21" x14ac:dyDescent="0.25">
      <c r="B171" s="2"/>
      <c r="C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35"/>
      <c r="S171" s="2"/>
      <c r="T171" s="2"/>
      <c r="U171" s="2"/>
    </row>
    <row r="172" spans="2:21" x14ac:dyDescent="0.25">
      <c r="B172" s="2"/>
      <c r="C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35"/>
      <c r="S172" s="2"/>
      <c r="T172" s="2"/>
      <c r="U172" s="2"/>
    </row>
    <row r="173" spans="2:21" x14ac:dyDescent="0.25">
      <c r="B173" s="2"/>
      <c r="C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35"/>
      <c r="S173" s="2"/>
      <c r="T173" s="2"/>
      <c r="U173" s="2"/>
    </row>
    <row r="174" spans="2:21" x14ac:dyDescent="0.25">
      <c r="B174" s="2"/>
      <c r="C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35"/>
      <c r="S174" s="2"/>
      <c r="T174" s="2"/>
      <c r="U174" s="2"/>
    </row>
    <row r="175" spans="2:21" x14ac:dyDescent="0.25">
      <c r="B175" s="2"/>
      <c r="C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35"/>
      <c r="S175" s="2"/>
      <c r="T175" s="2"/>
      <c r="U175" s="2"/>
    </row>
    <row r="176" spans="2:21" x14ac:dyDescent="0.25">
      <c r="B176" s="2"/>
      <c r="C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35"/>
      <c r="S176" s="2"/>
      <c r="T176" s="2"/>
      <c r="U176" s="2"/>
    </row>
    <row r="177" spans="2:21" x14ac:dyDescent="0.25">
      <c r="B177" s="2"/>
      <c r="C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35"/>
      <c r="S177" s="2"/>
      <c r="T177" s="2"/>
      <c r="U177" s="2"/>
    </row>
    <row r="178" spans="2:21" x14ac:dyDescent="0.25">
      <c r="B178" s="2"/>
      <c r="C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35"/>
      <c r="S178" s="2"/>
      <c r="T178" s="2"/>
      <c r="U178" s="2"/>
    </row>
    <row r="179" spans="2:21" x14ac:dyDescent="0.25">
      <c r="B179" s="2"/>
      <c r="C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35"/>
      <c r="S179" s="2"/>
      <c r="T179" s="2"/>
      <c r="U179" s="2"/>
    </row>
    <row r="180" spans="2:21" x14ac:dyDescent="0.25">
      <c r="B180" s="2"/>
      <c r="C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35"/>
      <c r="S180" s="2"/>
      <c r="T180" s="2"/>
      <c r="U180" s="2"/>
    </row>
    <row r="181" spans="2:21" x14ac:dyDescent="0.25">
      <c r="B181" s="2"/>
      <c r="C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35"/>
      <c r="S181" s="2"/>
      <c r="T181" s="2"/>
      <c r="U181" s="2"/>
    </row>
    <row r="182" spans="2:21" x14ac:dyDescent="0.25">
      <c r="B182" s="2"/>
      <c r="C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35"/>
      <c r="S182" s="2"/>
      <c r="T182" s="2"/>
      <c r="U182" s="2"/>
    </row>
    <row r="183" spans="2:21" x14ac:dyDescent="0.25">
      <c r="B183" s="2"/>
      <c r="C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35"/>
      <c r="S183" s="2"/>
      <c r="T183" s="2"/>
      <c r="U183" s="2"/>
    </row>
    <row r="184" spans="2:21" x14ac:dyDescent="0.25">
      <c r="B184" s="2"/>
      <c r="C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35"/>
      <c r="S184" s="2"/>
      <c r="T184" s="2"/>
      <c r="U184" s="2"/>
    </row>
    <row r="185" spans="2:21" x14ac:dyDescent="0.25">
      <c r="B185" s="2"/>
      <c r="C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35"/>
      <c r="S185" s="2"/>
      <c r="T185" s="2"/>
      <c r="U185" s="2"/>
    </row>
    <row r="186" spans="2:21" x14ac:dyDescent="0.25">
      <c r="B186" s="2"/>
      <c r="C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35"/>
      <c r="S186" s="2"/>
      <c r="T186" s="2"/>
      <c r="U186" s="2"/>
    </row>
    <row r="187" spans="2:21" x14ac:dyDescent="0.25">
      <c r="B187" s="2"/>
      <c r="C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35"/>
      <c r="S187" s="2"/>
      <c r="T187" s="2"/>
      <c r="U187" s="2"/>
    </row>
    <row r="188" spans="2:21" x14ac:dyDescent="0.25">
      <c r="B188" s="2"/>
      <c r="C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35"/>
      <c r="S188" s="2"/>
      <c r="T188" s="2"/>
      <c r="U188" s="2"/>
    </row>
    <row r="189" spans="2:21" x14ac:dyDescent="0.25">
      <c r="B189" s="2"/>
      <c r="C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35"/>
      <c r="S189" s="2"/>
      <c r="T189" s="2"/>
      <c r="U189" s="2"/>
    </row>
    <row r="190" spans="2:21" x14ac:dyDescent="0.25">
      <c r="B190" s="2"/>
      <c r="C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35"/>
      <c r="S190" s="2"/>
      <c r="T190" s="2"/>
      <c r="U190" s="2"/>
    </row>
    <row r="191" spans="2:21" x14ac:dyDescent="0.25">
      <c r="B191" s="2"/>
      <c r="C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35"/>
      <c r="S191" s="2"/>
      <c r="T191" s="2"/>
      <c r="U191" s="2"/>
    </row>
    <row r="192" spans="2:21" x14ac:dyDescent="0.25">
      <c r="B192" s="2"/>
      <c r="C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35"/>
      <c r="S192" s="2"/>
      <c r="T192" s="2"/>
      <c r="U192" s="2"/>
    </row>
    <row r="193" spans="2:21" x14ac:dyDescent="0.25">
      <c r="B193" s="2"/>
      <c r="C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35"/>
      <c r="S193" s="2"/>
      <c r="T193" s="2"/>
      <c r="U193" s="2"/>
    </row>
    <row r="194" spans="2:21" x14ac:dyDescent="0.25">
      <c r="B194" s="2"/>
      <c r="C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35"/>
      <c r="S194" s="2"/>
      <c r="T194" s="2"/>
      <c r="U194" s="2"/>
    </row>
    <row r="195" spans="2:21" x14ac:dyDescent="0.25">
      <c r="B195" s="2"/>
      <c r="C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35"/>
      <c r="S195" s="2"/>
      <c r="T195" s="2"/>
      <c r="U195" s="2"/>
    </row>
    <row r="196" spans="2:21" x14ac:dyDescent="0.25">
      <c r="B196" s="2"/>
      <c r="C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35"/>
      <c r="S196" s="2"/>
      <c r="T196" s="2"/>
      <c r="U196" s="2"/>
    </row>
    <row r="197" spans="2:21" x14ac:dyDescent="0.25">
      <c r="B197" s="2"/>
      <c r="C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35"/>
      <c r="S197" s="2"/>
      <c r="T197" s="2"/>
      <c r="U197" s="2"/>
    </row>
    <row r="198" spans="2:21" x14ac:dyDescent="0.25">
      <c r="B198" s="2"/>
      <c r="C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35"/>
      <c r="S198" s="2"/>
      <c r="T198" s="2"/>
      <c r="U198" s="2"/>
    </row>
    <row r="199" spans="2:21" x14ac:dyDescent="0.25">
      <c r="B199" s="2"/>
      <c r="C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35"/>
      <c r="S199" s="2"/>
      <c r="T199" s="2"/>
      <c r="U199" s="2"/>
    </row>
    <row r="200" spans="2:21" x14ac:dyDescent="0.25">
      <c r="B200" s="2"/>
      <c r="C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35"/>
      <c r="S200" s="2"/>
      <c r="T200" s="2"/>
      <c r="U200" s="2"/>
    </row>
    <row r="201" spans="2:21" x14ac:dyDescent="0.25">
      <c r="B201" s="2"/>
      <c r="C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35"/>
      <c r="S201" s="2"/>
      <c r="T201" s="2"/>
      <c r="U201" s="2"/>
    </row>
    <row r="202" spans="2:21" x14ac:dyDescent="0.25">
      <c r="B202" s="2"/>
      <c r="C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35"/>
      <c r="S202" s="2"/>
      <c r="T202" s="2"/>
      <c r="U202" s="2"/>
    </row>
    <row r="203" spans="2:21" x14ac:dyDescent="0.25">
      <c r="B203" s="2"/>
      <c r="C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35"/>
      <c r="S203" s="2"/>
      <c r="T203" s="2"/>
      <c r="U203" s="2"/>
    </row>
    <row r="204" spans="2:21" x14ac:dyDescent="0.25">
      <c r="B204" s="2"/>
      <c r="C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35"/>
      <c r="S204" s="2"/>
      <c r="T204" s="2"/>
      <c r="U204" s="2"/>
    </row>
    <row r="205" spans="2:21" x14ac:dyDescent="0.25">
      <c r="B205" s="2"/>
      <c r="C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35"/>
      <c r="S205" s="2"/>
      <c r="T205" s="2"/>
      <c r="U205" s="2"/>
    </row>
    <row r="206" spans="2:21" x14ac:dyDescent="0.25">
      <c r="B206" s="2"/>
      <c r="C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35"/>
      <c r="S206" s="2"/>
      <c r="T206" s="2"/>
      <c r="U206" s="2"/>
    </row>
    <row r="207" spans="2:21" x14ac:dyDescent="0.25">
      <c r="B207" s="2"/>
      <c r="C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35"/>
      <c r="S207" s="2"/>
      <c r="T207" s="2"/>
      <c r="U207" s="2"/>
    </row>
    <row r="208" spans="2:21" x14ac:dyDescent="0.25">
      <c r="B208" s="2"/>
      <c r="C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35"/>
      <c r="S208" s="2"/>
      <c r="T208" s="2"/>
      <c r="U208" s="2"/>
    </row>
    <row r="209" spans="2:21" x14ac:dyDescent="0.25">
      <c r="B209" s="2"/>
      <c r="C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35"/>
      <c r="S209" s="2"/>
      <c r="T209" s="2"/>
      <c r="U209" s="2"/>
    </row>
    <row r="210" spans="2:21" x14ac:dyDescent="0.25">
      <c r="B210" s="2"/>
      <c r="C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35"/>
      <c r="S210" s="2"/>
      <c r="T210" s="2"/>
      <c r="U210" s="2"/>
    </row>
    <row r="211" spans="2:21" x14ac:dyDescent="0.25">
      <c r="B211" s="2"/>
      <c r="C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35"/>
      <c r="S211" s="2"/>
      <c r="T211" s="2"/>
      <c r="U211" s="2"/>
    </row>
    <row r="212" spans="2:21" x14ac:dyDescent="0.25">
      <c r="B212" s="2"/>
      <c r="C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35"/>
      <c r="S212" s="2"/>
      <c r="T212" s="2"/>
      <c r="U212" s="2"/>
    </row>
    <row r="213" spans="2:21" x14ac:dyDescent="0.25">
      <c r="B213" s="2"/>
      <c r="C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35"/>
      <c r="S213" s="2"/>
      <c r="T213" s="2"/>
      <c r="U213" s="2"/>
    </row>
    <row r="214" spans="2:21" x14ac:dyDescent="0.25">
      <c r="B214" s="2"/>
      <c r="C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35"/>
      <c r="S214" s="2"/>
      <c r="T214" s="2"/>
      <c r="U214" s="2"/>
    </row>
    <row r="215" spans="2:21" x14ac:dyDescent="0.25">
      <c r="B215" s="2"/>
      <c r="C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35"/>
      <c r="S215" s="2"/>
      <c r="T215" s="2"/>
      <c r="U215" s="2"/>
    </row>
    <row r="216" spans="2:21" x14ac:dyDescent="0.25">
      <c r="B216" s="2"/>
      <c r="C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35"/>
      <c r="S216" s="2"/>
      <c r="T216" s="2"/>
      <c r="U216" s="2"/>
    </row>
    <row r="217" spans="2:21" x14ac:dyDescent="0.25">
      <c r="B217" s="2"/>
      <c r="C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35"/>
      <c r="S217" s="2"/>
      <c r="T217" s="2"/>
      <c r="U217" s="2"/>
    </row>
    <row r="218" spans="2:21" x14ac:dyDescent="0.25">
      <c r="B218" s="2"/>
      <c r="C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35"/>
      <c r="S218" s="2"/>
      <c r="T218" s="2"/>
      <c r="U218" s="2"/>
    </row>
    <row r="219" spans="2:21" x14ac:dyDescent="0.25">
      <c r="B219" s="2"/>
      <c r="C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35"/>
      <c r="S219" s="2"/>
      <c r="T219" s="2"/>
      <c r="U219" s="2"/>
    </row>
    <row r="220" spans="2:21" x14ac:dyDescent="0.25">
      <c r="B220" s="2"/>
      <c r="C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35"/>
      <c r="S220" s="2"/>
      <c r="T220" s="2"/>
      <c r="U220" s="2"/>
    </row>
    <row r="221" spans="2:21" x14ac:dyDescent="0.25">
      <c r="B221" s="2"/>
      <c r="C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35"/>
      <c r="S221" s="2"/>
      <c r="T221" s="2"/>
      <c r="U221" s="2"/>
    </row>
    <row r="222" spans="2:21" x14ac:dyDescent="0.25">
      <c r="B222" s="2"/>
      <c r="C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35"/>
      <c r="S222" s="2"/>
      <c r="T222" s="2"/>
      <c r="U222" s="2"/>
    </row>
    <row r="223" spans="2:21" x14ac:dyDescent="0.25">
      <c r="B223" s="2"/>
      <c r="C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35"/>
      <c r="S223" s="2"/>
      <c r="T223" s="2"/>
      <c r="U223" s="2"/>
    </row>
    <row r="224" spans="2:21" x14ac:dyDescent="0.25">
      <c r="B224" s="2"/>
      <c r="C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35"/>
      <c r="S224" s="2"/>
      <c r="T224" s="2"/>
      <c r="U224" s="2"/>
    </row>
    <row r="225" spans="2:21" x14ac:dyDescent="0.25">
      <c r="B225" s="2"/>
      <c r="C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35"/>
      <c r="S225" s="2"/>
      <c r="T225" s="2"/>
      <c r="U225" s="2"/>
    </row>
    <row r="226" spans="2:21" x14ac:dyDescent="0.25">
      <c r="B226" s="2"/>
      <c r="C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35"/>
      <c r="S226" s="2"/>
      <c r="T226" s="2"/>
      <c r="U226" s="2"/>
    </row>
    <row r="227" spans="2:21" x14ac:dyDescent="0.25">
      <c r="B227" s="2"/>
      <c r="C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35"/>
      <c r="S227" s="2"/>
      <c r="T227" s="2"/>
      <c r="U227" s="2"/>
    </row>
    <row r="228" spans="2:21" x14ac:dyDescent="0.25">
      <c r="B228" s="2"/>
      <c r="C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35"/>
      <c r="S228" s="2"/>
      <c r="T228" s="2"/>
      <c r="U228" s="2"/>
    </row>
    <row r="229" spans="2:21" x14ac:dyDescent="0.25">
      <c r="B229" s="2"/>
      <c r="C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35"/>
      <c r="S229" s="2"/>
      <c r="T229" s="2"/>
      <c r="U229" s="2"/>
    </row>
    <row r="230" spans="2:21" x14ac:dyDescent="0.25">
      <c r="B230" s="2"/>
      <c r="C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35"/>
      <c r="S230" s="2"/>
      <c r="T230" s="2"/>
      <c r="U230" s="2"/>
    </row>
    <row r="231" spans="2:21" x14ac:dyDescent="0.25">
      <c r="B231" s="2"/>
      <c r="C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35"/>
      <c r="S231" s="2"/>
      <c r="T231" s="2"/>
      <c r="U231" s="2"/>
    </row>
    <row r="232" spans="2:21" x14ac:dyDescent="0.25">
      <c r="B232" s="2"/>
      <c r="C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35"/>
      <c r="S232" s="2"/>
      <c r="T232" s="2"/>
      <c r="U232" s="2"/>
    </row>
    <row r="233" spans="2:21" x14ac:dyDescent="0.25">
      <c r="B233" s="2"/>
      <c r="C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35"/>
      <c r="S233" s="2"/>
      <c r="T233" s="2"/>
      <c r="U233" s="2"/>
    </row>
    <row r="234" spans="2:21" x14ac:dyDescent="0.25">
      <c r="B234" s="2"/>
      <c r="C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35"/>
      <c r="S234" s="2"/>
      <c r="T234" s="2"/>
      <c r="U234" s="2"/>
    </row>
    <row r="235" spans="2:21" x14ac:dyDescent="0.25">
      <c r="B235" s="2"/>
      <c r="C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35"/>
      <c r="S235" s="2"/>
      <c r="T235" s="2"/>
      <c r="U235" s="2"/>
    </row>
    <row r="236" spans="2:21" x14ac:dyDescent="0.25">
      <c r="B236" s="2"/>
      <c r="C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35"/>
      <c r="S236" s="2"/>
      <c r="T236" s="2"/>
      <c r="U236" s="2"/>
    </row>
    <row r="237" spans="2:21" x14ac:dyDescent="0.25">
      <c r="B237" s="2"/>
      <c r="C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35"/>
      <c r="S237" s="2"/>
      <c r="T237" s="2"/>
      <c r="U237" s="2"/>
    </row>
    <row r="238" spans="2:21" x14ac:dyDescent="0.25">
      <c r="B238" s="2"/>
      <c r="C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35"/>
      <c r="S238" s="2"/>
      <c r="T238" s="2"/>
      <c r="U238" s="2"/>
    </row>
    <row r="239" spans="2:21" x14ac:dyDescent="0.25">
      <c r="B239" s="2"/>
      <c r="C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35"/>
      <c r="S239" s="2"/>
      <c r="T239" s="2"/>
      <c r="U239" s="2"/>
    </row>
    <row r="240" spans="2:21" x14ac:dyDescent="0.25">
      <c r="B240" s="2"/>
      <c r="C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35"/>
      <c r="S240" s="2"/>
      <c r="T240" s="2"/>
      <c r="U240" s="2"/>
    </row>
    <row r="241" spans="2:21" x14ac:dyDescent="0.25">
      <c r="B241" s="2"/>
      <c r="C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35"/>
      <c r="S241" s="2"/>
      <c r="T241" s="2"/>
      <c r="U241" s="2"/>
    </row>
    <row r="242" spans="2:21" x14ac:dyDescent="0.25">
      <c r="B242" s="2"/>
      <c r="C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35"/>
      <c r="S242" s="2"/>
      <c r="T242" s="2"/>
      <c r="U242" s="2"/>
    </row>
    <row r="243" spans="2:21" x14ac:dyDescent="0.25">
      <c r="B243" s="2"/>
      <c r="C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35"/>
      <c r="S243" s="2"/>
      <c r="T243" s="2"/>
      <c r="U243" s="2"/>
    </row>
    <row r="244" spans="2:21" x14ac:dyDescent="0.25">
      <c r="B244" s="2"/>
      <c r="C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35"/>
      <c r="S244" s="2"/>
      <c r="T244" s="2"/>
      <c r="U244" s="2"/>
    </row>
    <row r="245" spans="2:21" x14ac:dyDescent="0.25">
      <c r="B245" s="2"/>
      <c r="C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35"/>
      <c r="S245" s="2"/>
      <c r="T245" s="2"/>
      <c r="U245" s="2"/>
    </row>
    <row r="246" spans="2:21" x14ac:dyDescent="0.25">
      <c r="B246" s="2"/>
      <c r="C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35"/>
      <c r="S246" s="2"/>
      <c r="T246" s="2"/>
      <c r="U246" s="2"/>
    </row>
    <row r="247" spans="2:21" x14ac:dyDescent="0.25">
      <c r="B247" s="2"/>
      <c r="C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35"/>
      <c r="S247" s="2"/>
      <c r="T247" s="2"/>
      <c r="U247" s="2"/>
    </row>
    <row r="248" spans="2:21" x14ac:dyDescent="0.25">
      <c r="B248" s="2"/>
      <c r="C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35"/>
      <c r="S248" s="2"/>
      <c r="T248" s="2"/>
      <c r="U248" s="2"/>
    </row>
    <row r="249" spans="2:21" x14ac:dyDescent="0.25">
      <c r="B249" s="2"/>
      <c r="C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35"/>
      <c r="S249" s="2"/>
      <c r="T249" s="2"/>
      <c r="U249" s="2"/>
    </row>
    <row r="250" spans="2:21" x14ac:dyDescent="0.25">
      <c r="B250" s="2"/>
      <c r="C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35"/>
      <c r="S250" s="2"/>
      <c r="T250" s="2"/>
      <c r="U250" s="2"/>
    </row>
    <row r="251" spans="2:21" x14ac:dyDescent="0.25">
      <c r="B251" s="2"/>
      <c r="C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35"/>
      <c r="S251" s="2"/>
      <c r="T251" s="2"/>
      <c r="U251" s="2"/>
    </row>
    <row r="252" spans="2:21" x14ac:dyDescent="0.25">
      <c r="B252" s="2"/>
      <c r="C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35"/>
      <c r="S252" s="2"/>
      <c r="T252" s="2"/>
      <c r="U252" s="2"/>
    </row>
    <row r="253" spans="2:21" x14ac:dyDescent="0.25">
      <c r="B253" s="2"/>
      <c r="C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35"/>
      <c r="S253" s="2"/>
      <c r="T253" s="2"/>
      <c r="U253" s="2"/>
    </row>
    <row r="254" spans="2:21" x14ac:dyDescent="0.25">
      <c r="B254" s="2"/>
      <c r="C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35"/>
      <c r="S254" s="2"/>
      <c r="T254" s="2"/>
      <c r="U254" s="2"/>
    </row>
    <row r="255" spans="2:21" x14ac:dyDescent="0.25">
      <c r="B255" s="2"/>
      <c r="C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35"/>
      <c r="S255" s="2"/>
      <c r="T255" s="2"/>
      <c r="U255" s="2"/>
    </row>
    <row r="256" spans="2:21" x14ac:dyDescent="0.25">
      <c r="B256" s="2"/>
      <c r="C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35"/>
      <c r="S256" s="2"/>
      <c r="T256" s="2"/>
      <c r="U256" s="2"/>
    </row>
    <row r="257" spans="2:21" x14ac:dyDescent="0.25">
      <c r="B257" s="2"/>
      <c r="C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35"/>
      <c r="S257" s="2"/>
      <c r="T257" s="2"/>
      <c r="U257" s="2"/>
    </row>
    <row r="258" spans="2:21" x14ac:dyDescent="0.25">
      <c r="B258" s="2"/>
      <c r="C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35"/>
      <c r="S258" s="2"/>
      <c r="T258" s="2"/>
      <c r="U258" s="2"/>
    </row>
    <row r="259" spans="2:21" x14ac:dyDescent="0.25">
      <c r="B259" s="2"/>
      <c r="C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35"/>
      <c r="S259" s="2"/>
      <c r="T259" s="2"/>
      <c r="U259" s="2"/>
    </row>
    <row r="260" spans="2:21" x14ac:dyDescent="0.25">
      <c r="B260" s="2"/>
      <c r="C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35"/>
      <c r="S260" s="2"/>
      <c r="T260" s="2"/>
      <c r="U260" s="2"/>
    </row>
    <row r="261" spans="2:21" x14ac:dyDescent="0.25">
      <c r="B261" s="2"/>
      <c r="C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35"/>
      <c r="S261" s="2"/>
      <c r="T261" s="2"/>
      <c r="U261" s="2"/>
    </row>
    <row r="262" spans="2:21" x14ac:dyDescent="0.25">
      <c r="B262" s="2"/>
      <c r="C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35"/>
      <c r="S262" s="2"/>
      <c r="T262" s="2"/>
      <c r="U262" s="2"/>
    </row>
    <row r="263" spans="2:21" x14ac:dyDescent="0.25">
      <c r="B263" s="2"/>
      <c r="C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35"/>
      <c r="S263" s="2"/>
      <c r="T263" s="2"/>
      <c r="U263" s="2"/>
    </row>
    <row r="264" spans="2:21" x14ac:dyDescent="0.25">
      <c r="B264" s="2"/>
      <c r="C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35"/>
      <c r="S264" s="2"/>
      <c r="T264" s="2"/>
      <c r="U264" s="2"/>
    </row>
    <row r="265" spans="2:21" x14ac:dyDescent="0.25">
      <c r="B265" s="2"/>
      <c r="C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35"/>
      <c r="S265" s="2"/>
      <c r="T265" s="2"/>
      <c r="U265" s="2"/>
    </row>
    <row r="266" spans="2:21" x14ac:dyDescent="0.25">
      <c r="B266" s="2"/>
      <c r="C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35"/>
      <c r="S266" s="2"/>
      <c r="T266" s="2"/>
      <c r="U266" s="2"/>
    </row>
    <row r="267" spans="2:21" x14ac:dyDescent="0.25">
      <c r="B267" s="2"/>
      <c r="C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35"/>
      <c r="S267" s="2"/>
      <c r="T267" s="2"/>
      <c r="U267" s="2"/>
    </row>
    <row r="268" spans="2:21" x14ac:dyDescent="0.25">
      <c r="B268" s="2"/>
      <c r="C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35"/>
      <c r="S268" s="2"/>
      <c r="T268" s="2"/>
      <c r="U268" s="2"/>
    </row>
    <row r="269" spans="2:21" x14ac:dyDescent="0.25">
      <c r="B269" s="2"/>
      <c r="C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35"/>
      <c r="S269" s="2"/>
      <c r="T269" s="2"/>
      <c r="U269" s="2"/>
    </row>
    <row r="270" spans="2:21" x14ac:dyDescent="0.25">
      <c r="B270" s="2"/>
      <c r="C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35"/>
      <c r="S270" s="2"/>
      <c r="T270" s="2"/>
      <c r="U270" s="2"/>
    </row>
    <row r="271" spans="2:21" x14ac:dyDescent="0.25">
      <c r="B271" s="2"/>
      <c r="C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35"/>
      <c r="S271" s="2"/>
      <c r="T271" s="2"/>
      <c r="U271" s="2"/>
    </row>
    <row r="272" spans="2:21" x14ac:dyDescent="0.25">
      <c r="B272" s="2"/>
      <c r="C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35"/>
      <c r="S272" s="2"/>
      <c r="T272" s="2"/>
      <c r="U272" s="2"/>
    </row>
    <row r="273" spans="2:21" x14ac:dyDescent="0.25">
      <c r="B273" s="2"/>
      <c r="C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35"/>
      <c r="S273" s="2"/>
      <c r="T273" s="2"/>
      <c r="U273" s="2"/>
    </row>
    <row r="274" spans="2:21" x14ac:dyDescent="0.25">
      <c r="B274" s="2"/>
      <c r="C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35"/>
      <c r="S274" s="2"/>
      <c r="T274" s="2"/>
      <c r="U274" s="2"/>
    </row>
    <row r="275" spans="2:21" x14ac:dyDescent="0.25">
      <c r="B275" s="2"/>
      <c r="C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35"/>
      <c r="S275" s="2"/>
      <c r="T275" s="2"/>
      <c r="U275" s="2"/>
    </row>
    <row r="276" spans="2:21" x14ac:dyDescent="0.25">
      <c r="B276" s="2"/>
      <c r="C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35"/>
      <c r="S276" s="2"/>
      <c r="T276" s="2"/>
      <c r="U276" s="2"/>
    </row>
    <row r="277" spans="2:21" x14ac:dyDescent="0.25">
      <c r="B277" s="2"/>
      <c r="C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35"/>
      <c r="S277" s="2"/>
      <c r="T277" s="2"/>
      <c r="U277" s="2"/>
    </row>
    <row r="278" spans="2:21" x14ac:dyDescent="0.25">
      <c r="B278" s="2"/>
      <c r="C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35"/>
      <c r="S278" s="2"/>
      <c r="T278" s="2"/>
      <c r="U278" s="2"/>
    </row>
    <row r="279" spans="2:21" x14ac:dyDescent="0.25">
      <c r="B279" s="2"/>
      <c r="C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35"/>
      <c r="S279" s="2"/>
      <c r="T279" s="2"/>
      <c r="U279" s="2"/>
    </row>
    <row r="280" spans="2:21" x14ac:dyDescent="0.25">
      <c r="B280" s="2"/>
      <c r="C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35"/>
      <c r="S280" s="2"/>
      <c r="T280" s="2"/>
      <c r="U280" s="2"/>
    </row>
    <row r="281" spans="2:21" x14ac:dyDescent="0.25">
      <c r="B281" s="2"/>
      <c r="C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35"/>
      <c r="S281" s="2"/>
      <c r="T281" s="2"/>
      <c r="U281" s="2"/>
    </row>
    <row r="282" spans="2:21" x14ac:dyDescent="0.25">
      <c r="B282" s="2"/>
      <c r="C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35"/>
      <c r="S282" s="2"/>
      <c r="T282" s="2"/>
      <c r="U282" s="2"/>
    </row>
    <row r="283" spans="2:21" x14ac:dyDescent="0.25">
      <c r="B283" s="2"/>
      <c r="C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35"/>
      <c r="S283" s="2"/>
      <c r="T283" s="2"/>
      <c r="U283" s="2"/>
    </row>
    <row r="284" spans="2:21" x14ac:dyDescent="0.25">
      <c r="B284" s="2"/>
      <c r="C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35"/>
      <c r="S284" s="2"/>
      <c r="T284" s="2"/>
      <c r="U284" s="2"/>
    </row>
    <row r="285" spans="2:21" x14ac:dyDescent="0.25">
      <c r="B285" s="2"/>
      <c r="C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35"/>
      <c r="S285" s="2"/>
      <c r="T285" s="2"/>
      <c r="U285" s="2"/>
    </row>
    <row r="286" spans="2:21" x14ac:dyDescent="0.25">
      <c r="B286" s="2"/>
      <c r="C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35"/>
      <c r="S286" s="2"/>
      <c r="T286" s="2"/>
      <c r="U286" s="2"/>
    </row>
    <row r="287" spans="2:21" x14ac:dyDescent="0.25">
      <c r="B287" s="2"/>
      <c r="C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35"/>
      <c r="S287" s="2"/>
      <c r="T287" s="2"/>
      <c r="U287" s="2"/>
    </row>
    <row r="288" spans="2:21" x14ac:dyDescent="0.25">
      <c r="B288" s="2"/>
      <c r="C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35"/>
      <c r="S288" s="2"/>
      <c r="T288" s="2"/>
      <c r="U288" s="2"/>
    </row>
    <row r="289" spans="2:21" x14ac:dyDescent="0.25">
      <c r="B289" s="2"/>
      <c r="C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35"/>
      <c r="S289" s="2"/>
      <c r="T289" s="2"/>
      <c r="U289" s="2"/>
    </row>
    <row r="290" spans="2:21" x14ac:dyDescent="0.25">
      <c r="B290" s="2"/>
      <c r="C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35"/>
      <c r="S290" s="2"/>
      <c r="T290" s="2"/>
      <c r="U290" s="2"/>
    </row>
    <row r="291" spans="2:21" x14ac:dyDescent="0.25">
      <c r="B291" s="2"/>
      <c r="C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35"/>
      <c r="S291" s="2"/>
      <c r="T291" s="2"/>
      <c r="U291" s="2"/>
    </row>
    <row r="292" spans="2:21" x14ac:dyDescent="0.25">
      <c r="B292" s="2"/>
      <c r="C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35"/>
      <c r="S292" s="2"/>
      <c r="T292" s="2"/>
      <c r="U292" s="2"/>
    </row>
    <row r="293" spans="2:21" x14ac:dyDescent="0.25">
      <c r="B293" s="2"/>
      <c r="C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35"/>
      <c r="S293" s="2"/>
      <c r="T293" s="2"/>
      <c r="U293" s="2"/>
    </row>
    <row r="294" spans="2:21" x14ac:dyDescent="0.25">
      <c r="B294" s="2"/>
      <c r="C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35"/>
      <c r="S294" s="2"/>
      <c r="T294" s="2"/>
      <c r="U294" s="2"/>
    </row>
    <row r="295" spans="2:21" x14ac:dyDescent="0.25">
      <c r="B295" s="2"/>
      <c r="C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35"/>
      <c r="S295" s="2"/>
      <c r="T295" s="2"/>
      <c r="U295" s="2"/>
    </row>
    <row r="296" spans="2:21" x14ac:dyDescent="0.25">
      <c r="B296" s="2"/>
      <c r="C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35"/>
      <c r="S296" s="2"/>
      <c r="T296" s="2"/>
      <c r="U296" s="2"/>
    </row>
    <row r="297" spans="2:21" x14ac:dyDescent="0.25">
      <c r="B297" s="2"/>
      <c r="C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35"/>
      <c r="S297" s="2"/>
      <c r="T297" s="2"/>
      <c r="U297" s="2"/>
    </row>
    <row r="298" spans="2:21" x14ac:dyDescent="0.25">
      <c r="B298" s="2"/>
      <c r="C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35"/>
      <c r="S298" s="2"/>
      <c r="T298" s="2"/>
      <c r="U298" s="2"/>
    </row>
    <row r="299" spans="2:21" x14ac:dyDescent="0.25">
      <c r="B299" s="2"/>
      <c r="C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35"/>
      <c r="S299" s="2"/>
      <c r="T299" s="2"/>
      <c r="U299" s="2"/>
    </row>
    <row r="300" spans="2:21" x14ac:dyDescent="0.25">
      <c r="B300" s="2"/>
      <c r="C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35"/>
      <c r="S300" s="2"/>
      <c r="T300" s="2"/>
      <c r="U300" s="2"/>
    </row>
    <row r="301" spans="2:21" x14ac:dyDescent="0.25">
      <c r="B301" s="2"/>
      <c r="C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35"/>
      <c r="S301" s="2"/>
      <c r="T301" s="2"/>
      <c r="U301" s="2"/>
    </row>
    <row r="302" spans="2:21" x14ac:dyDescent="0.25">
      <c r="B302" s="2"/>
      <c r="C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35"/>
      <c r="S302" s="2"/>
      <c r="T302" s="2"/>
      <c r="U302" s="2"/>
    </row>
    <row r="303" spans="2:21" x14ac:dyDescent="0.25">
      <c r="B303" s="2"/>
      <c r="C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35"/>
      <c r="S303" s="2"/>
      <c r="T303" s="2"/>
      <c r="U303" s="2"/>
    </row>
    <row r="304" spans="2:21" x14ac:dyDescent="0.25">
      <c r="B304" s="2"/>
      <c r="C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35"/>
      <c r="S304" s="2"/>
      <c r="T304" s="2"/>
      <c r="U304" s="2"/>
    </row>
    <row r="305" spans="2:21" x14ac:dyDescent="0.25">
      <c r="B305" s="2"/>
      <c r="C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35"/>
      <c r="S305" s="2"/>
      <c r="T305" s="2"/>
      <c r="U305" s="2"/>
    </row>
    <row r="306" spans="2:21" x14ac:dyDescent="0.25">
      <c r="B306" s="2"/>
      <c r="C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35"/>
      <c r="S306" s="2"/>
      <c r="T306" s="2"/>
      <c r="U306" s="2"/>
    </row>
    <row r="307" spans="2:21" x14ac:dyDescent="0.25">
      <c r="B307" s="2"/>
      <c r="C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35"/>
      <c r="S307" s="2"/>
      <c r="T307" s="2"/>
      <c r="U307" s="2"/>
    </row>
    <row r="308" spans="2:21" x14ac:dyDescent="0.25">
      <c r="B308" s="2"/>
      <c r="C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35"/>
      <c r="S308" s="2"/>
      <c r="T308" s="2"/>
      <c r="U308" s="2"/>
    </row>
    <row r="309" spans="2:21" x14ac:dyDescent="0.25">
      <c r="B309" s="2"/>
      <c r="C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35"/>
      <c r="S309" s="2"/>
      <c r="T309" s="2"/>
      <c r="U309" s="2"/>
    </row>
    <row r="310" spans="2:21" x14ac:dyDescent="0.25">
      <c r="B310" s="2"/>
      <c r="C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35"/>
      <c r="S310" s="2"/>
      <c r="T310" s="2"/>
      <c r="U310" s="2"/>
    </row>
    <row r="311" spans="2:21" x14ac:dyDescent="0.25">
      <c r="B311" s="2"/>
      <c r="C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35"/>
      <c r="S311" s="2"/>
      <c r="T311" s="2"/>
      <c r="U311" s="2"/>
    </row>
    <row r="312" spans="2:21" x14ac:dyDescent="0.25">
      <c r="B312" s="2"/>
      <c r="C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35"/>
      <c r="S312" s="2"/>
      <c r="T312" s="2"/>
      <c r="U312" s="2"/>
    </row>
    <row r="313" spans="2:21" x14ac:dyDescent="0.25">
      <c r="B313" s="2"/>
      <c r="C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35"/>
      <c r="S313" s="2"/>
      <c r="T313" s="2"/>
      <c r="U313" s="2"/>
    </row>
    <row r="314" spans="2:21" x14ac:dyDescent="0.25">
      <c r="B314" s="2"/>
      <c r="C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35"/>
      <c r="S314" s="2"/>
      <c r="T314" s="2"/>
      <c r="U314" s="2"/>
    </row>
    <row r="315" spans="2:21" x14ac:dyDescent="0.25">
      <c r="B315" s="2"/>
      <c r="C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35"/>
      <c r="S315" s="2"/>
      <c r="T315" s="2"/>
      <c r="U315" s="2"/>
    </row>
    <row r="316" spans="2:21" x14ac:dyDescent="0.25">
      <c r="B316" s="2"/>
      <c r="C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35"/>
      <c r="S316" s="2"/>
      <c r="T316" s="2"/>
      <c r="U316" s="2"/>
    </row>
    <row r="317" spans="2:21" x14ac:dyDescent="0.25">
      <c r="B317" s="2"/>
      <c r="C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35"/>
      <c r="S317" s="2"/>
      <c r="T317" s="2"/>
      <c r="U317" s="2"/>
    </row>
    <row r="318" spans="2:21" x14ac:dyDescent="0.25">
      <c r="B318" s="2"/>
      <c r="C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35"/>
      <c r="S318" s="2"/>
      <c r="T318" s="2"/>
      <c r="U318" s="2"/>
    </row>
    <row r="319" spans="2:21" x14ac:dyDescent="0.25">
      <c r="B319" s="2"/>
      <c r="C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35"/>
      <c r="S319" s="2"/>
      <c r="T319" s="2"/>
      <c r="U319" s="2"/>
    </row>
    <row r="320" spans="2:21" x14ac:dyDescent="0.25">
      <c r="B320" s="2"/>
      <c r="C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35"/>
      <c r="S320" s="2"/>
      <c r="T320" s="2"/>
      <c r="U320" s="2"/>
    </row>
    <row r="321" spans="2:21" x14ac:dyDescent="0.25">
      <c r="B321" s="2"/>
      <c r="C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35"/>
      <c r="S321" s="2"/>
      <c r="T321" s="2"/>
      <c r="U321" s="2"/>
    </row>
    <row r="322" spans="2:21" x14ac:dyDescent="0.25">
      <c r="B322" s="2"/>
      <c r="C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35"/>
      <c r="S322" s="2"/>
      <c r="T322" s="2"/>
      <c r="U322" s="2"/>
    </row>
    <row r="323" spans="2:21" x14ac:dyDescent="0.25">
      <c r="B323" s="2"/>
      <c r="C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35"/>
      <c r="S323" s="2"/>
      <c r="T323" s="2"/>
      <c r="U323" s="2"/>
    </row>
    <row r="324" spans="2:21" x14ac:dyDescent="0.25">
      <c r="B324" s="2"/>
      <c r="C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35"/>
      <c r="S324" s="2"/>
      <c r="T324" s="2"/>
      <c r="U324" s="2"/>
    </row>
    <row r="325" spans="2:21" x14ac:dyDescent="0.25">
      <c r="B325" s="2"/>
      <c r="C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35"/>
      <c r="S325" s="2"/>
      <c r="T325" s="2"/>
      <c r="U325" s="2"/>
    </row>
    <row r="326" spans="2:21" x14ac:dyDescent="0.25">
      <c r="B326" s="2"/>
      <c r="C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35"/>
      <c r="S326" s="2"/>
      <c r="T326" s="2"/>
      <c r="U326" s="2"/>
    </row>
    <row r="327" spans="2:21" x14ac:dyDescent="0.25">
      <c r="B327" s="2"/>
      <c r="C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35"/>
      <c r="S327" s="2"/>
      <c r="T327" s="2"/>
      <c r="U327" s="2"/>
    </row>
    <row r="328" spans="2:21" x14ac:dyDescent="0.25">
      <c r="B328" s="2"/>
      <c r="C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35"/>
      <c r="S328" s="2"/>
      <c r="T328" s="2"/>
      <c r="U328" s="2"/>
    </row>
    <row r="329" spans="2:21" x14ac:dyDescent="0.25">
      <c r="B329" s="2"/>
      <c r="C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35"/>
      <c r="S329" s="2"/>
      <c r="T329" s="2"/>
      <c r="U329" s="2"/>
    </row>
    <row r="330" spans="2:21" x14ac:dyDescent="0.25">
      <c r="B330" s="2"/>
      <c r="C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35"/>
      <c r="S330" s="2"/>
      <c r="T330" s="2"/>
      <c r="U330" s="2"/>
    </row>
    <row r="331" spans="2:21" x14ac:dyDescent="0.25">
      <c r="B331" s="2"/>
      <c r="C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35"/>
      <c r="S331" s="2"/>
      <c r="T331" s="2"/>
      <c r="U331" s="2"/>
    </row>
    <row r="332" spans="2:21" x14ac:dyDescent="0.25">
      <c r="B332" s="2"/>
      <c r="C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35"/>
      <c r="S332" s="2"/>
      <c r="T332" s="2"/>
      <c r="U332" s="2"/>
    </row>
    <row r="333" spans="2:21" x14ac:dyDescent="0.25">
      <c r="B333" s="2"/>
      <c r="C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35"/>
      <c r="S333" s="2"/>
      <c r="T333" s="2"/>
      <c r="U333" s="2"/>
    </row>
    <row r="334" spans="2:21" x14ac:dyDescent="0.25">
      <c r="B334" s="2"/>
      <c r="C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35"/>
      <c r="S334" s="2"/>
      <c r="T334" s="2"/>
      <c r="U334" s="2"/>
    </row>
    <row r="335" spans="2:21" x14ac:dyDescent="0.25">
      <c r="B335" s="2"/>
      <c r="C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35"/>
      <c r="S335" s="2"/>
      <c r="T335" s="2"/>
      <c r="U335" s="2"/>
    </row>
    <row r="336" spans="2:21" x14ac:dyDescent="0.25">
      <c r="B336" s="2"/>
      <c r="C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35"/>
      <c r="S336" s="2"/>
      <c r="T336" s="2"/>
      <c r="U336" s="2"/>
    </row>
    <row r="337" spans="2:21" x14ac:dyDescent="0.25">
      <c r="B337" s="2"/>
      <c r="C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35"/>
      <c r="S337" s="2"/>
      <c r="T337" s="2"/>
      <c r="U337" s="2"/>
    </row>
    <row r="338" spans="2:21" x14ac:dyDescent="0.25">
      <c r="B338" s="2"/>
      <c r="C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35"/>
      <c r="S338" s="2"/>
      <c r="T338" s="2"/>
      <c r="U338" s="2"/>
    </row>
    <row r="339" spans="2:21" x14ac:dyDescent="0.25">
      <c r="B339" s="2"/>
      <c r="C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35"/>
      <c r="S339" s="2"/>
      <c r="T339" s="2"/>
      <c r="U339" s="2"/>
    </row>
    <row r="340" spans="2:21" x14ac:dyDescent="0.25">
      <c r="B340" s="2"/>
      <c r="C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35"/>
      <c r="S340" s="2"/>
      <c r="T340" s="2"/>
      <c r="U340" s="2"/>
    </row>
    <row r="341" spans="2:21" x14ac:dyDescent="0.25">
      <c r="B341" s="2"/>
      <c r="C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35"/>
      <c r="S341" s="2"/>
      <c r="T341" s="2"/>
      <c r="U341" s="2"/>
    </row>
    <row r="342" spans="2:21" x14ac:dyDescent="0.25">
      <c r="B342" s="2"/>
      <c r="C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35"/>
      <c r="S342" s="2"/>
      <c r="T342" s="2"/>
      <c r="U342" s="2"/>
    </row>
    <row r="343" spans="2:21" x14ac:dyDescent="0.25">
      <c r="B343" s="2"/>
      <c r="C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35"/>
      <c r="S343" s="2"/>
      <c r="T343" s="2"/>
      <c r="U343" s="2"/>
    </row>
    <row r="344" spans="2:21" x14ac:dyDescent="0.25">
      <c r="B344" s="2"/>
      <c r="C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35"/>
      <c r="S344" s="2"/>
      <c r="T344" s="2"/>
      <c r="U344" s="2"/>
    </row>
    <row r="345" spans="2:21" x14ac:dyDescent="0.25">
      <c r="B345" s="2"/>
      <c r="C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35"/>
      <c r="S345" s="2"/>
      <c r="T345" s="2"/>
      <c r="U345" s="2"/>
    </row>
    <row r="346" spans="2:21" x14ac:dyDescent="0.25">
      <c r="B346" s="2"/>
      <c r="C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35"/>
      <c r="S346" s="2"/>
      <c r="T346" s="2"/>
      <c r="U346" s="2"/>
    </row>
    <row r="347" spans="2:21" x14ac:dyDescent="0.25">
      <c r="B347" s="2"/>
      <c r="C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35"/>
      <c r="S347" s="2"/>
      <c r="T347" s="2"/>
      <c r="U347" s="2"/>
    </row>
    <row r="348" spans="2:21" x14ac:dyDescent="0.25">
      <c r="B348" s="2"/>
      <c r="C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35"/>
      <c r="S348" s="2"/>
      <c r="T348" s="2"/>
      <c r="U348" s="2"/>
    </row>
    <row r="349" spans="2:21" x14ac:dyDescent="0.25">
      <c r="B349" s="2"/>
      <c r="C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35"/>
      <c r="S349" s="2"/>
      <c r="T349" s="2"/>
      <c r="U349" s="2"/>
    </row>
    <row r="350" spans="2:21" x14ac:dyDescent="0.25">
      <c r="B350" s="2"/>
      <c r="C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35"/>
      <c r="S350" s="2"/>
      <c r="T350" s="2"/>
      <c r="U350" s="2"/>
    </row>
    <row r="351" spans="2:21" x14ac:dyDescent="0.25">
      <c r="B351" s="2"/>
      <c r="C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35"/>
      <c r="S351" s="2"/>
      <c r="T351" s="2"/>
      <c r="U351" s="2"/>
    </row>
    <row r="352" spans="2:21" x14ac:dyDescent="0.25">
      <c r="B352" s="2"/>
      <c r="C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35"/>
      <c r="S352" s="2"/>
      <c r="T352" s="2"/>
      <c r="U352" s="2"/>
    </row>
    <row r="353" spans="2:21" x14ac:dyDescent="0.25">
      <c r="B353" s="2"/>
      <c r="C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35"/>
      <c r="S353" s="2"/>
      <c r="T353" s="2"/>
      <c r="U353" s="2"/>
    </row>
    <row r="354" spans="2:21" x14ac:dyDescent="0.25">
      <c r="B354" s="2"/>
      <c r="C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35"/>
      <c r="S354" s="2"/>
      <c r="T354" s="2"/>
      <c r="U354" s="2"/>
    </row>
    <row r="355" spans="2:21" x14ac:dyDescent="0.25">
      <c r="B355" s="2"/>
      <c r="C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35"/>
      <c r="S355" s="2"/>
      <c r="T355" s="2"/>
      <c r="U355" s="2"/>
    </row>
    <row r="356" spans="2:21" x14ac:dyDescent="0.25">
      <c r="B356" s="2"/>
      <c r="C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35"/>
      <c r="S356" s="2"/>
      <c r="T356" s="2"/>
      <c r="U356" s="2"/>
    </row>
    <row r="357" spans="2:21" x14ac:dyDescent="0.25">
      <c r="B357" s="2"/>
      <c r="C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35"/>
      <c r="S357" s="2"/>
      <c r="T357" s="2"/>
      <c r="U357" s="2"/>
    </row>
    <row r="358" spans="2:21" x14ac:dyDescent="0.25">
      <c r="B358" s="2"/>
      <c r="C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35"/>
      <c r="S358" s="2"/>
      <c r="T358" s="2"/>
      <c r="U358" s="2"/>
    </row>
    <row r="359" spans="2:21" x14ac:dyDescent="0.25">
      <c r="B359" s="2"/>
      <c r="C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35"/>
      <c r="S359" s="2"/>
      <c r="T359" s="2"/>
      <c r="U359" s="2"/>
    </row>
    <row r="360" spans="2:21" x14ac:dyDescent="0.25">
      <c r="B360" s="2"/>
      <c r="C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35"/>
      <c r="S360" s="2"/>
      <c r="T360" s="2"/>
      <c r="U360" s="2"/>
    </row>
    <row r="361" spans="2:21" x14ac:dyDescent="0.25">
      <c r="B361" s="2"/>
      <c r="C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35"/>
      <c r="S361" s="2"/>
      <c r="T361" s="2"/>
      <c r="U361" s="2"/>
    </row>
    <row r="362" spans="2:21" x14ac:dyDescent="0.25">
      <c r="B362" s="2"/>
      <c r="C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35"/>
      <c r="S362" s="2"/>
      <c r="T362" s="2"/>
      <c r="U362" s="2"/>
    </row>
    <row r="363" spans="2:21" x14ac:dyDescent="0.25">
      <c r="B363" s="2"/>
      <c r="C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35"/>
      <c r="S363" s="2"/>
      <c r="T363" s="2"/>
      <c r="U363" s="2"/>
    </row>
    <row r="364" spans="2:21" x14ac:dyDescent="0.25">
      <c r="B364" s="2"/>
      <c r="C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35"/>
      <c r="S364" s="2"/>
      <c r="T364" s="2"/>
      <c r="U364" s="2"/>
    </row>
    <row r="365" spans="2:21" x14ac:dyDescent="0.25">
      <c r="B365" s="2"/>
      <c r="C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35"/>
      <c r="S365" s="2"/>
      <c r="T365" s="2"/>
      <c r="U365" s="2"/>
    </row>
    <row r="366" spans="2:21" x14ac:dyDescent="0.25">
      <c r="B366" s="2"/>
      <c r="C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35"/>
      <c r="S366" s="2"/>
      <c r="T366" s="2"/>
      <c r="U366" s="2"/>
    </row>
    <row r="367" spans="2:21" x14ac:dyDescent="0.25">
      <c r="B367" s="2"/>
      <c r="C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35"/>
      <c r="S367" s="2"/>
      <c r="T367" s="2"/>
      <c r="U367" s="2"/>
    </row>
    <row r="368" spans="2:21" x14ac:dyDescent="0.25">
      <c r="B368" s="2"/>
      <c r="C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35"/>
      <c r="S368" s="2"/>
      <c r="T368" s="2"/>
      <c r="U368" s="2"/>
    </row>
    <row r="369" spans="2:21" x14ac:dyDescent="0.25">
      <c r="B369" s="2"/>
      <c r="C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35"/>
      <c r="S369" s="2"/>
      <c r="T369" s="2"/>
      <c r="U369" s="2"/>
    </row>
    <row r="370" spans="2:21" x14ac:dyDescent="0.25">
      <c r="B370" s="2"/>
      <c r="C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35"/>
      <c r="S370" s="2"/>
      <c r="T370" s="2"/>
      <c r="U370" s="2"/>
    </row>
    <row r="371" spans="2:21" x14ac:dyDescent="0.25">
      <c r="B371" s="2"/>
      <c r="C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35"/>
      <c r="S371" s="2"/>
      <c r="T371" s="2"/>
      <c r="U371" s="2"/>
    </row>
    <row r="372" spans="2:21" x14ac:dyDescent="0.25">
      <c r="B372" s="2"/>
      <c r="C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35"/>
      <c r="S372" s="2"/>
      <c r="T372" s="2"/>
      <c r="U372" s="2"/>
    </row>
    <row r="373" spans="2:21" x14ac:dyDescent="0.25">
      <c r="B373" s="2"/>
      <c r="C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35"/>
      <c r="S373" s="2"/>
      <c r="T373" s="2"/>
      <c r="U373" s="2"/>
    </row>
    <row r="374" spans="2:21" x14ac:dyDescent="0.25">
      <c r="B374" s="2"/>
      <c r="C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35"/>
      <c r="S374" s="2"/>
      <c r="T374" s="2"/>
      <c r="U374" s="2"/>
    </row>
    <row r="375" spans="2:21" x14ac:dyDescent="0.25">
      <c r="B375" s="2"/>
      <c r="C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35"/>
      <c r="S375" s="2"/>
      <c r="T375" s="2"/>
      <c r="U375" s="2"/>
    </row>
    <row r="376" spans="2:21" x14ac:dyDescent="0.25">
      <c r="B376" s="2"/>
      <c r="C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35"/>
      <c r="S376" s="2"/>
      <c r="T376" s="2"/>
      <c r="U376" s="2"/>
    </row>
    <row r="377" spans="2:21" x14ac:dyDescent="0.25">
      <c r="B377" s="2"/>
      <c r="C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35"/>
      <c r="S377" s="2"/>
      <c r="T377" s="2"/>
      <c r="U377" s="2"/>
    </row>
    <row r="378" spans="2:21" x14ac:dyDescent="0.25">
      <c r="B378" s="2"/>
      <c r="C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35"/>
      <c r="S378" s="2"/>
      <c r="T378" s="2"/>
      <c r="U378" s="2"/>
    </row>
    <row r="379" spans="2:21" x14ac:dyDescent="0.25">
      <c r="B379" s="2"/>
      <c r="C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35"/>
      <c r="S379" s="2"/>
      <c r="T379" s="2"/>
      <c r="U379" s="2"/>
    </row>
    <row r="380" spans="2:21" x14ac:dyDescent="0.25">
      <c r="B380" s="2"/>
      <c r="C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35"/>
      <c r="S380" s="2"/>
      <c r="T380" s="2"/>
      <c r="U380" s="2"/>
    </row>
    <row r="381" spans="2:21" x14ac:dyDescent="0.25">
      <c r="B381" s="2"/>
      <c r="C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35"/>
      <c r="S381" s="2"/>
      <c r="T381" s="2"/>
      <c r="U381" s="2"/>
    </row>
    <row r="382" spans="2:21" x14ac:dyDescent="0.25">
      <c r="B382" s="2"/>
      <c r="C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35"/>
      <c r="S382" s="2"/>
      <c r="T382" s="2"/>
      <c r="U382" s="2"/>
    </row>
    <row r="383" spans="2:21" x14ac:dyDescent="0.25">
      <c r="B383" s="2"/>
      <c r="C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35"/>
      <c r="S383" s="2"/>
      <c r="T383" s="2"/>
      <c r="U383" s="2"/>
    </row>
    <row r="384" spans="2:21" x14ac:dyDescent="0.25">
      <c r="B384" s="2"/>
      <c r="C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35"/>
      <c r="S384" s="2"/>
      <c r="T384" s="2"/>
      <c r="U384" s="2"/>
    </row>
    <row r="385" spans="2:21" x14ac:dyDescent="0.25">
      <c r="B385" s="2"/>
      <c r="C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35"/>
      <c r="S385" s="2"/>
      <c r="T385" s="2"/>
      <c r="U385" s="2"/>
    </row>
    <row r="386" spans="2:21" x14ac:dyDescent="0.25">
      <c r="B386" s="2"/>
      <c r="C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35"/>
      <c r="S386" s="2"/>
      <c r="T386" s="2"/>
      <c r="U386" s="2"/>
    </row>
    <row r="387" spans="2:21" x14ac:dyDescent="0.25">
      <c r="B387" s="2"/>
      <c r="C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35"/>
      <c r="S387" s="2"/>
      <c r="T387" s="2"/>
      <c r="U387" s="2"/>
    </row>
    <row r="388" spans="2:21" x14ac:dyDescent="0.25">
      <c r="B388" s="2"/>
      <c r="C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35"/>
      <c r="S388" s="2"/>
      <c r="T388" s="2"/>
      <c r="U388" s="2"/>
    </row>
    <row r="389" spans="2:21" x14ac:dyDescent="0.25">
      <c r="B389" s="2"/>
      <c r="C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35"/>
      <c r="S389" s="2"/>
      <c r="T389" s="2"/>
      <c r="U389" s="2"/>
    </row>
    <row r="390" spans="2:21" x14ac:dyDescent="0.25">
      <c r="B390" s="2"/>
      <c r="C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35"/>
      <c r="S390" s="2"/>
      <c r="T390" s="2"/>
      <c r="U390" s="2"/>
    </row>
    <row r="391" spans="2:21" x14ac:dyDescent="0.25">
      <c r="B391" s="2"/>
      <c r="C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35"/>
      <c r="S391" s="2"/>
      <c r="T391" s="2"/>
      <c r="U391" s="2"/>
    </row>
    <row r="392" spans="2:21" x14ac:dyDescent="0.25">
      <c r="B392" s="2"/>
      <c r="C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35"/>
      <c r="S392" s="2"/>
      <c r="T392" s="2"/>
      <c r="U392" s="2"/>
    </row>
    <row r="393" spans="2:21" x14ac:dyDescent="0.25">
      <c r="B393" s="2"/>
      <c r="C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35"/>
      <c r="S393" s="2"/>
      <c r="T393" s="2"/>
      <c r="U393" s="2"/>
    </row>
    <row r="394" spans="2:21" x14ac:dyDescent="0.25">
      <c r="B394" s="2"/>
      <c r="C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35"/>
      <c r="S394" s="2"/>
      <c r="T394" s="2"/>
      <c r="U394" s="2"/>
    </row>
    <row r="395" spans="2:21" x14ac:dyDescent="0.25">
      <c r="B395" s="2"/>
      <c r="C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35"/>
      <c r="S395" s="2"/>
      <c r="T395" s="2"/>
      <c r="U395" s="2"/>
    </row>
    <row r="396" spans="2:21" x14ac:dyDescent="0.25">
      <c r="B396" s="2"/>
      <c r="C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35"/>
      <c r="S396" s="2"/>
      <c r="T396" s="2"/>
      <c r="U396" s="2"/>
    </row>
    <row r="397" spans="2:21" x14ac:dyDescent="0.25">
      <c r="B397" s="2"/>
      <c r="C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35"/>
      <c r="S397" s="2"/>
      <c r="T397" s="2"/>
      <c r="U397" s="2"/>
    </row>
    <row r="398" spans="2:21" x14ac:dyDescent="0.25">
      <c r="B398" s="2"/>
      <c r="C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35"/>
      <c r="S398" s="2"/>
      <c r="T398" s="2"/>
      <c r="U398" s="2"/>
    </row>
    <row r="399" spans="2:21" x14ac:dyDescent="0.25">
      <c r="B399" s="2"/>
      <c r="C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35"/>
      <c r="S399" s="2"/>
      <c r="T399" s="2"/>
      <c r="U399" s="2"/>
    </row>
    <row r="400" spans="2:21" x14ac:dyDescent="0.25">
      <c r="B400" s="2"/>
      <c r="C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35"/>
      <c r="S400" s="2"/>
      <c r="T400" s="2"/>
      <c r="U400" s="2"/>
    </row>
    <row r="401" spans="2:21" x14ac:dyDescent="0.25">
      <c r="B401" s="2"/>
      <c r="C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35"/>
      <c r="S401" s="2"/>
      <c r="T401" s="2"/>
      <c r="U401" s="2"/>
    </row>
    <row r="402" spans="2:21" x14ac:dyDescent="0.25">
      <c r="B402" s="2"/>
      <c r="C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35"/>
      <c r="S402" s="2"/>
      <c r="T402" s="2"/>
      <c r="U402" s="2"/>
    </row>
    <row r="403" spans="2:21" x14ac:dyDescent="0.25">
      <c r="B403" s="2"/>
      <c r="C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35"/>
      <c r="S403" s="2"/>
      <c r="T403" s="2"/>
      <c r="U403" s="2"/>
    </row>
    <row r="404" spans="2:21" x14ac:dyDescent="0.25">
      <c r="B404" s="2"/>
      <c r="C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35"/>
      <c r="S404" s="2"/>
      <c r="T404" s="2"/>
      <c r="U404" s="2"/>
    </row>
    <row r="405" spans="2:21" x14ac:dyDescent="0.25">
      <c r="B405" s="2"/>
      <c r="C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35"/>
      <c r="S405" s="2"/>
      <c r="T405" s="2"/>
      <c r="U405" s="2"/>
    </row>
    <row r="406" spans="2:21" x14ac:dyDescent="0.25">
      <c r="B406" s="2"/>
      <c r="C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35"/>
      <c r="S406" s="2"/>
      <c r="T406" s="2"/>
      <c r="U406" s="2"/>
    </row>
    <row r="407" spans="2:21" x14ac:dyDescent="0.25">
      <c r="B407" s="2"/>
      <c r="C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35"/>
      <c r="S407" s="2"/>
      <c r="T407" s="2"/>
      <c r="U407" s="2"/>
    </row>
    <row r="408" spans="2:21" x14ac:dyDescent="0.25">
      <c r="B408" s="2"/>
      <c r="C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35"/>
      <c r="S408" s="2"/>
      <c r="T408" s="2"/>
      <c r="U408" s="2"/>
    </row>
    <row r="409" spans="2:21" x14ac:dyDescent="0.25">
      <c r="B409" s="2"/>
      <c r="C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35"/>
      <c r="S409" s="2"/>
      <c r="T409" s="2"/>
      <c r="U409" s="2"/>
    </row>
    <row r="410" spans="2:21" x14ac:dyDescent="0.25">
      <c r="B410" s="2"/>
      <c r="C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35"/>
      <c r="S410" s="2"/>
      <c r="T410" s="2"/>
      <c r="U410" s="2"/>
    </row>
    <row r="411" spans="2:21" x14ac:dyDescent="0.25">
      <c r="B411" s="2"/>
      <c r="C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35"/>
      <c r="S411" s="2"/>
      <c r="T411" s="2"/>
      <c r="U411" s="2"/>
    </row>
    <row r="412" spans="2:21" x14ac:dyDescent="0.25">
      <c r="B412" s="2"/>
      <c r="C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35"/>
      <c r="S412" s="2"/>
      <c r="T412" s="2"/>
      <c r="U412" s="2"/>
    </row>
    <row r="413" spans="2:21" x14ac:dyDescent="0.25">
      <c r="B413" s="2"/>
      <c r="C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35"/>
      <c r="S413" s="2"/>
      <c r="T413" s="2"/>
      <c r="U413" s="2"/>
    </row>
    <row r="414" spans="2:21" x14ac:dyDescent="0.25">
      <c r="B414" s="2"/>
      <c r="C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35"/>
      <c r="S414" s="2"/>
      <c r="T414" s="2"/>
      <c r="U414" s="2"/>
    </row>
    <row r="415" spans="2:21" x14ac:dyDescent="0.25">
      <c r="B415" s="2"/>
      <c r="C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35"/>
      <c r="S415" s="2"/>
      <c r="T415" s="2"/>
      <c r="U415" s="2"/>
    </row>
    <row r="416" spans="2:21" x14ac:dyDescent="0.25">
      <c r="B416" s="2"/>
      <c r="C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35"/>
      <c r="S416" s="2"/>
      <c r="T416" s="2"/>
      <c r="U416" s="2"/>
    </row>
    <row r="417" spans="2:21" x14ac:dyDescent="0.25">
      <c r="B417" s="2"/>
      <c r="C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35"/>
      <c r="S417" s="2"/>
      <c r="T417" s="2"/>
      <c r="U417" s="2"/>
    </row>
    <row r="418" spans="2:21" x14ac:dyDescent="0.25">
      <c r="B418" s="2"/>
      <c r="C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35"/>
      <c r="S418" s="2"/>
      <c r="T418" s="2"/>
      <c r="U418" s="2"/>
    </row>
    <row r="419" spans="2:21" x14ac:dyDescent="0.25">
      <c r="B419" s="2"/>
      <c r="C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35"/>
      <c r="S419" s="2"/>
      <c r="T419" s="2"/>
      <c r="U419" s="2"/>
    </row>
    <row r="420" spans="2:21" x14ac:dyDescent="0.25">
      <c r="B420" s="2"/>
      <c r="C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35"/>
      <c r="S420" s="2"/>
      <c r="T420" s="2"/>
      <c r="U420" s="2"/>
    </row>
    <row r="421" spans="2:21" x14ac:dyDescent="0.25">
      <c r="B421" s="2"/>
      <c r="C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35"/>
      <c r="S421" s="2"/>
      <c r="T421" s="2"/>
      <c r="U421" s="2"/>
    </row>
    <row r="422" spans="2:21" x14ac:dyDescent="0.25">
      <c r="B422" s="2"/>
      <c r="C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35"/>
      <c r="S422" s="2"/>
      <c r="T422" s="2"/>
      <c r="U422" s="2"/>
    </row>
    <row r="423" spans="2:21" x14ac:dyDescent="0.25">
      <c r="B423" s="2"/>
      <c r="C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35"/>
      <c r="S423" s="2"/>
      <c r="T423" s="2"/>
      <c r="U423" s="2"/>
    </row>
    <row r="424" spans="2:21" x14ac:dyDescent="0.25">
      <c r="B424" s="2"/>
      <c r="C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35"/>
      <c r="S424" s="2"/>
      <c r="T424" s="2"/>
      <c r="U424" s="2"/>
    </row>
    <row r="425" spans="2:21" x14ac:dyDescent="0.25">
      <c r="B425" s="2"/>
      <c r="C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35"/>
      <c r="S425" s="2"/>
      <c r="T425" s="2"/>
      <c r="U425" s="2"/>
    </row>
    <row r="426" spans="2:21" x14ac:dyDescent="0.25">
      <c r="B426" s="2"/>
      <c r="C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35"/>
      <c r="S426" s="2"/>
      <c r="T426" s="2"/>
      <c r="U426" s="2"/>
    </row>
    <row r="427" spans="2:21" x14ac:dyDescent="0.25">
      <c r="B427" s="2"/>
      <c r="C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35"/>
      <c r="S427" s="2"/>
      <c r="T427" s="2"/>
      <c r="U427" s="2"/>
    </row>
    <row r="428" spans="2:21" x14ac:dyDescent="0.25">
      <c r="B428" s="2"/>
      <c r="C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35"/>
      <c r="S428" s="2"/>
      <c r="T428" s="2"/>
      <c r="U428" s="2"/>
    </row>
    <row r="429" spans="2:21" x14ac:dyDescent="0.25">
      <c r="B429" s="2"/>
      <c r="C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35"/>
      <c r="S429" s="2"/>
      <c r="T429" s="2"/>
      <c r="U429" s="2"/>
    </row>
    <row r="430" spans="2:21" x14ac:dyDescent="0.25">
      <c r="B430" s="2"/>
      <c r="C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35"/>
      <c r="S430" s="2"/>
      <c r="T430" s="2"/>
      <c r="U430" s="2"/>
    </row>
    <row r="431" spans="2:21" x14ac:dyDescent="0.25">
      <c r="B431" s="2"/>
      <c r="C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35"/>
      <c r="S431" s="2"/>
      <c r="T431" s="2"/>
      <c r="U431" s="2"/>
    </row>
    <row r="432" spans="2:21" x14ac:dyDescent="0.25">
      <c r="B432" s="2"/>
      <c r="C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35"/>
      <c r="S432" s="2"/>
      <c r="T432" s="2"/>
      <c r="U432" s="2"/>
    </row>
    <row r="433" spans="2:21" x14ac:dyDescent="0.25">
      <c r="B433" s="2"/>
      <c r="C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35"/>
      <c r="S433" s="2"/>
      <c r="T433" s="2"/>
      <c r="U433" s="2"/>
    </row>
    <row r="434" spans="2:21" x14ac:dyDescent="0.25">
      <c r="B434" s="2"/>
      <c r="C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35"/>
      <c r="S434" s="2"/>
      <c r="T434" s="2"/>
      <c r="U434" s="2"/>
    </row>
    <row r="435" spans="2:21" x14ac:dyDescent="0.25">
      <c r="B435" s="2"/>
      <c r="C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35"/>
      <c r="S435" s="2"/>
      <c r="T435" s="2"/>
      <c r="U435" s="2"/>
    </row>
    <row r="436" spans="2:21" x14ac:dyDescent="0.25">
      <c r="B436" s="2"/>
      <c r="C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35"/>
      <c r="S436" s="2"/>
      <c r="T436" s="2"/>
      <c r="U436" s="2"/>
    </row>
    <row r="437" spans="2:21" x14ac:dyDescent="0.25">
      <c r="B437" s="2"/>
      <c r="C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35"/>
      <c r="S437" s="2"/>
      <c r="T437" s="2"/>
      <c r="U437" s="2"/>
    </row>
    <row r="438" spans="2:21" x14ac:dyDescent="0.25">
      <c r="B438" s="2"/>
      <c r="C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35"/>
      <c r="S438" s="2"/>
      <c r="T438" s="2"/>
      <c r="U438" s="2"/>
    </row>
    <row r="439" spans="2:21" x14ac:dyDescent="0.25">
      <c r="B439" s="2"/>
      <c r="C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35"/>
      <c r="S439" s="2"/>
      <c r="T439" s="2"/>
      <c r="U439" s="2"/>
    </row>
    <row r="440" spans="2:21" x14ac:dyDescent="0.25">
      <c r="B440" s="2"/>
      <c r="C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35"/>
      <c r="S440" s="2"/>
      <c r="T440" s="2"/>
      <c r="U440" s="2"/>
    </row>
    <row r="441" spans="2:21" x14ac:dyDescent="0.25">
      <c r="B441" s="2"/>
      <c r="C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35"/>
      <c r="S441" s="2"/>
      <c r="T441" s="2"/>
      <c r="U441" s="2"/>
    </row>
    <row r="442" spans="2:21" x14ac:dyDescent="0.25">
      <c r="B442" s="2"/>
      <c r="C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35"/>
      <c r="S442" s="2"/>
      <c r="T442" s="2"/>
      <c r="U442" s="2"/>
    </row>
    <row r="443" spans="2:21" x14ac:dyDescent="0.25">
      <c r="B443" s="2"/>
      <c r="C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35"/>
      <c r="S443" s="2"/>
      <c r="T443" s="2"/>
      <c r="U443" s="2"/>
    </row>
    <row r="444" spans="2:21" x14ac:dyDescent="0.25">
      <c r="B444" s="2"/>
      <c r="C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35"/>
      <c r="S444" s="2"/>
      <c r="T444" s="2"/>
      <c r="U444" s="2"/>
    </row>
    <row r="445" spans="2:21" x14ac:dyDescent="0.25">
      <c r="B445" s="2"/>
      <c r="C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35"/>
      <c r="S445" s="2"/>
      <c r="T445" s="2"/>
      <c r="U445" s="2"/>
    </row>
    <row r="446" spans="2:21" x14ac:dyDescent="0.25">
      <c r="B446" s="2"/>
      <c r="C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35"/>
      <c r="S446" s="2"/>
      <c r="T446" s="2"/>
      <c r="U446" s="2"/>
    </row>
    <row r="447" spans="2:21" x14ac:dyDescent="0.25">
      <c r="B447" s="2"/>
      <c r="C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35"/>
      <c r="S447" s="2"/>
      <c r="T447" s="2"/>
      <c r="U447" s="2"/>
    </row>
    <row r="448" spans="2:21" x14ac:dyDescent="0.25">
      <c r="B448" s="2"/>
      <c r="C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35"/>
      <c r="S448" s="2"/>
      <c r="T448" s="2"/>
      <c r="U448" s="2"/>
    </row>
    <row r="449" spans="2:21" x14ac:dyDescent="0.25">
      <c r="B449" s="2"/>
      <c r="C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35"/>
      <c r="S449" s="2"/>
      <c r="T449" s="2"/>
      <c r="U449" s="2"/>
    </row>
    <row r="450" spans="2:21" x14ac:dyDescent="0.25">
      <c r="B450" s="2"/>
      <c r="C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35"/>
      <c r="S450" s="2"/>
      <c r="T450" s="2"/>
      <c r="U450" s="2"/>
    </row>
    <row r="451" spans="2:21" x14ac:dyDescent="0.25">
      <c r="B451" s="2"/>
      <c r="C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35"/>
      <c r="S451" s="2"/>
      <c r="T451" s="2"/>
      <c r="U451" s="2"/>
    </row>
    <row r="452" spans="2:21" x14ac:dyDescent="0.25">
      <c r="B452" s="2"/>
      <c r="C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35"/>
      <c r="S452" s="2"/>
      <c r="T452" s="2"/>
      <c r="U452" s="2"/>
    </row>
    <row r="453" spans="2:21" x14ac:dyDescent="0.25">
      <c r="B453" s="2"/>
      <c r="C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35"/>
      <c r="S453" s="2"/>
      <c r="T453" s="2"/>
      <c r="U453" s="2"/>
    </row>
    <row r="454" spans="2:21" x14ac:dyDescent="0.25">
      <c r="B454" s="2"/>
      <c r="C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35"/>
      <c r="S454" s="2"/>
      <c r="T454" s="2"/>
      <c r="U454" s="2"/>
    </row>
    <row r="455" spans="2:21" x14ac:dyDescent="0.25">
      <c r="B455" s="2"/>
      <c r="C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35"/>
      <c r="S455" s="2"/>
      <c r="T455" s="2"/>
      <c r="U455" s="2"/>
    </row>
    <row r="456" spans="2:21" x14ac:dyDescent="0.25">
      <c r="B456" s="2"/>
      <c r="C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35"/>
      <c r="S456" s="2"/>
      <c r="T456" s="2"/>
      <c r="U456" s="2"/>
    </row>
    <row r="457" spans="2:21" x14ac:dyDescent="0.25">
      <c r="B457" s="2"/>
      <c r="C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35"/>
      <c r="S457" s="2"/>
      <c r="T457" s="2"/>
      <c r="U457" s="2"/>
    </row>
    <row r="458" spans="2:21" x14ac:dyDescent="0.25">
      <c r="B458" s="2"/>
      <c r="C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35"/>
      <c r="S458" s="2"/>
      <c r="T458" s="2"/>
      <c r="U458" s="2"/>
    </row>
    <row r="459" spans="2:21" x14ac:dyDescent="0.25">
      <c r="B459" s="2"/>
      <c r="C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35"/>
      <c r="S459" s="2"/>
      <c r="T459" s="2"/>
      <c r="U459" s="2"/>
    </row>
    <row r="460" spans="2:21" x14ac:dyDescent="0.25">
      <c r="B460" s="2"/>
      <c r="C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35"/>
      <c r="S460" s="2"/>
      <c r="T460" s="2"/>
      <c r="U460" s="2"/>
    </row>
    <row r="461" spans="2:21" x14ac:dyDescent="0.25">
      <c r="B461" s="2"/>
      <c r="C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35"/>
      <c r="S461" s="2"/>
      <c r="T461" s="2"/>
      <c r="U461" s="2"/>
    </row>
    <row r="462" spans="2:21" x14ac:dyDescent="0.25">
      <c r="B462" s="2"/>
      <c r="C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35"/>
      <c r="S462" s="2"/>
      <c r="T462" s="2"/>
      <c r="U462" s="2"/>
    </row>
    <row r="463" spans="2:21" x14ac:dyDescent="0.25">
      <c r="B463" s="2"/>
      <c r="C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35"/>
      <c r="S463" s="2"/>
      <c r="T463" s="2"/>
      <c r="U463" s="2"/>
    </row>
    <row r="464" spans="2:21" x14ac:dyDescent="0.25">
      <c r="B464" s="2"/>
      <c r="C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35"/>
      <c r="S464" s="2"/>
      <c r="T464" s="2"/>
      <c r="U464" s="2"/>
    </row>
    <row r="465" spans="2:21" x14ac:dyDescent="0.25">
      <c r="B465" s="2"/>
      <c r="C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35"/>
      <c r="S465" s="2"/>
      <c r="T465" s="2"/>
      <c r="U465" s="2"/>
    </row>
    <row r="466" spans="2:21" x14ac:dyDescent="0.25">
      <c r="B466" s="2"/>
      <c r="C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35"/>
      <c r="S466" s="2"/>
      <c r="T466" s="2"/>
      <c r="U466" s="2"/>
    </row>
    <row r="467" spans="2:21" x14ac:dyDescent="0.25">
      <c r="B467" s="2"/>
      <c r="C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35"/>
      <c r="S467" s="2"/>
      <c r="T467" s="2"/>
      <c r="U467" s="2"/>
    </row>
    <row r="468" spans="2:21" x14ac:dyDescent="0.25">
      <c r="B468" s="2"/>
      <c r="C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35"/>
      <c r="S468" s="2"/>
      <c r="T468" s="2"/>
      <c r="U468" s="2"/>
    </row>
    <row r="469" spans="2:21" x14ac:dyDescent="0.25">
      <c r="B469" s="2"/>
      <c r="C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35"/>
      <c r="S469" s="2"/>
      <c r="T469" s="2"/>
      <c r="U469" s="2"/>
    </row>
    <row r="470" spans="2:21" x14ac:dyDescent="0.25">
      <c r="B470" s="2"/>
      <c r="C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35"/>
      <c r="S470" s="2"/>
      <c r="T470" s="2"/>
      <c r="U470" s="2"/>
    </row>
    <row r="471" spans="2:21" x14ac:dyDescent="0.25">
      <c r="B471" s="2"/>
      <c r="C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35"/>
      <c r="S471" s="2"/>
      <c r="T471" s="2"/>
      <c r="U471" s="2"/>
    </row>
    <row r="472" spans="2:21" x14ac:dyDescent="0.25">
      <c r="B472" s="2"/>
      <c r="C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35"/>
      <c r="S472" s="2"/>
      <c r="T472" s="2"/>
      <c r="U472" s="2"/>
    </row>
    <row r="473" spans="2:21" x14ac:dyDescent="0.25">
      <c r="B473" s="2"/>
      <c r="C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35"/>
      <c r="S473" s="2"/>
      <c r="T473" s="2"/>
      <c r="U473" s="2"/>
    </row>
    <row r="474" spans="2:21" x14ac:dyDescent="0.25">
      <c r="B474" s="2"/>
      <c r="C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35"/>
      <c r="S474" s="2"/>
      <c r="T474" s="2"/>
      <c r="U474" s="2"/>
    </row>
    <row r="475" spans="2:21" x14ac:dyDescent="0.25">
      <c r="B475" s="2"/>
      <c r="C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35"/>
      <c r="S475" s="2"/>
      <c r="T475" s="2"/>
      <c r="U475" s="2"/>
    </row>
    <row r="476" spans="2:21" x14ac:dyDescent="0.25">
      <c r="B476" s="2"/>
      <c r="C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35"/>
      <c r="S476" s="2"/>
      <c r="T476" s="2"/>
      <c r="U476" s="2"/>
    </row>
    <row r="477" spans="2:21" x14ac:dyDescent="0.25">
      <c r="B477" s="2"/>
      <c r="C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35"/>
      <c r="S477" s="2"/>
      <c r="T477" s="2"/>
      <c r="U477" s="2"/>
    </row>
    <row r="478" spans="2:21" x14ac:dyDescent="0.25">
      <c r="B478" s="2"/>
      <c r="C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35"/>
      <c r="S478" s="2"/>
      <c r="T478" s="2"/>
      <c r="U478" s="2"/>
    </row>
    <row r="479" spans="2:21" x14ac:dyDescent="0.25">
      <c r="B479" s="2"/>
      <c r="C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35"/>
      <c r="S479" s="2"/>
      <c r="T479" s="2"/>
      <c r="U479" s="2"/>
    </row>
    <row r="480" spans="2:21" x14ac:dyDescent="0.25">
      <c r="B480" s="2"/>
      <c r="C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35"/>
      <c r="S480" s="2"/>
      <c r="T480" s="2"/>
      <c r="U480" s="2"/>
    </row>
    <row r="481" spans="2:21" x14ac:dyDescent="0.25">
      <c r="B481" s="2"/>
      <c r="C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35"/>
      <c r="S481" s="2"/>
      <c r="T481" s="2"/>
      <c r="U481" s="2"/>
    </row>
    <row r="482" spans="2:21" x14ac:dyDescent="0.25">
      <c r="B482" s="2"/>
      <c r="C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35"/>
      <c r="S482" s="2"/>
      <c r="T482" s="2"/>
      <c r="U482" s="2"/>
    </row>
    <row r="483" spans="2:21" x14ac:dyDescent="0.25">
      <c r="B483" s="2"/>
      <c r="C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35"/>
      <c r="S483" s="2"/>
      <c r="T483" s="2"/>
      <c r="U483" s="2"/>
    </row>
    <row r="484" spans="2:21" x14ac:dyDescent="0.25">
      <c r="B484" s="2"/>
      <c r="C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35"/>
      <c r="S484" s="2"/>
      <c r="T484" s="2"/>
      <c r="U484" s="2"/>
    </row>
    <row r="485" spans="2:21" x14ac:dyDescent="0.25">
      <c r="B485" s="2"/>
      <c r="C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35"/>
      <c r="S485" s="2"/>
      <c r="T485" s="2"/>
      <c r="U485" s="2"/>
    </row>
    <row r="486" spans="2:21" x14ac:dyDescent="0.25">
      <c r="B486" s="2"/>
      <c r="C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35"/>
      <c r="S486" s="2"/>
      <c r="T486" s="2"/>
      <c r="U486" s="2"/>
    </row>
    <row r="487" spans="2:21" x14ac:dyDescent="0.25">
      <c r="B487" s="2"/>
      <c r="C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35"/>
      <c r="S487" s="2"/>
      <c r="T487" s="2"/>
      <c r="U487" s="2"/>
    </row>
    <row r="488" spans="2:21" x14ac:dyDescent="0.25">
      <c r="B488" s="2"/>
      <c r="C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35"/>
      <c r="S488" s="2"/>
      <c r="T488" s="2"/>
      <c r="U488" s="2"/>
    </row>
    <row r="489" spans="2:21" x14ac:dyDescent="0.25">
      <c r="B489" s="2"/>
      <c r="C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35"/>
      <c r="S489" s="2"/>
      <c r="T489" s="2"/>
      <c r="U489" s="2"/>
    </row>
    <row r="490" spans="2:21" x14ac:dyDescent="0.25">
      <c r="B490" s="2"/>
      <c r="C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35"/>
      <c r="S490" s="2"/>
      <c r="T490" s="2"/>
      <c r="U490" s="2"/>
    </row>
    <row r="491" spans="2:21" x14ac:dyDescent="0.25">
      <c r="B491" s="2"/>
      <c r="C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35"/>
      <c r="S491" s="2"/>
      <c r="T491" s="2"/>
      <c r="U491" s="2"/>
    </row>
    <row r="492" spans="2:21" x14ac:dyDescent="0.25">
      <c r="B492" s="2"/>
      <c r="C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35"/>
      <c r="S492" s="2"/>
      <c r="T492" s="2"/>
      <c r="U492" s="2"/>
    </row>
    <row r="493" spans="2:21" x14ac:dyDescent="0.25">
      <c r="B493" s="2"/>
      <c r="C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35"/>
      <c r="S493" s="2"/>
      <c r="T493" s="2"/>
      <c r="U493" s="2"/>
    </row>
    <row r="494" spans="2:21" x14ac:dyDescent="0.25">
      <c r="B494" s="2"/>
      <c r="C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35"/>
      <c r="S494" s="2"/>
      <c r="T494" s="2"/>
      <c r="U494" s="2"/>
    </row>
    <row r="495" spans="2:21" x14ac:dyDescent="0.25">
      <c r="B495" s="2"/>
      <c r="C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35"/>
      <c r="S495" s="2"/>
      <c r="T495" s="2"/>
      <c r="U495" s="2"/>
    </row>
    <row r="496" spans="2:21" x14ac:dyDescent="0.25">
      <c r="B496" s="2"/>
      <c r="C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35"/>
      <c r="S496" s="2"/>
      <c r="T496" s="2"/>
      <c r="U496" s="2"/>
    </row>
    <row r="497" spans="2:21" x14ac:dyDescent="0.25">
      <c r="B497" s="2"/>
      <c r="C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35"/>
      <c r="S497" s="2"/>
      <c r="T497" s="2"/>
      <c r="U497" s="2"/>
    </row>
    <row r="498" spans="2:21" x14ac:dyDescent="0.25">
      <c r="B498" s="2"/>
      <c r="C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35"/>
      <c r="S498" s="2"/>
      <c r="T498" s="2"/>
      <c r="U498" s="2"/>
    </row>
    <row r="499" spans="2:21" x14ac:dyDescent="0.25">
      <c r="B499" s="2"/>
      <c r="C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35"/>
      <c r="S499" s="2"/>
      <c r="T499" s="2"/>
      <c r="U499" s="2"/>
    </row>
    <row r="500" spans="2:21" x14ac:dyDescent="0.25">
      <c r="B500" s="2"/>
      <c r="C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35"/>
      <c r="S500" s="2"/>
      <c r="T500" s="2"/>
      <c r="U500" s="2"/>
    </row>
    <row r="501" spans="2:21" x14ac:dyDescent="0.25">
      <c r="B501" s="2"/>
      <c r="C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35"/>
      <c r="S501" s="2"/>
      <c r="T501" s="2"/>
      <c r="U501" s="2"/>
    </row>
    <row r="502" spans="2:21" x14ac:dyDescent="0.25">
      <c r="B502" s="2"/>
      <c r="C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35"/>
      <c r="S502" s="2"/>
      <c r="T502" s="2"/>
      <c r="U502" s="2"/>
    </row>
    <row r="503" spans="2:21" x14ac:dyDescent="0.25">
      <c r="B503" s="2"/>
      <c r="C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35"/>
      <c r="S503" s="2"/>
      <c r="T503" s="2"/>
      <c r="U503" s="2"/>
    </row>
    <row r="504" spans="2:21" x14ac:dyDescent="0.25">
      <c r="B504" s="2"/>
      <c r="C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35"/>
      <c r="S504" s="2"/>
      <c r="T504" s="2"/>
      <c r="U504" s="2"/>
    </row>
    <row r="505" spans="2:21" x14ac:dyDescent="0.25">
      <c r="B505" s="2"/>
      <c r="C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35"/>
      <c r="S505" s="2"/>
      <c r="T505" s="2"/>
      <c r="U505" s="2"/>
    </row>
    <row r="506" spans="2:21" x14ac:dyDescent="0.25">
      <c r="B506" s="2"/>
      <c r="C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35"/>
      <c r="S506" s="2"/>
      <c r="T506" s="2"/>
      <c r="U506" s="2"/>
    </row>
    <row r="507" spans="2:21" x14ac:dyDescent="0.25">
      <c r="B507" s="2"/>
      <c r="C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35"/>
      <c r="S507" s="2"/>
      <c r="T507" s="2"/>
      <c r="U507" s="2"/>
    </row>
    <row r="508" spans="2:21" x14ac:dyDescent="0.25">
      <c r="B508" s="2"/>
      <c r="C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35"/>
      <c r="S508" s="2"/>
      <c r="T508" s="2"/>
      <c r="U508" s="2"/>
    </row>
    <row r="509" spans="2:21" x14ac:dyDescent="0.25">
      <c r="B509" s="2"/>
      <c r="C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35"/>
      <c r="S509" s="2"/>
      <c r="T509" s="2"/>
      <c r="U509" s="2"/>
    </row>
    <row r="510" spans="2:21" x14ac:dyDescent="0.25">
      <c r="B510" s="2"/>
      <c r="C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35"/>
      <c r="S510" s="2"/>
      <c r="T510" s="2"/>
      <c r="U510" s="2"/>
    </row>
    <row r="511" spans="2:21" x14ac:dyDescent="0.25">
      <c r="B511" s="2"/>
      <c r="C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35"/>
      <c r="S511" s="2"/>
      <c r="T511" s="2"/>
      <c r="U511" s="2"/>
    </row>
    <row r="512" spans="2:21" x14ac:dyDescent="0.25">
      <c r="B512" s="2"/>
      <c r="C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35"/>
      <c r="S512" s="2"/>
      <c r="T512" s="2"/>
      <c r="U512" s="2"/>
    </row>
    <row r="513" spans="2:21" x14ac:dyDescent="0.25">
      <c r="B513" s="2"/>
      <c r="C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35"/>
      <c r="S513" s="2"/>
      <c r="T513" s="2"/>
      <c r="U513" s="2"/>
    </row>
    <row r="514" spans="2:21" x14ac:dyDescent="0.25">
      <c r="B514" s="2"/>
      <c r="C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35"/>
      <c r="S514" s="2"/>
      <c r="T514" s="2"/>
      <c r="U514" s="2"/>
    </row>
    <row r="515" spans="2:21" x14ac:dyDescent="0.25">
      <c r="B515" s="2"/>
      <c r="C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35"/>
      <c r="S515" s="2"/>
      <c r="T515" s="2"/>
      <c r="U515" s="2"/>
    </row>
    <row r="516" spans="2:21" x14ac:dyDescent="0.25">
      <c r="B516" s="2"/>
      <c r="C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35"/>
      <c r="S516" s="2"/>
      <c r="T516" s="2"/>
      <c r="U516" s="2"/>
    </row>
    <row r="517" spans="2:21" x14ac:dyDescent="0.25">
      <c r="B517" s="2"/>
      <c r="C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35"/>
      <c r="S517" s="2"/>
      <c r="T517" s="2"/>
      <c r="U517" s="2"/>
    </row>
    <row r="518" spans="2:21" x14ac:dyDescent="0.25">
      <c r="B518" s="2"/>
      <c r="C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35"/>
      <c r="S518" s="2"/>
      <c r="T518" s="2"/>
      <c r="U518" s="2"/>
    </row>
    <row r="519" spans="2:21" x14ac:dyDescent="0.25">
      <c r="B519" s="2"/>
      <c r="C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35"/>
      <c r="S519" s="2"/>
      <c r="T519" s="2"/>
      <c r="U519" s="2"/>
    </row>
    <row r="520" spans="2:21" x14ac:dyDescent="0.25">
      <c r="B520" s="2"/>
      <c r="C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35"/>
      <c r="S520" s="2"/>
      <c r="T520" s="2"/>
      <c r="U520" s="2"/>
    </row>
    <row r="521" spans="2:21" x14ac:dyDescent="0.25">
      <c r="B521" s="2"/>
      <c r="C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35"/>
      <c r="S521" s="2"/>
      <c r="T521" s="2"/>
      <c r="U521" s="2"/>
    </row>
    <row r="522" spans="2:21" x14ac:dyDescent="0.25">
      <c r="B522" s="2"/>
      <c r="C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35"/>
      <c r="S522" s="2"/>
      <c r="T522" s="2"/>
      <c r="U522" s="2"/>
    </row>
    <row r="523" spans="2:21" x14ac:dyDescent="0.25">
      <c r="B523" s="2"/>
      <c r="C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35"/>
      <c r="S523" s="2"/>
      <c r="T523" s="2"/>
      <c r="U523" s="2"/>
    </row>
    <row r="524" spans="2:21" x14ac:dyDescent="0.25">
      <c r="B524" s="2"/>
      <c r="C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35"/>
      <c r="S524" s="2"/>
      <c r="T524" s="2"/>
      <c r="U524" s="2"/>
    </row>
    <row r="525" spans="2:21" x14ac:dyDescent="0.25">
      <c r="B525" s="2"/>
      <c r="C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35"/>
      <c r="S525" s="2"/>
      <c r="T525" s="2"/>
      <c r="U525" s="2"/>
    </row>
    <row r="526" spans="2:21" x14ac:dyDescent="0.25">
      <c r="B526" s="2"/>
      <c r="C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35"/>
      <c r="S526" s="2"/>
      <c r="T526" s="2"/>
      <c r="U526" s="2"/>
    </row>
    <row r="527" spans="2:21" x14ac:dyDescent="0.25">
      <c r="B527" s="2"/>
      <c r="C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35"/>
      <c r="S527" s="2"/>
      <c r="T527" s="2"/>
      <c r="U527" s="2"/>
    </row>
    <row r="528" spans="2:21" x14ac:dyDescent="0.25">
      <c r="B528" s="2"/>
      <c r="C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35"/>
      <c r="S528" s="2"/>
      <c r="T528" s="2"/>
      <c r="U528" s="2"/>
    </row>
    <row r="529" spans="2:21" x14ac:dyDescent="0.25">
      <c r="B529" s="2"/>
      <c r="C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35"/>
      <c r="S529" s="2"/>
      <c r="T529" s="2"/>
      <c r="U529" s="2"/>
    </row>
    <row r="530" spans="2:21" x14ac:dyDescent="0.25">
      <c r="B530" s="2"/>
      <c r="C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35"/>
      <c r="S530" s="2"/>
      <c r="T530" s="2"/>
      <c r="U530" s="2"/>
    </row>
    <row r="531" spans="2:21" x14ac:dyDescent="0.25">
      <c r="B531" s="2"/>
      <c r="C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35"/>
      <c r="S531" s="2"/>
      <c r="T531" s="2"/>
      <c r="U531" s="2"/>
    </row>
    <row r="532" spans="2:21" x14ac:dyDescent="0.25">
      <c r="B532" s="2"/>
      <c r="C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35"/>
      <c r="S532" s="2"/>
      <c r="T532" s="2"/>
      <c r="U532" s="2"/>
    </row>
    <row r="533" spans="2:21" x14ac:dyDescent="0.25">
      <c r="B533" s="2"/>
      <c r="C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35"/>
      <c r="S533" s="2"/>
      <c r="T533" s="2"/>
      <c r="U533" s="2"/>
    </row>
    <row r="534" spans="2:21" x14ac:dyDescent="0.25">
      <c r="B534" s="2"/>
      <c r="C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35"/>
      <c r="S534" s="2"/>
      <c r="T534" s="2"/>
      <c r="U534" s="2"/>
    </row>
    <row r="535" spans="2:21" x14ac:dyDescent="0.25">
      <c r="B535" s="2"/>
      <c r="C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35"/>
      <c r="S535" s="2"/>
      <c r="T535" s="2"/>
      <c r="U535" s="2"/>
    </row>
    <row r="536" spans="2:21" x14ac:dyDescent="0.25">
      <c r="B536" s="2"/>
      <c r="C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35"/>
      <c r="S536" s="2"/>
      <c r="T536" s="2"/>
      <c r="U536" s="2"/>
    </row>
    <row r="537" spans="2:21" x14ac:dyDescent="0.25">
      <c r="B537" s="2"/>
      <c r="C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35"/>
      <c r="S537" s="2"/>
      <c r="T537" s="2"/>
      <c r="U537" s="2"/>
    </row>
    <row r="538" spans="2:21" x14ac:dyDescent="0.25">
      <c r="B538" s="2"/>
      <c r="C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35"/>
      <c r="S538" s="2"/>
      <c r="T538" s="2"/>
      <c r="U538" s="2"/>
    </row>
    <row r="539" spans="2:21" x14ac:dyDescent="0.25">
      <c r="B539" s="2"/>
      <c r="C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35"/>
      <c r="S539" s="2"/>
      <c r="T539" s="2"/>
      <c r="U539" s="2"/>
    </row>
    <row r="540" spans="2:21" x14ac:dyDescent="0.25">
      <c r="B540" s="2"/>
      <c r="C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35"/>
      <c r="S540" s="2"/>
      <c r="T540" s="2"/>
      <c r="U540" s="2"/>
    </row>
    <row r="541" spans="2:21" x14ac:dyDescent="0.25">
      <c r="B541" s="2"/>
      <c r="C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35"/>
      <c r="S541" s="2"/>
      <c r="T541" s="2"/>
      <c r="U541" s="2"/>
    </row>
    <row r="542" spans="2:21" x14ac:dyDescent="0.25">
      <c r="B542" s="2"/>
      <c r="C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35"/>
      <c r="S542" s="2"/>
      <c r="T542" s="2"/>
      <c r="U542" s="2"/>
    </row>
    <row r="543" spans="2:21" x14ac:dyDescent="0.25">
      <c r="B543" s="2"/>
      <c r="C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35"/>
      <c r="S543" s="2"/>
      <c r="T543" s="2"/>
      <c r="U543" s="2"/>
    </row>
    <row r="544" spans="2:21" x14ac:dyDescent="0.25">
      <c r="B544" s="2"/>
      <c r="C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35"/>
      <c r="S544" s="2"/>
      <c r="T544" s="2"/>
      <c r="U544" s="2"/>
    </row>
    <row r="545" spans="2:21" x14ac:dyDescent="0.25">
      <c r="B545" s="2"/>
      <c r="C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35"/>
      <c r="S545" s="2"/>
      <c r="T545" s="2"/>
      <c r="U545" s="2"/>
    </row>
    <row r="546" spans="2:21" x14ac:dyDescent="0.25">
      <c r="B546" s="2"/>
      <c r="C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35"/>
      <c r="S546" s="2"/>
      <c r="T546" s="2"/>
      <c r="U546" s="2"/>
    </row>
    <row r="547" spans="2:21" x14ac:dyDescent="0.25">
      <c r="B547" s="2"/>
      <c r="C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35"/>
      <c r="S547" s="2"/>
      <c r="T547" s="2"/>
      <c r="U547" s="2"/>
    </row>
    <row r="548" spans="2:21" x14ac:dyDescent="0.25">
      <c r="B548" s="2"/>
      <c r="C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35"/>
      <c r="S548" s="2"/>
      <c r="T548" s="2"/>
      <c r="U548" s="2"/>
    </row>
    <row r="549" spans="2:21" x14ac:dyDescent="0.25">
      <c r="B549" s="2"/>
      <c r="C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35"/>
      <c r="S549" s="2"/>
      <c r="T549" s="2"/>
      <c r="U549" s="2"/>
    </row>
    <row r="550" spans="2:21" x14ac:dyDescent="0.25">
      <c r="B550" s="2"/>
      <c r="C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35"/>
      <c r="S550" s="2"/>
      <c r="T550" s="2"/>
      <c r="U550" s="2"/>
    </row>
    <row r="551" spans="2:21" x14ac:dyDescent="0.25">
      <c r="B551" s="2"/>
      <c r="C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35"/>
      <c r="S551" s="2"/>
      <c r="T551" s="2"/>
      <c r="U551" s="2"/>
    </row>
    <row r="552" spans="2:21" x14ac:dyDescent="0.25">
      <c r="B552" s="2"/>
      <c r="C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35"/>
      <c r="S552" s="2"/>
      <c r="T552" s="2"/>
      <c r="U552" s="2"/>
    </row>
    <row r="553" spans="2:21" x14ac:dyDescent="0.25">
      <c r="B553" s="2"/>
      <c r="C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35"/>
      <c r="S553" s="2"/>
      <c r="T553" s="2"/>
      <c r="U553" s="2"/>
    </row>
    <row r="554" spans="2:21" x14ac:dyDescent="0.25">
      <c r="B554" s="2"/>
      <c r="C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35"/>
      <c r="S554" s="2"/>
      <c r="T554" s="2"/>
      <c r="U554" s="2"/>
    </row>
    <row r="555" spans="2:21" x14ac:dyDescent="0.25">
      <c r="B555" s="2"/>
      <c r="C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35"/>
      <c r="S555" s="2"/>
      <c r="T555" s="2"/>
      <c r="U555" s="2"/>
    </row>
    <row r="556" spans="2:21" x14ac:dyDescent="0.25">
      <c r="B556" s="2"/>
      <c r="C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35"/>
      <c r="S556" s="2"/>
      <c r="T556" s="2"/>
      <c r="U556" s="2"/>
    </row>
    <row r="557" spans="2:21" x14ac:dyDescent="0.25">
      <c r="B557" s="2"/>
      <c r="C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35"/>
      <c r="S557" s="2"/>
      <c r="T557" s="2"/>
      <c r="U557" s="2"/>
    </row>
    <row r="558" spans="2:21" x14ac:dyDescent="0.25">
      <c r="B558" s="2"/>
      <c r="C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35"/>
      <c r="S558" s="2"/>
      <c r="T558" s="2"/>
      <c r="U558" s="2"/>
    </row>
    <row r="559" spans="2:21" x14ac:dyDescent="0.25">
      <c r="B559" s="2"/>
      <c r="C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35"/>
      <c r="S559" s="2"/>
      <c r="T559" s="2"/>
      <c r="U559" s="2"/>
    </row>
    <row r="560" spans="2:21" x14ac:dyDescent="0.25">
      <c r="B560" s="2"/>
      <c r="C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35"/>
      <c r="S560" s="2"/>
      <c r="T560" s="2"/>
      <c r="U560" s="2"/>
    </row>
    <row r="561" spans="2:21" x14ac:dyDescent="0.25">
      <c r="B561" s="2"/>
      <c r="C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35"/>
      <c r="S561" s="2"/>
      <c r="T561" s="2"/>
      <c r="U561" s="2"/>
    </row>
    <row r="562" spans="2:21" x14ac:dyDescent="0.25">
      <c r="B562" s="2"/>
      <c r="C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35"/>
      <c r="S562" s="2"/>
      <c r="T562" s="2"/>
      <c r="U562" s="2"/>
    </row>
    <row r="563" spans="2:21" x14ac:dyDescent="0.25">
      <c r="B563" s="2"/>
      <c r="C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35"/>
      <c r="S563" s="2"/>
      <c r="T563" s="2"/>
      <c r="U563" s="2"/>
    </row>
    <row r="564" spans="2:21" x14ac:dyDescent="0.25">
      <c r="B564" s="2"/>
      <c r="C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35"/>
      <c r="S564" s="2"/>
      <c r="T564" s="2"/>
      <c r="U564" s="2"/>
    </row>
    <row r="565" spans="2:21" x14ac:dyDescent="0.25">
      <c r="B565" s="2"/>
      <c r="C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35"/>
      <c r="S565" s="2"/>
      <c r="T565" s="2"/>
      <c r="U565" s="2"/>
    </row>
    <row r="566" spans="2:21" x14ac:dyDescent="0.25">
      <c r="B566" s="2"/>
      <c r="C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35"/>
      <c r="S566" s="2"/>
      <c r="T566" s="2"/>
      <c r="U566" s="2"/>
    </row>
    <row r="567" spans="2:21" x14ac:dyDescent="0.25">
      <c r="B567" s="2"/>
      <c r="C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35"/>
      <c r="S567" s="2"/>
      <c r="T567" s="2"/>
      <c r="U567" s="2"/>
    </row>
    <row r="568" spans="2:21" x14ac:dyDescent="0.25">
      <c r="B568" s="2"/>
      <c r="C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35"/>
      <c r="S568" s="2"/>
      <c r="T568" s="2"/>
      <c r="U568" s="2"/>
    </row>
    <row r="569" spans="2:21" x14ac:dyDescent="0.25">
      <c r="B569" s="2"/>
      <c r="C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35"/>
      <c r="S569" s="2"/>
      <c r="T569" s="2"/>
      <c r="U569" s="2"/>
    </row>
    <row r="570" spans="2:21" x14ac:dyDescent="0.25">
      <c r="B570" s="2"/>
      <c r="C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35"/>
      <c r="S570" s="2"/>
      <c r="T570" s="2"/>
      <c r="U570" s="2"/>
    </row>
    <row r="571" spans="2:21" x14ac:dyDescent="0.25">
      <c r="B571" s="2"/>
      <c r="C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35"/>
      <c r="S571" s="2"/>
      <c r="T571" s="2"/>
      <c r="U571" s="2"/>
    </row>
    <row r="572" spans="2:21" x14ac:dyDescent="0.25">
      <c r="B572" s="2"/>
      <c r="C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35"/>
      <c r="S572" s="2"/>
      <c r="T572" s="2"/>
      <c r="U572" s="2"/>
    </row>
    <row r="573" spans="2:21" x14ac:dyDescent="0.25">
      <c r="B573" s="2"/>
      <c r="C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35"/>
      <c r="S573" s="2"/>
      <c r="T573" s="2"/>
      <c r="U573" s="2"/>
    </row>
    <row r="574" spans="2:21" x14ac:dyDescent="0.25">
      <c r="B574" s="2"/>
      <c r="C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35"/>
      <c r="S574" s="2"/>
      <c r="T574" s="2"/>
      <c r="U574" s="2"/>
    </row>
    <row r="575" spans="2:21" x14ac:dyDescent="0.25">
      <c r="B575" s="2"/>
      <c r="C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35"/>
      <c r="S575" s="2"/>
      <c r="T575" s="2"/>
      <c r="U575" s="2"/>
    </row>
    <row r="576" spans="2:21" x14ac:dyDescent="0.25">
      <c r="B576" s="2"/>
      <c r="C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35"/>
      <c r="S576" s="2"/>
      <c r="T576" s="2"/>
      <c r="U576" s="2"/>
    </row>
    <row r="577" spans="2:21" x14ac:dyDescent="0.25">
      <c r="B577" s="2"/>
      <c r="C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35"/>
      <c r="S577" s="2"/>
      <c r="T577" s="2"/>
      <c r="U577" s="2"/>
    </row>
    <row r="578" spans="2:21" x14ac:dyDescent="0.25">
      <c r="B578" s="2"/>
      <c r="C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35"/>
      <c r="S578" s="2"/>
      <c r="T578" s="2"/>
      <c r="U578" s="2"/>
    </row>
    <row r="579" spans="2:21" x14ac:dyDescent="0.25">
      <c r="B579" s="2"/>
      <c r="C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35"/>
      <c r="S579" s="2"/>
      <c r="T579" s="2"/>
      <c r="U579" s="2"/>
    </row>
    <row r="580" spans="2:21" x14ac:dyDescent="0.25">
      <c r="B580" s="2"/>
      <c r="C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35"/>
      <c r="S580" s="2"/>
      <c r="T580" s="2"/>
      <c r="U580" s="2"/>
    </row>
    <row r="581" spans="2:21" x14ac:dyDescent="0.25">
      <c r="B581" s="2"/>
      <c r="C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35"/>
      <c r="S581" s="2"/>
      <c r="T581" s="2"/>
      <c r="U581" s="2"/>
    </row>
    <row r="582" spans="2:21" x14ac:dyDescent="0.25">
      <c r="B582" s="2"/>
      <c r="C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35"/>
      <c r="S582" s="2"/>
      <c r="T582" s="2"/>
      <c r="U582" s="2"/>
    </row>
    <row r="583" spans="2:21" x14ac:dyDescent="0.25">
      <c r="B583" s="2"/>
      <c r="C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35"/>
      <c r="S583" s="2"/>
      <c r="T583" s="2"/>
      <c r="U583" s="2"/>
    </row>
    <row r="584" spans="2:21" x14ac:dyDescent="0.25">
      <c r="B584" s="2"/>
      <c r="C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35"/>
      <c r="S584" s="2"/>
      <c r="T584" s="2"/>
      <c r="U584" s="2"/>
    </row>
    <row r="585" spans="2:21" x14ac:dyDescent="0.25">
      <c r="B585" s="2"/>
      <c r="C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35"/>
      <c r="S585" s="2"/>
      <c r="T585" s="2"/>
      <c r="U585" s="2"/>
    </row>
    <row r="586" spans="2:21" x14ac:dyDescent="0.25">
      <c r="B586" s="2"/>
      <c r="C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35"/>
      <c r="S586" s="2"/>
      <c r="T586" s="2"/>
      <c r="U586" s="2"/>
    </row>
    <row r="587" spans="2:21" x14ac:dyDescent="0.25">
      <c r="B587" s="2"/>
      <c r="C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35"/>
      <c r="S587" s="2"/>
      <c r="T587" s="2"/>
      <c r="U587" s="2"/>
    </row>
    <row r="588" spans="2:21" x14ac:dyDescent="0.25">
      <c r="B588" s="2"/>
      <c r="C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35"/>
      <c r="S588" s="2"/>
      <c r="T588" s="2"/>
      <c r="U588" s="2"/>
    </row>
    <row r="589" spans="2:21" x14ac:dyDescent="0.25">
      <c r="B589" s="2"/>
      <c r="C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35"/>
      <c r="S589" s="2"/>
      <c r="T589" s="2"/>
      <c r="U589" s="2"/>
    </row>
    <row r="590" spans="2:21" x14ac:dyDescent="0.25">
      <c r="B590" s="2"/>
      <c r="C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35"/>
      <c r="S590" s="2"/>
      <c r="T590" s="2"/>
      <c r="U590" s="2"/>
    </row>
    <row r="591" spans="2:21" x14ac:dyDescent="0.25">
      <c r="B591" s="2"/>
      <c r="C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35"/>
      <c r="S591" s="2"/>
      <c r="T591" s="2"/>
      <c r="U591" s="2"/>
    </row>
    <row r="592" spans="2:21" x14ac:dyDescent="0.25">
      <c r="B592" s="2"/>
      <c r="C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35"/>
      <c r="S592" s="2"/>
      <c r="T592" s="2"/>
      <c r="U592" s="2"/>
    </row>
    <row r="593" spans="2:21" x14ac:dyDescent="0.25">
      <c r="B593" s="2"/>
      <c r="C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35"/>
      <c r="S593" s="2"/>
      <c r="T593" s="2"/>
      <c r="U593" s="2"/>
    </row>
    <row r="594" spans="2:21" x14ac:dyDescent="0.25">
      <c r="B594" s="2"/>
      <c r="C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35"/>
      <c r="S594" s="2"/>
      <c r="T594" s="2"/>
      <c r="U594" s="2"/>
    </row>
    <row r="595" spans="2:21" x14ac:dyDescent="0.25">
      <c r="B595" s="2"/>
      <c r="C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35"/>
      <c r="S595" s="2"/>
      <c r="T595" s="2"/>
      <c r="U595" s="2"/>
    </row>
    <row r="596" spans="2:21" x14ac:dyDescent="0.25">
      <c r="B596" s="2"/>
      <c r="C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35"/>
      <c r="S596" s="2"/>
      <c r="T596" s="2"/>
      <c r="U596" s="2"/>
    </row>
    <row r="597" spans="2:21" x14ac:dyDescent="0.25">
      <c r="B597" s="2"/>
      <c r="C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35"/>
      <c r="S597" s="2"/>
      <c r="T597" s="2"/>
      <c r="U597" s="2"/>
    </row>
    <row r="598" spans="2:21" x14ac:dyDescent="0.25">
      <c r="B598" s="2"/>
      <c r="C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35"/>
      <c r="S598" s="2"/>
      <c r="T598" s="2"/>
      <c r="U598" s="2"/>
    </row>
    <row r="599" spans="2:21" x14ac:dyDescent="0.25">
      <c r="B599" s="2"/>
      <c r="C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35"/>
      <c r="S599" s="2"/>
      <c r="T599" s="2"/>
      <c r="U599" s="2"/>
    </row>
    <row r="600" spans="2:21" x14ac:dyDescent="0.25">
      <c r="B600" s="2"/>
      <c r="C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35"/>
      <c r="S600" s="2"/>
      <c r="T600" s="2"/>
      <c r="U600" s="2"/>
    </row>
    <row r="601" spans="2:21" x14ac:dyDescent="0.25">
      <c r="B601" s="2"/>
      <c r="C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35"/>
      <c r="S601" s="2"/>
      <c r="T601" s="2"/>
      <c r="U601" s="2"/>
    </row>
    <row r="602" spans="2:21" x14ac:dyDescent="0.25">
      <c r="B602" s="2"/>
      <c r="C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35"/>
      <c r="S602" s="2"/>
      <c r="T602" s="2"/>
      <c r="U602" s="2"/>
    </row>
    <row r="603" spans="2:21" x14ac:dyDescent="0.25">
      <c r="B603" s="2"/>
      <c r="C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35"/>
      <c r="S603" s="2"/>
      <c r="T603" s="2"/>
      <c r="U603" s="2"/>
    </row>
    <row r="604" spans="2:21" x14ac:dyDescent="0.25">
      <c r="B604" s="2"/>
      <c r="C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35"/>
      <c r="S604" s="2"/>
      <c r="T604" s="2"/>
      <c r="U604" s="2"/>
    </row>
    <row r="605" spans="2:21" x14ac:dyDescent="0.25">
      <c r="B605" s="2"/>
      <c r="C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35"/>
      <c r="S605" s="2"/>
      <c r="T605" s="2"/>
      <c r="U605" s="2"/>
    </row>
    <row r="606" spans="2:21" x14ac:dyDescent="0.25">
      <c r="B606" s="2"/>
      <c r="C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35"/>
      <c r="S606" s="2"/>
      <c r="T606" s="2"/>
      <c r="U606" s="2"/>
    </row>
    <row r="607" spans="2:21" x14ac:dyDescent="0.25">
      <c r="B607" s="2"/>
      <c r="C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35"/>
      <c r="S607" s="2"/>
      <c r="T607" s="2"/>
      <c r="U607" s="2"/>
    </row>
    <row r="608" spans="2:21" x14ac:dyDescent="0.25">
      <c r="B608" s="2"/>
      <c r="C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35"/>
      <c r="S608" s="2"/>
      <c r="T608" s="2"/>
      <c r="U608" s="2"/>
    </row>
    <row r="609" spans="2:21" x14ac:dyDescent="0.25">
      <c r="B609" s="2"/>
      <c r="C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35"/>
      <c r="S609" s="2"/>
      <c r="T609" s="2"/>
      <c r="U609" s="2"/>
    </row>
    <row r="610" spans="2:21" x14ac:dyDescent="0.25">
      <c r="B610" s="2"/>
      <c r="C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35"/>
      <c r="S610" s="2"/>
      <c r="T610" s="2"/>
      <c r="U610" s="2"/>
    </row>
    <row r="611" spans="2:21" x14ac:dyDescent="0.25">
      <c r="B611" s="2"/>
      <c r="C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35"/>
      <c r="S611" s="2"/>
      <c r="T611" s="2"/>
      <c r="U611" s="2"/>
    </row>
    <row r="612" spans="2:21" x14ac:dyDescent="0.25">
      <c r="B612" s="2"/>
      <c r="C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35"/>
      <c r="S612" s="2"/>
      <c r="T612" s="2"/>
      <c r="U612" s="2"/>
    </row>
    <row r="613" spans="2:21" x14ac:dyDescent="0.25">
      <c r="B613" s="2"/>
      <c r="C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35"/>
      <c r="S613" s="2"/>
      <c r="T613" s="2"/>
      <c r="U613" s="2"/>
    </row>
    <row r="614" spans="2:21" x14ac:dyDescent="0.25">
      <c r="B614" s="2"/>
      <c r="C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35"/>
      <c r="S614" s="2"/>
      <c r="T614" s="2"/>
      <c r="U614" s="2"/>
    </row>
    <row r="615" spans="2:21" x14ac:dyDescent="0.25">
      <c r="B615" s="2"/>
      <c r="C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35"/>
      <c r="S615" s="2"/>
      <c r="T615" s="2"/>
      <c r="U615" s="2"/>
    </row>
    <row r="616" spans="2:21" x14ac:dyDescent="0.25">
      <c r="B616" s="2"/>
      <c r="C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35"/>
      <c r="S616" s="2"/>
      <c r="T616" s="2"/>
      <c r="U616" s="2"/>
    </row>
    <row r="617" spans="2:21" x14ac:dyDescent="0.25">
      <c r="B617" s="2"/>
      <c r="C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35"/>
      <c r="S617" s="2"/>
      <c r="T617" s="2"/>
      <c r="U617" s="2"/>
    </row>
    <row r="618" spans="2:21" x14ac:dyDescent="0.25">
      <c r="B618" s="2"/>
      <c r="C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35"/>
      <c r="S618" s="2"/>
      <c r="T618" s="2"/>
      <c r="U618" s="2"/>
    </row>
    <row r="619" spans="2:21" x14ac:dyDescent="0.25">
      <c r="B619" s="2"/>
      <c r="C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35"/>
      <c r="S619" s="2"/>
      <c r="T619" s="2"/>
      <c r="U619" s="2"/>
    </row>
    <row r="620" spans="2:21" x14ac:dyDescent="0.25">
      <c r="B620" s="2"/>
      <c r="C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35"/>
      <c r="S620" s="2"/>
      <c r="T620" s="2"/>
      <c r="U620" s="2"/>
    </row>
    <row r="621" spans="2:21" x14ac:dyDescent="0.25">
      <c r="B621" s="2"/>
      <c r="C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35"/>
      <c r="S621" s="2"/>
      <c r="T621" s="2"/>
      <c r="U621" s="2"/>
    </row>
    <row r="622" spans="2:21" x14ac:dyDescent="0.25">
      <c r="B622" s="2"/>
      <c r="C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35"/>
      <c r="S622" s="2"/>
      <c r="T622" s="2"/>
      <c r="U622" s="2"/>
    </row>
    <row r="623" spans="2:21" x14ac:dyDescent="0.25">
      <c r="B623" s="2"/>
      <c r="C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35"/>
      <c r="S623" s="2"/>
      <c r="T623" s="2"/>
      <c r="U623" s="2"/>
    </row>
    <row r="624" spans="2:21" x14ac:dyDescent="0.25">
      <c r="B624" s="2"/>
      <c r="C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35"/>
      <c r="S624" s="2"/>
      <c r="T624" s="2"/>
      <c r="U624" s="2"/>
    </row>
    <row r="625" spans="2:21" x14ac:dyDescent="0.25">
      <c r="B625" s="2"/>
      <c r="C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35"/>
      <c r="S625" s="2"/>
      <c r="T625" s="2"/>
      <c r="U625" s="2"/>
    </row>
    <row r="626" spans="2:21" x14ac:dyDescent="0.25">
      <c r="B626" s="2"/>
      <c r="C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35"/>
      <c r="S626" s="2"/>
      <c r="T626" s="2"/>
      <c r="U626" s="2"/>
    </row>
    <row r="627" spans="2:21" x14ac:dyDescent="0.25">
      <c r="B627" s="2"/>
      <c r="C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35"/>
      <c r="S627" s="2"/>
      <c r="T627" s="2"/>
      <c r="U627" s="2"/>
    </row>
    <row r="628" spans="2:21" x14ac:dyDescent="0.25">
      <c r="B628" s="2"/>
      <c r="C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35"/>
      <c r="S628" s="2"/>
      <c r="T628" s="2"/>
      <c r="U628" s="2"/>
    </row>
    <row r="629" spans="2:21" x14ac:dyDescent="0.25">
      <c r="B629" s="2"/>
      <c r="C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35"/>
      <c r="S629" s="2"/>
      <c r="T629" s="2"/>
      <c r="U629" s="2"/>
    </row>
    <row r="630" spans="2:21" x14ac:dyDescent="0.25">
      <c r="B630" s="2"/>
      <c r="C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35"/>
      <c r="S630" s="2"/>
      <c r="T630" s="2"/>
      <c r="U630" s="2"/>
    </row>
    <row r="631" spans="2:21" x14ac:dyDescent="0.25">
      <c r="B631" s="2"/>
      <c r="C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35"/>
      <c r="S631" s="2"/>
      <c r="T631" s="2"/>
      <c r="U631" s="2"/>
    </row>
    <row r="632" spans="2:21" x14ac:dyDescent="0.25">
      <c r="B632" s="2"/>
      <c r="C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35"/>
      <c r="S632" s="2"/>
      <c r="T632" s="2"/>
      <c r="U632" s="2"/>
    </row>
    <row r="633" spans="2:21" x14ac:dyDescent="0.25">
      <c r="B633" s="2"/>
      <c r="C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35"/>
      <c r="S633" s="2"/>
      <c r="T633" s="2"/>
      <c r="U633" s="2"/>
    </row>
    <row r="634" spans="2:21" x14ac:dyDescent="0.25">
      <c r="B634" s="2"/>
      <c r="C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35"/>
      <c r="S634" s="2"/>
      <c r="T634" s="2"/>
      <c r="U634" s="2"/>
    </row>
    <row r="635" spans="2:21" x14ac:dyDescent="0.25">
      <c r="B635" s="2"/>
      <c r="C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35"/>
      <c r="S635" s="2"/>
      <c r="T635" s="2"/>
      <c r="U635" s="2"/>
    </row>
    <row r="636" spans="2:21" x14ac:dyDescent="0.25">
      <c r="B636" s="2"/>
      <c r="C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35"/>
      <c r="S636" s="2"/>
      <c r="T636" s="2"/>
      <c r="U636" s="2"/>
    </row>
    <row r="637" spans="2:21" x14ac:dyDescent="0.25">
      <c r="B637" s="2"/>
      <c r="C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35"/>
      <c r="S637" s="2"/>
      <c r="T637" s="2"/>
      <c r="U637" s="2"/>
    </row>
    <row r="638" spans="2:21" x14ac:dyDescent="0.25">
      <c r="B638" s="2"/>
      <c r="C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35"/>
      <c r="S638" s="2"/>
      <c r="T638" s="2"/>
      <c r="U638" s="2"/>
    </row>
    <row r="639" spans="2:21" x14ac:dyDescent="0.25">
      <c r="B639" s="2"/>
      <c r="C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35"/>
      <c r="S639" s="2"/>
      <c r="T639" s="2"/>
      <c r="U639" s="2"/>
    </row>
    <row r="640" spans="2:21" x14ac:dyDescent="0.25">
      <c r="B640" s="2"/>
      <c r="C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35"/>
      <c r="S640" s="2"/>
      <c r="T640" s="2"/>
      <c r="U640" s="2"/>
    </row>
    <row r="641" spans="2:21" x14ac:dyDescent="0.25">
      <c r="B641" s="2"/>
      <c r="C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35"/>
      <c r="S641" s="2"/>
      <c r="T641" s="2"/>
      <c r="U641" s="2"/>
    </row>
    <row r="642" spans="2:21" x14ac:dyDescent="0.25">
      <c r="B642" s="2"/>
      <c r="C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35"/>
      <c r="S642" s="2"/>
      <c r="T642" s="2"/>
      <c r="U642" s="2"/>
    </row>
    <row r="643" spans="2:21" x14ac:dyDescent="0.25">
      <c r="B643" s="2"/>
      <c r="C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35"/>
      <c r="S643" s="2"/>
      <c r="T643" s="2"/>
      <c r="U643" s="2"/>
    </row>
    <row r="644" spans="2:21" x14ac:dyDescent="0.25">
      <c r="B644" s="2"/>
      <c r="C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35"/>
      <c r="S644" s="2"/>
      <c r="T644" s="2"/>
      <c r="U644" s="2"/>
    </row>
    <row r="645" spans="2:21" x14ac:dyDescent="0.25">
      <c r="B645" s="2"/>
      <c r="C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35"/>
      <c r="S645" s="2"/>
      <c r="T645" s="2"/>
      <c r="U645" s="2"/>
    </row>
    <row r="646" spans="2:21" x14ac:dyDescent="0.25">
      <c r="B646" s="2"/>
      <c r="C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35"/>
      <c r="S646" s="2"/>
      <c r="T646" s="2"/>
      <c r="U646" s="2"/>
    </row>
    <row r="647" spans="2:21" x14ac:dyDescent="0.25">
      <c r="B647" s="2"/>
      <c r="C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35"/>
      <c r="S647" s="2"/>
      <c r="T647" s="2"/>
      <c r="U647" s="2"/>
    </row>
    <row r="648" spans="2:21" x14ac:dyDescent="0.25">
      <c r="B648" s="2"/>
      <c r="C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35"/>
      <c r="S648" s="2"/>
      <c r="T648" s="2"/>
      <c r="U648" s="2"/>
    </row>
    <row r="649" spans="2:21" x14ac:dyDescent="0.25">
      <c r="B649" s="2"/>
      <c r="C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35"/>
      <c r="S649" s="2"/>
      <c r="T649" s="2"/>
      <c r="U649" s="2"/>
    </row>
    <row r="650" spans="2:21" x14ac:dyDescent="0.25">
      <c r="B650" s="2"/>
      <c r="C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35"/>
      <c r="S650" s="2"/>
      <c r="T650" s="2"/>
      <c r="U650" s="2"/>
    </row>
    <row r="651" spans="2:21" x14ac:dyDescent="0.25">
      <c r="B651" s="2"/>
      <c r="C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35"/>
      <c r="S651" s="2"/>
      <c r="T651" s="2"/>
      <c r="U651" s="2"/>
    </row>
    <row r="652" spans="2:21" x14ac:dyDescent="0.25">
      <c r="B652" s="2"/>
      <c r="C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35"/>
      <c r="S652" s="2"/>
      <c r="T652" s="2"/>
      <c r="U652" s="2"/>
    </row>
    <row r="653" spans="2:21" x14ac:dyDescent="0.25">
      <c r="B653" s="2"/>
      <c r="C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35"/>
      <c r="S653" s="2"/>
      <c r="T653" s="2"/>
      <c r="U653" s="2"/>
    </row>
    <row r="654" spans="2:21" x14ac:dyDescent="0.25">
      <c r="B654" s="2"/>
      <c r="C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35"/>
      <c r="S654" s="2"/>
      <c r="T654" s="2"/>
      <c r="U654" s="2"/>
    </row>
    <row r="655" spans="2:21" x14ac:dyDescent="0.25">
      <c r="B655" s="2"/>
      <c r="C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35"/>
      <c r="S655" s="2"/>
      <c r="T655" s="2"/>
      <c r="U655" s="2"/>
    </row>
    <row r="656" spans="2:21" x14ac:dyDescent="0.25">
      <c r="B656" s="2"/>
      <c r="C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35"/>
      <c r="S656" s="2"/>
      <c r="T656" s="2"/>
      <c r="U656" s="2"/>
    </row>
    <row r="657" spans="2:21" x14ac:dyDescent="0.25">
      <c r="B657" s="2"/>
      <c r="C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35"/>
      <c r="S657" s="2"/>
      <c r="T657" s="2"/>
      <c r="U657" s="2"/>
    </row>
    <row r="658" spans="2:21" x14ac:dyDescent="0.25">
      <c r="B658" s="2"/>
      <c r="C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35"/>
      <c r="S658" s="2"/>
      <c r="T658" s="2"/>
      <c r="U658" s="2"/>
    </row>
    <row r="659" spans="2:21" x14ac:dyDescent="0.25">
      <c r="B659" s="2"/>
      <c r="C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35"/>
      <c r="S659" s="2"/>
      <c r="T659" s="2"/>
      <c r="U659" s="2"/>
    </row>
    <row r="660" spans="2:21" x14ac:dyDescent="0.25">
      <c r="B660" s="2"/>
      <c r="C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35"/>
      <c r="S660" s="2"/>
      <c r="T660" s="2"/>
      <c r="U660" s="2"/>
    </row>
    <row r="661" spans="2:21" x14ac:dyDescent="0.25">
      <c r="B661" s="2"/>
      <c r="C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35"/>
      <c r="S661" s="2"/>
      <c r="T661" s="2"/>
      <c r="U661" s="2"/>
    </row>
    <row r="662" spans="2:21" x14ac:dyDescent="0.25">
      <c r="B662" s="2"/>
      <c r="C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35"/>
      <c r="S662" s="2"/>
      <c r="T662" s="2"/>
      <c r="U662" s="2"/>
    </row>
    <row r="663" spans="2:21" x14ac:dyDescent="0.25">
      <c r="B663" s="2"/>
      <c r="C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35"/>
      <c r="S663" s="2"/>
      <c r="T663" s="2"/>
      <c r="U663" s="2"/>
    </row>
    <row r="664" spans="2:21" x14ac:dyDescent="0.25">
      <c r="B664" s="2"/>
      <c r="C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35"/>
      <c r="S664" s="2"/>
      <c r="T664" s="2"/>
      <c r="U664" s="2"/>
    </row>
    <row r="665" spans="2:21" x14ac:dyDescent="0.25">
      <c r="B665" s="2"/>
      <c r="C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35"/>
      <c r="S665" s="2"/>
      <c r="T665" s="2"/>
      <c r="U665" s="2"/>
    </row>
    <row r="666" spans="2:21" x14ac:dyDescent="0.25">
      <c r="B666" s="2"/>
      <c r="C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35"/>
      <c r="S666" s="2"/>
      <c r="T666" s="2"/>
      <c r="U666" s="2"/>
    </row>
    <row r="667" spans="2:21" x14ac:dyDescent="0.25">
      <c r="B667" s="2"/>
      <c r="C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35"/>
      <c r="S667" s="2"/>
      <c r="T667" s="2"/>
      <c r="U667" s="2"/>
    </row>
    <row r="668" spans="2:21" x14ac:dyDescent="0.25">
      <c r="B668" s="2"/>
      <c r="C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35"/>
      <c r="S668" s="2"/>
      <c r="T668" s="2"/>
      <c r="U668" s="2"/>
    </row>
    <row r="669" spans="2:21" x14ac:dyDescent="0.25">
      <c r="B669" s="2"/>
      <c r="C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35"/>
      <c r="S669" s="2"/>
      <c r="T669" s="2"/>
      <c r="U669" s="2"/>
    </row>
    <row r="670" spans="2:21" x14ac:dyDescent="0.25">
      <c r="B670" s="2"/>
      <c r="C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35"/>
      <c r="S670" s="2"/>
      <c r="T670" s="2"/>
      <c r="U670" s="2"/>
    </row>
    <row r="671" spans="2:21" x14ac:dyDescent="0.25">
      <c r="B671" s="2"/>
      <c r="C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35"/>
      <c r="S671" s="2"/>
      <c r="T671" s="2"/>
      <c r="U671" s="2"/>
    </row>
    <row r="672" spans="2:21" x14ac:dyDescent="0.25">
      <c r="B672" s="2"/>
      <c r="C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35"/>
      <c r="S672" s="2"/>
      <c r="T672" s="2"/>
      <c r="U672" s="2"/>
    </row>
    <row r="673" spans="2:21" x14ac:dyDescent="0.25">
      <c r="B673" s="2"/>
      <c r="C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35"/>
      <c r="S673" s="2"/>
      <c r="T673" s="2"/>
      <c r="U673" s="2"/>
    </row>
    <row r="674" spans="2:21" x14ac:dyDescent="0.25">
      <c r="B674" s="2"/>
      <c r="C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35"/>
      <c r="S674" s="2"/>
      <c r="T674" s="2"/>
      <c r="U674" s="2"/>
    </row>
    <row r="675" spans="2:21" x14ac:dyDescent="0.25">
      <c r="B675" s="2"/>
      <c r="C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35"/>
      <c r="S675" s="2"/>
      <c r="T675" s="2"/>
      <c r="U675" s="2"/>
    </row>
    <row r="676" spans="2:21" x14ac:dyDescent="0.25">
      <c r="B676" s="2"/>
      <c r="C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35"/>
      <c r="S676" s="2"/>
      <c r="T676" s="2"/>
      <c r="U676" s="2"/>
    </row>
    <row r="677" spans="2:21" x14ac:dyDescent="0.25">
      <c r="B677" s="2"/>
      <c r="C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35"/>
      <c r="S677" s="2"/>
      <c r="T677" s="2"/>
      <c r="U677" s="2"/>
    </row>
    <row r="678" spans="2:21" x14ac:dyDescent="0.25">
      <c r="B678" s="2"/>
      <c r="C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35"/>
      <c r="S678" s="2"/>
      <c r="T678" s="2"/>
      <c r="U678" s="2"/>
    </row>
    <row r="679" spans="2:21" x14ac:dyDescent="0.25">
      <c r="B679" s="2"/>
      <c r="C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35"/>
      <c r="S679" s="2"/>
      <c r="T679" s="2"/>
      <c r="U679" s="2"/>
    </row>
    <row r="680" spans="2:21" x14ac:dyDescent="0.25">
      <c r="B680" s="2"/>
      <c r="C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35"/>
      <c r="S680" s="2"/>
      <c r="T680" s="2"/>
      <c r="U680" s="2"/>
    </row>
    <row r="681" spans="2:21" x14ac:dyDescent="0.25">
      <c r="B681" s="2"/>
      <c r="C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35"/>
      <c r="S681" s="2"/>
      <c r="T681" s="2"/>
      <c r="U681" s="2"/>
    </row>
    <row r="682" spans="2:21" x14ac:dyDescent="0.25">
      <c r="B682" s="2"/>
      <c r="C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35"/>
      <c r="S682" s="2"/>
      <c r="T682" s="2"/>
      <c r="U682" s="2"/>
    </row>
    <row r="683" spans="2:21" x14ac:dyDescent="0.25">
      <c r="B683" s="2"/>
      <c r="C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35"/>
      <c r="S683" s="2"/>
      <c r="T683" s="2"/>
      <c r="U683" s="2"/>
    </row>
    <row r="684" spans="2:21" x14ac:dyDescent="0.25">
      <c r="B684" s="2"/>
      <c r="C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35"/>
      <c r="S684" s="2"/>
      <c r="T684" s="2"/>
      <c r="U684" s="2"/>
    </row>
    <row r="685" spans="2:21" x14ac:dyDescent="0.25">
      <c r="B685" s="2"/>
      <c r="C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35"/>
      <c r="S685" s="2"/>
      <c r="T685" s="2"/>
      <c r="U685" s="2"/>
    </row>
    <row r="686" spans="2:21" x14ac:dyDescent="0.25">
      <c r="B686" s="2"/>
      <c r="C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35"/>
      <c r="S686" s="2"/>
      <c r="T686" s="2"/>
      <c r="U686" s="2"/>
    </row>
    <row r="687" spans="2:21" x14ac:dyDescent="0.25">
      <c r="B687" s="2"/>
      <c r="C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35"/>
      <c r="S687" s="2"/>
      <c r="T687" s="2"/>
      <c r="U687" s="2"/>
    </row>
    <row r="688" spans="2:21" x14ac:dyDescent="0.25">
      <c r="B688" s="2"/>
      <c r="C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35"/>
      <c r="S688" s="2"/>
      <c r="T688" s="2"/>
      <c r="U688" s="2"/>
    </row>
    <row r="689" spans="2:21" x14ac:dyDescent="0.25">
      <c r="B689" s="2"/>
      <c r="C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35"/>
      <c r="S689" s="2"/>
      <c r="T689" s="2"/>
      <c r="U689" s="2"/>
    </row>
    <row r="690" spans="2:21" x14ac:dyDescent="0.25">
      <c r="B690" s="2"/>
      <c r="C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35"/>
      <c r="S690" s="2"/>
      <c r="T690" s="2"/>
      <c r="U690" s="2"/>
    </row>
    <row r="691" spans="2:21" x14ac:dyDescent="0.25">
      <c r="B691" s="2"/>
      <c r="C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35"/>
      <c r="S691" s="2"/>
      <c r="T691" s="2"/>
      <c r="U691" s="2"/>
    </row>
    <row r="692" spans="2:21" x14ac:dyDescent="0.25">
      <c r="B692" s="2"/>
      <c r="C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35"/>
      <c r="S692" s="2"/>
      <c r="T692" s="2"/>
      <c r="U692" s="2"/>
    </row>
    <row r="693" spans="2:21" x14ac:dyDescent="0.25">
      <c r="B693" s="2"/>
      <c r="C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35"/>
      <c r="S693" s="2"/>
      <c r="T693" s="2"/>
      <c r="U693" s="2"/>
    </row>
    <row r="694" spans="2:21" x14ac:dyDescent="0.25">
      <c r="B694" s="2"/>
      <c r="C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35"/>
      <c r="S694" s="2"/>
      <c r="T694" s="2"/>
      <c r="U694" s="2"/>
    </row>
    <row r="695" spans="2:21" x14ac:dyDescent="0.25">
      <c r="B695" s="2"/>
      <c r="C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35"/>
      <c r="S695" s="2"/>
      <c r="T695" s="2"/>
      <c r="U695" s="2"/>
    </row>
    <row r="696" spans="2:21" x14ac:dyDescent="0.25">
      <c r="B696" s="2"/>
      <c r="C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35"/>
      <c r="S696" s="2"/>
      <c r="T696" s="2"/>
      <c r="U696" s="2"/>
    </row>
    <row r="697" spans="2:21" x14ac:dyDescent="0.25">
      <c r="B697" s="2"/>
      <c r="C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35"/>
      <c r="S697" s="2"/>
      <c r="T697" s="2"/>
      <c r="U697" s="2"/>
    </row>
    <row r="698" spans="2:21" x14ac:dyDescent="0.25">
      <c r="B698" s="2"/>
      <c r="C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35"/>
      <c r="S698" s="2"/>
      <c r="T698" s="2"/>
      <c r="U698" s="2"/>
    </row>
    <row r="699" spans="2:21" x14ac:dyDescent="0.25">
      <c r="B699" s="2"/>
      <c r="C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35"/>
      <c r="S699" s="2"/>
      <c r="T699" s="2"/>
      <c r="U699" s="2"/>
    </row>
    <row r="700" spans="2:21" x14ac:dyDescent="0.25">
      <c r="B700" s="2"/>
      <c r="C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35"/>
      <c r="S700" s="2"/>
      <c r="T700" s="2"/>
      <c r="U700" s="2"/>
    </row>
    <row r="701" spans="2:21" x14ac:dyDescent="0.25">
      <c r="B701" s="2"/>
      <c r="C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35"/>
      <c r="S701" s="2"/>
      <c r="T701" s="2"/>
      <c r="U701" s="2"/>
    </row>
    <row r="702" spans="2:21" x14ac:dyDescent="0.25">
      <c r="B702" s="2"/>
      <c r="C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35"/>
      <c r="S702" s="2"/>
      <c r="T702" s="2"/>
      <c r="U702" s="2"/>
    </row>
    <row r="703" spans="2:21" x14ac:dyDescent="0.25">
      <c r="B703" s="2"/>
      <c r="C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35"/>
      <c r="S703" s="2"/>
      <c r="T703" s="2"/>
      <c r="U703" s="2"/>
    </row>
    <row r="704" spans="2:21" x14ac:dyDescent="0.25">
      <c r="B704" s="2"/>
      <c r="C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35"/>
      <c r="S704" s="2"/>
      <c r="T704" s="2"/>
      <c r="U704" s="2"/>
    </row>
    <row r="705" spans="2:21" x14ac:dyDescent="0.25">
      <c r="B705" s="2"/>
      <c r="C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35"/>
      <c r="S705" s="2"/>
      <c r="T705" s="2"/>
      <c r="U705" s="2"/>
    </row>
    <row r="706" spans="2:21" x14ac:dyDescent="0.25">
      <c r="B706" s="2"/>
      <c r="C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35"/>
      <c r="S706" s="2"/>
      <c r="T706" s="2"/>
      <c r="U706" s="2"/>
    </row>
    <row r="707" spans="2:21" x14ac:dyDescent="0.25">
      <c r="B707" s="2"/>
      <c r="C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35"/>
      <c r="S707" s="2"/>
      <c r="T707" s="2"/>
      <c r="U707" s="2"/>
    </row>
    <row r="708" spans="2:21" x14ac:dyDescent="0.25">
      <c r="B708" s="2"/>
      <c r="C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35"/>
      <c r="S708" s="2"/>
      <c r="T708" s="2"/>
      <c r="U708" s="2"/>
    </row>
    <row r="709" spans="2:21" x14ac:dyDescent="0.25">
      <c r="B709" s="2"/>
      <c r="C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35"/>
      <c r="S709" s="2"/>
      <c r="T709" s="2"/>
      <c r="U709" s="2"/>
    </row>
    <row r="710" spans="2:21" x14ac:dyDescent="0.25">
      <c r="B710" s="2"/>
      <c r="C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35"/>
      <c r="S710" s="2"/>
      <c r="T710" s="2"/>
      <c r="U710" s="2"/>
    </row>
    <row r="711" spans="2:21" x14ac:dyDescent="0.25">
      <c r="B711" s="2"/>
      <c r="C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35"/>
      <c r="S711" s="2"/>
      <c r="T711" s="2"/>
      <c r="U711" s="2"/>
    </row>
    <row r="712" spans="2:21" x14ac:dyDescent="0.25">
      <c r="B712" s="2"/>
      <c r="C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35"/>
      <c r="S712" s="2"/>
      <c r="T712" s="2"/>
      <c r="U712" s="2"/>
    </row>
    <row r="713" spans="2:21" x14ac:dyDescent="0.25">
      <c r="B713" s="2"/>
      <c r="C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35"/>
      <c r="S713" s="2"/>
      <c r="T713" s="2"/>
      <c r="U713" s="2"/>
    </row>
    <row r="714" spans="2:21" x14ac:dyDescent="0.25">
      <c r="B714" s="2"/>
      <c r="C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35"/>
      <c r="S714" s="2"/>
      <c r="T714" s="2"/>
      <c r="U714" s="2"/>
    </row>
    <row r="715" spans="2:21" x14ac:dyDescent="0.25">
      <c r="B715" s="2"/>
      <c r="C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35"/>
      <c r="S715" s="2"/>
      <c r="T715" s="2"/>
      <c r="U715" s="2"/>
    </row>
    <row r="716" spans="2:21" x14ac:dyDescent="0.25">
      <c r="B716" s="2"/>
      <c r="C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35"/>
      <c r="S716" s="2"/>
      <c r="T716" s="2"/>
      <c r="U716" s="2"/>
    </row>
    <row r="717" spans="2:21" x14ac:dyDescent="0.25">
      <c r="B717" s="2"/>
      <c r="C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35"/>
      <c r="S717" s="2"/>
      <c r="T717" s="2"/>
      <c r="U717" s="2"/>
    </row>
    <row r="718" spans="2:21" x14ac:dyDescent="0.25">
      <c r="B718" s="2"/>
      <c r="C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35"/>
      <c r="S718" s="2"/>
      <c r="T718" s="2"/>
      <c r="U718" s="2"/>
    </row>
    <row r="719" spans="2:21" x14ac:dyDescent="0.25">
      <c r="B719" s="2"/>
      <c r="C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35"/>
      <c r="S719" s="2"/>
      <c r="T719" s="2"/>
      <c r="U719" s="2"/>
    </row>
    <row r="720" spans="2:21" x14ac:dyDescent="0.25">
      <c r="B720" s="2"/>
      <c r="C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35"/>
      <c r="S720" s="2"/>
      <c r="T720" s="2"/>
      <c r="U720" s="2"/>
    </row>
    <row r="721" spans="2:21" x14ac:dyDescent="0.25">
      <c r="B721" s="2"/>
      <c r="C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35"/>
      <c r="S721" s="2"/>
      <c r="T721" s="2"/>
      <c r="U721" s="2"/>
    </row>
    <row r="722" spans="2:21" x14ac:dyDescent="0.25">
      <c r="B722" s="2"/>
      <c r="C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35"/>
      <c r="S722" s="2"/>
      <c r="T722" s="2"/>
      <c r="U722" s="2"/>
    </row>
    <row r="723" spans="2:21" x14ac:dyDescent="0.25">
      <c r="B723" s="2"/>
      <c r="C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35"/>
      <c r="S723" s="2"/>
      <c r="T723" s="2"/>
      <c r="U723" s="2"/>
    </row>
    <row r="724" spans="2:21" x14ac:dyDescent="0.25">
      <c r="B724" s="2"/>
      <c r="C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35"/>
      <c r="S724" s="2"/>
      <c r="T724" s="2"/>
      <c r="U724" s="2"/>
    </row>
    <row r="725" spans="2:21" x14ac:dyDescent="0.25">
      <c r="B725" s="2"/>
      <c r="C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35"/>
      <c r="S725" s="2"/>
      <c r="T725" s="2"/>
      <c r="U725" s="2"/>
    </row>
    <row r="726" spans="2:21" x14ac:dyDescent="0.25">
      <c r="B726" s="2"/>
      <c r="C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35"/>
      <c r="S726" s="2"/>
      <c r="T726" s="2"/>
      <c r="U726" s="2"/>
    </row>
    <row r="727" spans="2:21" x14ac:dyDescent="0.25">
      <c r="B727" s="2"/>
      <c r="C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35"/>
      <c r="S727" s="2"/>
      <c r="T727" s="2"/>
      <c r="U727" s="2"/>
    </row>
    <row r="728" spans="2:21" x14ac:dyDescent="0.25">
      <c r="B728" s="2"/>
      <c r="C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35"/>
      <c r="S728" s="2"/>
      <c r="T728" s="2"/>
      <c r="U728" s="2"/>
    </row>
    <row r="729" spans="2:21" x14ac:dyDescent="0.25">
      <c r="B729" s="2"/>
      <c r="C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35"/>
      <c r="S729" s="2"/>
      <c r="T729" s="2"/>
      <c r="U729" s="2"/>
    </row>
    <row r="730" spans="2:21" x14ac:dyDescent="0.25">
      <c r="B730" s="2"/>
      <c r="C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35"/>
      <c r="S730" s="2"/>
      <c r="T730" s="2"/>
      <c r="U730" s="2"/>
    </row>
    <row r="731" spans="2:21" x14ac:dyDescent="0.25">
      <c r="B731" s="2"/>
      <c r="C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35"/>
      <c r="S731" s="2"/>
      <c r="T731" s="2"/>
      <c r="U731" s="2"/>
    </row>
    <row r="732" spans="2:21" x14ac:dyDescent="0.25">
      <c r="B732" s="2"/>
      <c r="C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35"/>
      <c r="S732" s="2"/>
      <c r="T732" s="2"/>
      <c r="U732" s="2"/>
    </row>
    <row r="733" spans="2:21" x14ac:dyDescent="0.25">
      <c r="B733" s="2"/>
      <c r="C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35"/>
      <c r="S733" s="2"/>
      <c r="T733" s="2"/>
      <c r="U733" s="2"/>
    </row>
    <row r="734" spans="2:21" x14ac:dyDescent="0.25">
      <c r="B734" s="2"/>
      <c r="C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35"/>
      <c r="S734" s="2"/>
      <c r="T734" s="2"/>
      <c r="U734" s="2"/>
    </row>
    <row r="735" spans="2:21" x14ac:dyDescent="0.25">
      <c r="B735" s="2"/>
      <c r="C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35"/>
      <c r="S735" s="2"/>
      <c r="T735" s="2"/>
      <c r="U735" s="2"/>
    </row>
    <row r="736" spans="2:21" x14ac:dyDescent="0.25">
      <c r="B736" s="2"/>
      <c r="C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35"/>
      <c r="S736" s="2"/>
      <c r="T736" s="2"/>
      <c r="U736" s="2"/>
    </row>
    <row r="737" spans="2:21" x14ac:dyDescent="0.25">
      <c r="B737" s="2"/>
      <c r="C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35"/>
      <c r="S737" s="2"/>
      <c r="T737" s="2"/>
      <c r="U737" s="2"/>
    </row>
    <row r="738" spans="2:21" x14ac:dyDescent="0.25">
      <c r="B738" s="2"/>
      <c r="C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35"/>
      <c r="S738" s="2"/>
      <c r="T738" s="2"/>
      <c r="U738" s="2"/>
    </row>
    <row r="739" spans="2:21" x14ac:dyDescent="0.25">
      <c r="B739" s="2"/>
      <c r="C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35"/>
      <c r="S739" s="2"/>
      <c r="T739" s="2"/>
      <c r="U739" s="2"/>
    </row>
    <row r="740" spans="2:21" x14ac:dyDescent="0.25">
      <c r="B740" s="2"/>
      <c r="C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35"/>
      <c r="S740" s="2"/>
      <c r="T740" s="2"/>
      <c r="U740" s="2"/>
    </row>
    <row r="741" spans="2:21" x14ac:dyDescent="0.25">
      <c r="B741" s="2"/>
      <c r="C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35"/>
      <c r="S741" s="2"/>
      <c r="T741" s="2"/>
      <c r="U741" s="2"/>
    </row>
    <row r="742" spans="2:21" x14ac:dyDescent="0.25">
      <c r="B742" s="2"/>
      <c r="C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35"/>
      <c r="S742" s="2"/>
      <c r="T742" s="2"/>
      <c r="U742" s="2"/>
    </row>
    <row r="743" spans="2:21" x14ac:dyDescent="0.25">
      <c r="B743" s="2"/>
      <c r="C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35"/>
      <c r="S743" s="2"/>
      <c r="T743" s="2"/>
      <c r="U743" s="2"/>
    </row>
    <row r="744" spans="2:21" x14ac:dyDescent="0.25">
      <c r="B744" s="2"/>
      <c r="C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35"/>
      <c r="S744" s="2"/>
      <c r="T744" s="2"/>
      <c r="U744" s="2"/>
    </row>
    <row r="745" spans="2:21" x14ac:dyDescent="0.25">
      <c r="B745" s="2"/>
      <c r="C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35"/>
      <c r="S745" s="2"/>
      <c r="T745" s="2"/>
      <c r="U745" s="2"/>
    </row>
    <row r="746" spans="2:21" x14ac:dyDescent="0.25">
      <c r="B746" s="2"/>
      <c r="C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35"/>
      <c r="S746" s="2"/>
      <c r="T746" s="2"/>
      <c r="U746" s="2"/>
    </row>
    <row r="747" spans="2:21" x14ac:dyDescent="0.25">
      <c r="B747" s="2"/>
      <c r="C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35"/>
      <c r="S747" s="2"/>
      <c r="T747" s="2"/>
      <c r="U747" s="2"/>
    </row>
    <row r="748" spans="2:21" x14ac:dyDescent="0.25">
      <c r="B748" s="2"/>
      <c r="C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35"/>
      <c r="S748" s="2"/>
      <c r="T748" s="2"/>
      <c r="U748" s="2"/>
    </row>
    <row r="749" spans="2:21" x14ac:dyDescent="0.25">
      <c r="B749" s="2"/>
      <c r="C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35"/>
      <c r="S749" s="2"/>
      <c r="T749" s="2"/>
      <c r="U749" s="2"/>
    </row>
    <row r="750" spans="2:21" x14ac:dyDescent="0.25">
      <c r="B750" s="2"/>
      <c r="C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35"/>
      <c r="S750" s="2"/>
      <c r="T750" s="2"/>
      <c r="U750" s="2"/>
    </row>
    <row r="751" spans="2:21" x14ac:dyDescent="0.25">
      <c r="B751" s="2"/>
      <c r="C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35"/>
      <c r="S751" s="2"/>
      <c r="T751" s="2"/>
      <c r="U751" s="2"/>
    </row>
    <row r="752" spans="2:21" x14ac:dyDescent="0.25">
      <c r="B752" s="2"/>
      <c r="C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35"/>
      <c r="S752" s="2"/>
      <c r="T752" s="2"/>
      <c r="U752" s="2"/>
    </row>
    <row r="753" spans="2:21" x14ac:dyDescent="0.25">
      <c r="B753" s="2"/>
      <c r="C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35"/>
      <c r="S753" s="2"/>
      <c r="T753" s="2"/>
      <c r="U753" s="2"/>
    </row>
    <row r="754" spans="2:21" x14ac:dyDescent="0.25">
      <c r="B754" s="2"/>
      <c r="C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35"/>
      <c r="S754" s="2"/>
      <c r="T754" s="2"/>
      <c r="U754" s="2"/>
    </row>
    <row r="755" spans="2:21" x14ac:dyDescent="0.25">
      <c r="B755" s="2"/>
      <c r="C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35"/>
      <c r="S755" s="2"/>
      <c r="T755" s="2"/>
      <c r="U755" s="2"/>
    </row>
    <row r="756" spans="2:21" x14ac:dyDescent="0.25">
      <c r="B756" s="2"/>
      <c r="C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35"/>
      <c r="S756" s="2"/>
      <c r="T756" s="2"/>
      <c r="U756" s="2"/>
    </row>
    <row r="757" spans="2:21" x14ac:dyDescent="0.25">
      <c r="B757" s="2"/>
      <c r="C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35"/>
      <c r="S757" s="2"/>
      <c r="T757" s="2"/>
      <c r="U757" s="2"/>
    </row>
    <row r="758" spans="2:21" x14ac:dyDescent="0.25">
      <c r="B758" s="2"/>
      <c r="C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35"/>
      <c r="S758" s="2"/>
      <c r="T758" s="2"/>
      <c r="U758" s="2"/>
    </row>
    <row r="759" spans="2:21" x14ac:dyDescent="0.25">
      <c r="B759" s="2"/>
      <c r="C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35"/>
      <c r="S759" s="2"/>
      <c r="T759" s="2"/>
      <c r="U759" s="2"/>
    </row>
    <row r="760" spans="2:21" x14ac:dyDescent="0.25">
      <c r="B760" s="2"/>
      <c r="C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35"/>
      <c r="S760" s="2"/>
      <c r="T760" s="2"/>
      <c r="U760" s="2"/>
    </row>
    <row r="761" spans="2:21" x14ac:dyDescent="0.25">
      <c r="B761" s="2"/>
      <c r="C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35"/>
      <c r="S761" s="2"/>
      <c r="T761" s="2"/>
      <c r="U761" s="2"/>
    </row>
    <row r="762" spans="2:21" x14ac:dyDescent="0.25">
      <c r="B762" s="2"/>
      <c r="C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35"/>
      <c r="S762" s="2"/>
      <c r="T762" s="2"/>
      <c r="U762" s="2"/>
    </row>
    <row r="763" spans="2:21" x14ac:dyDescent="0.25">
      <c r="B763" s="2"/>
      <c r="C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35"/>
      <c r="S763" s="2"/>
      <c r="T763" s="2"/>
      <c r="U763" s="2"/>
    </row>
    <row r="764" spans="2:21" x14ac:dyDescent="0.25">
      <c r="B764" s="2"/>
      <c r="C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35"/>
      <c r="S764" s="2"/>
      <c r="T764" s="2"/>
      <c r="U764" s="2"/>
    </row>
    <row r="765" spans="2:21" x14ac:dyDescent="0.25">
      <c r="B765" s="2"/>
      <c r="C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35"/>
      <c r="S765" s="2"/>
      <c r="T765" s="2"/>
      <c r="U765" s="2"/>
    </row>
    <row r="766" spans="2:21" x14ac:dyDescent="0.25">
      <c r="B766" s="2"/>
      <c r="C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35"/>
      <c r="S766" s="2"/>
      <c r="T766" s="2"/>
      <c r="U766" s="2"/>
    </row>
    <row r="767" spans="2:21" x14ac:dyDescent="0.25">
      <c r="B767" s="2"/>
      <c r="C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35"/>
      <c r="S767" s="2"/>
      <c r="T767" s="2"/>
      <c r="U767" s="2"/>
    </row>
    <row r="768" spans="2:21" x14ac:dyDescent="0.25">
      <c r="B768" s="2"/>
      <c r="C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35"/>
      <c r="S768" s="2"/>
      <c r="T768" s="2"/>
      <c r="U768" s="2"/>
    </row>
    <row r="769" spans="2:21" x14ac:dyDescent="0.25">
      <c r="B769" s="2"/>
      <c r="C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35"/>
      <c r="S769" s="2"/>
      <c r="T769" s="2"/>
      <c r="U769" s="2"/>
    </row>
    <row r="770" spans="2:21" x14ac:dyDescent="0.25">
      <c r="B770" s="2"/>
      <c r="C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35"/>
      <c r="S770" s="2"/>
      <c r="T770" s="2"/>
      <c r="U770" s="2"/>
    </row>
    <row r="771" spans="2:21" x14ac:dyDescent="0.25">
      <c r="B771" s="2"/>
      <c r="C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35"/>
      <c r="S771" s="2"/>
      <c r="T771" s="2"/>
      <c r="U771" s="2"/>
    </row>
    <row r="772" spans="2:21" x14ac:dyDescent="0.25">
      <c r="B772" s="2"/>
      <c r="C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35"/>
      <c r="S772" s="2"/>
      <c r="T772" s="2"/>
      <c r="U772" s="2"/>
    </row>
    <row r="773" spans="2:21" x14ac:dyDescent="0.25">
      <c r="B773" s="2"/>
      <c r="C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35"/>
      <c r="S773" s="2"/>
      <c r="T773" s="2"/>
      <c r="U773" s="2"/>
    </row>
    <row r="774" spans="2:21" x14ac:dyDescent="0.25">
      <c r="B774" s="2"/>
      <c r="C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35"/>
      <c r="S774" s="2"/>
      <c r="T774" s="2"/>
      <c r="U774" s="2"/>
    </row>
    <row r="775" spans="2:21" x14ac:dyDescent="0.25">
      <c r="B775" s="2"/>
      <c r="C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35"/>
      <c r="S775" s="2"/>
      <c r="T775" s="2"/>
      <c r="U775" s="2"/>
    </row>
    <row r="776" spans="2:21" x14ac:dyDescent="0.25">
      <c r="B776" s="2"/>
      <c r="C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35"/>
      <c r="S776" s="2"/>
      <c r="T776" s="2"/>
      <c r="U776" s="2"/>
    </row>
    <row r="777" spans="2:21" x14ac:dyDescent="0.25">
      <c r="B777" s="2"/>
      <c r="C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35"/>
      <c r="S777" s="2"/>
      <c r="T777" s="2"/>
      <c r="U777" s="2"/>
    </row>
    <row r="778" spans="2:21" x14ac:dyDescent="0.25">
      <c r="B778" s="2"/>
      <c r="C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35"/>
      <c r="S778" s="2"/>
      <c r="T778" s="2"/>
      <c r="U778" s="2"/>
    </row>
    <row r="779" spans="2:21" x14ac:dyDescent="0.25">
      <c r="B779" s="2"/>
      <c r="C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35"/>
      <c r="S779" s="2"/>
      <c r="T779" s="2"/>
      <c r="U779" s="2"/>
    </row>
    <row r="780" spans="2:21" x14ac:dyDescent="0.25">
      <c r="B780" s="2"/>
      <c r="C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35"/>
      <c r="S780" s="2"/>
      <c r="T780" s="2"/>
      <c r="U780" s="2"/>
    </row>
    <row r="781" spans="2:21" x14ac:dyDescent="0.25">
      <c r="B781" s="2"/>
      <c r="C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35"/>
      <c r="S781" s="2"/>
      <c r="T781" s="2"/>
      <c r="U781" s="2"/>
    </row>
    <row r="782" spans="2:21" x14ac:dyDescent="0.25">
      <c r="B782" s="2"/>
      <c r="C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35"/>
      <c r="S782" s="2"/>
      <c r="T782" s="2"/>
      <c r="U782" s="2"/>
    </row>
    <row r="783" spans="2:21" x14ac:dyDescent="0.25">
      <c r="B783" s="2"/>
      <c r="C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35"/>
      <c r="S783" s="2"/>
      <c r="T783" s="2"/>
      <c r="U783" s="2"/>
    </row>
    <row r="784" spans="2:21" x14ac:dyDescent="0.25">
      <c r="B784" s="2"/>
      <c r="C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35"/>
      <c r="S784" s="2"/>
      <c r="T784" s="2"/>
      <c r="U784" s="2"/>
    </row>
    <row r="785" spans="2:21" x14ac:dyDescent="0.25">
      <c r="B785" s="2"/>
      <c r="C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35"/>
      <c r="S785" s="2"/>
      <c r="T785" s="2"/>
      <c r="U785" s="2"/>
    </row>
    <row r="786" spans="2:21" x14ac:dyDescent="0.25">
      <c r="B786" s="2"/>
      <c r="C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35"/>
      <c r="S786" s="2"/>
      <c r="T786" s="2"/>
      <c r="U786" s="2"/>
    </row>
    <row r="787" spans="2:21" x14ac:dyDescent="0.25">
      <c r="B787" s="2"/>
      <c r="C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35"/>
      <c r="S787" s="2"/>
      <c r="T787" s="2"/>
      <c r="U787" s="2"/>
    </row>
    <row r="788" spans="2:21" x14ac:dyDescent="0.25">
      <c r="B788" s="2"/>
      <c r="C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35"/>
      <c r="S788" s="2"/>
      <c r="T788" s="2"/>
      <c r="U788" s="2"/>
    </row>
    <row r="789" spans="2:21" x14ac:dyDescent="0.25">
      <c r="B789" s="2"/>
      <c r="C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35"/>
      <c r="S789" s="2"/>
      <c r="T789" s="2"/>
      <c r="U789" s="2"/>
    </row>
    <row r="790" spans="2:21" x14ac:dyDescent="0.25">
      <c r="B790" s="2"/>
      <c r="C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35"/>
      <c r="S790" s="2"/>
      <c r="T790" s="2"/>
      <c r="U790" s="2"/>
    </row>
    <row r="791" spans="2:21" x14ac:dyDescent="0.25">
      <c r="B791" s="2"/>
      <c r="C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35"/>
      <c r="S791" s="2"/>
      <c r="T791" s="2"/>
      <c r="U791" s="2"/>
    </row>
    <row r="792" spans="2:21" x14ac:dyDescent="0.25">
      <c r="B792" s="2"/>
      <c r="C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35"/>
      <c r="S792" s="2"/>
      <c r="T792" s="2"/>
      <c r="U792" s="2"/>
    </row>
    <row r="793" spans="2:21" x14ac:dyDescent="0.25">
      <c r="B793" s="2"/>
      <c r="C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35"/>
      <c r="S793" s="2"/>
      <c r="T793" s="2"/>
      <c r="U793" s="2"/>
    </row>
    <row r="794" spans="2:21" x14ac:dyDescent="0.25">
      <c r="B794" s="2"/>
      <c r="C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35"/>
      <c r="S794" s="2"/>
      <c r="T794" s="2"/>
      <c r="U794" s="2"/>
    </row>
    <row r="795" spans="2:21" x14ac:dyDescent="0.25">
      <c r="B795" s="2"/>
      <c r="C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35"/>
      <c r="S795" s="2"/>
      <c r="T795" s="2"/>
      <c r="U795" s="2"/>
    </row>
    <row r="796" spans="2:21" x14ac:dyDescent="0.25">
      <c r="B796" s="2"/>
      <c r="C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35"/>
      <c r="S796" s="2"/>
      <c r="T796" s="2"/>
      <c r="U796" s="2"/>
    </row>
    <row r="797" spans="2:21" x14ac:dyDescent="0.25">
      <c r="B797" s="2"/>
      <c r="C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35"/>
      <c r="S797" s="2"/>
      <c r="T797" s="2"/>
      <c r="U797" s="2"/>
    </row>
    <row r="798" spans="2:21" x14ac:dyDescent="0.25">
      <c r="B798" s="2"/>
      <c r="C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35"/>
      <c r="S798" s="2"/>
      <c r="T798" s="2"/>
      <c r="U798" s="2"/>
    </row>
    <row r="799" spans="2:21" x14ac:dyDescent="0.25">
      <c r="B799" s="2"/>
      <c r="C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35"/>
      <c r="S799" s="2"/>
      <c r="T799" s="2"/>
      <c r="U799" s="2"/>
    </row>
    <row r="800" spans="2:21" x14ac:dyDescent="0.25">
      <c r="B800" s="2"/>
      <c r="C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35"/>
      <c r="S800" s="2"/>
      <c r="T800" s="2"/>
      <c r="U800" s="2"/>
    </row>
    <row r="801" spans="2:21" x14ac:dyDescent="0.25">
      <c r="B801" s="2"/>
      <c r="C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35"/>
      <c r="S801" s="2"/>
      <c r="T801" s="2"/>
      <c r="U801" s="2"/>
    </row>
    <row r="802" spans="2:21" x14ac:dyDescent="0.25">
      <c r="B802" s="2"/>
      <c r="C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35"/>
      <c r="S802" s="2"/>
      <c r="T802" s="2"/>
      <c r="U802" s="2"/>
    </row>
    <row r="803" spans="2:21" x14ac:dyDescent="0.25">
      <c r="B803" s="2"/>
      <c r="C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35"/>
      <c r="S803" s="2"/>
      <c r="T803" s="2"/>
      <c r="U803" s="2"/>
    </row>
    <row r="804" spans="2:21" x14ac:dyDescent="0.25">
      <c r="B804" s="2"/>
      <c r="C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35"/>
      <c r="S804" s="2"/>
      <c r="T804" s="2"/>
      <c r="U804" s="2"/>
    </row>
    <row r="805" spans="2:21" x14ac:dyDescent="0.25">
      <c r="B805" s="2"/>
      <c r="C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35"/>
      <c r="S805" s="2"/>
      <c r="T805" s="2"/>
      <c r="U805" s="2"/>
    </row>
    <row r="806" spans="2:21" x14ac:dyDescent="0.25">
      <c r="B806" s="2"/>
      <c r="C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35"/>
      <c r="S806" s="2"/>
      <c r="T806" s="2"/>
      <c r="U806" s="2"/>
    </row>
    <row r="807" spans="2:21" x14ac:dyDescent="0.25">
      <c r="B807" s="2"/>
      <c r="C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35"/>
      <c r="S807" s="2"/>
      <c r="T807" s="2"/>
      <c r="U807" s="2"/>
    </row>
    <row r="808" spans="2:21" x14ac:dyDescent="0.25">
      <c r="B808" s="2"/>
      <c r="C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35"/>
      <c r="S808" s="2"/>
      <c r="T808" s="2"/>
      <c r="U808" s="2"/>
    </row>
    <row r="809" spans="2:21" x14ac:dyDescent="0.25">
      <c r="B809" s="2"/>
      <c r="C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35"/>
      <c r="S809" s="2"/>
      <c r="T809" s="2"/>
      <c r="U809" s="2"/>
    </row>
    <row r="810" spans="2:21" x14ac:dyDescent="0.25">
      <c r="B810" s="2"/>
      <c r="C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35"/>
      <c r="S810" s="2"/>
      <c r="T810" s="2"/>
      <c r="U810" s="2"/>
    </row>
    <row r="811" spans="2:21" x14ac:dyDescent="0.25">
      <c r="B811" s="2"/>
      <c r="C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35"/>
      <c r="S811" s="2"/>
      <c r="T811" s="2"/>
      <c r="U811" s="2"/>
    </row>
    <row r="812" spans="2:21" x14ac:dyDescent="0.25">
      <c r="B812" s="2"/>
      <c r="C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35"/>
      <c r="S812" s="2"/>
      <c r="T812" s="2"/>
      <c r="U812" s="2"/>
    </row>
    <row r="813" spans="2:21" x14ac:dyDescent="0.25">
      <c r="B813" s="2"/>
      <c r="C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35"/>
      <c r="S813" s="2"/>
      <c r="T813" s="2"/>
      <c r="U813" s="2"/>
    </row>
    <row r="814" spans="2:21" x14ac:dyDescent="0.25">
      <c r="B814" s="2"/>
      <c r="C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35"/>
      <c r="S814" s="2"/>
      <c r="T814" s="2"/>
      <c r="U814" s="2"/>
    </row>
    <row r="815" spans="2:21" x14ac:dyDescent="0.25">
      <c r="B815" s="2"/>
      <c r="C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35"/>
      <c r="S815" s="2"/>
      <c r="T815" s="2"/>
      <c r="U815" s="2"/>
    </row>
    <row r="816" spans="2:21" x14ac:dyDescent="0.25">
      <c r="B816" s="2"/>
      <c r="C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35"/>
      <c r="S816" s="2"/>
      <c r="T816" s="2"/>
      <c r="U816" s="2"/>
    </row>
    <row r="817" spans="2:21" x14ac:dyDescent="0.25">
      <c r="B817" s="2"/>
      <c r="C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35"/>
      <c r="S817" s="2"/>
      <c r="T817" s="2"/>
      <c r="U817" s="2"/>
    </row>
    <row r="818" spans="2:21" x14ac:dyDescent="0.25">
      <c r="B818" s="2"/>
      <c r="C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35"/>
      <c r="S818" s="2"/>
      <c r="T818" s="2"/>
      <c r="U818" s="2"/>
    </row>
    <row r="819" spans="2:21" x14ac:dyDescent="0.25">
      <c r="B819" s="2"/>
      <c r="C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35"/>
      <c r="S819" s="2"/>
      <c r="T819" s="2"/>
      <c r="U819" s="2"/>
    </row>
    <row r="820" spans="2:21" x14ac:dyDescent="0.25">
      <c r="B820" s="2"/>
      <c r="C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35"/>
      <c r="S820" s="2"/>
      <c r="T820" s="2"/>
      <c r="U820" s="2"/>
    </row>
    <row r="821" spans="2:21" x14ac:dyDescent="0.25">
      <c r="B821" s="2"/>
      <c r="C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35"/>
      <c r="S821" s="2"/>
      <c r="T821" s="2"/>
      <c r="U821" s="2"/>
    </row>
    <row r="822" spans="2:21" x14ac:dyDescent="0.25">
      <c r="B822" s="2"/>
      <c r="C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35"/>
      <c r="S822" s="2"/>
      <c r="T822" s="2"/>
      <c r="U822" s="2"/>
    </row>
    <row r="823" spans="2:21" x14ac:dyDescent="0.25">
      <c r="B823" s="2"/>
      <c r="C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35"/>
      <c r="S823" s="2"/>
      <c r="T823" s="2"/>
      <c r="U823" s="2"/>
    </row>
    <row r="824" spans="2:21" x14ac:dyDescent="0.25">
      <c r="B824" s="2"/>
      <c r="C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35"/>
      <c r="S824" s="2"/>
      <c r="T824" s="2"/>
      <c r="U824" s="2"/>
    </row>
    <row r="825" spans="2:21" x14ac:dyDescent="0.25">
      <c r="B825" s="2"/>
      <c r="C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35"/>
      <c r="S825" s="2"/>
      <c r="T825" s="2"/>
      <c r="U825" s="2"/>
    </row>
    <row r="826" spans="2:21" x14ac:dyDescent="0.25">
      <c r="B826" s="2"/>
      <c r="C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35"/>
      <c r="S826" s="2"/>
      <c r="T826" s="2"/>
      <c r="U826" s="2"/>
    </row>
    <row r="827" spans="2:21" x14ac:dyDescent="0.25">
      <c r="B827" s="2"/>
      <c r="C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35"/>
      <c r="S827" s="2"/>
      <c r="T827" s="2"/>
      <c r="U827" s="2"/>
    </row>
    <row r="828" spans="2:21" x14ac:dyDescent="0.25">
      <c r="B828" s="2"/>
      <c r="C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35"/>
      <c r="S828" s="2"/>
      <c r="T828" s="2"/>
      <c r="U828" s="2"/>
    </row>
    <row r="829" spans="2:21" x14ac:dyDescent="0.25">
      <c r="B829" s="2"/>
      <c r="C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35"/>
      <c r="S829" s="2"/>
      <c r="T829" s="2"/>
      <c r="U829" s="2"/>
    </row>
    <row r="830" spans="2:21" x14ac:dyDescent="0.25">
      <c r="B830" s="2"/>
      <c r="C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35"/>
      <c r="S830" s="2"/>
      <c r="T830" s="2"/>
      <c r="U830" s="2"/>
    </row>
    <row r="831" spans="2:21" x14ac:dyDescent="0.25">
      <c r="B831" s="2"/>
      <c r="C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35"/>
      <c r="S831" s="2"/>
      <c r="T831" s="2"/>
      <c r="U831" s="2"/>
    </row>
    <row r="832" spans="2:21" x14ac:dyDescent="0.25">
      <c r="B832" s="2"/>
      <c r="C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35"/>
      <c r="S832" s="2"/>
      <c r="T832" s="2"/>
      <c r="U832" s="2"/>
    </row>
    <row r="833" spans="2:21" x14ac:dyDescent="0.25">
      <c r="B833" s="2"/>
      <c r="C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35"/>
      <c r="S833" s="2"/>
      <c r="T833" s="2"/>
      <c r="U833" s="2"/>
    </row>
    <row r="834" spans="2:21" x14ac:dyDescent="0.25">
      <c r="B834" s="2"/>
      <c r="C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35"/>
      <c r="S834" s="2"/>
      <c r="T834" s="2"/>
      <c r="U834" s="2"/>
    </row>
    <row r="835" spans="2:21" x14ac:dyDescent="0.25">
      <c r="B835" s="2"/>
      <c r="C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35"/>
      <c r="S835" s="2"/>
      <c r="T835" s="2"/>
      <c r="U835" s="2"/>
    </row>
    <row r="836" spans="2:21" x14ac:dyDescent="0.25">
      <c r="B836" s="2"/>
      <c r="C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35"/>
      <c r="S836" s="2"/>
      <c r="T836" s="2"/>
      <c r="U836" s="2"/>
    </row>
    <row r="837" spans="2:21" x14ac:dyDescent="0.25">
      <c r="B837" s="2"/>
      <c r="C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35"/>
      <c r="S837" s="2"/>
      <c r="T837" s="2"/>
      <c r="U837" s="2"/>
    </row>
    <row r="838" spans="2:21" x14ac:dyDescent="0.25">
      <c r="B838" s="2"/>
      <c r="C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35"/>
      <c r="S838" s="2"/>
      <c r="T838" s="2"/>
      <c r="U838" s="2"/>
    </row>
    <row r="839" spans="2:21" x14ac:dyDescent="0.25">
      <c r="B839" s="2"/>
      <c r="C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35"/>
      <c r="S839" s="2"/>
      <c r="T839" s="2"/>
      <c r="U839" s="2"/>
    </row>
    <row r="840" spans="2:21" x14ac:dyDescent="0.25">
      <c r="B840" s="2"/>
      <c r="C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35"/>
      <c r="S840" s="2"/>
      <c r="T840" s="2"/>
      <c r="U840" s="2"/>
    </row>
    <row r="841" spans="2:21" x14ac:dyDescent="0.25">
      <c r="B841" s="2"/>
      <c r="C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35"/>
      <c r="S841" s="2"/>
      <c r="T841" s="2"/>
      <c r="U841" s="2"/>
    </row>
    <row r="842" spans="2:21" x14ac:dyDescent="0.25">
      <c r="B842" s="2"/>
      <c r="C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35"/>
      <c r="S842" s="2"/>
      <c r="T842" s="2"/>
      <c r="U842" s="2"/>
    </row>
    <row r="843" spans="2:21" x14ac:dyDescent="0.25">
      <c r="B843" s="2"/>
      <c r="C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35"/>
      <c r="S843" s="2"/>
      <c r="T843" s="2"/>
      <c r="U843" s="2"/>
    </row>
    <row r="844" spans="2:21" x14ac:dyDescent="0.25">
      <c r="B844" s="2"/>
      <c r="C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35"/>
      <c r="S844" s="2"/>
      <c r="T844" s="2"/>
      <c r="U844" s="2"/>
    </row>
    <row r="845" spans="2:21" x14ac:dyDescent="0.25">
      <c r="B845" s="2"/>
      <c r="C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35"/>
      <c r="S845" s="2"/>
      <c r="T845" s="2"/>
      <c r="U845" s="2"/>
    </row>
    <row r="846" spans="2:21" x14ac:dyDescent="0.25">
      <c r="B846" s="2"/>
      <c r="C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35"/>
      <c r="S846" s="2"/>
      <c r="T846" s="2"/>
      <c r="U846" s="2"/>
    </row>
    <row r="847" spans="2:21" x14ac:dyDescent="0.25">
      <c r="B847" s="2"/>
      <c r="C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35"/>
      <c r="S847" s="2"/>
      <c r="T847" s="2"/>
      <c r="U847" s="2"/>
    </row>
    <row r="848" spans="2:21" x14ac:dyDescent="0.25">
      <c r="B848" s="2"/>
      <c r="C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35"/>
      <c r="S848" s="2"/>
      <c r="T848" s="2"/>
      <c r="U848" s="2"/>
    </row>
    <row r="849" spans="2:21" x14ac:dyDescent="0.25">
      <c r="B849" s="2"/>
      <c r="C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35"/>
      <c r="S849" s="2"/>
      <c r="T849" s="2"/>
      <c r="U849" s="2"/>
    </row>
    <row r="850" spans="2:21" x14ac:dyDescent="0.25">
      <c r="B850" s="2"/>
      <c r="C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35"/>
      <c r="S850" s="2"/>
      <c r="T850" s="2"/>
      <c r="U850" s="2"/>
    </row>
    <row r="851" spans="2:21" x14ac:dyDescent="0.25">
      <c r="B851" s="2"/>
      <c r="C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35"/>
      <c r="S851" s="2"/>
      <c r="T851" s="2"/>
      <c r="U851" s="2"/>
    </row>
    <row r="852" spans="2:21" x14ac:dyDescent="0.25">
      <c r="B852" s="2"/>
      <c r="C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35"/>
      <c r="S852" s="2"/>
      <c r="T852" s="2"/>
      <c r="U852" s="2"/>
    </row>
    <row r="853" spans="2:21" x14ac:dyDescent="0.25">
      <c r="B853" s="2"/>
      <c r="C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35"/>
      <c r="S853" s="2"/>
      <c r="T853" s="2"/>
      <c r="U853" s="2"/>
    </row>
    <row r="854" spans="2:21" x14ac:dyDescent="0.25">
      <c r="B854" s="2"/>
      <c r="C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35"/>
      <c r="S854" s="2"/>
      <c r="T854" s="2"/>
      <c r="U854" s="2"/>
    </row>
    <row r="855" spans="2:21" x14ac:dyDescent="0.25">
      <c r="B855" s="2"/>
      <c r="C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35"/>
      <c r="S855" s="2"/>
      <c r="T855" s="2"/>
      <c r="U855" s="2"/>
    </row>
    <row r="856" spans="2:21" x14ac:dyDescent="0.25">
      <c r="B856" s="2"/>
      <c r="C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35"/>
      <c r="S856" s="2"/>
      <c r="T856" s="2"/>
      <c r="U856" s="2"/>
    </row>
    <row r="857" spans="2:21" ht="15" customHeight="1" x14ac:dyDescent="0.25">
      <c r="B857" s="2"/>
    </row>
  </sheetData>
  <autoFilter ref="B1:U99"/>
  <sortState ref="B2:R922">
    <sortCondition ref="B1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7"/>
  <sheetViews>
    <sheetView workbookViewId="0">
      <pane ySplit="1" topLeftCell="A89" activePane="bottomLeft" state="frozen"/>
      <selection pane="bottomLeft" activeCell="J107" sqref="J107"/>
    </sheetView>
  </sheetViews>
  <sheetFormatPr defaultColWidth="15.140625" defaultRowHeight="15" customHeight="1" x14ac:dyDescent="0.25"/>
  <cols>
    <col min="1" max="1" width="21.42578125" style="36" bestFit="1" customWidth="1"/>
    <col min="2" max="2" width="9.85546875" bestFit="1" customWidth="1"/>
    <col min="3" max="3" width="10.140625" bestFit="1" customWidth="1"/>
    <col min="4" max="4" width="16.7109375" customWidth="1"/>
    <col min="5" max="5" width="6.28515625" customWidth="1"/>
    <col min="6" max="6" width="15.85546875" customWidth="1"/>
    <col min="7" max="7" width="11.28515625" bestFit="1" customWidth="1"/>
    <col min="8" max="8" width="13.7109375" customWidth="1"/>
    <col min="9" max="9" width="20.42578125" customWidth="1"/>
    <col min="10" max="10" width="33.7109375" customWidth="1"/>
    <col min="11" max="12" width="4.42578125" customWidth="1"/>
    <col min="13" max="13" width="9.42578125" customWidth="1"/>
    <col min="14" max="19" width="4.42578125" customWidth="1"/>
    <col min="20" max="21" width="8.85546875" customWidth="1"/>
    <col min="22" max="23" width="13.28515625" customWidth="1"/>
  </cols>
  <sheetData>
    <row r="1" spans="1:23" ht="15" customHeight="1" x14ac:dyDescent="0.25">
      <c r="A1" s="162" t="s">
        <v>351</v>
      </c>
      <c r="B1" s="52" t="s">
        <v>352</v>
      </c>
      <c r="C1" s="52" t="s">
        <v>353</v>
      </c>
      <c r="D1" s="52" t="s">
        <v>354</v>
      </c>
      <c r="E1" s="52" t="s">
        <v>355</v>
      </c>
      <c r="F1" s="52" t="s">
        <v>46</v>
      </c>
      <c r="G1" s="52" t="s">
        <v>158</v>
      </c>
      <c r="H1" s="52" t="s">
        <v>356</v>
      </c>
      <c r="I1" s="3" t="s">
        <v>357</v>
      </c>
      <c r="J1" s="4">
        <v>359503060100740</v>
      </c>
      <c r="K1" s="5"/>
      <c r="L1" s="40"/>
      <c r="M1" s="40"/>
      <c r="N1" s="40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5">
      <c r="A2" s="53" t="s">
        <v>351</v>
      </c>
      <c r="B2" s="54">
        <v>7</v>
      </c>
      <c r="C2" s="55" t="s">
        <v>358</v>
      </c>
      <c r="D2" s="55" t="s">
        <v>359</v>
      </c>
      <c r="E2" s="55" t="s">
        <v>360</v>
      </c>
      <c r="F2" s="76"/>
      <c r="G2" s="76"/>
      <c r="H2" s="76"/>
      <c r="I2" s="40"/>
      <c r="J2" s="40"/>
      <c r="K2" s="40"/>
      <c r="L2" s="40"/>
      <c r="M2" s="40"/>
      <c r="N2" s="40"/>
      <c r="O2" s="2"/>
      <c r="P2" s="2"/>
      <c r="Q2" s="2"/>
      <c r="R2" s="2"/>
      <c r="S2" s="2"/>
      <c r="T2" s="2"/>
      <c r="U2" s="2"/>
      <c r="V2" s="2"/>
      <c r="W2" s="2"/>
    </row>
    <row r="3" spans="1:23" ht="15" customHeight="1" x14ac:dyDescent="0.25">
      <c r="A3" s="56" t="s">
        <v>361</v>
      </c>
      <c r="B3" s="54">
        <v>7</v>
      </c>
      <c r="C3" s="55" t="s">
        <v>358</v>
      </c>
      <c r="D3" s="55" t="s">
        <v>359</v>
      </c>
      <c r="E3" s="55" t="s">
        <v>360</v>
      </c>
      <c r="F3" s="76"/>
      <c r="G3" s="76"/>
      <c r="H3" s="76"/>
      <c r="I3" s="40"/>
      <c r="J3" s="40"/>
      <c r="K3" s="40"/>
      <c r="L3" s="40"/>
      <c r="M3" s="40"/>
      <c r="N3" s="40"/>
      <c r="O3" s="2"/>
      <c r="P3" s="2"/>
      <c r="Q3" s="2"/>
      <c r="R3" s="2"/>
      <c r="S3" s="2"/>
      <c r="T3" s="2"/>
      <c r="U3" s="2"/>
      <c r="V3" s="2"/>
      <c r="W3" s="2"/>
    </row>
    <row r="4" spans="1:23" ht="15" customHeight="1" x14ac:dyDescent="0.25">
      <c r="A4" s="53" t="s">
        <v>362</v>
      </c>
      <c r="B4" s="54">
        <v>7</v>
      </c>
      <c r="C4" s="55" t="s">
        <v>358</v>
      </c>
      <c r="D4" s="55" t="s">
        <v>359</v>
      </c>
      <c r="E4" s="55" t="s">
        <v>360</v>
      </c>
      <c r="F4" s="76"/>
      <c r="G4" s="76"/>
      <c r="H4" s="76"/>
      <c r="I4" s="40"/>
      <c r="J4" s="40"/>
      <c r="K4" s="40"/>
      <c r="L4" s="40"/>
      <c r="M4" s="40"/>
      <c r="N4" s="40"/>
      <c r="O4" s="2"/>
      <c r="P4" s="2"/>
      <c r="Q4" s="2"/>
      <c r="R4" s="2"/>
      <c r="S4" s="2"/>
      <c r="T4" s="2"/>
      <c r="U4" s="2"/>
      <c r="V4" s="2"/>
      <c r="W4" s="2"/>
    </row>
    <row r="5" spans="1:23" ht="15" customHeight="1" x14ac:dyDescent="0.25">
      <c r="A5" s="56" t="s">
        <v>363</v>
      </c>
      <c r="B5" s="54">
        <v>7</v>
      </c>
      <c r="C5" s="55" t="s">
        <v>358</v>
      </c>
      <c r="D5" s="55" t="s">
        <v>359</v>
      </c>
      <c r="E5" s="55" t="s">
        <v>360</v>
      </c>
      <c r="F5" s="76"/>
      <c r="G5" s="76"/>
      <c r="H5" s="76"/>
      <c r="I5" s="40"/>
      <c r="J5" s="40"/>
      <c r="K5" s="40"/>
      <c r="L5" s="40"/>
      <c r="M5" s="40"/>
      <c r="N5" s="40"/>
      <c r="O5" s="2"/>
      <c r="P5" s="2"/>
      <c r="Q5" s="2"/>
      <c r="R5" s="2"/>
      <c r="S5" s="2"/>
      <c r="T5" s="2"/>
      <c r="U5" s="2"/>
      <c r="V5" s="2"/>
      <c r="W5" s="2"/>
    </row>
    <row r="6" spans="1:23" ht="15" customHeight="1" x14ac:dyDescent="0.25">
      <c r="A6" s="56" t="s">
        <v>364</v>
      </c>
      <c r="B6" s="54">
        <v>7</v>
      </c>
      <c r="C6" s="55" t="s">
        <v>358</v>
      </c>
      <c r="D6" s="55" t="s">
        <v>359</v>
      </c>
      <c r="E6" s="55" t="s">
        <v>360</v>
      </c>
      <c r="F6" s="76"/>
      <c r="G6" s="76"/>
      <c r="H6" s="76"/>
      <c r="I6" s="40"/>
      <c r="J6" s="40"/>
      <c r="K6" s="40"/>
      <c r="L6" s="40"/>
      <c r="M6" s="40"/>
      <c r="N6" s="40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235" t="s">
        <v>365</v>
      </c>
      <c r="B7" s="236">
        <v>7</v>
      </c>
      <c r="C7" s="237" t="s">
        <v>358</v>
      </c>
      <c r="D7" s="237" t="s">
        <v>359</v>
      </c>
      <c r="E7" s="237" t="s">
        <v>366</v>
      </c>
      <c r="F7" s="238"/>
      <c r="G7" s="238"/>
      <c r="H7" s="238" t="s">
        <v>367</v>
      </c>
      <c r="I7" s="40"/>
      <c r="J7" s="40"/>
      <c r="K7" s="40"/>
      <c r="L7" s="40"/>
      <c r="M7" s="40"/>
      <c r="N7" s="40"/>
      <c r="O7" s="2"/>
      <c r="P7" s="2"/>
      <c r="Q7" s="2"/>
      <c r="R7" s="2"/>
      <c r="S7" s="2"/>
      <c r="T7" s="2"/>
      <c r="U7" s="2"/>
      <c r="V7" s="2"/>
      <c r="W7" s="2"/>
    </row>
    <row r="8" spans="1:23" ht="15" customHeight="1" x14ac:dyDescent="0.25">
      <c r="A8" s="235" t="s">
        <v>368</v>
      </c>
      <c r="B8" s="236">
        <v>7</v>
      </c>
      <c r="C8" s="237" t="s">
        <v>358</v>
      </c>
      <c r="D8" s="237" t="s">
        <v>359</v>
      </c>
      <c r="E8" s="237" t="s">
        <v>366</v>
      </c>
      <c r="F8" s="238"/>
      <c r="G8" s="238"/>
      <c r="H8" s="238" t="s">
        <v>367</v>
      </c>
      <c r="I8" s="40"/>
      <c r="J8" s="40"/>
      <c r="K8" s="40"/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</row>
    <row r="9" spans="1:23" ht="15" customHeight="1" x14ac:dyDescent="0.25">
      <c r="A9" s="57" t="s">
        <v>369</v>
      </c>
      <c r="B9" s="58">
        <v>7</v>
      </c>
      <c r="C9" s="59" t="s">
        <v>358</v>
      </c>
      <c r="D9" s="59" t="s">
        <v>359</v>
      </c>
      <c r="E9" s="59" t="s">
        <v>366</v>
      </c>
      <c r="F9" s="77"/>
      <c r="G9" s="77"/>
      <c r="H9" s="78"/>
      <c r="I9" s="40"/>
      <c r="J9" s="40"/>
      <c r="K9" s="40"/>
      <c r="L9" s="40"/>
      <c r="M9" s="40"/>
      <c r="N9" s="40"/>
      <c r="O9" s="2"/>
      <c r="P9" s="2"/>
      <c r="Q9" s="2"/>
      <c r="R9" s="2"/>
      <c r="S9" s="2"/>
      <c r="T9" s="2"/>
      <c r="U9" s="2"/>
      <c r="V9" s="2"/>
      <c r="W9" s="2"/>
    </row>
    <row r="10" spans="1:23" ht="15" customHeight="1" x14ac:dyDescent="0.25">
      <c r="A10" s="177" t="s">
        <v>231</v>
      </c>
      <c r="B10" s="178">
        <v>7</v>
      </c>
      <c r="C10" s="179" t="s">
        <v>358</v>
      </c>
      <c r="D10" s="179" t="s">
        <v>359</v>
      </c>
      <c r="E10" s="179" t="s">
        <v>366</v>
      </c>
      <c r="F10" s="180"/>
      <c r="G10" s="180"/>
      <c r="H10" s="180" t="s">
        <v>370</v>
      </c>
      <c r="I10" s="40"/>
      <c r="J10" s="40"/>
      <c r="K10" s="40"/>
      <c r="L10" s="40"/>
      <c r="M10" s="40"/>
      <c r="N10" s="40"/>
      <c r="O10" s="2"/>
      <c r="P10" s="2"/>
      <c r="Q10" s="2"/>
      <c r="R10" s="2"/>
      <c r="S10" s="2"/>
      <c r="T10" s="2"/>
      <c r="U10" s="2"/>
      <c r="V10" s="2"/>
      <c r="W10" s="2"/>
    </row>
    <row r="11" spans="1:23" ht="15" customHeight="1" x14ac:dyDescent="0.25">
      <c r="A11" s="202" t="s">
        <v>371</v>
      </c>
      <c r="B11" s="213">
        <v>7</v>
      </c>
      <c r="C11" s="213" t="s">
        <v>358</v>
      </c>
      <c r="D11" s="213" t="s">
        <v>359</v>
      </c>
      <c r="E11" s="213" t="s">
        <v>366</v>
      </c>
      <c r="F11" s="239"/>
      <c r="G11" s="239"/>
      <c r="H11" s="214" t="s">
        <v>367</v>
      </c>
      <c r="I11" s="40"/>
      <c r="J11" s="40"/>
      <c r="K11" s="40"/>
      <c r="L11" s="40"/>
      <c r="M11" s="40"/>
      <c r="N11" s="40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65" t="s">
        <v>252</v>
      </c>
      <c r="B12" s="166">
        <v>7</v>
      </c>
      <c r="C12" s="166" t="s">
        <v>358</v>
      </c>
      <c r="D12" s="166" t="s">
        <v>359</v>
      </c>
      <c r="E12" s="166" t="s">
        <v>366</v>
      </c>
      <c r="F12" s="176"/>
      <c r="G12" s="176"/>
      <c r="H12" s="180" t="s">
        <v>370</v>
      </c>
      <c r="I12" s="40"/>
      <c r="J12" s="40"/>
      <c r="K12" s="40"/>
      <c r="L12" s="40"/>
      <c r="M12" s="40"/>
      <c r="N12" s="40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02" t="s">
        <v>252</v>
      </c>
      <c r="B13" s="213">
        <v>7</v>
      </c>
      <c r="C13" s="213" t="s">
        <v>372</v>
      </c>
      <c r="D13" s="213" t="s">
        <v>359</v>
      </c>
      <c r="E13" s="213" t="s">
        <v>360</v>
      </c>
      <c r="F13" s="214"/>
      <c r="G13" s="214"/>
      <c r="H13" s="214" t="s">
        <v>367</v>
      </c>
      <c r="I13" s="40"/>
      <c r="J13" s="40"/>
      <c r="K13" s="40"/>
      <c r="L13" s="40"/>
      <c r="M13" s="40"/>
      <c r="N13" s="40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40" t="s">
        <v>373</v>
      </c>
      <c r="B14" s="240">
        <v>7</v>
      </c>
      <c r="C14" s="240" t="s">
        <v>372</v>
      </c>
      <c r="D14" s="240" t="s">
        <v>359</v>
      </c>
      <c r="E14" s="240" t="s">
        <v>360</v>
      </c>
      <c r="F14" s="241"/>
      <c r="G14" s="241"/>
      <c r="H14" s="241" t="s">
        <v>367</v>
      </c>
      <c r="I14" s="40"/>
      <c r="J14" s="40"/>
      <c r="K14" s="40"/>
      <c r="L14" s="40"/>
      <c r="M14" s="40"/>
      <c r="N14" s="40"/>
      <c r="O14" s="2"/>
      <c r="P14" s="2"/>
      <c r="Q14" s="2"/>
      <c r="R14" s="2"/>
      <c r="S14" s="2"/>
      <c r="T14" s="2"/>
      <c r="U14" s="2"/>
      <c r="V14" s="2"/>
      <c r="W14" s="2"/>
    </row>
    <row r="15" spans="1:23" ht="15" customHeight="1" x14ac:dyDescent="0.25">
      <c r="A15" s="175" t="s">
        <v>374</v>
      </c>
      <c r="B15" s="166">
        <v>7</v>
      </c>
      <c r="C15" s="166" t="s">
        <v>372</v>
      </c>
      <c r="D15" s="166" t="s">
        <v>359</v>
      </c>
      <c r="E15" s="166" t="s">
        <v>360</v>
      </c>
      <c r="F15" s="176"/>
      <c r="G15" s="167"/>
      <c r="H15" s="167" t="s">
        <v>370</v>
      </c>
      <c r="I15" s="40"/>
      <c r="J15" s="40"/>
      <c r="K15" s="40"/>
      <c r="L15" s="40"/>
      <c r="M15" s="40"/>
      <c r="N15" s="40"/>
      <c r="O15" s="2"/>
      <c r="P15" s="2"/>
      <c r="Q15" s="2"/>
      <c r="R15" s="2"/>
      <c r="S15" s="2"/>
      <c r="T15" s="2"/>
      <c r="U15" s="2"/>
      <c r="V15" s="2"/>
      <c r="W15" s="2"/>
    </row>
    <row r="16" spans="1:23" ht="15" customHeight="1" x14ac:dyDescent="0.25">
      <c r="A16" s="175" t="s">
        <v>375</v>
      </c>
      <c r="B16" s="166">
        <v>7</v>
      </c>
      <c r="C16" s="166" t="s">
        <v>372</v>
      </c>
      <c r="D16" s="166" t="s">
        <v>359</v>
      </c>
      <c r="E16" s="166" t="s">
        <v>360</v>
      </c>
      <c r="F16" s="176"/>
      <c r="G16" s="176"/>
      <c r="H16" s="167" t="s">
        <v>376</v>
      </c>
      <c r="I16" s="40"/>
      <c r="J16" s="40"/>
      <c r="K16" s="40"/>
      <c r="L16" s="40"/>
      <c r="M16" s="40"/>
      <c r="N16" s="40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202" t="s">
        <v>377</v>
      </c>
      <c r="B17" s="213">
        <v>7</v>
      </c>
      <c r="C17" s="213" t="s">
        <v>372</v>
      </c>
      <c r="D17" s="213" t="s">
        <v>359</v>
      </c>
      <c r="E17" s="213" t="s">
        <v>360</v>
      </c>
      <c r="F17" s="214"/>
      <c r="G17" s="214"/>
      <c r="H17" s="214" t="s">
        <v>367</v>
      </c>
      <c r="I17" s="40"/>
      <c r="J17" s="40"/>
      <c r="K17" s="40"/>
      <c r="L17" s="40"/>
      <c r="M17" s="40"/>
      <c r="N17" s="40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25">
      <c r="A18" s="202" t="s">
        <v>378</v>
      </c>
      <c r="B18" s="213">
        <v>7</v>
      </c>
      <c r="C18" s="213" t="s">
        <v>372</v>
      </c>
      <c r="D18" s="213" t="s">
        <v>359</v>
      </c>
      <c r="E18" s="213" t="s">
        <v>360</v>
      </c>
      <c r="F18" s="214"/>
      <c r="G18" s="214"/>
      <c r="H18" s="214" t="s">
        <v>367</v>
      </c>
      <c r="I18" s="40"/>
      <c r="J18" s="40"/>
      <c r="K18" s="40"/>
      <c r="L18" s="40"/>
      <c r="M18" s="40"/>
      <c r="N18" s="40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25">
      <c r="A19" s="240" t="s">
        <v>379</v>
      </c>
      <c r="B19" s="213">
        <v>7</v>
      </c>
      <c r="C19" s="213" t="s">
        <v>372</v>
      </c>
      <c r="D19" s="213" t="s">
        <v>359</v>
      </c>
      <c r="E19" s="213" t="s">
        <v>360</v>
      </c>
      <c r="F19" s="239"/>
      <c r="G19" s="214"/>
      <c r="H19" s="214" t="s">
        <v>367</v>
      </c>
      <c r="I19" s="40"/>
      <c r="J19" s="40"/>
      <c r="K19" s="40"/>
      <c r="L19" s="40"/>
      <c r="M19" s="40"/>
      <c r="N19" s="40"/>
      <c r="O19" s="2"/>
      <c r="P19" s="2"/>
      <c r="Q19" s="2"/>
      <c r="R19" s="2"/>
      <c r="S19" s="2"/>
      <c r="T19" s="2"/>
      <c r="U19" s="2"/>
      <c r="V19" s="2"/>
      <c r="W19" s="2"/>
    </row>
    <row r="20" spans="1:23" ht="15" customHeight="1" x14ac:dyDescent="0.25">
      <c r="A20" s="202" t="s">
        <v>380</v>
      </c>
      <c r="B20" s="213">
        <v>7</v>
      </c>
      <c r="C20" s="213" t="s">
        <v>372</v>
      </c>
      <c r="D20" s="213" t="s">
        <v>359</v>
      </c>
      <c r="E20" s="213" t="s">
        <v>360</v>
      </c>
      <c r="F20" s="214"/>
      <c r="G20" s="214"/>
      <c r="H20" s="214" t="s">
        <v>367</v>
      </c>
      <c r="I20" s="40"/>
      <c r="J20" s="40"/>
      <c r="K20" s="40"/>
      <c r="L20" s="40"/>
      <c r="M20" s="40"/>
      <c r="N20" s="40"/>
      <c r="O20" s="2"/>
      <c r="P20" s="2"/>
      <c r="Q20" s="2"/>
      <c r="R20" s="2"/>
      <c r="S20" s="2"/>
      <c r="T20" s="2"/>
      <c r="U20" s="2"/>
      <c r="V20" s="2"/>
      <c r="W20" s="2"/>
    </row>
    <row r="21" spans="1:23" ht="15" customHeight="1" x14ac:dyDescent="0.25">
      <c r="A21" s="223" t="s">
        <v>381</v>
      </c>
      <c r="B21" s="232">
        <v>7</v>
      </c>
      <c r="C21" s="233" t="s">
        <v>372</v>
      </c>
      <c r="D21" s="233" t="s">
        <v>359</v>
      </c>
      <c r="E21" s="233" t="s">
        <v>360</v>
      </c>
      <c r="F21" s="249"/>
      <c r="G21" s="249"/>
      <c r="H21" s="249" t="s">
        <v>367</v>
      </c>
      <c r="I21" s="40"/>
      <c r="J21" s="40"/>
      <c r="K21" s="40"/>
      <c r="L21" s="40"/>
      <c r="M21" s="40"/>
      <c r="N21" s="40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224" t="s">
        <v>382</v>
      </c>
      <c r="B22" s="188">
        <v>7</v>
      </c>
      <c r="C22" s="189" t="s">
        <v>372</v>
      </c>
      <c r="D22" s="189" t="s">
        <v>359</v>
      </c>
      <c r="E22" s="189" t="s">
        <v>360</v>
      </c>
      <c r="F22" s="225"/>
      <c r="G22" s="225"/>
      <c r="H22" s="225" t="s">
        <v>370</v>
      </c>
      <c r="I22" s="40"/>
      <c r="J22" s="40"/>
      <c r="K22" s="40"/>
      <c r="L22" s="40"/>
      <c r="M22" s="40"/>
      <c r="N22" s="40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190" t="s">
        <v>383</v>
      </c>
      <c r="B23" s="188">
        <v>7</v>
      </c>
      <c r="C23" s="189" t="s">
        <v>372</v>
      </c>
      <c r="D23" s="189" t="s">
        <v>359</v>
      </c>
      <c r="E23" s="189" t="s">
        <v>360</v>
      </c>
      <c r="F23" s="225"/>
      <c r="G23" s="225"/>
      <c r="H23" s="225" t="s">
        <v>376</v>
      </c>
      <c r="I23" s="40"/>
      <c r="J23" s="40"/>
      <c r="K23" s="40"/>
      <c r="L23" s="40"/>
      <c r="M23" s="40"/>
      <c r="N23" s="40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269" t="s">
        <v>384</v>
      </c>
      <c r="B24" s="221">
        <v>7</v>
      </c>
      <c r="C24" s="222" t="s">
        <v>372</v>
      </c>
      <c r="D24" s="222" t="s">
        <v>359</v>
      </c>
      <c r="E24" s="222" t="s">
        <v>360</v>
      </c>
      <c r="F24" s="249"/>
      <c r="G24" s="249"/>
      <c r="H24" s="249" t="s">
        <v>367</v>
      </c>
      <c r="I24" s="40"/>
      <c r="J24" s="40"/>
      <c r="K24" s="40"/>
      <c r="L24" s="40"/>
      <c r="M24" s="40"/>
      <c r="N24" s="40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25">
      <c r="A25" s="223" t="s">
        <v>327</v>
      </c>
      <c r="B25" s="232">
        <v>7</v>
      </c>
      <c r="C25" s="233" t="s">
        <v>372</v>
      </c>
      <c r="D25" s="233" t="s">
        <v>359</v>
      </c>
      <c r="E25" s="233" t="s">
        <v>360</v>
      </c>
      <c r="F25" s="249"/>
      <c r="G25" s="249"/>
      <c r="H25" s="249" t="s">
        <v>367</v>
      </c>
      <c r="I25" s="40"/>
      <c r="J25" s="40"/>
      <c r="K25" s="40"/>
      <c r="L25" s="40"/>
      <c r="M25" s="40"/>
      <c r="N25" s="40"/>
      <c r="O25" s="2"/>
      <c r="P25" s="2"/>
      <c r="Q25" s="2"/>
      <c r="R25" s="2"/>
      <c r="S25" s="2"/>
      <c r="T25" s="2"/>
      <c r="U25" s="2"/>
      <c r="V25" s="2"/>
      <c r="W25" s="2"/>
    </row>
    <row r="26" spans="1:23" ht="15" customHeight="1" x14ac:dyDescent="0.25">
      <c r="A26" s="252" t="s">
        <v>385</v>
      </c>
      <c r="B26" s="207">
        <v>7</v>
      </c>
      <c r="C26" s="208" t="s">
        <v>386</v>
      </c>
      <c r="D26" s="208" t="s">
        <v>359</v>
      </c>
      <c r="E26" s="208" t="s">
        <v>360</v>
      </c>
      <c r="F26" s="205"/>
      <c r="G26" s="205"/>
      <c r="H26" s="249" t="s">
        <v>367</v>
      </c>
      <c r="I26" s="40"/>
      <c r="J26" s="40"/>
      <c r="K26" s="40"/>
      <c r="L26" s="40"/>
      <c r="M26" s="40"/>
      <c r="N26" s="40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223" t="s">
        <v>387</v>
      </c>
      <c r="B27" s="221">
        <v>7</v>
      </c>
      <c r="C27" s="222" t="s">
        <v>388</v>
      </c>
      <c r="D27" s="222" t="s">
        <v>359</v>
      </c>
      <c r="E27" s="222" t="s">
        <v>360</v>
      </c>
      <c r="F27" s="220"/>
      <c r="G27" s="220"/>
      <c r="H27" s="220" t="s">
        <v>367</v>
      </c>
      <c r="I27" s="40"/>
      <c r="J27" s="40"/>
      <c r="K27" s="40"/>
      <c r="L27" s="40"/>
      <c r="M27" s="40"/>
      <c r="N27" s="40"/>
      <c r="O27" s="2"/>
      <c r="P27" s="2"/>
      <c r="Q27" s="2"/>
      <c r="R27" s="2"/>
      <c r="S27" s="2"/>
      <c r="T27" s="2"/>
      <c r="U27" s="2"/>
      <c r="V27" s="2"/>
      <c r="W27" s="2"/>
    </row>
    <row r="28" spans="1:23" ht="15" customHeight="1" x14ac:dyDescent="0.25">
      <c r="A28" s="223" t="s">
        <v>389</v>
      </c>
      <c r="B28" s="232">
        <v>7</v>
      </c>
      <c r="C28" s="233" t="s">
        <v>388</v>
      </c>
      <c r="D28" s="233" t="s">
        <v>359</v>
      </c>
      <c r="E28" s="233" t="s">
        <v>360</v>
      </c>
      <c r="F28" s="220"/>
      <c r="G28" s="220"/>
      <c r="H28" s="220" t="s">
        <v>367</v>
      </c>
      <c r="I28" s="40"/>
      <c r="J28" s="40"/>
      <c r="K28" s="40"/>
      <c r="L28" s="40"/>
      <c r="M28" s="40"/>
      <c r="N28" s="40"/>
      <c r="O28" s="2"/>
      <c r="P28" s="2"/>
      <c r="Q28" s="2"/>
      <c r="R28" s="2"/>
      <c r="S28" s="2"/>
      <c r="T28" s="2"/>
      <c r="U28" s="2"/>
      <c r="V28" s="2"/>
      <c r="W28" s="2"/>
    </row>
    <row r="29" spans="1:23" ht="15" customHeight="1" x14ac:dyDescent="0.25">
      <c r="A29" s="190" t="s">
        <v>390</v>
      </c>
      <c r="B29" s="188">
        <v>7</v>
      </c>
      <c r="C29" s="189" t="s">
        <v>388</v>
      </c>
      <c r="D29" s="189" t="s">
        <v>359</v>
      </c>
      <c r="E29" s="189" t="s">
        <v>360</v>
      </c>
      <c r="F29" s="164"/>
      <c r="G29" s="164"/>
      <c r="H29" s="225" t="s">
        <v>376</v>
      </c>
      <c r="I29" s="40"/>
      <c r="J29" s="40"/>
      <c r="K29" s="40"/>
      <c r="L29" s="40"/>
      <c r="M29" s="40"/>
      <c r="N29" s="40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190" t="s">
        <v>391</v>
      </c>
      <c r="B30" s="188">
        <v>7</v>
      </c>
      <c r="C30" s="189" t="s">
        <v>388</v>
      </c>
      <c r="D30" s="189" t="s">
        <v>359</v>
      </c>
      <c r="E30" s="189" t="s">
        <v>360</v>
      </c>
      <c r="F30" s="164"/>
      <c r="G30" s="164"/>
      <c r="H30" s="225" t="s">
        <v>376</v>
      </c>
      <c r="I30" s="40"/>
      <c r="J30" s="40"/>
      <c r="K30" s="40"/>
      <c r="L30" s="40"/>
      <c r="M30" s="40"/>
      <c r="N30" s="40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25">
      <c r="A31" s="251" t="s">
        <v>392</v>
      </c>
      <c r="B31" s="221">
        <v>7</v>
      </c>
      <c r="C31" s="222" t="s">
        <v>388</v>
      </c>
      <c r="D31" s="222" t="s">
        <v>359</v>
      </c>
      <c r="E31" s="222" t="s">
        <v>360</v>
      </c>
      <c r="F31" s="220"/>
      <c r="G31" s="220"/>
      <c r="H31" s="220" t="s">
        <v>367</v>
      </c>
      <c r="I31" s="40"/>
      <c r="J31" s="40"/>
      <c r="K31" s="40"/>
      <c r="L31" s="40"/>
      <c r="M31" s="40"/>
      <c r="N31" s="40"/>
      <c r="O31" s="2"/>
      <c r="P31" s="2"/>
      <c r="Q31" s="2"/>
      <c r="R31" s="2"/>
      <c r="S31" s="2"/>
      <c r="T31" s="2"/>
      <c r="U31" s="2"/>
      <c r="V31" s="2"/>
      <c r="W31" s="2"/>
    </row>
    <row r="32" spans="1:23" ht="15" customHeight="1" x14ac:dyDescent="0.25">
      <c r="A32" s="53" t="s">
        <v>393</v>
      </c>
      <c r="B32" s="54">
        <v>7</v>
      </c>
      <c r="C32" s="55" t="s">
        <v>394</v>
      </c>
      <c r="D32" s="55" t="s">
        <v>359</v>
      </c>
      <c r="E32" s="55" t="s">
        <v>360</v>
      </c>
      <c r="F32" s="76"/>
      <c r="G32" s="76"/>
      <c r="H32" s="195"/>
      <c r="I32" s="40"/>
      <c r="J32" s="40"/>
      <c r="K32" s="40"/>
      <c r="L32" s="40"/>
      <c r="M32" s="40"/>
      <c r="N32" s="40"/>
      <c r="O32" s="2"/>
      <c r="P32" s="2"/>
      <c r="Q32" s="2"/>
      <c r="R32" s="2"/>
      <c r="S32" s="2"/>
      <c r="T32" s="2"/>
      <c r="U32" s="2"/>
      <c r="V32" s="2"/>
      <c r="W32" s="2"/>
    </row>
    <row r="33" spans="1:23" ht="15" customHeight="1" x14ac:dyDescent="0.25">
      <c r="A33" s="197" t="s">
        <v>215</v>
      </c>
      <c r="B33" s="183">
        <v>7</v>
      </c>
      <c r="C33" s="184" t="s">
        <v>394</v>
      </c>
      <c r="D33" s="184" t="s">
        <v>359</v>
      </c>
      <c r="E33" s="184" t="s">
        <v>360</v>
      </c>
      <c r="F33" s="163"/>
      <c r="G33" s="198"/>
      <c r="H33" s="167" t="s">
        <v>370</v>
      </c>
      <c r="I33" s="40"/>
      <c r="J33" s="40"/>
      <c r="K33" s="40"/>
      <c r="L33" s="40"/>
      <c r="M33" s="40"/>
      <c r="N33" s="40"/>
      <c r="O33" s="2"/>
      <c r="P33" s="2"/>
      <c r="Q33" s="2"/>
      <c r="R33" s="2"/>
      <c r="S33" s="2"/>
      <c r="T33" s="2"/>
      <c r="U33" s="2"/>
      <c r="V33" s="2"/>
      <c r="W33" s="2"/>
    </row>
    <row r="34" spans="1:23" ht="15" customHeight="1" x14ac:dyDescent="0.25">
      <c r="A34" s="223" t="s">
        <v>395</v>
      </c>
      <c r="B34" s="232">
        <v>7</v>
      </c>
      <c r="C34" s="233" t="s">
        <v>372</v>
      </c>
      <c r="D34" s="233" t="s">
        <v>359</v>
      </c>
      <c r="E34" s="233" t="s">
        <v>360</v>
      </c>
      <c r="F34" s="220"/>
      <c r="G34" s="220"/>
      <c r="H34" s="205" t="s">
        <v>367</v>
      </c>
      <c r="I34" s="40"/>
      <c r="J34" s="40"/>
      <c r="K34" s="40"/>
      <c r="L34" s="40"/>
      <c r="M34" s="40"/>
      <c r="N34" s="40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25">
      <c r="A35" s="223" t="s">
        <v>395</v>
      </c>
      <c r="B35" s="232">
        <v>7</v>
      </c>
      <c r="C35" s="233" t="s">
        <v>372</v>
      </c>
      <c r="D35" s="233" t="s">
        <v>359</v>
      </c>
      <c r="E35" s="233" t="s">
        <v>360</v>
      </c>
      <c r="F35" s="220"/>
      <c r="G35" s="220"/>
      <c r="H35" s="205" t="s">
        <v>367</v>
      </c>
      <c r="I35" s="40"/>
      <c r="J35" s="40"/>
      <c r="K35" s="40"/>
      <c r="L35" s="40"/>
      <c r="M35" s="40"/>
      <c r="N35" s="40"/>
      <c r="O35" s="2"/>
      <c r="P35" s="2"/>
      <c r="Q35" s="2"/>
      <c r="R35" s="2"/>
      <c r="S35" s="2"/>
      <c r="T35" s="2"/>
      <c r="U35" s="2"/>
      <c r="V35" s="2"/>
      <c r="W35" s="2"/>
    </row>
    <row r="36" spans="1:23" ht="15" customHeight="1" x14ac:dyDescent="0.25">
      <c r="A36" s="190" t="s">
        <v>245</v>
      </c>
      <c r="B36" s="188">
        <v>7</v>
      </c>
      <c r="C36" s="189" t="s">
        <v>372</v>
      </c>
      <c r="D36" s="189" t="s">
        <v>359</v>
      </c>
      <c r="E36" s="189" t="s">
        <v>360</v>
      </c>
      <c r="F36" s="164"/>
      <c r="G36" s="164"/>
      <c r="H36" s="163" t="s">
        <v>370</v>
      </c>
      <c r="I36" s="40"/>
      <c r="J36" s="40"/>
      <c r="K36" s="40"/>
      <c r="L36" s="40"/>
      <c r="M36" s="40"/>
      <c r="N36" s="40"/>
      <c r="O36" s="2"/>
      <c r="P36" s="2"/>
      <c r="Q36" s="2"/>
      <c r="R36" s="2"/>
      <c r="S36" s="2"/>
      <c r="T36" s="2"/>
      <c r="U36" s="2"/>
      <c r="V36" s="2"/>
      <c r="W36" s="2"/>
    </row>
    <row r="37" spans="1:23" ht="15" customHeight="1" x14ac:dyDescent="0.25">
      <c r="A37" s="212" t="s">
        <v>396</v>
      </c>
      <c r="B37" s="219">
        <v>7</v>
      </c>
      <c r="C37" s="200" t="s">
        <v>372</v>
      </c>
      <c r="D37" s="200" t="s">
        <v>359</v>
      </c>
      <c r="E37" s="200" t="s">
        <v>360</v>
      </c>
      <c r="F37" s="220"/>
      <c r="G37" s="220"/>
      <c r="H37" s="205" t="s">
        <v>367</v>
      </c>
      <c r="I37" s="40"/>
      <c r="J37" s="40"/>
      <c r="K37" s="40"/>
      <c r="L37" s="40"/>
      <c r="M37" s="40"/>
      <c r="N37" s="40"/>
      <c r="O37" s="2"/>
      <c r="P37" s="2"/>
      <c r="Q37" s="2"/>
      <c r="R37" s="2"/>
      <c r="S37" s="2"/>
      <c r="T37" s="2"/>
      <c r="U37" s="2"/>
      <c r="V37" s="2"/>
      <c r="W37" s="2"/>
    </row>
    <row r="38" spans="1:23" ht="15" customHeight="1" x14ac:dyDescent="0.25">
      <c r="A38" s="223" t="s">
        <v>397</v>
      </c>
      <c r="B38" s="221">
        <v>7</v>
      </c>
      <c r="C38" s="222" t="s">
        <v>372</v>
      </c>
      <c r="D38" s="222" t="s">
        <v>359</v>
      </c>
      <c r="E38" s="222" t="s">
        <v>360</v>
      </c>
      <c r="F38" s="220"/>
      <c r="G38" s="220"/>
      <c r="H38" s="205" t="s">
        <v>367</v>
      </c>
      <c r="I38" s="40"/>
      <c r="J38" s="40"/>
      <c r="K38" s="40"/>
      <c r="L38" s="40"/>
      <c r="M38" s="40"/>
      <c r="N38" s="40"/>
      <c r="O38" s="2"/>
      <c r="P38" s="2"/>
      <c r="Q38" s="2"/>
      <c r="R38" s="2"/>
      <c r="S38" s="2"/>
      <c r="T38" s="2"/>
      <c r="U38" s="2"/>
      <c r="V38" s="2"/>
      <c r="W38" s="2"/>
    </row>
    <row r="39" spans="1:23" ht="15" customHeight="1" x14ac:dyDescent="0.25">
      <c r="A39" s="174" t="s">
        <v>199</v>
      </c>
      <c r="B39" s="173">
        <v>7</v>
      </c>
      <c r="C39" s="168" t="s">
        <v>372</v>
      </c>
      <c r="D39" s="168" t="s">
        <v>359</v>
      </c>
      <c r="E39" s="168" t="s">
        <v>360</v>
      </c>
      <c r="F39" s="164"/>
      <c r="G39" s="164"/>
      <c r="H39" s="163" t="s">
        <v>370</v>
      </c>
      <c r="I39" s="40"/>
      <c r="J39" s="40"/>
      <c r="K39" s="40"/>
      <c r="L39" s="40"/>
      <c r="M39" s="40"/>
      <c r="N39" s="40"/>
      <c r="O39" s="2"/>
      <c r="P39" s="2"/>
      <c r="Q39" s="2"/>
      <c r="R39" s="2"/>
      <c r="S39" s="2"/>
      <c r="T39" s="2"/>
      <c r="U39" s="2"/>
      <c r="V39" s="2"/>
      <c r="W39" s="2"/>
    </row>
    <row r="40" spans="1:23" ht="15" customHeight="1" x14ac:dyDescent="0.25">
      <c r="A40" s="223" t="s">
        <v>398</v>
      </c>
      <c r="B40" s="221">
        <v>7</v>
      </c>
      <c r="C40" s="222" t="s">
        <v>388</v>
      </c>
      <c r="D40" s="222" t="s">
        <v>359</v>
      </c>
      <c r="E40" s="222" t="s">
        <v>360</v>
      </c>
      <c r="F40" s="220"/>
      <c r="G40" s="220"/>
      <c r="H40" s="205" t="s">
        <v>367</v>
      </c>
      <c r="I40" s="40"/>
      <c r="J40" s="40"/>
      <c r="K40" s="40"/>
      <c r="L40" s="40"/>
      <c r="M40" s="40"/>
      <c r="N40" s="40"/>
      <c r="O40" s="2"/>
      <c r="P40" s="2"/>
      <c r="Q40" s="2"/>
      <c r="R40" s="2"/>
      <c r="S40" s="2"/>
      <c r="T40" s="2"/>
      <c r="U40" s="2"/>
      <c r="V40" s="2"/>
      <c r="W40" s="2"/>
    </row>
    <row r="41" spans="1:23" ht="15" customHeight="1" x14ac:dyDescent="0.25">
      <c r="A41" s="242" t="s">
        <v>399</v>
      </c>
      <c r="B41" s="54">
        <v>7</v>
      </c>
      <c r="C41" s="55" t="s">
        <v>394</v>
      </c>
      <c r="D41" s="55" t="s">
        <v>359</v>
      </c>
      <c r="E41" s="55" t="s">
        <v>360</v>
      </c>
      <c r="F41" s="76"/>
      <c r="G41" s="76"/>
      <c r="H41" s="195"/>
      <c r="I41" s="40"/>
      <c r="J41" s="40"/>
      <c r="K41" s="40"/>
      <c r="L41" s="40"/>
      <c r="M41" s="40"/>
      <c r="N41" s="40"/>
      <c r="O41" s="2"/>
      <c r="P41" s="2"/>
      <c r="Q41" s="2"/>
      <c r="R41" s="2"/>
      <c r="S41" s="2"/>
      <c r="T41" s="2"/>
      <c r="U41" s="2"/>
      <c r="V41" s="2"/>
      <c r="W41" s="2"/>
    </row>
    <row r="42" spans="1:23" ht="15" customHeight="1" x14ac:dyDescent="0.25">
      <c r="A42" s="53" t="s">
        <v>400</v>
      </c>
      <c r="B42" s="54"/>
      <c r="C42" s="55"/>
      <c r="D42" s="55"/>
      <c r="E42" s="55"/>
      <c r="F42" s="76"/>
      <c r="G42" s="76"/>
      <c r="H42" s="195"/>
      <c r="I42" s="40"/>
      <c r="J42" s="40"/>
      <c r="K42" s="40"/>
      <c r="L42" s="40"/>
      <c r="M42" s="40"/>
      <c r="N42" s="40"/>
      <c r="O42" s="2"/>
      <c r="P42" s="2"/>
      <c r="Q42" s="2"/>
      <c r="R42" s="2"/>
      <c r="S42" s="2"/>
      <c r="T42" s="2"/>
      <c r="U42" s="2"/>
      <c r="V42" s="2"/>
      <c r="W42" s="2"/>
    </row>
    <row r="43" spans="1:23" ht="15" customHeight="1" x14ac:dyDescent="0.25">
      <c r="A43" s="234" t="s">
        <v>202</v>
      </c>
      <c r="B43" s="183"/>
      <c r="C43" s="184"/>
      <c r="D43" s="184"/>
      <c r="E43" s="184"/>
      <c r="F43" s="163"/>
      <c r="G43" s="163"/>
      <c r="H43" s="163" t="s">
        <v>370</v>
      </c>
      <c r="I43" s="40"/>
      <c r="J43" s="40"/>
      <c r="K43" s="40"/>
      <c r="L43" s="40"/>
      <c r="M43" s="40"/>
      <c r="N43" s="40"/>
      <c r="O43" s="2"/>
      <c r="P43" s="2"/>
      <c r="Q43" s="2"/>
      <c r="R43" s="2"/>
      <c r="S43" s="2"/>
      <c r="T43" s="2"/>
      <c r="U43" s="2"/>
      <c r="V43" s="2"/>
      <c r="W43" s="2"/>
    </row>
    <row r="44" spans="1:23" ht="15" customHeight="1" x14ac:dyDescent="0.25">
      <c r="A44" s="256" t="s">
        <v>401</v>
      </c>
      <c r="B44" s="257"/>
      <c r="C44" s="258"/>
      <c r="D44" s="258"/>
      <c r="E44" s="258"/>
      <c r="F44" s="259"/>
      <c r="G44" s="259"/>
      <c r="H44" s="195"/>
      <c r="I44" s="40"/>
      <c r="J44" s="40"/>
      <c r="K44" s="40"/>
      <c r="L44" s="40"/>
      <c r="M44" s="40"/>
      <c r="N44" s="40"/>
      <c r="O44" s="2"/>
      <c r="P44" s="2"/>
      <c r="Q44" s="2"/>
      <c r="R44" s="2"/>
      <c r="S44" s="2"/>
      <c r="T44" s="2"/>
      <c r="U44" s="2"/>
      <c r="V44" s="2"/>
      <c r="W44" s="2"/>
    </row>
    <row r="45" spans="1:23" ht="15" customHeight="1" x14ac:dyDescent="0.25">
      <c r="A45" s="242" t="s">
        <v>402</v>
      </c>
      <c r="B45" s="54"/>
      <c r="C45" s="55"/>
      <c r="D45" s="55"/>
      <c r="E45" s="55"/>
      <c r="F45" s="76"/>
      <c r="G45" s="76"/>
      <c r="H45" s="76"/>
      <c r="I45" s="40"/>
      <c r="J45" s="40"/>
      <c r="K45" s="40"/>
      <c r="L45" s="40"/>
      <c r="M45" s="40"/>
      <c r="N45" s="40"/>
      <c r="O45" s="2"/>
      <c r="P45" s="2"/>
      <c r="Q45" s="2"/>
      <c r="R45" s="2"/>
      <c r="S45" s="2"/>
      <c r="T45" s="2"/>
      <c r="U45" s="2"/>
      <c r="V45" s="2"/>
      <c r="W45" s="2"/>
    </row>
    <row r="46" spans="1:23" ht="15" customHeight="1" x14ac:dyDescent="0.25">
      <c r="A46" s="260" t="s">
        <v>403</v>
      </c>
      <c r="B46" s="257"/>
      <c r="C46" s="258"/>
      <c r="D46" s="258"/>
      <c r="E46" s="258"/>
      <c r="F46" s="259"/>
      <c r="G46" s="259"/>
      <c r="H46" s="76"/>
      <c r="I46" s="40"/>
      <c r="J46" s="40"/>
      <c r="K46" s="40"/>
      <c r="L46" s="40"/>
      <c r="M46" s="40"/>
      <c r="N46" s="40"/>
      <c r="O46" s="2"/>
      <c r="P46" s="2"/>
      <c r="Q46" s="2"/>
      <c r="R46" s="2"/>
      <c r="S46" s="2"/>
      <c r="T46" s="2"/>
      <c r="U46" s="2"/>
      <c r="V46" s="2"/>
      <c r="W46" s="2"/>
    </row>
    <row r="47" spans="1:23" ht="15" customHeight="1" x14ac:dyDescent="0.25">
      <c r="A47" s="260" t="s">
        <v>404</v>
      </c>
      <c r="B47" s="257"/>
      <c r="C47" s="258"/>
      <c r="D47" s="258"/>
      <c r="E47" s="258"/>
      <c r="F47" s="259"/>
      <c r="G47" s="259"/>
      <c r="H47" s="76"/>
      <c r="I47" s="40"/>
      <c r="J47" s="40"/>
      <c r="K47" s="40"/>
      <c r="L47" s="40"/>
      <c r="M47" s="40"/>
      <c r="N47" s="40"/>
      <c r="O47" s="2"/>
      <c r="P47" s="2"/>
      <c r="Q47" s="2"/>
      <c r="R47" s="2"/>
      <c r="S47" s="2"/>
      <c r="T47" s="2"/>
      <c r="U47" s="2"/>
      <c r="V47" s="2"/>
      <c r="W47" s="2"/>
    </row>
    <row r="48" spans="1:23" ht="15" customHeight="1" x14ac:dyDescent="0.25">
      <c r="A48" s="256" t="s">
        <v>405</v>
      </c>
      <c r="B48" s="261"/>
      <c r="C48" s="261"/>
      <c r="D48" s="261"/>
      <c r="E48" s="261"/>
      <c r="F48" s="78"/>
      <c r="G48" s="78"/>
      <c r="H48" s="76"/>
      <c r="I48" s="40"/>
      <c r="J48" s="40"/>
      <c r="K48" s="40"/>
      <c r="L48" s="40"/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</row>
    <row r="49" spans="1:23" ht="15" customHeight="1" x14ac:dyDescent="0.25">
      <c r="A49" s="256" t="s">
        <v>406</v>
      </c>
      <c r="B49" s="262"/>
      <c r="C49" s="262"/>
      <c r="D49" s="263"/>
      <c r="E49" s="262"/>
      <c r="F49" s="259"/>
      <c r="G49" s="259"/>
      <c r="H49" s="76"/>
      <c r="I49" s="40"/>
      <c r="J49" s="40"/>
      <c r="K49" s="40"/>
      <c r="L49" s="40"/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x14ac:dyDescent="0.25">
      <c r="A50" s="165" t="s">
        <v>407</v>
      </c>
      <c r="B50" s="255"/>
      <c r="C50" s="191"/>
      <c r="D50" s="191"/>
      <c r="E50" s="191"/>
      <c r="F50" s="181"/>
      <c r="G50" s="181"/>
      <c r="H50" s="163" t="s">
        <v>376</v>
      </c>
      <c r="I50" s="40"/>
      <c r="J50" s="4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x14ac:dyDescent="0.25">
      <c r="A51" s="165" t="s">
        <v>408</v>
      </c>
      <c r="B51" s="191"/>
      <c r="C51" s="191"/>
      <c r="D51" s="191"/>
      <c r="E51" s="191"/>
      <c r="F51" s="181"/>
      <c r="G51" s="181"/>
      <c r="H51" s="163" t="s">
        <v>376</v>
      </c>
      <c r="I51" s="40"/>
      <c r="J51" s="4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x14ac:dyDescent="0.25">
      <c r="A52" s="165" t="s">
        <v>409</v>
      </c>
      <c r="B52" s="191"/>
      <c r="C52" s="191"/>
      <c r="D52" s="191"/>
      <c r="E52" s="191"/>
      <c r="F52" s="181"/>
      <c r="G52" s="181"/>
      <c r="H52" s="163" t="s">
        <v>376</v>
      </c>
      <c r="I52" s="40"/>
      <c r="J52" s="4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x14ac:dyDescent="0.25">
      <c r="A53" s="165" t="s">
        <v>410</v>
      </c>
      <c r="B53" s="191"/>
      <c r="C53" s="191"/>
      <c r="D53" s="191"/>
      <c r="E53" s="191"/>
      <c r="F53" s="181"/>
      <c r="G53" s="181"/>
      <c r="H53" s="163" t="s">
        <v>376</v>
      </c>
      <c r="I53" s="40"/>
      <c r="J53" s="4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x14ac:dyDescent="0.25">
      <c r="A54" s="165" t="s">
        <v>411</v>
      </c>
      <c r="B54" s="191"/>
      <c r="C54" s="191"/>
      <c r="D54" s="191"/>
      <c r="E54" s="191"/>
      <c r="F54" s="181"/>
      <c r="G54" s="181"/>
      <c r="H54" s="163" t="s">
        <v>412</v>
      </c>
      <c r="I54" s="40"/>
      <c r="J54" s="4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x14ac:dyDescent="0.25">
      <c r="A55" s="165" t="s">
        <v>413</v>
      </c>
      <c r="B55" s="191"/>
      <c r="C55" s="191"/>
      <c r="D55" s="191"/>
      <c r="E55" s="191"/>
      <c r="F55" s="181"/>
      <c r="G55" s="181"/>
      <c r="H55" s="163" t="s">
        <v>412</v>
      </c>
      <c r="I55" s="40"/>
      <c r="J55" s="4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x14ac:dyDescent="0.25">
      <c r="A56" s="165" t="s">
        <v>414</v>
      </c>
      <c r="B56" s="191"/>
      <c r="C56" s="191"/>
      <c r="D56" s="191"/>
      <c r="E56" s="191"/>
      <c r="F56" s="181"/>
      <c r="G56" s="181"/>
      <c r="H56" s="163" t="s">
        <v>412</v>
      </c>
      <c r="I56" s="40"/>
      <c r="J56" s="4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x14ac:dyDescent="0.25">
      <c r="A57" s="171" t="s">
        <v>415</v>
      </c>
      <c r="B57" s="191"/>
      <c r="C57" s="191"/>
      <c r="D57" s="191"/>
      <c r="E57" s="191"/>
      <c r="F57" s="164"/>
      <c r="G57" s="164"/>
      <c r="H57" s="164" t="s">
        <v>376</v>
      </c>
      <c r="I57" s="40"/>
      <c r="J57" s="4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x14ac:dyDescent="0.25">
      <c r="A58" s="171" t="s">
        <v>416</v>
      </c>
      <c r="B58" s="191"/>
      <c r="C58" s="191"/>
      <c r="D58" s="191"/>
      <c r="E58" s="191"/>
      <c r="F58" s="164"/>
      <c r="G58" s="164"/>
      <c r="H58" s="164" t="s">
        <v>376</v>
      </c>
      <c r="I58" s="40"/>
      <c r="J58" s="4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x14ac:dyDescent="0.25">
      <c r="A59" s="171" t="s">
        <v>417</v>
      </c>
      <c r="B59" s="191"/>
      <c r="C59" s="191"/>
      <c r="D59" s="191"/>
      <c r="E59" s="191"/>
      <c r="F59" s="164"/>
      <c r="G59" s="164"/>
      <c r="H59" s="164" t="s">
        <v>376</v>
      </c>
      <c r="I59" s="40"/>
      <c r="J59" s="4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x14ac:dyDescent="0.25">
      <c r="A60" s="165" t="s">
        <v>418</v>
      </c>
      <c r="B60" s="191"/>
      <c r="C60" s="191"/>
      <c r="D60" s="191"/>
      <c r="E60" s="191"/>
      <c r="F60" s="181"/>
      <c r="G60" s="181"/>
      <c r="H60" s="164" t="s">
        <v>376</v>
      </c>
      <c r="I60" s="40"/>
      <c r="J60" s="4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x14ac:dyDescent="0.25">
      <c r="A61" s="202" t="s">
        <v>419</v>
      </c>
      <c r="B61" s="203"/>
      <c r="C61" s="203"/>
      <c r="D61" s="203"/>
      <c r="E61" s="203"/>
      <c r="F61" s="204"/>
      <c r="G61" s="204"/>
      <c r="H61" s="205" t="s">
        <v>367</v>
      </c>
      <c r="I61" s="40"/>
      <c r="J61" s="4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x14ac:dyDescent="0.25">
      <c r="A62" s="165" t="s">
        <v>420</v>
      </c>
      <c r="B62" s="191"/>
      <c r="C62" s="191"/>
      <c r="D62" s="191"/>
      <c r="E62" s="191"/>
      <c r="F62" s="181"/>
      <c r="G62" s="181"/>
      <c r="H62" s="163" t="s">
        <v>376</v>
      </c>
      <c r="I62" s="40"/>
      <c r="J62" s="4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x14ac:dyDescent="0.25">
      <c r="A63" s="175" t="s">
        <v>421</v>
      </c>
      <c r="B63" s="191"/>
      <c r="C63" s="191"/>
      <c r="D63" s="191"/>
      <c r="E63" s="191"/>
      <c r="F63" s="181"/>
      <c r="G63" s="181"/>
      <c r="H63" s="163" t="s">
        <v>412</v>
      </c>
      <c r="I63" s="40"/>
      <c r="J63" s="4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x14ac:dyDescent="0.25">
      <c r="A64" s="202" t="s">
        <v>422</v>
      </c>
      <c r="B64" s="203"/>
      <c r="C64" s="203"/>
      <c r="D64" s="203"/>
      <c r="E64" s="203"/>
      <c r="F64" s="204"/>
      <c r="G64" s="204"/>
      <c r="H64" s="205" t="s">
        <v>367</v>
      </c>
      <c r="I64" s="40"/>
      <c r="J64" s="4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x14ac:dyDescent="0.25">
      <c r="A65" s="202" t="s">
        <v>423</v>
      </c>
      <c r="B65" s="203"/>
      <c r="C65" s="203"/>
      <c r="D65" s="203"/>
      <c r="E65" s="203"/>
      <c r="F65" s="204"/>
      <c r="G65" s="204"/>
      <c r="H65" s="205" t="s">
        <v>367</v>
      </c>
      <c r="I65" s="40"/>
      <c r="J65" s="4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" customHeight="1" x14ac:dyDescent="0.25">
      <c r="A66" s="246" t="s">
        <v>424</v>
      </c>
      <c r="B66" s="246"/>
      <c r="C66" s="246"/>
      <c r="D66" s="246"/>
      <c r="E66" s="246"/>
      <c r="F66" s="247"/>
      <c r="G66" s="247"/>
      <c r="H66" s="164" t="s">
        <v>370</v>
      </c>
      <c r="I66" s="40"/>
      <c r="J66" s="40"/>
      <c r="K66" s="40"/>
      <c r="L66" s="40"/>
      <c r="M66" s="40"/>
      <c r="N66" s="40"/>
      <c r="O66" s="2"/>
      <c r="P66" s="2"/>
      <c r="Q66" s="2"/>
      <c r="R66" s="2"/>
      <c r="S66" s="2"/>
      <c r="T66" s="2"/>
      <c r="U66" s="2"/>
      <c r="V66" s="2"/>
      <c r="W66" s="2"/>
    </row>
    <row r="67" spans="1:23" ht="15" customHeight="1" x14ac:dyDescent="0.25">
      <c r="A67" s="171" t="s">
        <v>425</v>
      </c>
      <c r="B67" s="173"/>
      <c r="C67" s="168"/>
      <c r="D67" s="168"/>
      <c r="E67" s="168"/>
      <c r="F67" s="164"/>
      <c r="G67" s="164"/>
      <c r="H67" s="164" t="s">
        <v>376</v>
      </c>
      <c r="I67" s="40"/>
      <c r="J67" s="40"/>
      <c r="K67" s="40"/>
      <c r="L67" s="40"/>
      <c r="M67" s="40"/>
      <c r="N67" s="40"/>
      <c r="O67" s="2"/>
      <c r="P67" s="2"/>
      <c r="Q67" s="2"/>
      <c r="R67" s="2"/>
      <c r="S67" s="2"/>
      <c r="T67" s="2"/>
      <c r="U67" s="2"/>
      <c r="V67" s="2"/>
      <c r="W67" s="2"/>
    </row>
    <row r="68" spans="1:23" ht="15" customHeight="1" x14ac:dyDescent="0.25">
      <c r="A68" s="246" t="s">
        <v>426</v>
      </c>
      <c r="B68" s="172"/>
      <c r="C68" s="172"/>
      <c r="D68" s="172"/>
      <c r="E68" s="172"/>
      <c r="F68" s="248"/>
      <c r="G68" s="248"/>
      <c r="H68" s="164" t="s">
        <v>370</v>
      </c>
      <c r="I68" s="40"/>
      <c r="J68" s="40"/>
      <c r="K68" s="40"/>
      <c r="L68" s="40"/>
      <c r="M68" s="40"/>
      <c r="N68" s="40"/>
      <c r="O68" s="2"/>
      <c r="P68" s="2"/>
      <c r="Q68" s="2"/>
      <c r="R68" s="2"/>
      <c r="S68" s="2"/>
      <c r="T68" s="2"/>
      <c r="U68" s="2"/>
      <c r="V68" s="2"/>
      <c r="W68" s="2"/>
    </row>
    <row r="69" spans="1:23" ht="15" customHeight="1" x14ac:dyDescent="0.25">
      <c r="A69" s="206" t="s">
        <v>427</v>
      </c>
      <c r="B69" s="207"/>
      <c r="C69" s="208"/>
      <c r="D69" s="208"/>
      <c r="E69" s="208"/>
      <c r="F69" s="205"/>
      <c r="G69" s="205"/>
      <c r="H69" s="205" t="s">
        <v>367</v>
      </c>
      <c r="I69" s="40"/>
      <c r="J69" s="40"/>
      <c r="K69" s="40"/>
      <c r="L69" s="40"/>
      <c r="M69" s="40"/>
      <c r="N69" s="40"/>
      <c r="O69" s="2"/>
      <c r="P69" s="2"/>
      <c r="Q69" s="2"/>
      <c r="R69" s="2"/>
      <c r="S69" s="2"/>
      <c r="T69" s="2"/>
      <c r="U69" s="2"/>
      <c r="V69" s="2"/>
      <c r="W69" s="2"/>
    </row>
    <row r="70" spans="1:23" ht="15" customHeight="1" x14ac:dyDescent="0.25">
      <c r="A70" s="182" t="s">
        <v>324</v>
      </c>
      <c r="B70" s="183"/>
      <c r="C70" s="184"/>
      <c r="D70" s="184"/>
      <c r="E70" s="184"/>
      <c r="F70" s="163"/>
      <c r="G70" s="163"/>
      <c r="H70" s="163" t="s">
        <v>370</v>
      </c>
      <c r="I70" s="40"/>
      <c r="J70" s="40"/>
      <c r="K70" s="40"/>
      <c r="L70" s="40"/>
      <c r="M70" s="40"/>
      <c r="N70" s="40"/>
      <c r="O70" s="2"/>
      <c r="P70" s="2"/>
      <c r="Q70" s="2"/>
      <c r="R70" s="2"/>
      <c r="S70" s="2"/>
      <c r="T70" s="2"/>
      <c r="U70" s="2"/>
      <c r="V70" s="2"/>
      <c r="W70" s="2"/>
    </row>
    <row r="71" spans="1:23" ht="15" customHeight="1" x14ac:dyDescent="0.25">
      <c r="A71" s="165" t="s">
        <v>327</v>
      </c>
      <c r="B71" s="166"/>
      <c r="C71" s="166"/>
      <c r="D71" s="166"/>
      <c r="E71" s="166"/>
      <c r="F71" s="176"/>
      <c r="G71" s="176"/>
      <c r="H71" s="163" t="s">
        <v>370</v>
      </c>
      <c r="I71" s="40"/>
      <c r="J71" s="40"/>
      <c r="K71" s="40"/>
      <c r="L71" s="40"/>
      <c r="M71" s="40"/>
      <c r="N71" s="40"/>
      <c r="O71" s="2"/>
      <c r="P71" s="2"/>
      <c r="Q71" s="2"/>
      <c r="R71" s="2"/>
      <c r="S71" s="2"/>
      <c r="T71" s="2"/>
      <c r="U71" s="2"/>
      <c r="V71" s="2"/>
      <c r="W71" s="2"/>
    </row>
    <row r="72" spans="1:23" ht="15" customHeight="1" x14ac:dyDescent="0.25">
      <c r="A72" s="202" t="s">
        <v>428</v>
      </c>
      <c r="B72" s="215"/>
      <c r="C72" s="216"/>
      <c r="D72" s="216"/>
      <c r="E72" s="216"/>
      <c r="F72" s="204"/>
      <c r="G72" s="204"/>
      <c r="H72" s="205" t="s">
        <v>367</v>
      </c>
      <c r="I72" s="40"/>
      <c r="J72" s="40"/>
      <c r="K72" s="40"/>
      <c r="L72" s="40"/>
      <c r="M72" s="40"/>
      <c r="N72" s="40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175" t="s">
        <v>429</v>
      </c>
      <c r="B73" s="168"/>
      <c r="C73" s="168"/>
      <c r="D73" s="168"/>
      <c r="E73" s="168"/>
      <c r="F73" s="169"/>
      <c r="G73" s="170"/>
      <c r="H73" s="163" t="s">
        <v>412</v>
      </c>
      <c r="I73" s="40"/>
      <c r="J73" s="4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29" t="s">
        <v>430</v>
      </c>
      <c r="B74" s="228"/>
      <c r="C74" s="228"/>
      <c r="D74" s="228"/>
      <c r="E74" s="228"/>
      <c r="F74" s="230"/>
      <c r="G74" s="230"/>
      <c r="H74" s="231"/>
      <c r="I74" s="40"/>
      <c r="J74" s="4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171" t="s">
        <v>269</v>
      </c>
      <c r="B75" s="168"/>
      <c r="C75" s="168"/>
      <c r="D75" s="168"/>
      <c r="E75" s="168"/>
      <c r="F75" s="169"/>
      <c r="G75" s="169"/>
      <c r="H75" s="164" t="s">
        <v>370</v>
      </c>
      <c r="I75" s="40"/>
      <c r="J75" s="4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171" t="s">
        <v>281</v>
      </c>
      <c r="B76" s="168"/>
      <c r="C76" s="168"/>
      <c r="D76" s="168"/>
      <c r="E76" s="168"/>
      <c r="F76" s="169"/>
      <c r="G76" s="169"/>
      <c r="H76" s="164" t="s">
        <v>370</v>
      </c>
      <c r="I76" s="40"/>
      <c r="J76" s="4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10" t="s">
        <v>284</v>
      </c>
      <c r="B77" s="200"/>
      <c r="C77" s="200"/>
      <c r="D77" s="200"/>
      <c r="E77" s="200"/>
      <c r="F77" s="201"/>
      <c r="G77" s="201"/>
      <c r="H77" s="205" t="s">
        <v>433</v>
      </c>
      <c r="I77" s="40"/>
      <c r="J77" s="4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171" t="s">
        <v>294</v>
      </c>
      <c r="B78" s="168"/>
      <c r="C78" s="168"/>
      <c r="D78" s="168"/>
      <c r="E78" s="168"/>
      <c r="F78" s="169"/>
      <c r="G78" s="169"/>
      <c r="H78" s="164" t="s">
        <v>370</v>
      </c>
      <c r="I78" s="40"/>
      <c r="J78" s="4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171" t="s">
        <v>304</v>
      </c>
      <c r="B79" s="168"/>
      <c r="C79" s="168"/>
      <c r="D79" s="168"/>
      <c r="E79" s="168"/>
      <c r="F79" s="169"/>
      <c r="G79" s="169"/>
      <c r="H79" s="164" t="s">
        <v>370</v>
      </c>
      <c r="I79" s="40"/>
      <c r="J79" s="4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171" t="s">
        <v>304</v>
      </c>
      <c r="B80" s="168"/>
      <c r="C80" s="168"/>
      <c r="D80" s="168"/>
      <c r="E80" s="168"/>
      <c r="F80" s="169"/>
      <c r="G80" s="169"/>
      <c r="H80" s="164" t="s">
        <v>370</v>
      </c>
      <c r="I80" s="40"/>
      <c r="J80" s="4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5">
      <c r="A81" s="145" t="s">
        <v>431</v>
      </c>
      <c r="B81" s="63"/>
      <c r="C81" s="63"/>
      <c r="D81" s="63"/>
      <c r="E81" s="63"/>
      <c r="F81" s="250"/>
      <c r="G81" s="250"/>
      <c r="H81" s="76"/>
      <c r="I81" s="40"/>
      <c r="J81" s="4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s="210" t="s">
        <v>432</v>
      </c>
      <c r="B82" s="200"/>
      <c r="C82" s="200"/>
      <c r="D82" s="200"/>
      <c r="E82" s="200"/>
      <c r="F82" s="201"/>
      <c r="G82" s="201"/>
      <c r="H82" s="205" t="s">
        <v>433</v>
      </c>
      <c r="I82" s="40"/>
      <c r="J82" s="4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209" t="s">
        <v>434</v>
      </c>
      <c r="B83" s="200"/>
      <c r="C83" s="200"/>
      <c r="D83" s="200"/>
      <c r="E83" s="200"/>
      <c r="F83" s="201"/>
      <c r="G83" s="201"/>
      <c r="H83" s="205" t="s">
        <v>367</v>
      </c>
      <c r="I83" s="40"/>
      <c r="J83" s="4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209" t="s">
        <v>435</v>
      </c>
      <c r="B84" s="200"/>
      <c r="C84" s="200"/>
      <c r="D84" s="200"/>
      <c r="E84" s="200"/>
      <c r="F84" s="201"/>
      <c r="G84" s="201"/>
      <c r="H84" s="205" t="s">
        <v>367</v>
      </c>
      <c r="I84" s="40"/>
      <c r="J84" s="4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171" t="s">
        <v>436</v>
      </c>
      <c r="B85" s="168"/>
      <c r="C85" s="168"/>
      <c r="D85" s="168"/>
      <c r="E85" s="168"/>
      <c r="F85" s="169"/>
      <c r="G85" s="169"/>
      <c r="H85" s="170" t="s">
        <v>370</v>
      </c>
      <c r="I85" s="40"/>
      <c r="J85" s="4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145" t="s">
        <v>437</v>
      </c>
      <c r="B86" s="63"/>
      <c r="C86" s="63"/>
      <c r="D86" s="63"/>
      <c r="E86" s="63"/>
      <c r="F86" s="250"/>
      <c r="G86" s="250"/>
      <c r="H86" s="76"/>
      <c r="I86" s="40"/>
      <c r="J86" s="4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5">
      <c r="A87" s="212" t="s">
        <v>438</v>
      </c>
      <c r="B87" s="200"/>
      <c r="C87" s="200"/>
      <c r="D87" s="200"/>
      <c r="E87" s="200"/>
      <c r="F87" s="201"/>
      <c r="G87" s="201"/>
      <c r="H87" s="205" t="s">
        <v>367</v>
      </c>
      <c r="I87" s="40"/>
      <c r="J87" s="4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s="171" t="s">
        <v>439</v>
      </c>
      <c r="B88" s="168"/>
      <c r="C88" s="168"/>
      <c r="D88" s="168"/>
      <c r="E88" s="168"/>
      <c r="F88" s="169"/>
      <c r="G88" s="169"/>
      <c r="H88" s="170" t="s">
        <v>370</v>
      </c>
      <c r="I88" s="40"/>
      <c r="J88" s="4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5">
      <c r="A89" s="171" t="s">
        <v>440</v>
      </c>
      <c r="B89" s="168"/>
      <c r="C89" s="168"/>
      <c r="D89" s="168"/>
      <c r="E89" s="168"/>
      <c r="F89" s="169"/>
      <c r="G89" s="169"/>
      <c r="H89" s="170" t="s">
        <v>370</v>
      </c>
      <c r="I89" s="40"/>
      <c r="J89" s="4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s="171" t="s">
        <v>441</v>
      </c>
      <c r="B90" s="168"/>
      <c r="C90" s="168"/>
      <c r="D90" s="168"/>
      <c r="E90" s="168"/>
      <c r="F90" s="169"/>
      <c r="G90" s="169"/>
      <c r="H90" s="170" t="s">
        <v>370</v>
      </c>
      <c r="I90" s="40"/>
      <c r="J90" s="4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5">
      <c r="A91" s="217" t="s">
        <v>442</v>
      </c>
      <c r="B91" s="168"/>
      <c r="C91" s="168"/>
      <c r="D91" s="168"/>
      <c r="E91" s="168"/>
      <c r="F91" s="169"/>
      <c r="G91" s="169"/>
      <c r="H91" s="170" t="s">
        <v>370</v>
      </c>
      <c r="I91" s="40"/>
      <c r="J91" s="4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5">
      <c r="A92" s="217" t="s">
        <v>443</v>
      </c>
      <c r="B92" s="168"/>
      <c r="C92" s="168"/>
      <c r="D92" s="168"/>
      <c r="E92" s="168"/>
      <c r="F92" s="169"/>
      <c r="G92" s="169"/>
      <c r="H92" s="170" t="s">
        <v>370</v>
      </c>
      <c r="I92" s="40"/>
      <c r="J92" s="4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5">
      <c r="A93" s="217" t="s">
        <v>444</v>
      </c>
      <c r="B93" s="168"/>
      <c r="C93" s="168"/>
      <c r="D93" s="168"/>
      <c r="E93" s="168"/>
      <c r="F93" s="169"/>
      <c r="G93" s="169"/>
      <c r="H93" s="170" t="s">
        <v>370</v>
      </c>
      <c r="I93" s="40"/>
      <c r="J93" s="4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s="217" t="s">
        <v>445</v>
      </c>
      <c r="B94" s="168"/>
      <c r="C94" s="168"/>
      <c r="D94" s="168"/>
      <c r="E94" s="168"/>
      <c r="F94" s="169"/>
      <c r="G94" s="169"/>
      <c r="H94" s="170" t="s">
        <v>370</v>
      </c>
      <c r="I94" s="40"/>
      <c r="J94" s="4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5">
      <c r="A95" s="199" t="s">
        <v>446</v>
      </c>
      <c r="B95" s="200"/>
      <c r="C95" s="200"/>
      <c r="D95" s="200"/>
      <c r="E95" s="200"/>
      <c r="F95" s="201"/>
      <c r="G95" s="201"/>
      <c r="H95" s="201" t="s">
        <v>367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5">
      <c r="A96" s="217" t="s">
        <v>447</v>
      </c>
      <c r="B96" s="168"/>
      <c r="C96" s="168"/>
      <c r="D96" s="168"/>
      <c r="E96" s="168"/>
      <c r="F96" s="169"/>
      <c r="G96" s="169"/>
      <c r="H96" s="170" t="s">
        <v>370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5">
      <c r="A97" s="199" t="s">
        <v>448</v>
      </c>
      <c r="B97" s="200"/>
      <c r="C97" s="200"/>
      <c r="D97" s="200"/>
      <c r="E97" s="200"/>
      <c r="F97" s="201"/>
      <c r="G97" s="201"/>
      <c r="H97" s="201" t="s">
        <v>367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s="199" t="s">
        <v>449</v>
      </c>
      <c r="B98" s="200"/>
      <c r="C98" s="200"/>
      <c r="D98" s="200"/>
      <c r="E98" s="200"/>
      <c r="F98" s="201"/>
      <c r="G98" s="201"/>
      <c r="H98" s="201" t="s">
        <v>367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199" t="s">
        <v>450</v>
      </c>
      <c r="B99" s="200"/>
      <c r="C99" s="200"/>
      <c r="D99" s="200"/>
      <c r="E99" s="200"/>
      <c r="F99" s="201"/>
      <c r="G99" s="201"/>
      <c r="H99" s="201" t="s">
        <v>367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s="171" t="s">
        <v>451</v>
      </c>
      <c r="B100" s="168"/>
      <c r="C100" s="168"/>
      <c r="D100" s="168"/>
      <c r="E100" s="168"/>
      <c r="F100" s="169"/>
      <c r="G100" s="169"/>
      <c r="H100" s="170" t="s">
        <v>370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5">
      <c r="A101" s="210" t="s">
        <v>452</v>
      </c>
      <c r="B101" s="200"/>
      <c r="C101" s="200"/>
      <c r="D101" s="200"/>
      <c r="E101" s="200"/>
      <c r="F101" s="211"/>
      <c r="G101" s="211"/>
      <c r="H101" s="201" t="s">
        <v>367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s="171" t="s">
        <v>453</v>
      </c>
      <c r="B102" s="168"/>
      <c r="C102" s="168"/>
      <c r="D102" s="168"/>
      <c r="E102" s="168"/>
      <c r="F102" s="168"/>
      <c r="G102" s="168"/>
      <c r="H102" s="170" t="s">
        <v>370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5">
      <c r="A103" s="172" t="s">
        <v>454</v>
      </c>
      <c r="B103" s="168"/>
      <c r="C103" s="168"/>
      <c r="D103" s="168"/>
      <c r="E103" s="168"/>
      <c r="F103" s="168"/>
      <c r="G103" s="168"/>
      <c r="H103" s="170" t="s">
        <v>370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5">
      <c r="A104" s="172" t="s">
        <v>455</v>
      </c>
      <c r="B104" s="168"/>
      <c r="C104" s="168"/>
      <c r="D104" s="168"/>
      <c r="E104" s="168"/>
      <c r="F104" s="168"/>
      <c r="G104" s="168"/>
      <c r="H104" s="170" t="s">
        <v>370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74" t="s">
        <v>456</v>
      </c>
      <c r="B105" s="168"/>
      <c r="C105" s="168"/>
      <c r="D105" s="168"/>
      <c r="E105" s="168"/>
      <c r="F105" s="168"/>
      <c r="G105" s="168"/>
      <c r="H105" s="170" t="s">
        <v>370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10" t="s">
        <v>457</v>
      </c>
      <c r="B106" s="200"/>
      <c r="C106" s="200"/>
      <c r="D106" s="200"/>
      <c r="E106" s="200"/>
      <c r="F106" s="200"/>
      <c r="G106" s="200"/>
      <c r="H106" s="226" t="s">
        <v>367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171" t="s">
        <v>458</v>
      </c>
      <c r="B107" s="168"/>
      <c r="C107" s="168"/>
      <c r="D107" s="168"/>
      <c r="E107" s="168"/>
      <c r="F107" s="168"/>
      <c r="G107" s="168"/>
      <c r="H107" s="170" t="s">
        <v>370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145" t="s">
        <v>459</v>
      </c>
      <c r="B108" s="63"/>
      <c r="C108" s="63"/>
      <c r="D108" s="63"/>
      <c r="E108" s="63"/>
      <c r="F108" s="63"/>
      <c r="G108" s="63"/>
      <c r="H108" s="7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145" t="s">
        <v>460</v>
      </c>
      <c r="B109" s="63"/>
      <c r="C109" s="63"/>
      <c r="D109" s="63"/>
      <c r="E109" s="63"/>
      <c r="F109" s="63"/>
      <c r="G109" s="63"/>
      <c r="H109" s="7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10" t="s">
        <v>461</v>
      </c>
      <c r="B110" s="200"/>
      <c r="C110" s="200"/>
      <c r="D110" s="200"/>
      <c r="E110" s="200"/>
      <c r="F110" s="200"/>
      <c r="G110" s="200"/>
      <c r="H110" s="226" t="s">
        <v>367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210" t="s">
        <v>462</v>
      </c>
      <c r="B111" s="200"/>
      <c r="C111" s="200"/>
      <c r="D111" s="200"/>
      <c r="E111" s="200"/>
      <c r="F111" s="200"/>
      <c r="G111" s="200"/>
      <c r="H111" s="226" t="s">
        <v>367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10" t="s">
        <v>463</v>
      </c>
      <c r="B112" s="200"/>
      <c r="C112" s="200"/>
      <c r="D112" s="200"/>
      <c r="E112" s="200"/>
      <c r="F112" s="200"/>
      <c r="G112" s="200"/>
      <c r="H112" s="226" t="s">
        <v>367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145" t="s">
        <v>464</v>
      </c>
      <c r="B113" s="63"/>
      <c r="C113" s="63"/>
      <c r="D113" s="63"/>
      <c r="E113" s="63"/>
      <c r="F113" s="63"/>
      <c r="G113" s="63"/>
      <c r="H113" s="7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09" t="s">
        <v>465</v>
      </c>
      <c r="B114" s="227"/>
      <c r="C114" s="227"/>
      <c r="D114" s="227"/>
      <c r="E114" s="227"/>
      <c r="F114" s="227"/>
      <c r="G114" s="227"/>
      <c r="H114" s="226" t="s">
        <v>367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145" t="s">
        <v>466</v>
      </c>
      <c r="B115" s="63"/>
      <c r="C115" s="63"/>
      <c r="D115" s="63"/>
      <c r="E115" s="63"/>
      <c r="F115" s="63"/>
      <c r="G115" s="63"/>
      <c r="H115" s="7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145" t="s">
        <v>467</v>
      </c>
      <c r="B116" s="63"/>
      <c r="C116" s="63"/>
      <c r="D116" s="63"/>
      <c r="E116" s="63"/>
      <c r="F116" s="63"/>
      <c r="G116" s="63"/>
      <c r="H116" s="7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145" t="s">
        <v>468</v>
      </c>
      <c r="B117" s="63"/>
      <c r="C117" s="63"/>
      <c r="D117" s="63"/>
      <c r="E117" s="63"/>
      <c r="F117" s="63"/>
      <c r="G117" s="63"/>
      <c r="H117" s="7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145" t="s">
        <v>469</v>
      </c>
      <c r="B118" s="63"/>
      <c r="C118" s="63"/>
      <c r="D118" s="63"/>
      <c r="E118" s="63"/>
      <c r="F118" s="63"/>
      <c r="G118" s="63"/>
      <c r="H118" s="7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12" t="s">
        <v>470</v>
      </c>
      <c r="B119" s="200"/>
      <c r="C119" s="200"/>
      <c r="D119" s="200"/>
      <c r="E119" s="200"/>
      <c r="F119" s="200"/>
      <c r="G119" s="200"/>
      <c r="H119" s="226" t="s">
        <v>367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145" t="s">
        <v>471</v>
      </c>
      <c r="B120" s="63"/>
      <c r="C120" s="63"/>
      <c r="D120" s="63"/>
      <c r="E120" s="63"/>
      <c r="F120" s="63"/>
      <c r="G120" s="63"/>
      <c r="H120" s="7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10" t="s">
        <v>472</v>
      </c>
      <c r="B121" s="200"/>
      <c r="C121" s="200"/>
      <c r="D121" s="200"/>
      <c r="E121" s="200"/>
      <c r="F121" s="200"/>
      <c r="G121" s="200"/>
      <c r="H121" s="226" t="s">
        <v>367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145" t="s">
        <v>473</v>
      </c>
      <c r="B122" s="63"/>
      <c r="C122" s="63"/>
      <c r="D122" s="63"/>
      <c r="E122" s="63"/>
      <c r="F122" s="63"/>
      <c r="G122" s="63"/>
      <c r="H122" s="7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145" t="s">
        <v>474</v>
      </c>
      <c r="B123" s="63"/>
      <c r="C123" s="63"/>
      <c r="D123" s="63"/>
      <c r="E123" s="63"/>
      <c r="F123" s="63"/>
      <c r="G123" s="63"/>
      <c r="H123" s="7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145" t="s">
        <v>475</v>
      </c>
      <c r="B124" s="63"/>
      <c r="C124" s="63"/>
      <c r="D124" s="63"/>
      <c r="E124" s="63"/>
      <c r="F124" s="63"/>
      <c r="G124" s="63"/>
      <c r="H124" s="7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145" t="s">
        <v>476</v>
      </c>
      <c r="B125" s="63"/>
      <c r="C125" s="63"/>
      <c r="D125" s="63"/>
      <c r="E125" s="63"/>
      <c r="F125" s="63"/>
      <c r="G125" s="63"/>
      <c r="H125" s="7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145" t="s">
        <v>477</v>
      </c>
      <c r="B126" s="63"/>
      <c r="C126" s="63"/>
      <c r="D126" s="63"/>
      <c r="E126" s="63"/>
      <c r="F126" s="63"/>
      <c r="G126" s="63"/>
      <c r="H126" s="7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145" t="s">
        <v>478</v>
      </c>
      <c r="B127" s="63"/>
      <c r="C127" s="63"/>
      <c r="D127" s="63"/>
      <c r="E127" s="63"/>
      <c r="F127" s="63"/>
      <c r="G127" s="63"/>
      <c r="H127" s="7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145" t="s">
        <v>479</v>
      </c>
      <c r="B128" s="63"/>
      <c r="C128" s="63"/>
      <c r="D128" s="63"/>
      <c r="E128" s="63"/>
      <c r="F128" s="63"/>
      <c r="G128" s="63"/>
      <c r="H128" s="7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145" t="s">
        <v>480</v>
      </c>
      <c r="B129" s="63"/>
      <c r="C129" s="63"/>
      <c r="D129" s="63"/>
      <c r="E129" s="63"/>
      <c r="F129" s="63"/>
      <c r="G129" s="63"/>
      <c r="H129" s="7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145" t="s">
        <v>481</v>
      </c>
      <c r="B130" s="63"/>
      <c r="C130" s="63"/>
      <c r="D130" s="63"/>
      <c r="E130" s="63"/>
      <c r="F130" s="63"/>
      <c r="G130" s="63"/>
      <c r="H130" s="7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145" t="s">
        <v>482</v>
      </c>
      <c r="B131" s="63"/>
      <c r="C131" s="63"/>
      <c r="D131" s="63"/>
      <c r="E131" s="63"/>
      <c r="F131" s="63"/>
      <c r="G131" s="63"/>
      <c r="H131" s="7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145" t="s">
        <v>483</v>
      </c>
      <c r="B132" s="63"/>
      <c r="C132" s="63"/>
      <c r="D132" s="63"/>
      <c r="E132" s="63"/>
      <c r="F132" s="63"/>
      <c r="G132" s="63"/>
      <c r="H132" s="195" t="s">
        <v>370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145" t="s">
        <v>484</v>
      </c>
      <c r="B133" s="63"/>
      <c r="C133" s="63"/>
      <c r="D133" s="63"/>
      <c r="E133" s="63"/>
      <c r="F133" s="63"/>
      <c r="G133" s="63"/>
      <c r="H133" s="195" t="s">
        <v>370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145" t="s">
        <v>485</v>
      </c>
      <c r="B134" s="63"/>
      <c r="C134" s="63"/>
      <c r="D134" s="63"/>
      <c r="E134" s="63"/>
      <c r="F134" s="63"/>
      <c r="G134" s="63"/>
      <c r="H134" s="195" t="s">
        <v>370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53" t="s">
        <v>486</v>
      </c>
      <c r="B135" s="63"/>
      <c r="C135" s="63"/>
      <c r="D135" s="63"/>
      <c r="E135" s="63"/>
      <c r="F135" s="63"/>
      <c r="G135" s="63"/>
      <c r="H135" s="79" t="s">
        <v>370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145" t="s">
        <v>487</v>
      </c>
      <c r="B136" s="63"/>
      <c r="C136" s="63"/>
      <c r="D136" s="63"/>
      <c r="E136" s="63"/>
      <c r="F136" s="63"/>
      <c r="G136" s="63"/>
      <c r="H136" s="195" t="s">
        <v>370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145" t="s">
        <v>488</v>
      </c>
      <c r="B137" s="63"/>
      <c r="C137" s="63"/>
      <c r="D137" s="63"/>
      <c r="E137" s="63"/>
      <c r="F137" s="63"/>
      <c r="G137" s="63"/>
      <c r="H137" s="195" t="s">
        <v>370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145" t="s">
        <v>489</v>
      </c>
      <c r="B138" s="63"/>
      <c r="C138" s="63"/>
      <c r="D138" s="63"/>
      <c r="E138" s="63"/>
      <c r="F138" s="63"/>
      <c r="G138" s="63"/>
      <c r="H138" s="79" t="s">
        <v>376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5">
      <c r="A139" s="171" t="s">
        <v>490</v>
      </c>
      <c r="B139" s="168"/>
      <c r="C139" s="168"/>
      <c r="D139" s="168"/>
      <c r="E139" s="168"/>
      <c r="F139" s="168"/>
      <c r="G139" s="168"/>
      <c r="H139" s="170" t="s">
        <v>370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5">
      <c r="A140" s="254" t="s">
        <v>491</v>
      </c>
      <c r="B140" s="63"/>
      <c r="C140" s="63"/>
      <c r="D140" s="63"/>
      <c r="E140" s="63" t="s">
        <v>492</v>
      </c>
      <c r="F140" s="63"/>
      <c r="G140" s="63"/>
      <c r="H140" s="25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172" t="s">
        <v>493</v>
      </c>
      <c r="B141" s="168"/>
      <c r="C141" s="168"/>
      <c r="D141" s="168"/>
      <c r="E141" s="168" t="s">
        <v>492</v>
      </c>
      <c r="F141" s="168"/>
      <c r="G141" s="168"/>
      <c r="H141" s="169" t="s">
        <v>376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3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5">
      <c r="A143" s="3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5">
      <c r="A144" s="3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5">
      <c r="A145" s="3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5">
      <c r="A146" s="3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5">
      <c r="A147" s="3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5">
      <c r="A148" s="3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5">
      <c r="A149" s="3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5">
      <c r="A150" s="3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5">
      <c r="A151" s="3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5">
      <c r="A152" s="3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5">
      <c r="A153" s="3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5">
      <c r="A154" s="3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5">
      <c r="A155" s="3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5">
      <c r="A156" s="3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5">
      <c r="A157" s="3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5">
      <c r="A158" s="3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5">
      <c r="A159" s="3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5">
      <c r="A160" s="3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5">
      <c r="A161" s="3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5">
      <c r="A162" s="3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3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3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5">
      <c r="A165" s="3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5">
      <c r="A166" s="3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5">
      <c r="A167" s="3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5">
      <c r="A168" s="3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3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5">
      <c r="A170" s="3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5">
      <c r="A171" s="3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5">
      <c r="A172" s="3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5">
      <c r="A173" s="3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5">
      <c r="A174" s="3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5">
      <c r="A175" s="3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5">
      <c r="A176" s="3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5">
      <c r="A177" s="3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3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3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3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5">
      <c r="A181" s="3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3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5">
      <c r="A183" s="3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5">
      <c r="A184" s="3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3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3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3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3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3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3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3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5">
      <c r="A192" s="3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5">
      <c r="A193" s="3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5">
      <c r="A194" s="3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5">
      <c r="A195" s="3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5">
      <c r="A196" s="3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5">
      <c r="A197" s="3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5">
      <c r="A198" s="3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5">
      <c r="A199" s="3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5">
      <c r="A200" s="3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5">
      <c r="A201" s="3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3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5">
      <c r="A203" s="3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5">
      <c r="A204" s="3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5">
      <c r="A205" s="3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5">
      <c r="A206" s="3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5">
      <c r="A207" s="3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5">
      <c r="A208" s="3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5">
      <c r="A209" s="3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5">
      <c r="A210" s="3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3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5">
      <c r="A212" s="3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3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3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5">
      <c r="A215" s="3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3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3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5">
      <c r="A218" s="3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3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3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3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3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3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5">
      <c r="A224" s="3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3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3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5">
      <c r="A227" s="3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3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3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3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3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5">
      <c r="A232" s="3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5">
      <c r="A233" s="3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5">
      <c r="A234" s="3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5">
      <c r="A235" s="3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5">
      <c r="A236" s="3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5">
      <c r="A237" s="3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5">
      <c r="A238" s="3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5">
      <c r="A239" s="3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5">
      <c r="A240" s="3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5">
      <c r="A241" s="3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5">
      <c r="A242" s="3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5">
      <c r="A243" s="3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5">
      <c r="A244" s="3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5">
      <c r="A245" s="3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5">
      <c r="A246" s="3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5">
      <c r="A247" s="3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5">
      <c r="A248" s="3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5">
      <c r="A249" s="3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5">
      <c r="A250" s="3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5">
      <c r="A251" s="3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5">
      <c r="A252" s="3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5">
      <c r="A253" s="3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5">
      <c r="A254" s="3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5">
      <c r="A255" s="3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5">
      <c r="A256" s="3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5">
      <c r="A257" s="3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5">
      <c r="A258" s="3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5">
      <c r="A259" s="3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5">
      <c r="A260" s="3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5">
      <c r="A261" s="3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5">
      <c r="A262" s="3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5">
      <c r="A263" s="3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5">
      <c r="A264" s="3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5">
      <c r="A265" s="3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5">
      <c r="A266" s="3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5">
      <c r="A267" s="3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5">
      <c r="A268" s="3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5">
      <c r="A269" s="3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5">
      <c r="A270" s="3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5">
      <c r="A271" s="3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5">
      <c r="A272" s="3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5">
      <c r="A273" s="3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5">
      <c r="A274" s="3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5">
      <c r="A275" s="3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5">
      <c r="A276" s="3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5">
      <c r="A277" s="3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5">
      <c r="A278" s="3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5">
      <c r="A279" s="3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5">
      <c r="A280" s="3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5">
      <c r="A281" s="3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5">
      <c r="A282" s="3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5">
      <c r="A283" s="3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5">
      <c r="A284" s="3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5">
      <c r="A285" s="3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5">
      <c r="A286" s="3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5">
      <c r="A287" s="3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5">
      <c r="A288" s="3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5">
      <c r="A289" s="3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5">
      <c r="A290" s="3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5">
      <c r="A291" s="3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5">
      <c r="A292" s="3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5">
      <c r="A293" s="3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5">
      <c r="A294" s="3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5">
      <c r="A295" s="3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5">
      <c r="A296" s="3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5">
      <c r="A297" s="3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5">
      <c r="A298" s="3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5">
      <c r="A299" s="3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5">
      <c r="A300" s="3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5">
      <c r="A301" s="3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5">
      <c r="A302" s="3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5">
      <c r="A303" s="3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5">
      <c r="A304" s="3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5">
      <c r="A305" s="3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5">
      <c r="A306" s="3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5">
      <c r="A307" s="3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5">
      <c r="A308" s="3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5">
      <c r="A309" s="3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5">
      <c r="A310" s="3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5">
      <c r="A311" s="3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5">
      <c r="A312" s="3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5">
      <c r="A313" s="3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5">
      <c r="A314" s="3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5">
      <c r="A315" s="3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5">
      <c r="A316" s="3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5">
      <c r="A317" s="3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5">
      <c r="A318" s="3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5">
      <c r="A319" s="3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5">
      <c r="A320" s="3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5">
      <c r="A321" s="3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5">
      <c r="A322" s="3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5">
      <c r="A323" s="3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5">
      <c r="A324" s="3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5">
      <c r="A325" s="3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5">
      <c r="A326" s="3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5">
      <c r="A327" s="3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5">
      <c r="A328" s="3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5">
      <c r="A329" s="3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5">
      <c r="A330" s="3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5">
      <c r="A331" s="3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5">
      <c r="A332" s="3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5">
      <c r="A333" s="3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5">
      <c r="A334" s="3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5">
      <c r="A335" s="3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5">
      <c r="A336" s="3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5">
      <c r="A337" s="3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5">
      <c r="A338" s="3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5">
      <c r="A339" s="3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5">
      <c r="A340" s="3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5">
      <c r="A341" s="3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5">
      <c r="A342" s="3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5">
      <c r="A343" s="3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5">
      <c r="A344" s="3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5">
      <c r="A345" s="3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5">
      <c r="A346" s="3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5">
      <c r="A347" s="3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5">
      <c r="A348" s="3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5">
      <c r="A349" s="3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5">
      <c r="A350" s="3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5">
      <c r="A351" s="3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5">
      <c r="A352" s="3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5">
      <c r="A353" s="3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5">
      <c r="A354" s="3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5">
      <c r="A355" s="3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5">
      <c r="A356" s="3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5">
      <c r="A357" s="3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5">
      <c r="A358" s="3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5">
      <c r="A359" s="3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5">
      <c r="A360" s="3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5">
      <c r="A361" s="3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5">
      <c r="A362" s="3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5">
      <c r="A363" s="3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5">
      <c r="A364" s="3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5">
      <c r="A365" s="3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5">
      <c r="A366" s="3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5">
      <c r="A367" s="3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5">
      <c r="A368" s="3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5">
      <c r="A369" s="3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5">
      <c r="A370" s="3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5">
      <c r="A371" s="3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5">
      <c r="A372" s="3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5">
      <c r="A373" s="3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5">
      <c r="A374" s="3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5">
      <c r="A375" s="3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5">
      <c r="A376" s="3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5">
      <c r="A377" s="3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5">
      <c r="A378" s="3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5">
      <c r="A379" s="3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5">
      <c r="A380" s="3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5">
      <c r="A381" s="3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5">
      <c r="A382" s="3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5">
      <c r="A383" s="3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5">
      <c r="A384" s="3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5">
      <c r="A385" s="3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5">
      <c r="A386" s="3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5">
      <c r="A387" s="3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5">
      <c r="A388" s="3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5">
      <c r="A389" s="3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5">
      <c r="A390" s="3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5">
      <c r="A391" s="3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5">
      <c r="A392" s="3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5">
      <c r="A393" s="3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5">
      <c r="A394" s="3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5">
      <c r="A395" s="3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5">
      <c r="A396" s="3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5">
      <c r="A397" s="3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5">
      <c r="A398" s="3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5">
      <c r="A399" s="3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5">
      <c r="A400" s="3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5">
      <c r="A401" s="3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5">
      <c r="A402" s="3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5">
      <c r="A403" s="3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5">
      <c r="A404" s="3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5">
      <c r="A405" s="3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5">
      <c r="A406" s="3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5">
      <c r="A407" s="3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5">
      <c r="A408" s="3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5">
      <c r="A409" s="3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5">
      <c r="A410" s="3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5">
      <c r="A411" s="3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5">
      <c r="A412" s="3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5">
      <c r="A413" s="3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5">
      <c r="A414" s="3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5">
      <c r="A415" s="3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5">
      <c r="A416" s="3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5">
      <c r="A417" s="3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5">
      <c r="A418" s="3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5">
      <c r="A419" s="3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5">
      <c r="A420" s="3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5">
      <c r="A421" s="3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5">
      <c r="A422" s="3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5">
      <c r="A423" s="3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5">
      <c r="A424" s="3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5">
      <c r="A425" s="3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5">
      <c r="A426" s="3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5">
      <c r="A427" s="3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5">
      <c r="A428" s="3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5">
      <c r="A429" s="3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5">
      <c r="A430" s="3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5">
      <c r="A431" s="3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5">
      <c r="A432" s="3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5">
      <c r="A433" s="3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5">
      <c r="A434" s="3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5">
      <c r="A435" s="3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5">
      <c r="A436" s="3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5">
      <c r="A437" s="3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5">
      <c r="A438" s="3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5">
      <c r="A439" s="3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5">
      <c r="A440" s="3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5">
      <c r="A441" s="3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5">
      <c r="A442" s="3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5">
      <c r="A443" s="3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5">
      <c r="A444" s="3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5">
      <c r="A445" s="3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5">
      <c r="A446" s="3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5">
      <c r="A447" s="3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5">
      <c r="A448" s="3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5">
      <c r="A449" s="3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5">
      <c r="A450" s="3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5">
      <c r="A451" s="3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5">
      <c r="A452" s="3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5">
      <c r="A453" s="3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5">
      <c r="A454" s="3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5">
      <c r="A455" s="3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5">
      <c r="A456" s="3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5">
      <c r="A457" s="3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5">
      <c r="A458" s="3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5">
      <c r="A459" s="3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5">
      <c r="A460" s="3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5">
      <c r="A461" s="3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5">
      <c r="A462" s="3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5">
      <c r="A463" s="3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5">
      <c r="A464" s="3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5">
      <c r="A465" s="3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5">
      <c r="A466" s="3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5">
      <c r="A467" s="3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5">
      <c r="A468" s="3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5">
      <c r="A469" s="3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5">
      <c r="A470" s="3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5">
      <c r="A471" s="3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5">
      <c r="A472" s="3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5">
      <c r="A473" s="3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5">
      <c r="A474" s="3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5">
      <c r="A475" s="3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5">
      <c r="A476" s="3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5">
      <c r="A477" s="3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5">
      <c r="A478" s="3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5">
      <c r="A479" s="3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5">
      <c r="A480" s="3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5">
      <c r="A481" s="3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5">
      <c r="A482" s="3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5">
      <c r="A483" s="3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5">
      <c r="A484" s="3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5">
      <c r="A485" s="3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5">
      <c r="A486" s="3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5">
      <c r="A487" s="3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5">
      <c r="A488" s="3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5">
      <c r="A489" s="3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5">
      <c r="A490" s="3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5">
      <c r="A491" s="3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5">
      <c r="A492" s="3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5">
      <c r="A493" s="3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5">
      <c r="A494" s="3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5">
      <c r="A495" s="3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5">
      <c r="A496" s="3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5">
      <c r="A497" s="3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5">
      <c r="A498" s="3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5">
      <c r="A499" s="3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5">
      <c r="A500" s="3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5">
      <c r="A501" s="3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5">
      <c r="A502" s="3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5">
      <c r="A503" s="3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5">
      <c r="A504" s="3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5">
      <c r="A505" s="3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5">
      <c r="A506" s="3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5">
      <c r="A507" s="3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5">
      <c r="A508" s="3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5">
      <c r="A509" s="3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5">
      <c r="A510" s="3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5">
      <c r="A511" s="3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5">
      <c r="A512" s="3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5">
      <c r="A513" s="3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5">
      <c r="A514" s="3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5">
      <c r="A515" s="3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5">
      <c r="A516" s="3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5">
      <c r="A517" s="3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5">
      <c r="A518" s="3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5">
      <c r="A519" s="3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5">
      <c r="A520" s="3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5">
      <c r="A521" s="3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5">
      <c r="A522" s="3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5">
      <c r="A523" s="3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5">
      <c r="A524" s="3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5">
      <c r="A525" s="3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5">
      <c r="A526" s="3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5">
      <c r="A527" s="3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5">
      <c r="A528" s="3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5">
      <c r="A529" s="3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5">
      <c r="A530" s="3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5">
      <c r="A531" s="3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5">
      <c r="A532" s="3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5">
      <c r="A533" s="3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5">
      <c r="A534" s="3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5">
      <c r="A535" s="3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5">
      <c r="A536" s="3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5">
      <c r="A537" s="3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5">
      <c r="A538" s="3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5">
      <c r="A539" s="3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5">
      <c r="A540" s="3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5">
      <c r="A541" s="3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5">
      <c r="A542" s="3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5">
      <c r="A543" s="3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5">
      <c r="A544" s="3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5">
      <c r="A545" s="3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5">
      <c r="A546" s="3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5">
      <c r="A547" s="3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5">
      <c r="A548" s="3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5">
      <c r="A549" s="3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5">
      <c r="A550" s="3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5">
      <c r="A551" s="3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5">
      <c r="A552" s="3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5">
      <c r="A553" s="3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5">
      <c r="A554" s="3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5">
      <c r="A555" s="3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5">
      <c r="A556" s="3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5">
      <c r="A557" s="3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5">
      <c r="A558" s="3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5">
      <c r="A559" s="3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5">
      <c r="A560" s="3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5">
      <c r="A561" s="3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5">
      <c r="A562" s="3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5">
      <c r="A563" s="3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5">
      <c r="A564" s="3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5">
      <c r="A565" s="3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5">
      <c r="A566" s="3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5">
      <c r="A567" s="3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5">
      <c r="A568" s="3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5">
      <c r="A569" s="3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5">
      <c r="A570" s="3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5">
      <c r="A571" s="3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5">
      <c r="A572" s="3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5">
      <c r="A573" s="3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5">
      <c r="A574" s="3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5">
      <c r="A575" s="3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5">
      <c r="A576" s="3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5">
      <c r="A577" s="3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5">
      <c r="A578" s="3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5">
      <c r="A579" s="3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5">
      <c r="A580" s="3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5">
      <c r="A581" s="3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5">
      <c r="A582" s="3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5">
      <c r="A583" s="3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5">
      <c r="A584" s="3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5">
      <c r="A585" s="3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5">
      <c r="A586" s="3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5">
      <c r="A587" s="3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5">
      <c r="A588" s="3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5">
      <c r="A589" s="3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5">
      <c r="A590" s="3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5">
      <c r="A591" s="3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5">
      <c r="A592" s="3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5">
      <c r="A593" s="3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5">
      <c r="A594" s="3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5">
      <c r="A595" s="3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5">
      <c r="A596" s="3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5">
      <c r="A597" s="3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5">
      <c r="A598" s="3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5">
      <c r="A599" s="3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5">
      <c r="A600" s="3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5">
      <c r="A601" s="3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5">
      <c r="A602" s="3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5">
      <c r="A603" s="3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5">
      <c r="A604" s="3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5">
      <c r="A605" s="3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5">
      <c r="A606" s="3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5">
      <c r="A607" s="3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5">
      <c r="A608" s="3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5">
      <c r="A609" s="3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5">
      <c r="A610" s="3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5">
      <c r="A611" s="3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5">
      <c r="A612" s="3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5">
      <c r="A613" s="3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5">
      <c r="A614" s="3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5">
      <c r="A615" s="3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5">
      <c r="A616" s="3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5">
      <c r="A617" s="3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5">
      <c r="A618" s="3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5">
      <c r="A619" s="3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5">
      <c r="A620" s="3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5">
      <c r="A621" s="3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5">
      <c r="A622" s="3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5">
      <c r="A623" s="3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5">
      <c r="A624" s="3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5">
      <c r="A625" s="3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5">
      <c r="A626" s="3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5">
      <c r="A627" s="3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5">
      <c r="A628" s="3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5">
      <c r="A629" s="3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5">
      <c r="A630" s="3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5">
      <c r="A631" s="3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5">
      <c r="A632" s="3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5">
      <c r="A633" s="3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5">
      <c r="A634" s="3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5">
      <c r="A635" s="3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5">
      <c r="A636" s="3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5">
      <c r="A637" s="3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5">
      <c r="A638" s="3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5">
      <c r="A639" s="3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5">
      <c r="A640" s="3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5">
      <c r="A641" s="3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5">
      <c r="A642" s="3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5">
      <c r="A643" s="3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5">
      <c r="A644" s="3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5">
      <c r="A645" s="3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5">
      <c r="A646" s="3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5">
      <c r="A647" s="3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5">
      <c r="A648" s="3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5">
      <c r="A649" s="3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5">
      <c r="A650" s="3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5">
      <c r="A651" s="3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5">
      <c r="A652" s="3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5">
      <c r="A653" s="3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5">
      <c r="A654" s="3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5">
      <c r="A655" s="3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5">
      <c r="A656" s="3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5">
      <c r="A657" s="3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5">
      <c r="A658" s="3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5">
      <c r="A659" s="3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5">
      <c r="A660" s="3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5">
      <c r="A661" s="3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5">
      <c r="A662" s="3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5">
      <c r="A663" s="3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5">
      <c r="A664" s="3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5">
      <c r="A665" s="3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5">
      <c r="A666" s="3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5">
      <c r="A667" s="3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5">
      <c r="A668" s="3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5">
      <c r="A669" s="3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5">
      <c r="A670" s="3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5">
      <c r="A671" s="3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5">
      <c r="A672" s="3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5">
      <c r="A673" s="3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5">
      <c r="A674" s="3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5">
      <c r="A675" s="3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5">
      <c r="A676" s="3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5">
      <c r="A677" s="3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5">
      <c r="A678" s="3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5">
      <c r="A679" s="3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5">
      <c r="A680" s="3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5">
      <c r="A681" s="3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5">
      <c r="A682" s="3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5">
      <c r="A683" s="3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5">
      <c r="A684" s="3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5">
      <c r="A685" s="3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5">
      <c r="A686" s="3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5">
      <c r="A687" s="3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5">
      <c r="A688" s="3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5">
      <c r="A689" s="3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5">
      <c r="A690" s="3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5">
      <c r="A691" s="3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5">
      <c r="A692" s="3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5">
      <c r="A693" s="3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5">
      <c r="A694" s="3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5">
      <c r="A695" s="3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5">
      <c r="A696" s="3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5">
      <c r="A697" s="3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5">
      <c r="A698" s="3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5">
      <c r="A699" s="3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5">
      <c r="A700" s="3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5">
      <c r="A701" s="3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5">
      <c r="A702" s="3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5">
      <c r="A703" s="3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5">
      <c r="A704" s="3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5">
      <c r="A705" s="3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5">
      <c r="A706" s="3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5">
      <c r="A707" s="3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5">
      <c r="A708" s="3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5">
      <c r="A709" s="3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5">
      <c r="A710" s="3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5">
      <c r="A711" s="3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5">
      <c r="A712" s="3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5">
      <c r="A713" s="3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5">
      <c r="A714" s="3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5">
      <c r="A715" s="3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5">
      <c r="A716" s="3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5">
      <c r="A717" s="3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5">
      <c r="A718" s="3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5">
      <c r="A719" s="3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5">
      <c r="A720" s="3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5">
      <c r="A721" s="3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5">
      <c r="A722" s="3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5">
      <c r="A723" s="3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5">
      <c r="A724" s="3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5">
      <c r="A725" s="3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5">
      <c r="A726" s="3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5">
      <c r="A727" s="3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5">
      <c r="A728" s="3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5">
      <c r="A729" s="3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5">
      <c r="A730" s="3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5">
      <c r="A731" s="3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5">
      <c r="A732" s="3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5">
      <c r="A733" s="3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5">
      <c r="A734" s="3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5">
      <c r="A735" s="3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5">
      <c r="A736" s="3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5">
      <c r="A737" s="3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5">
      <c r="A738" s="3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5">
      <c r="A739" s="3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5">
      <c r="A740" s="3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5">
      <c r="A741" s="3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5">
      <c r="A742" s="3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5">
      <c r="A743" s="3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5">
      <c r="A744" s="3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5">
      <c r="A745" s="3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5">
      <c r="A746" s="3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5">
      <c r="A747" s="3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5">
      <c r="A748" s="3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5">
      <c r="A749" s="3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5">
      <c r="A750" s="3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5">
      <c r="A751" s="3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5">
      <c r="A752" s="3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5">
      <c r="A753" s="3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5">
      <c r="A754" s="3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5">
      <c r="A755" s="3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5">
      <c r="A756" s="3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5">
      <c r="A757" s="3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5">
      <c r="A758" s="3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5">
      <c r="A759" s="3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5">
      <c r="A760" s="3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5">
      <c r="A761" s="3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5">
      <c r="A762" s="3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5">
      <c r="A763" s="3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5">
      <c r="A764" s="3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5">
      <c r="A765" s="3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5">
      <c r="A766" s="3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5">
      <c r="A767" s="3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5">
      <c r="A768" s="3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5">
      <c r="A769" s="3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5">
      <c r="A770" s="3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5">
      <c r="A771" s="3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5">
      <c r="A772" s="3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5">
      <c r="A773" s="3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5">
      <c r="A774" s="3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5">
      <c r="A775" s="3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5">
      <c r="A776" s="3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5">
      <c r="A777" s="3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5">
      <c r="A778" s="3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5">
      <c r="A779" s="3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5">
      <c r="A780" s="3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5">
      <c r="A781" s="3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5">
      <c r="A782" s="3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5">
      <c r="A783" s="3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5">
      <c r="A784" s="3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25">
      <c r="A785" s="3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25">
      <c r="A786" s="3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25">
      <c r="A787" s="3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25">
      <c r="A788" s="3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25">
      <c r="A789" s="3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25">
      <c r="A790" s="3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25">
      <c r="A791" s="3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25">
      <c r="A792" s="3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25">
      <c r="A793" s="3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25">
      <c r="A794" s="3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25">
      <c r="A795" s="3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25">
      <c r="A796" s="3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25">
      <c r="A797" s="3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25">
      <c r="A798" s="3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25">
      <c r="A799" s="3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25">
      <c r="A800" s="3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25">
      <c r="A801" s="3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25">
      <c r="A802" s="3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25">
      <c r="A803" s="3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25">
      <c r="A804" s="3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25">
      <c r="A805" s="3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25">
      <c r="A806" s="3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25">
      <c r="A807" s="3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25">
      <c r="A808" s="3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25">
      <c r="A809" s="3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25">
      <c r="A810" s="3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25">
      <c r="A811" s="3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25">
      <c r="A812" s="3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25">
      <c r="A813" s="3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25">
      <c r="A814" s="3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25">
      <c r="A815" s="3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25">
      <c r="A816" s="3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25">
      <c r="A817" s="3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25">
      <c r="A818" s="3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25">
      <c r="A819" s="3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25">
      <c r="A820" s="3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25">
      <c r="A821" s="3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25">
      <c r="A822" s="3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25">
      <c r="A823" s="3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25">
      <c r="A824" s="3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25">
      <c r="A825" s="3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25">
      <c r="A826" s="3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25">
      <c r="A827" s="3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25">
      <c r="A828" s="3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25">
      <c r="A829" s="3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25">
      <c r="A830" s="3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25">
      <c r="A831" s="3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25">
      <c r="A832" s="3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25">
      <c r="A833" s="3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25">
      <c r="A834" s="3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25">
      <c r="A835" s="3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25">
      <c r="A836" s="3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25">
      <c r="A837" s="3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25">
      <c r="A838" s="3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25">
      <c r="A839" s="3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25">
      <c r="A840" s="3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25">
      <c r="A841" s="3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25">
      <c r="A842" s="3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25">
      <c r="A843" s="3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25">
      <c r="A844" s="3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25">
      <c r="A845" s="3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25">
      <c r="A846" s="3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25">
      <c r="A847" s="3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25">
      <c r="A848" s="3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25">
      <c r="A849" s="3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25">
      <c r="A850" s="3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25">
      <c r="A851" s="3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25">
      <c r="A852" s="3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25">
      <c r="A853" s="3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25">
      <c r="A854" s="3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25">
      <c r="A855" s="3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25">
      <c r="A856" s="3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25">
      <c r="A857" s="3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25">
      <c r="A858" s="3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25">
      <c r="A859" s="3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25">
      <c r="A860" s="3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25">
      <c r="A861" s="3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25">
      <c r="A862" s="3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25">
      <c r="A863" s="3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25">
      <c r="A864" s="3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25">
      <c r="A865" s="3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25">
      <c r="A866" s="3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25">
      <c r="A867" s="3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25">
      <c r="A868" s="3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25">
      <c r="A869" s="3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25">
      <c r="A870" s="3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25">
      <c r="A871" s="3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25">
      <c r="A872" s="3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25">
      <c r="A873" s="3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25">
      <c r="A874" s="3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25">
      <c r="A875" s="3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25">
      <c r="A876" s="3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25">
      <c r="A877" s="3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25">
      <c r="A878" s="3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25">
      <c r="A879" s="3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25">
      <c r="A880" s="3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25">
      <c r="A881" s="3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25">
      <c r="A882" s="3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25">
      <c r="A883" s="3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25">
      <c r="A884" s="3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25">
      <c r="A885" s="3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25">
      <c r="A886" s="3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25">
      <c r="A887" s="3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25">
      <c r="A888" s="3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25">
      <c r="A889" s="3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25">
      <c r="A890" s="3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25">
      <c r="A891" s="3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25">
      <c r="A892" s="3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25">
      <c r="A893" s="3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25">
      <c r="A894" s="3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25">
      <c r="A895" s="3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25">
      <c r="A896" s="3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25">
      <c r="A897" s="3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25">
      <c r="A898" s="3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25">
      <c r="A899" s="3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25">
      <c r="A900" s="3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25">
      <c r="A901" s="3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25">
      <c r="A902" s="3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25">
      <c r="A903" s="3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25">
      <c r="A904" s="3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25">
      <c r="A905" s="3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25">
      <c r="A906" s="3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25">
      <c r="A907" s="3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25">
      <c r="A908" s="3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25">
      <c r="A909" s="3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25">
      <c r="A910" s="3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25">
      <c r="A911" s="3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25">
      <c r="A912" s="3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25">
      <c r="A913" s="3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25">
      <c r="A914" s="3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25">
      <c r="A915" s="3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25">
      <c r="A916" s="3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25">
      <c r="A917" s="3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25">
      <c r="A918" s="3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25">
      <c r="A919" s="3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25">
      <c r="A920" s="3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25">
      <c r="A921" s="3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25">
      <c r="A922" s="3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25">
      <c r="A923" s="3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25">
      <c r="A924" s="3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25">
      <c r="A925" s="3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25">
      <c r="A926" s="3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25">
      <c r="A927" s="3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25">
      <c r="A928" s="3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25">
      <c r="A929" s="3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25">
      <c r="A930" s="3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25">
      <c r="A931" s="3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25">
      <c r="A932" s="3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25">
      <c r="A933" s="3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25">
      <c r="A934" s="3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25">
      <c r="A935" s="3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25">
      <c r="A936" s="3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25">
      <c r="A937" s="3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25">
      <c r="A938" s="3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25">
      <c r="A939" s="3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25">
      <c r="A940" s="3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25">
      <c r="A941" s="3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25">
      <c r="A942" s="3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25">
      <c r="A943" s="3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25">
      <c r="A944" s="3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25">
      <c r="A945" s="3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25">
      <c r="A946" s="3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25">
      <c r="A947" s="3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25">
      <c r="A948" s="3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25">
      <c r="A949" s="3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25">
      <c r="A950" s="3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25">
      <c r="A951" s="3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25">
      <c r="A952" s="3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25">
      <c r="A953" s="3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25">
      <c r="A954" s="3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25">
      <c r="A955" s="3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25">
      <c r="A956" s="3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25">
      <c r="A957" s="3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25">
      <c r="A958" s="3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25">
      <c r="A959" s="3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25">
      <c r="A960" s="3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25">
      <c r="A961" s="3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25">
      <c r="A962" s="3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25">
      <c r="A963" s="3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25">
      <c r="A964" s="3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25">
      <c r="A965" s="3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25">
      <c r="A966" s="3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25">
      <c r="A967" s="3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25">
      <c r="A968" s="3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25">
      <c r="A969" s="3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25">
      <c r="A970" s="3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25">
      <c r="A971" s="3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25">
      <c r="A972" s="3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25">
      <c r="A973" s="3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25">
      <c r="A974" s="3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25">
      <c r="A975" s="3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25">
      <c r="A976" s="3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25">
      <c r="A977" s="3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</sheetData>
  <autoFilter ref="A1:E33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D1" sqref="D1"/>
    </sheetView>
  </sheetViews>
  <sheetFormatPr defaultColWidth="15.140625" defaultRowHeight="15" customHeight="1" x14ac:dyDescent="0.25"/>
  <cols>
    <col min="1" max="1" width="8.85546875" customWidth="1"/>
    <col min="2" max="2" width="5.7109375" customWidth="1"/>
    <col min="3" max="3" width="105" customWidth="1"/>
    <col min="4" max="15" width="5.7109375" customWidth="1"/>
    <col min="16" max="26" width="13.28515625" customWidth="1"/>
  </cols>
  <sheetData>
    <row r="1" spans="1:26" ht="15" customHeight="1" x14ac:dyDescent="0.25">
      <c r="A1" s="2" t="s">
        <v>412</v>
      </c>
      <c r="B1" s="2"/>
      <c r="C1" s="196" t="s">
        <v>350</v>
      </c>
      <c r="D1" s="2"/>
      <c r="E1" s="2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" t="s">
        <v>494</v>
      </c>
      <c r="B2" s="2"/>
      <c r="C2" s="64"/>
      <c r="D2" s="2"/>
      <c r="E2" s="2" t="s">
        <v>16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" t="s">
        <v>495</v>
      </c>
      <c r="B3" s="2"/>
      <c r="C3" s="6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 t="s">
        <v>496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" t="s">
        <v>497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"/>
      <c r="B6" s="2"/>
      <c r="C6" s="6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"/>
      <c r="B7" s="2"/>
      <c r="C7" s="6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6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K29" sqref="K29"/>
    </sheetView>
  </sheetViews>
  <sheetFormatPr defaultColWidth="11.42578125" defaultRowHeight="15" x14ac:dyDescent="0.25"/>
  <cols>
    <col min="2" max="2" width="17.42578125" bestFit="1" customWidth="1"/>
    <col min="3" max="3" width="16.42578125" bestFit="1" customWidth="1"/>
    <col min="4" max="4" width="10.42578125" customWidth="1"/>
    <col min="5" max="5" width="12" customWidth="1"/>
    <col min="8" max="9" width="11" customWidth="1"/>
  </cols>
  <sheetData>
    <row r="1" spans="2:9" ht="15.75" thickBot="1" x14ac:dyDescent="0.3"/>
    <row r="2" spans="2:9" ht="15.75" thickBot="1" x14ac:dyDescent="0.3">
      <c r="B2" s="140" t="s">
        <v>125</v>
      </c>
      <c r="C2" s="141" t="s">
        <v>124</v>
      </c>
      <c r="D2" s="141" t="s">
        <v>498</v>
      </c>
      <c r="E2" s="142" t="s">
        <v>499</v>
      </c>
      <c r="F2" s="143" t="s">
        <v>500</v>
      </c>
      <c r="H2" s="314" t="s">
        <v>501</v>
      </c>
      <c r="I2" s="314"/>
    </row>
    <row r="3" spans="2:9" x14ac:dyDescent="0.25">
      <c r="B3" s="313" t="s">
        <v>203</v>
      </c>
      <c r="C3" s="133" t="s">
        <v>502</v>
      </c>
      <c r="D3" s="135">
        <f>COUNTIFS('Cenários do Sanity'!$D:$D,"Gustavo",'Cenários do Sanity'!$K:$K,"GG")</f>
        <v>1</v>
      </c>
      <c r="E3" s="136">
        <f>COUNTIFS('Cenários do Sanity'!$D:$D,"Gustavo",'Cenários do Sanity'!$K:$K,"GG",'Cenários do Sanity'!$G:$G,"1")</f>
        <v>0</v>
      </c>
      <c r="F3" s="307">
        <f>IF(SUM(D3:D6)=0,0,SUM(E3:E6)/SUM(D3:D6))</f>
        <v>0</v>
      </c>
      <c r="H3" s="264">
        <f>D3*6</f>
        <v>6</v>
      </c>
      <c r="I3" s="315">
        <f>SUM(H3:H6)</f>
        <v>105</v>
      </c>
    </row>
    <row r="4" spans="2:9" x14ac:dyDescent="0.25">
      <c r="B4" s="311"/>
      <c r="C4" s="66" t="s">
        <v>503</v>
      </c>
      <c r="D4" s="264">
        <f>COUNTIFS('Cenários do Sanity'!$D:$D,"Gustavo",'Cenários do Sanity'!$K:$K,"G")</f>
        <v>18</v>
      </c>
      <c r="E4" s="137">
        <f>COUNTIFS('Cenários do Sanity'!$D:$D,"Gustavo",'Cenários do Sanity'!$K:$K,"G",'Cenários do Sanity'!$G:$G,"1")</f>
        <v>0</v>
      </c>
      <c r="F4" s="308"/>
      <c r="H4" s="264">
        <f>D4*4</f>
        <v>72</v>
      </c>
      <c r="I4" s="315"/>
    </row>
    <row r="5" spans="2:9" x14ac:dyDescent="0.25">
      <c r="B5" s="311"/>
      <c r="C5" s="66" t="s">
        <v>504</v>
      </c>
      <c r="D5" s="264">
        <f>COUNTIFS('Cenários do Sanity'!$D:$D,"Gustavo",'Cenários do Sanity'!$K:$K,"M")</f>
        <v>11</v>
      </c>
      <c r="E5" s="137">
        <f>COUNTIFS('Cenários do Sanity'!$D:$D,"Gustavo",'Cenários do Sanity'!$K:$K,"M",'Cenários do Sanity'!$G:$G,"1")</f>
        <v>0</v>
      </c>
      <c r="F5" s="308"/>
      <c r="H5" s="264">
        <f>D5*2</f>
        <v>22</v>
      </c>
      <c r="I5" s="315"/>
    </row>
    <row r="6" spans="2:9" ht="15.75" thickBot="1" x14ac:dyDescent="0.3">
      <c r="B6" s="312"/>
      <c r="C6" s="134" t="s">
        <v>505</v>
      </c>
      <c r="D6" s="138">
        <f>COUNTIFS('Cenários do Sanity'!$D:$D,"Gustavo",'Cenários do Sanity'!$K:$K,"P")</f>
        <v>5</v>
      </c>
      <c r="E6" s="139">
        <f>COUNTIFS('Cenários do Sanity'!$D:$D,"Gustavo",'Cenários do Sanity'!$K:$K,"P",'Cenários do Sanity'!$G:$G,"1")</f>
        <v>0</v>
      </c>
      <c r="F6" s="309"/>
      <c r="H6" s="264">
        <f>D6*1</f>
        <v>5</v>
      </c>
      <c r="I6" s="315"/>
    </row>
    <row r="7" spans="2:9" x14ac:dyDescent="0.25">
      <c r="B7" s="313" t="s">
        <v>166</v>
      </c>
      <c r="C7" s="133" t="s">
        <v>502</v>
      </c>
      <c r="D7" s="135">
        <f>COUNTIFS('Cenários do Sanity'!$D:$D,"Thiago",'Cenários do Sanity'!$K:$K,"GG")</f>
        <v>0</v>
      </c>
      <c r="E7" s="136">
        <f>COUNTIFS('Cenários do Sanity'!$D:$D,"Thiago",'Cenários do Sanity'!$K:$K,"GG",'Cenários do Sanity'!$G:$G,"1")</f>
        <v>0</v>
      </c>
      <c r="F7" s="307">
        <f>IF(SUM(D7:D10)=0,0,SUM(E7:E10)/SUM(D7:D10))</f>
        <v>0</v>
      </c>
      <c r="H7" s="264">
        <f>D7*6</f>
        <v>0</v>
      </c>
      <c r="I7" s="315">
        <f>SUM(H7:H10)</f>
        <v>0</v>
      </c>
    </row>
    <row r="8" spans="2:9" x14ac:dyDescent="0.25">
      <c r="B8" s="311"/>
      <c r="C8" s="66" t="s">
        <v>503</v>
      </c>
      <c r="D8" s="264">
        <f>COUNTIFS('Cenários do Sanity'!$D:$D,"Thiago",'Cenários do Sanity'!$K:$K,"G")</f>
        <v>0</v>
      </c>
      <c r="E8" s="137">
        <f>COUNTIFS('Cenários do Sanity'!$D:$D,"Thiago",'Cenários do Sanity'!$K:$K,"G",'Cenários do Sanity'!$G:$G,"1")</f>
        <v>0</v>
      </c>
      <c r="F8" s="308"/>
      <c r="H8" s="264">
        <f>D8*4</f>
        <v>0</v>
      </c>
      <c r="I8" s="315"/>
    </row>
    <row r="9" spans="2:9" x14ac:dyDescent="0.25">
      <c r="B9" s="311"/>
      <c r="C9" s="66" t="s">
        <v>504</v>
      </c>
      <c r="D9" s="264">
        <f>COUNTIFS('Cenários do Sanity'!$D:$D,"Thiago",'Cenários do Sanity'!$K:$K,"M")</f>
        <v>0</v>
      </c>
      <c r="E9" s="137">
        <f>COUNTIFS('Cenários do Sanity'!$D:$D,"Thiago",'Cenários do Sanity'!$K:$K,"M",'Cenários do Sanity'!$G:$G,"1")</f>
        <v>0</v>
      </c>
      <c r="F9" s="308"/>
      <c r="H9" s="264">
        <f>D9*2</f>
        <v>0</v>
      </c>
      <c r="I9" s="315"/>
    </row>
    <row r="10" spans="2:9" ht="15.75" thickBot="1" x14ac:dyDescent="0.3">
      <c r="B10" s="312"/>
      <c r="C10" s="134" t="s">
        <v>505</v>
      </c>
      <c r="D10" s="138">
        <f>COUNTIFS('Cenários do Sanity'!$D:$D,"Thiago",'Cenários do Sanity'!$K:$K,"P")</f>
        <v>0</v>
      </c>
      <c r="E10" s="139">
        <f>COUNTIFS('Cenários do Sanity'!$D:$D,"Thiago",'Cenários do Sanity'!$K:$K,"P",'Cenários do Sanity'!$G:$G,"1")</f>
        <v>0</v>
      </c>
      <c r="F10" s="309"/>
      <c r="H10" s="264">
        <f>D10*1</f>
        <v>0</v>
      </c>
      <c r="I10" s="315"/>
    </row>
    <row r="11" spans="2:9" x14ac:dyDescent="0.25">
      <c r="B11" s="313" t="s">
        <v>191</v>
      </c>
      <c r="C11" s="133" t="s">
        <v>502</v>
      </c>
      <c r="D11" s="135">
        <f>COUNTIFS('Cenários do Sanity'!$D:$D,"Lucas",'Cenários do Sanity'!$K:$K,"GG")</f>
        <v>0</v>
      </c>
      <c r="E11" s="136">
        <f>COUNTIFS('Cenários do Sanity'!$D:$D,"Lucas",'Cenários do Sanity'!$K:$K,"GG",'Cenários do Sanity'!$G:$G,"1")</f>
        <v>0</v>
      </c>
      <c r="F11" s="307">
        <f>IF(SUM(D11:D14)=0,0,SUM(E11:E14)/SUM(D11:D14))</f>
        <v>0</v>
      </c>
      <c r="H11" s="264">
        <f>D11*6</f>
        <v>0</v>
      </c>
      <c r="I11" s="315">
        <f>SUM(H11:H14)</f>
        <v>0</v>
      </c>
    </row>
    <row r="12" spans="2:9" x14ac:dyDescent="0.25">
      <c r="B12" s="311"/>
      <c r="C12" s="66" t="s">
        <v>503</v>
      </c>
      <c r="D12" s="264">
        <f>COUNTIFS('Cenários do Sanity'!$D:$D,"Lucas",'Cenários do Sanity'!$K:$K,"G")</f>
        <v>0</v>
      </c>
      <c r="E12" s="137">
        <f>COUNTIFS('Cenários do Sanity'!$D:$D,"Lucas",'Cenários do Sanity'!$K:$K,"G",'Cenários do Sanity'!$G:$G,"1")</f>
        <v>0</v>
      </c>
      <c r="F12" s="308"/>
      <c r="H12" s="264">
        <f>D12*4</f>
        <v>0</v>
      </c>
      <c r="I12" s="315"/>
    </row>
    <row r="13" spans="2:9" x14ac:dyDescent="0.25">
      <c r="B13" s="311"/>
      <c r="C13" s="66" t="s">
        <v>504</v>
      </c>
      <c r="D13" s="264">
        <f>COUNTIFS('Cenários do Sanity'!$D:$D,"Lucas",'Cenários do Sanity'!$K:$K,"M")</f>
        <v>0</v>
      </c>
      <c r="E13" s="137">
        <f>COUNTIFS('Cenários do Sanity'!$D:$D,"Lucas",'Cenários do Sanity'!$K:$K,"M",'Cenários do Sanity'!$G:$G,"1")</f>
        <v>0</v>
      </c>
      <c r="F13" s="308"/>
      <c r="H13" s="264">
        <f>D13*2</f>
        <v>0</v>
      </c>
      <c r="I13" s="315"/>
    </row>
    <row r="14" spans="2:9" ht="15.75" thickBot="1" x14ac:dyDescent="0.3">
      <c r="B14" s="312"/>
      <c r="C14" s="134" t="s">
        <v>505</v>
      </c>
      <c r="D14" s="138">
        <f>COUNTIFS('Cenários do Sanity'!$D:$D,"Lucas",'Cenários do Sanity'!$K:$K,"P")</f>
        <v>0</v>
      </c>
      <c r="E14" s="139">
        <f>COUNTIFS('Cenários do Sanity'!$D:$D,"Lucas",'Cenários do Sanity'!$K:$K,"P",'Cenários do Sanity'!$G:$G,"1")</f>
        <v>0</v>
      </c>
      <c r="F14" s="309"/>
      <c r="H14" s="264">
        <f>D14*1</f>
        <v>0</v>
      </c>
      <c r="I14" s="315"/>
    </row>
    <row r="15" spans="2:9" x14ac:dyDescent="0.25">
      <c r="B15" s="310"/>
      <c r="C15" s="193" t="s">
        <v>502</v>
      </c>
      <c r="D15" s="135">
        <f>COUNTIFS('Cenários do Sanity'!$D:$D,"Andrey",'Cenários do Sanity'!$K:$K,"GG")</f>
        <v>0</v>
      </c>
      <c r="E15" s="136">
        <f>COUNTIFS('Cenários do Sanity'!$D:$D,"Andrey",'Cenários do Sanity'!$K:$K,"GG",'Cenários do Sanity'!$G:$G,"1")</f>
        <v>0</v>
      </c>
      <c r="F15" s="307">
        <f>IF(SUM(D15:D18)=0,0,SUM(E15:E18)/SUM(D15:D18))</f>
        <v>0</v>
      </c>
      <c r="H15" s="264">
        <f>D15*6</f>
        <v>0</v>
      </c>
      <c r="I15" s="315">
        <f>SUM(H15:H18)</f>
        <v>0</v>
      </c>
    </row>
    <row r="16" spans="2:9" x14ac:dyDescent="0.25">
      <c r="B16" s="311"/>
      <c r="C16" s="192" t="s">
        <v>503</v>
      </c>
      <c r="D16" s="264">
        <f>COUNTIFS('Cenários do Sanity'!$D:$D,"Andrey",'Cenários do Sanity'!$K:$K,"G")</f>
        <v>0</v>
      </c>
      <c r="E16" s="137">
        <f>COUNTIFS('Cenários do Sanity'!$D:$D,"Andrey",'Cenários do Sanity'!$K:$K,"G",'Cenários do Sanity'!$G:$G,"1")</f>
        <v>0</v>
      </c>
      <c r="F16" s="308"/>
      <c r="H16" s="264">
        <f>D16*4</f>
        <v>0</v>
      </c>
      <c r="I16" s="315"/>
    </row>
    <row r="17" spans="2:9" x14ac:dyDescent="0.25">
      <c r="B17" s="311"/>
      <c r="C17" s="192" t="s">
        <v>504</v>
      </c>
      <c r="D17" s="264">
        <f>COUNTIFS('Cenários do Sanity'!$D:$D,"Andrey",'Cenários do Sanity'!$K:$K,"M")</f>
        <v>0</v>
      </c>
      <c r="E17" s="137">
        <f>COUNTIFS('Cenários do Sanity'!$D:$D,"Andrey",'Cenários do Sanity'!$K:$K,"M",'Cenários do Sanity'!$G:$G,"1")</f>
        <v>0</v>
      </c>
      <c r="F17" s="308"/>
      <c r="H17" s="264">
        <f>D17*2</f>
        <v>0</v>
      </c>
      <c r="I17" s="315"/>
    </row>
    <row r="18" spans="2:9" ht="15.75" thickBot="1" x14ac:dyDescent="0.3">
      <c r="B18" s="312"/>
      <c r="C18" s="194" t="s">
        <v>505</v>
      </c>
      <c r="D18" s="138">
        <f>COUNTIFS('Cenários do Sanity'!$D:$D,"Andrey",'Cenários do Sanity'!$K:$K,"P")</f>
        <v>0</v>
      </c>
      <c r="E18" s="139">
        <f>COUNTIFS('Cenários do Sanity'!$D:$D,"Andrey",'Cenários do Sanity'!$K:$K,"P",'Cenários do Sanity'!$G:$G,"1")</f>
        <v>0</v>
      </c>
      <c r="F18" s="309"/>
      <c r="H18" s="264">
        <f>D18*1</f>
        <v>0</v>
      </c>
      <c r="I18" s="315"/>
    </row>
    <row r="19" spans="2:9" x14ac:dyDescent="0.25">
      <c r="B19" s="313"/>
      <c r="C19" s="133" t="s">
        <v>502</v>
      </c>
      <c r="D19" s="135">
        <f>COUNTIFS('Cenários do Sanity'!$D:$D,"Julio",'Cenários do Sanity'!$K:$K,"GG")</f>
        <v>0</v>
      </c>
      <c r="E19" s="136">
        <f>COUNTIFS('Cenários do Sanity'!$D:$D,"Julio",'Cenários do Sanity'!$K:$K,"GG",'Cenários do Sanity'!$G:$G,"1")</f>
        <v>0</v>
      </c>
      <c r="F19" s="307">
        <f>IF(SUM(D19:D22)=0,0,SUM(E19:E22)/SUM(D19:D22))</f>
        <v>0</v>
      </c>
      <c r="H19" s="264">
        <f>D19*6</f>
        <v>0</v>
      </c>
      <c r="I19" s="304">
        <f>SUM(H19:H22)</f>
        <v>0</v>
      </c>
    </row>
    <row r="20" spans="2:9" x14ac:dyDescent="0.25">
      <c r="B20" s="311"/>
      <c r="C20" s="66" t="s">
        <v>503</v>
      </c>
      <c r="D20" s="264">
        <f>COUNTIFS('Cenários do Sanity'!$D:$D,"Julio",'Cenários do Sanity'!$K:$K,"G")</f>
        <v>0</v>
      </c>
      <c r="E20" s="137">
        <f>COUNTIFS('Cenários do Sanity'!$D:$D,"Julio",'Cenários do Sanity'!$K:$K,"G",'Cenários do Sanity'!$G:$G,"1")</f>
        <v>0</v>
      </c>
      <c r="F20" s="308"/>
      <c r="H20" s="264">
        <f>D20*4</f>
        <v>0</v>
      </c>
      <c r="I20" s="305"/>
    </row>
    <row r="21" spans="2:9" x14ac:dyDescent="0.25">
      <c r="B21" s="311"/>
      <c r="C21" s="66" t="s">
        <v>504</v>
      </c>
      <c r="D21" s="264">
        <f>COUNTIFS('Cenários do Sanity'!$D:$D,"Julio",'Cenários do Sanity'!$K:$K,"M")</f>
        <v>0</v>
      </c>
      <c r="E21" s="137">
        <f>COUNTIFS('Cenários do Sanity'!$D:$D,"Julio",'Cenários do Sanity'!$K:$K,"M",'Cenários do Sanity'!$G:$G,"1")</f>
        <v>0</v>
      </c>
      <c r="F21" s="308"/>
      <c r="H21" s="264">
        <f>D21*2</f>
        <v>0</v>
      </c>
      <c r="I21" s="305"/>
    </row>
    <row r="22" spans="2:9" ht="15.75" thickBot="1" x14ac:dyDescent="0.3">
      <c r="B22" s="312"/>
      <c r="C22" s="134" t="s">
        <v>505</v>
      </c>
      <c r="D22" s="138">
        <f>COUNTIFS('Cenários do Sanity'!$D:$D,"Julio",'Cenários do Sanity'!$K:$K,"P")</f>
        <v>0</v>
      </c>
      <c r="E22" s="139">
        <f>COUNTIFS('Cenários do Sanity'!$D:$D,"Julio",'Cenários do Sanity'!$K:$K,"P",'Cenários do Sanity'!$G:$G,"1")</f>
        <v>0</v>
      </c>
      <c r="F22" s="309"/>
      <c r="H22" s="264">
        <f>D22*1</f>
        <v>0</v>
      </c>
      <c r="I22" s="306"/>
    </row>
    <row r="23" spans="2:9" x14ac:dyDescent="0.25">
      <c r="B23" s="310"/>
      <c r="C23" s="133" t="s">
        <v>502</v>
      </c>
      <c r="D23" s="135">
        <f>COUNTIFS('Cenários do Sanity'!$D:$D,"H2",'Cenários do Sanity'!$K:$K,"GG")</f>
        <v>0</v>
      </c>
      <c r="E23" s="136">
        <f>COUNTIFS('Cenários do Sanity'!$D:$D,"H2",'Cenários do Sanity'!$K:$K,"GG",'Cenários do Sanity'!$G:$G,"1")</f>
        <v>0</v>
      </c>
      <c r="F23" s="307">
        <f>IF(SUM(D23:D26)=0,0,SUM(E23:E26)/SUM(D23:D26))</f>
        <v>0</v>
      </c>
      <c r="H23" s="264">
        <f>D23*6</f>
        <v>0</v>
      </c>
      <c r="I23" s="304">
        <f>SUM(H23:H26)</f>
        <v>0</v>
      </c>
    </row>
    <row r="24" spans="2:9" x14ac:dyDescent="0.25">
      <c r="B24" s="311"/>
      <c r="C24" s="66" t="s">
        <v>503</v>
      </c>
      <c r="D24" s="264">
        <f>COUNTIFS('Cenários do Sanity'!$D:$D,"H2",'Cenários do Sanity'!$K:$K,"G")</f>
        <v>0</v>
      </c>
      <c r="E24" s="137">
        <f>COUNTIFS('Cenários do Sanity'!$D:$D,"H2",'Cenários do Sanity'!$K:$K,"G",'Cenários do Sanity'!$G:$G,"1")</f>
        <v>0</v>
      </c>
      <c r="F24" s="308"/>
      <c r="H24" s="264">
        <f>D24*4</f>
        <v>0</v>
      </c>
      <c r="I24" s="305"/>
    </row>
    <row r="25" spans="2:9" x14ac:dyDescent="0.25">
      <c r="B25" s="311"/>
      <c r="C25" s="66" t="s">
        <v>504</v>
      </c>
      <c r="D25" s="264">
        <f>COUNTIFS('Cenários do Sanity'!$D:$D,"H2",'Cenários do Sanity'!$K:$K,"M")</f>
        <v>0</v>
      </c>
      <c r="E25" s="137">
        <f>COUNTIFS('Cenários do Sanity'!$D:$D,"H2",'Cenários do Sanity'!$K:$K,"M",'Cenários do Sanity'!$G:$G,"1")</f>
        <v>0</v>
      </c>
      <c r="F25" s="308"/>
      <c r="H25" s="264">
        <f>D25*2</f>
        <v>0</v>
      </c>
      <c r="I25" s="305"/>
    </row>
    <row r="26" spans="2:9" ht="15.75" thickBot="1" x14ac:dyDescent="0.3">
      <c r="B26" s="312"/>
      <c r="C26" s="134" t="s">
        <v>505</v>
      </c>
      <c r="D26" s="138">
        <f>COUNTIFS('Cenários do Sanity'!$D:$D,"H2",'Cenários do Sanity'!$K:$K,"P")</f>
        <v>0</v>
      </c>
      <c r="E26" s="139">
        <f>COUNTIFS('Cenários do Sanity'!$D:$D,"H2",'Cenários do Sanity'!$K:$K,"P",'Cenários do Sanity'!$G:$G,"1")</f>
        <v>0</v>
      </c>
      <c r="F26" s="309"/>
      <c r="H26" s="264">
        <f>D26*1</f>
        <v>0</v>
      </c>
      <c r="I26" s="306"/>
    </row>
    <row r="29" spans="2:9" x14ac:dyDescent="0.25">
      <c r="B29" s="243" t="s">
        <v>506</v>
      </c>
      <c r="C29" s="66" t="s">
        <v>507</v>
      </c>
    </row>
    <row r="30" spans="2:9" x14ac:dyDescent="0.25">
      <c r="B30" s="244" t="s">
        <v>203</v>
      </c>
      <c r="C30" s="245">
        <v>28</v>
      </c>
    </row>
    <row r="31" spans="2:9" x14ac:dyDescent="0.25">
      <c r="B31" s="244" t="s">
        <v>191</v>
      </c>
      <c r="C31" s="245">
        <v>19</v>
      </c>
    </row>
    <row r="32" spans="2:9" x14ac:dyDescent="0.25">
      <c r="B32" s="244" t="s">
        <v>166</v>
      </c>
      <c r="C32" s="245">
        <v>32</v>
      </c>
    </row>
    <row r="33" spans="2:3" x14ac:dyDescent="0.25">
      <c r="B33" s="244" t="s">
        <v>139</v>
      </c>
      <c r="C33" s="245">
        <v>19</v>
      </c>
    </row>
    <row r="34" spans="2:3" x14ac:dyDescent="0.25">
      <c r="B34" s="244" t="s">
        <v>508</v>
      </c>
      <c r="C34" s="245">
        <v>98</v>
      </c>
    </row>
  </sheetData>
  <mergeCells count="19">
    <mergeCell ref="F3:F6"/>
    <mergeCell ref="B3:B6"/>
    <mergeCell ref="H2:I2"/>
    <mergeCell ref="I19:I22"/>
    <mergeCell ref="I15:I18"/>
    <mergeCell ref="I11:I14"/>
    <mergeCell ref="I7:I10"/>
    <mergeCell ref="I3:I6"/>
    <mergeCell ref="B7:B10"/>
    <mergeCell ref="B11:B14"/>
    <mergeCell ref="B15:B18"/>
    <mergeCell ref="B19:B22"/>
    <mergeCell ref="I23:I26"/>
    <mergeCell ref="F7:F10"/>
    <mergeCell ref="F11:F14"/>
    <mergeCell ref="F15:F18"/>
    <mergeCell ref="B23:B26"/>
    <mergeCell ref="F23:F26"/>
    <mergeCell ref="F19:F22"/>
  </mergeCells>
  <conditionalFormatting sqref="F3:F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AE6F2B6B76B744B9DCF09D007932A1" ma:contentTypeVersion="6" ma:contentTypeDescription="Crie um novo documento." ma:contentTypeScope="" ma:versionID="f44e1a4e71b197f34531937cd9e4ab51">
  <xsd:schema xmlns:xsd="http://www.w3.org/2001/XMLSchema" xmlns:xs="http://www.w3.org/2001/XMLSchema" xmlns:p="http://schemas.microsoft.com/office/2006/metadata/properties" xmlns:ns2="9f36b5f5-4bf7-4fa9-a9ed-6977a1034c68" xmlns:ns3="863d061d-4160-44a3-9e11-150acdf92f20" targetNamespace="http://schemas.microsoft.com/office/2006/metadata/properties" ma:root="true" ma:fieldsID="a0a0bd64b3558dce1f7a7305c1227ebd" ns2:_="" ns3:_="">
    <xsd:import namespace="9f36b5f5-4bf7-4fa9-a9ed-6977a1034c68"/>
    <xsd:import namespace="863d061d-4160-44a3-9e11-150acdf92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6b5f5-4bf7-4fa9-a9ed-6977a1034c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d061d-4160-44a3-9e11-150acdf92f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56C011-5688-4FBD-AD13-2B807B6C52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95428-B83B-4C89-95B5-B76499656445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9f36b5f5-4bf7-4fa9-a9ed-6977a1034c68"/>
    <ds:schemaRef ds:uri="http://purl.org/dc/terms/"/>
    <ds:schemaRef ds:uri="http://purl.org/dc/dcmitype/"/>
    <ds:schemaRef ds:uri="http://schemas.microsoft.com/office/infopath/2007/PartnerControls"/>
    <ds:schemaRef ds:uri="863d061d-4160-44a3-9e11-150acdf92f20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691859D-8017-4A24-B4CF-14CED37D7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36b5f5-4bf7-4fa9-a9ed-6977a1034c68"/>
    <ds:schemaRef ds:uri="863d061d-4160-44a3-9e11-150acdf92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</vt:lpstr>
      <vt:lpstr>CPFs</vt:lpstr>
      <vt:lpstr>Cenários do Sanity</vt:lpstr>
      <vt:lpstr>ICCID  IMEI</vt:lpstr>
      <vt:lpstr>Referência</vt:lpstr>
      <vt:lpstr>Acompanhamento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</dc:creator>
  <cp:keywords/>
  <dc:description/>
  <cp:lastModifiedBy>Marcelo Martins Oliveira</cp:lastModifiedBy>
  <cp:revision/>
  <dcterms:created xsi:type="dcterms:W3CDTF">2016-09-21T00:36:25Z</dcterms:created>
  <dcterms:modified xsi:type="dcterms:W3CDTF">2019-07-30T15:56:43Z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0x010100CDAE6F2B6B76B744B9DCF09D007932A1</vt:lpwstr>
  </property>
</Properties>
</file>