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mpa\Downloads\"/>
    </mc:Choice>
  </mc:AlternateContent>
  <xr:revisionPtr revIDLastSave="0" documentId="13_ncr:1_{9C97AC12-37D6-4929-9639-DDEB43C3537A}" xr6:coauthVersionLast="47" xr6:coauthVersionMax="47" xr10:uidLastSave="{00000000-0000-0000-0000-000000000000}"/>
  <bookViews>
    <workbookView xWindow="-108" yWindow="-108" windowWidth="23256" windowHeight="12456" firstSheet="1" activeTab="9" xr2:uid="{26D4546B-D2A1-4444-8EAF-A6228F96F0C1}"/>
  </bookViews>
  <sheets>
    <sheet name="Data" sheetId="1" r:id="rId1"/>
    <sheet name="India Staff" sheetId="2" r:id="rId2"/>
    <sheet name="Sheet5" sheetId="12" r:id="rId3"/>
    <sheet name="Sheet9" sheetId="16" r:id="rId4"/>
    <sheet name="All Staff" sheetId="6" r:id="rId5"/>
    <sheet name="Formula" sheetId="7" r:id="rId6"/>
    <sheet name="pivort table" sheetId="10" r:id="rId7"/>
    <sheet name="Info Finder" sheetId="8" r:id="rId8"/>
    <sheet name="pivort" sheetId="13" r:id="rId9"/>
    <sheet name="IND VS NZ" sheetId="14" r:id="rId10"/>
  </sheets>
  <definedNames>
    <definedName name="_xlnm._FilterDatabase" localSheetId="0" hidden="1">Data!$C$5:$I$105</definedName>
    <definedName name="_xlnm._FilterDatabase" localSheetId="1" hidden="1">'India Staff'!$B$2:$H$114</definedName>
    <definedName name="_xlcn.WorksheetConnection_blankdatafile.xlsxSTAFF" hidden="1">STAFF[]</definedName>
    <definedName name="ExternalData_1" localSheetId="4" hidden="1">'All Staff'!$A$1:$H$184</definedName>
    <definedName name="Slicer_Country">#N/A</definedName>
  </definedNames>
  <calcPr calcId="191029"/>
  <pivotCaches>
    <pivotCache cacheId="0" r:id="rId11"/>
    <pivotCache cacheId="2" r:id="rId12"/>
    <pivotCache cacheId="9" r:id="rId13"/>
  </pivotCaches>
  <extLst>
    <ext xmlns:x14="http://schemas.microsoft.com/office/spreadsheetml/2009/9/main" uri="{876F7934-8845-4945-9796-88D515C7AA90}">
      <x14:pivotCaches>
        <pivotCache cacheId="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4" l="1"/>
  <c r="R2" i="14"/>
  <c r="O2" i="14"/>
  <c r="H2" i="14"/>
  <c r="E2" i="14"/>
  <c r="B2" i="14"/>
  <c r="M3" i="8"/>
  <c r="B7" i="7"/>
  <c r="B8" i="7"/>
  <c r="B9" i="7" s="1"/>
  <c r="I22" i="6"/>
  <c r="J22" i="6" s="1"/>
  <c r="I167" i="6"/>
  <c r="J167" i="6" s="1"/>
  <c r="I43" i="6"/>
  <c r="J43" i="6" s="1"/>
  <c r="I165" i="6"/>
  <c r="J165" i="6" s="1"/>
  <c r="I10" i="6"/>
  <c r="J10" i="6" s="1"/>
  <c r="I139" i="6"/>
  <c r="J139" i="6" s="1"/>
  <c r="I55" i="6"/>
  <c r="J55" i="6" s="1"/>
  <c r="I61" i="6"/>
  <c r="J61" i="6" s="1"/>
  <c r="I95" i="6"/>
  <c r="J95" i="6" s="1"/>
  <c r="I29" i="6"/>
  <c r="J29" i="6" s="1"/>
  <c r="I39" i="6"/>
  <c r="I51" i="6"/>
  <c r="J51" i="6" s="1"/>
  <c r="I161" i="6"/>
  <c r="J161" i="6" s="1"/>
  <c r="I177" i="6"/>
  <c r="J177" i="6" s="1"/>
  <c r="I23" i="6"/>
  <c r="I153" i="6"/>
  <c r="J153" i="6" s="1"/>
  <c r="I4" i="6"/>
  <c r="J4" i="6" s="1"/>
  <c r="I103" i="6"/>
  <c r="J103" i="6" s="1"/>
  <c r="I77" i="6"/>
  <c r="J77" i="6" s="1"/>
  <c r="I83" i="6"/>
  <c r="J83" i="6" s="1"/>
  <c r="I141" i="6"/>
  <c r="J141" i="6" s="1"/>
  <c r="I65" i="6"/>
  <c r="J65" i="6" s="1"/>
  <c r="I179" i="6"/>
  <c r="J179" i="6" s="1"/>
  <c r="I93" i="6"/>
  <c r="J93" i="6" s="1"/>
  <c r="I175" i="6"/>
  <c r="J175" i="6" s="1"/>
  <c r="I45" i="6"/>
  <c r="J45" i="6" s="1"/>
  <c r="I135" i="6"/>
  <c r="J135" i="6" s="1"/>
  <c r="I14" i="6"/>
  <c r="J14" i="6" s="1"/>
  <c r="I173" i="6"/>
  <c r="J173" i="6" s="1"/>
  <c r="I25" i="6"/>
  <c r="J25" i="6" s="1"/>
  <c r="I163" i="6"/>
  <c r="J163" i="6" s="1"/>
  <c r="I115" i="6"/>
  <c r="J115" i="6" s="1"/>
  <c r="I47" i="6"/>
  <c r="J47" i="6" s="1"/>
  <c r="I75" i="6"/>
  <c r="J75" i="6" s="1"/>
  <c r="I151" i="6"/>
  <c r="J151" i="6" s="1"/>
  <c r="I27" i="6"/>
  <c r="J27" i="6" s="1"/>
  <c r="I2" i="6"/>
  <c r="J2" i="6" s="1"/>
  <c r="I20" i="6"/>
  <c r="J20" i="6" s="1"/>
  <c r="I12" i="6"/>
  <c r="J12" i="6" s="1"/>
  <c r="I155" i="6"/>
  <c r="J155" i="6" s="1"/>
  <c r="I87" i="6"/>
  <c r="J87" i="6" s="1"/>
  <c r="I149" i="6"/>
  <c r="J149" i="6" s="1"/>
  <c r="I71" i="6"/>
  <c r="J71" i="6" s="1"/>
  <c r="I183" i="6"/>
  <c r="J183" i="6" s="1"/>
  <c r="I91" i="6"/>
  <c r="J91" i="6" s="1"/>
  <c r="I133" i="6"/>
  <c r="J133" i="6" s="1"/>
  <c r="I37" i="6"/>
  <c r="J37" i="6" s="1"/>
  <c r="I137" i="6"/>
  <c r="J137" i="6" s="1"/>
  <c r="I59" i="6"/>
  <c r="J59" i="6" s="1"/>
  <c r="I101" i="6"/>
  <c r="J101" i="6" s="1"/>
  <c r="I85" i="6"/>
  <c r="J85" i="6" s="1"/>
  <c r="I63" i="6"/>
  <c r="J63" i="6" s="1"/>
  <c r="I125" i="6"/>
  <c r="J125" i="6" s="1"/>
  <c r="I8" i="6"/>
  <c r="J8" i="6" s="1"/>
  <c r="I119" i="6"/>
  <c r="J119" i="6" s="1"/>
  <c r="I121" i="6"/>
  <c r="J121" i="6" s="1"/>
  <c r="I57" i="6"/>
  <c r="J57" i="6" s="1"/>
  <c r="I157" i="6"/>
  <c r="J157" i="6" s="1"/>
  <c r="I73" i="6"/>
  <c r="J73" i="6" s="1"/>
  <c r="I67" i="6"/>
  <c r="J67" i="6" s="1"/>
  <c r="I109" i="6"/>
  <c r="J109" i="6" s="1"/>
  <c r="I145" i="6"/>
  <c r="J145" i="6" s="1"/>
  <c r="I169" i="6"/>
  <c r="J169" i="6" s="1"/>
  <c r="I31" i="6"/>
  <c r="J31" i="6" s="1"/>
  <c r="I49" i="6"/>
  <c r="J49" i="6" s="1"/>
  <c r="I171" i="6"/>
  <c r="J171" i="6" s="1"/>
  <c r="I97" i="6"/>
  <c r="J97" i="6" s="1"/>
  <c r="I18" i="6"/>
  <c r="J18" i="6" s="1"/>
  <c r="I69" i="6"/>
  <c r="J69" i="6" s="1"/>
  <c r="I146" i="6"/>
  <c r="J146" i="6" s="1"/>
  <c r="I107" i="6"/>
  <c r="J107" i="6" s="1"/>
  <c r="I113" i="6"/>
  <c r="J113" i="6" s="1"/>
  <c r="I105" i="6"/>
  <c r="J105" i="6" s="1"/>
  <c r="I127" i="6"/>
  <c r="J127" i="6" s="1"/>
  <c r="I35" i="6"/>
  <c r="J35" i="6" s="1"/>
  <c r="I6" i="6"/>
  <c r="J6" i="6" s="1"/>
  <c r="I81" i="6"/>
  <c r="J81" i="6" s="1"/>
  <c r="I16" i="6"/>
  <c r="J16" i="6" s="1"/>
  <c r="I41" i="6"/>
  <c r="J41" i="6" s="1"/>
  <c r="I111" i="6"/>
  <c r="J111" i="6" s="1"/>
  <c r="I181" i="6"/>
  <c r="J181" i="6" s="1"/>
  <c r="I123" i="6"/>
  <c r="J123" i="6" s="1"/>
  <c r="I33" i="6"/>
  <c r="J33" i="6" s="1"/>
  <c r="I117" i="6"/>
  <c r="J117" i="6" s="1"/>
  <c r="I89" i="6"/>
  <c r="J89" i="6" s="1"/>
  <c r="I143" i="6"/>
  <c r="J143" i="6" s="1"/>
  <c r="I79" i="6"/>
  <c r="J79" i="6" s="1"/>
  <c r="I131" i="6"/>
  <c r="J131" i="6" s="1"/>
  <c r="I99" i="6"/>
  <c r="J99" i="6" s="1"/>
  <c r="I129" i="6"/>
  <c r="J129" i="6" s="1"/>
  <c r="I159" i="6"/>
  <c r="J159" i="6" s="1"/>
  <c r="I53" i="6"/>
  <c r="J53" i="6" s="1"/>
  <c r="I21" i="6"/>
  <c r="J21" i="6" s="1"/>
  <c r="I100" i="6"/>
  <c r="J100" i="6" s="1"/>
  <c r="I150" i="6"/>
  <c r="J150" i="6" s="1"/>
  <c r="I11" i="6"/>
  <c r="J11" i="6" s="1"/>
  <c r="I147" i="6"/>
  <c r="J147" i="6" s="1"/>
  <c r="I26" i="6"/>
  <c r="J26" i="6" s="1"/>
  <c r="I160" i="6"/>
  <c r="J160" i="6" s="1"/>
  <c r="I124" i="6"/>
  <c r="J124" i="6" s="1"/>
  <c r="I144" i="6"/>
  <c r="J144" i="6" s="1"/>
  <c r="I3" i="6"/>
  <c r="J3" i="6" s="1"/>
  <c r="I28" i="6"/>
  <c r="J28" i="6" s="1"/>
  <c r="I118" i="6"/>
  <c r="J118" i="6" s="1"/>
  <c r="I108" i="6"/>
  <c r="J108" i="6" s="1"/>
  <c r="I34" i="6"/>
  <c r="J34" i="6" s="1"/>
  <c r="I168" i="6"/>
  <c r="J168" i="6" s="1"/>
  <c r="I50" i="6"/>
  <c r="J50" i="6" s="1"/>
  <c r="I178" i="6"/>
  <c r="J178" i="6" s="1"/>
  <c r="I138" i="6"/>
  <c r="J138" i="6" s="1"/>
  <c r="I172" i="6"/>
  <c r="J172" i="6" s="1"/>
  <c r="I88" i="6"/>
  <c r="J88" i="6" s="1"/>
  <c r="I134" i="6"/>
  <c r="J134" i="6" s="1"/>
  <c r="I114" i="6"/>
  <c r="J114" i="6" s="1"/>
  <c r="I136" i="6"/>
  <c r="J136" i="6" s="1"/>
  <c r="I156" i="6"/>
  <c r="J156" i="6" s="1"/>
  <c r="I122" i="6"/>
  <c r="J122" i="6" s="1"/>
  <c r="I94" i="6"/>
  <c r="J94" i="6" s="1"/>
  <c r="I68" i="6"/>
  <c r="J68" i="6" s="1"/>
  <c r="I182" i="6"/>
  <c r="J182" i="6" s="1"/>
  <c r="I86" i="6"/>
  <c r="J86" i="6" s="1"/>
  <c r="I128" i="6"/>
  <c r="J128" i="6" s="1"/>
  <c r="I90" i="6"/>
  <c r="J90" i="6" s="1"/>
  <c r="I9" i="6"/>
  <c r="J9" i="6" s="1"/>
  <c r="I80" i="6"/>
  <c r="J80" i="6" s="1"/>
  <c r="I30" i="6"/>
  <c r="J30" i="6" s="1"/>
  <c r="I154" i="6"/>
  <c r="J154" i="6" s="1"/>
  <c r="I48" i="6"/>
  <c r="J48" i="6" s="1"/>
  <c r="I54" i="6"/>
  <c r="J54" i="6" s="1"/>
  <c r="I44" i="6"/>
  <c r="J44" i="6" s="1"/>
  <c r="I158" i="6"/>
  <c r="J158" i="6" s="1"/>
  <c r="I152" i="6"/>
  <c r="J152" i="6" s="1"/>
  <c r="I82" i="6"/>
  <c r="J82" i="6" s="1"/>
  <c r="I70" i="6"/>
  <c r="J70" i="6" s="1"/>
  <c r="I74" i="6"/>
  <c r="J74" i="6" s="1"/>
  <c r="I58" i="6"/>
  <c r="J58" i="6" s="1"/>
  <c r="I24" i="6"/>
  <c r="J24" i="6" s="1"/>
  <c r="I78" i="6"/>
  <c r="J78" i="6" s="1"/>
  <c r="I110" i="6"/>
  <c r="J110" i="6" s="1"/>
  <c r="I76" i="6"/>
  <c r="J76" i="6" s="1"/>
  <c r="I132" i="6"/>
  <c r="J132" i="6" s="1"/>
  <c r="I5" i="6"/>
  <c r="J5" i="6" s="1"/>
  <c r="I162" i="6"/>
  <c r="J162" i="6" s="1"/>
  <c r="I166" i="6"/>
  <c r="J166" i="6" s="1"/>
  <c r="I13" i="6"/>
  <c r="J13" i="6" s="1"/>
  <c r="I104" i="6"/>
  <c r="J104" i="6" s="1"/>
  <c r="I98" i="6"/>
  <c r="J98" i="6" s="1"/>
  <c r="I32" i="6"/>
  <c r="J32" i="6" s="1"/>
  <c r="I19" i="6"/>
  <c r="J19" i="6" s="1"/>
  <c r="I106" i="6"/>
  <c r="J106" i="6" s="1"/>
  <c r="I7" i="6"/>
  <c r="J7" i="6" s="1"/>
  <c r="I84" i="6"/>
  <c r="J84" i="6" s="1"/>
  <c r="I15" i="6"/>
  <c r="J15" i="6" s="1"/>
  <c r="I62" i="6"/>
  <c r="J62" i="6" s="1"/>
  <c r="I38" i="6"/>
  <c r="J38" i="6" s="1"/>
  <c r="I142" i="6"/>
  <c r="J142" i="6" s="1"/>
  <c r="I64" i="6"/>
  <c r="J64" i="6" s="1"/>
  <c r="I140" i="6"/>
  <c r="J140" i="6" s="1"/>
  <c r="I56" i="6"/>
  <c r="J56" i="6" s="1"/>
  <c r="I116" i="6"/>
  <c r="J116" i="6" s="1"/>
  <c r="I164" i="6"/>
  <c r="J164" i="6" s="1"/>
  <c r="I126" i="6"/>
  <c r="J126" i="6" s="1"/>
  <c r="I42" i="6"/>
  <c r="J42" i="6" s="1"/>
  <c r="I66" i="6"/>
  <c r="J66" i="6" s="1"/>
  <c r="I46" i="6"/>
  <c r="J46" i="6" s="1"/>
  <c r="I17" i="6"/>
  <c r="J17" i="6" s="1"/>
  <c r="I184" i="6"/>
  <c r="J184" i="6" s="1"/>
  <c r="I36" i="6"/>
  <c r="J36" i="6" s="1"/>
  <c r="I176" i="6"/>
  <c r="J176" i="6" s="1"/>
  <c r="I60" i="6"/>
  <c r="J60" i="6" s="1"/>
  <c r="I180" i="6"/>
  <c r="J180" i="6" s="1"/>
  <c r="I40" i="6"/>
  <c r="J40" i="6" s="1"/>
  <c r="I52" i="6"/>
  <c r="J52" i="6" s="1"/>
  <c r="I72" i="6"/>
  <c r="J72" i="6" s="1"/>
  <c r="I170" i="6"/>
  <c r="J170" i="6" s="1"/>
  <c r="I130" i="6"/>
  <c r="J130" i="6" s="1"/>
  <c r="I120" i="6"/>
  <c r="J120" i="6" s="1"/>
  <c r="I174" i="6"/>
  <c r="J174" i="6" s="1"/>
  <c r="I92" i="6"/>
  <c r="J92" i="6" s="1"/>
  <c r="I96" i="6"/>
  <c r="J96" i="6" s="1"/>
  <c r="I112" i="6"/>
  <c r="J112" i="6" s="1"/>
  <c r="I102" i="6"/>
  <c r="J102" i="6" s="1"/>
  <c r="I148" i="6"/>
  <c r="J148" i="6" s="1"/>
  <c r="C3" i="7"/>
  <c r="C2" i="7"/>
  <c r="B5" i="7"/>
  <c r="B3" i="7"/>
  <c r="B2" i="7"/>
  <c r="B1" i="7"/>
  <c r="D13" i="7" l="1" a="1"/>
  <c r="D13" i="7" s="1"/>
  <c r="B13" i="7" a="1"/>
  <c r="B13" i="7" s="1"/>
  <c r="J39" i="6"/>
  <c r="J23" i="6"/>
  <c r="A6" i="8" a="1"/>
  <c r="A6" i="8" s="1"/>
  <c r="B6" i="7"/>
  <c r="B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9A842F-87A1-4B22-9BBB-EF360E25B654}"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2" xr16:uid="{441CE54E-F888-4EF0-8662-900E26782D51}"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09AA4673-252E-4D8C-AC2A-A1282085A118}"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75549E47-5682-4989-875A-040240B1BF8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5F2D37D-78E3-486B-B4DD-20B468CFADA6}"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<sst xmlns="http://schemas.openxmlformats.org/spreadsheetml/2006/main" count="1876" uniqueCount="251">
  <si>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</si>
  <si>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</si>
  <si>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</si>
  <si>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</si>
  <si>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</si>
  <si>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</si>
  <si>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</si>
  <si>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</si>
  <si>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</si>
  <si>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</si>
  <si>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</si>
  <si>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</si>
  <si>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</si>
  <si>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</si>
  <si>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</si>
  <si>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</si>
  <si>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</si>
  <si>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</si>
  <si>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</si>
  <si>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</si>
  <si>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</si>
  <si>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</si>
  <si>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</si>
  <si>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</si>
  <si>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</si>
  <si>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</si>
  <si>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</si>
  <si>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</si>
  <si>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</si>
  <si>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</si>
  <si>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</si>
  <si>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</si>
  <si>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</si>
  <si>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</si>
  <si>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</si>
  <si>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</si>
  <si>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</si>
  <si>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</si>
  <si>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</si>
  <si>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</si>
  <si>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</si>
  <si>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</si>
  <si>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</si>
  <si>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</si>
  <si>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</si>
  <si>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</si>
  <si>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</si>
  <si>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</si>
  <si>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</si>
  <si>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</si>
  <si>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</si>
  <si>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</si>
  <si>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</si>
  <si>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</si>
  <si>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</si>
  <si>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</si>
  <si>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</si>
  <si>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</si>
  <si>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</si>
  <si>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</si>
  <si>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</si>
  <si>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</si>
  <si>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</si>
  <si>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</si>
  <si>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</si>
  <si>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</si>
  <si>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</si>
  <si>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</si>
  <si>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</si>
  <si>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</si>
  <si>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</si>
  <si>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</si>
  <si>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</si>
  <si>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</si>
  <si>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</si>
  <si>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</si>
  <si>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</si>
  <si>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</si>
  <si>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</si>
  <si>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</si>
  <si>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</si>
  <si>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</si>
  <si>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</si>
  <si>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</si>
  <si>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</si>
  <si>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</si>
  <si>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</si>
  <si>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</si>
  <si>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</si>
  <si>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</si>
  <si>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</si>
  <si>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</si>
  <si>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</si>
  <si>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</si>
  <si>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</si>
  <si>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</si>
  <si>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</si>
  <si>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</si>
  <si>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</si>
  <si>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</si>
  <si>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</si>
  <si>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</si>
  <si>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</si>
  <si>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</si>
  <si>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</si>
  <si>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</si>
  <si>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</si>
  <si>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</si>
  <si>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</si>
  <si>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</si>
  <si>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</si>
  <si>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</si>
  <si>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</si>
  <si>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</si>
  <si>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</si>
  <si>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</si>
  <si>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</si>
  <si>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</si>
  <si>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</si>
  <si>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</si>
  <si>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</si>
  <si>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</si>
  <si>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</si>
  <si>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</si>
  <si>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</si>
  <si>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</si>
  <si>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</si>
  <si>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</si>
  <si>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</si>
  <si>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</si>
  <si>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</si>
  <si>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</si>
  <si>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</si>
  <si>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</si>
  <si>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</si>
  <si>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</si>
  <si>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</si>
  <si>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</si>
  <si>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</si>
  <si>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</si>
  <si>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</si>
  <si>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</si>
  <si>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</si>
  <si>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</si>
  <si>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</si>
  <si>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</si>
  <si>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</si>
  <si>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</si>
  <si>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</si>
  <si>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</si>
  <si>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</si>
  <si>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</si>
  <si>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</si>
  <si>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</si>
  <si>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</si>
  <si>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</si>
  <si>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</si>
  <si>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</si>
  <si>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</si>
  <si>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</si>
  <si>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</si>
  <si>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</si>
  <si>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</si>
  <si>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</si>
  <si>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</si>
  <si>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</si>
  <si>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</si>
  <si>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</si>
  <si>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</si>
  <si>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</si>
  <si>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</si>
  <si>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</si>
  <si>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</si>
  <si>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</si>
  <si>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</si>
  <si>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</si>
  <si>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</si>
  <si>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</si>
  <si>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</si>
  <si>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</si>
  <si>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</si>
  <si>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</si>
  <si>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</si>
  <si>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</si>
  <si>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</si>
  <si>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</si>
  <si>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</si>
  <si>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</si>
  <si>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</si>
  <si>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</si>
  <si>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</si>
  <si>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</si>
  <si>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</si>
  <si>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</si>
  <si>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</si>
  <si>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</si>
  <si>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</si>
  <si>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</si>
  <si>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</si>
  <si>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</si>
  <si>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</si>
  <si>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</si>
  <si>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</si>
  <si>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 xml:space="preserve"> </t>
  </si>
  <si>
    <t>Country</t>
  </si>
  <si>
    <t>IND</t>
  </si>
  <si>
    <t>Other</t>
  </si>
  <si>
    <t>NZ</t>
  </si>
  <si>
    <t>Count of employee</t>
  </si>
  <si>
    <t>Average salary</t>
  </si>
  <si>
    <t>Average age</t>
  </si>
  <si>
    <t>Average tenure</t>
  </si>
  <si>
    <t>Female Ration %</t>
  </si>
  <si>
    <t>Tenure</t>
  </si>
  <si>
    <t>Female count</t>
  </si>
  <si>
    <t>MEDAIN Formula</t>
  </si>
  <si>
    <t>RATION of 90,000$&gt;</t>
  </si>
  <si>
    <t>Count Salary &gt;=90,000</t>
  </si>
  <si>
    <t xml:space="preserve">Count Salary </t>
  </si>
  <si>
    <t>Search details about Given employee</t>
  </si>
  <si>
    <t>Bar Faughny</t>
  </si>
  <si>
    <t>Infromation finder</t>
  </si>
  <si>
    <t>Department Name</t>
  </si>
  <si>
    <t>Find the employee details who work on sales Department</t>
  </si>
  <si>
    <t>Number of people Work in Sales Dep</t>
  </si>
  <si>
    <t>Row Labels</t>
  </si>
  <si>
    <t>Grand Total</t>
  </si>
  <si>
    <t>Count of Name</t>
  </si>
  <si>
    <t>Average of Age</t>
  </si>
  <si>
    <t>Average of Salary</t>
  </si>
  <si>
    <t>Average of Tenure</t>
  </si>
  <si>
    <t>Bonus</t>
  </si>
  <si>
    <t>2020</t>
  </si>
  <si>
    <t>2021</t>
  </si>
  <si>
    <t>2022</t>
  </si>
  <si>
    <t>2023</t>
  </si>
  <si>
    <t>May</t>
  </si>
  <si>
    <t>Jun</t>
  </si>
  <si>
    <t>Jul</t>
  </si>
  <si>
    <t>Aug</t>
  </si>
  <si>
    <t>Sep</t>
  </si>
  <si>
    <t>Oct</t>
  </si>
  <si>
    <t>Nov</t>
  </si>
  <si>
    <t>Dec</t>
  </si>
  <si>
    <t>Jan</t>
  </si>
  <si>
    <t>Feb</t>
  </si>
  <si>
    <t>Mar</t>
  </si>
  <si>
    <t>Apr</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</si>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</sst>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8" formatCode="&quot;₹&quot;\ #,##0.00;[Red]&quot;₹&quot;\ \-#,##0.00"/>
    <numFmt numFmtId="164" formatCode="&quot;₹&quot;\ #,##0"/>
  </numFmts>
  <fonts count="13" x14ac:knownFonts="1">
    <font>
      <sz val="11"/>
      <color theme="1"/>
      <name val="Calibri"/>
      <family val="2"/>
      <scheme val="minor"/>
    </font>
    <font>
      <sz val="28"/>
      <color theme="1"/>
      <name val="Segoe UI Light"/>
      <family val="2"/>
    </font>
    <font>
      <b/>
      <sz val="11"/>
      <color theme="1"/>
      <name val="Calibri"/>
      <family val="2"/>
      <scheme val="minor"/>
    </font>
    <font>
      <b/>
      <sz val="12"/>
      <color theme="1"/>
      <name val="Calibri"/>
      <family val="2"/>
      <scheme val="minor"/>
    </font>
    <font>
      <b/>
      <sz val="14"/>
      <color theme="1"/>
      <name val="Calibri"/>
      <family val="2"/>
      <scheme val="minor"/>
    </font>
    <font>
      <b/>
      <sz val="36"/>
      <color theme="0"/>
      <name val="Segoe UI"/>
      <family val="2"/>
    </font>
    <font>
      <b/>
      <sz val="18"/>
      <color theme="0"/>
      <name val="Segoe UI"/>
      <family val="2"/>
    </font>
    <font>
      <b/>
      <sz val="20"/>
      <color theme="0"/>
      <name val="Calibri"/>
      <family val="2"/>
      <scheme val="minor"/>
    </font>
    <font>
      <b/>
      <sz val="36"/>
      <color theme="0"/>
      <name val="Calibri"/>
      <family val="2"/>
      <scheme val="minor"/>
    </font>
    <font>
      <b/>
      <sz val="20"/>
      <color theme="1"/>
      <name val="Calibri"/>
      <family val="2"/>
      <scheme val="minor"/>
    </font>
    <font>
      <b/>
      <sz val="22"/>
      <color theme="1"/>
      <name val="Calibri"/>
      <family val="2"/>
      <scheme val="minor"/>
    </font>
    <font>
      <sz val="22"/>
      <color theme="1"/>
      <name val="Calibri"/>
      <family val="2"/>
      <scheme val="minor"/>
    </font>
    <font>
      <b/>
      <sz val="26"/>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249977111117893"/>
        <bgColor indexed="64"/>
      </patternFill>
    </fill>
    <fill>
      <patternFill patternType="solid">
        <fgColor theme="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2" fillId="0" borderId="0" xfId="0" applyFont="1"/>
    <xf numFmtId="0" fontId="3" fillId="0" borderId="0" xfId="0" applyFont="1"/>
    <xf numFmtId="15" fontId="3" fillId="0" borderId="0" xfId="0" applyNumberFormat="1" applyFont="1"/>
    <xf numFmtId="14" fontId="0" fillId="0" borderId="0" xfId="0" applyNumberFormat="1"/>
    <xf numFmtId="8" fontId="0" fillId="0" borderId="0" xfId="0" applyNumberFormat="1"/>
    <xf numFmtId="2" fontId="0" fillId="0" borderId="0" xfId="0" applyNumberFormat="1"/>
    <xf numFmtId="0" fontId="2" fillId="4" borderId="0" xfId="0" applyFont="1" applyFill="1"/>
    <xf numFmtId="0" fontId="0" fillId="0" borderId="0" xfId="0" applyAlignment="1">
      <alignment horizontal="right"/>
    </xf>
    <xf numFmtId="2" fontId="0" fillId="0" borderId="0" xfId="0" applyNumberFormat="1" applyAlignment="1">
      <alignment horizontal="right"/>
    </xf>
    <xf numFmtId="1" fontId="0" fillId="0" borderId="0" xfId="0" applyNumberFormat="1" applyAlignment="1">
      <alignment horizontal="right"/>
    </xf>
    <xf numFmtId="9" fontId="0" fillId="0" borderId="0" xfId="0" applyNumberFormat="1" applyAlignment="1">
      <alignment horizontal="right"/>
    </xf>
    <xf numFmtId="0" fontId="2" fillId="0" borderId="0" xfId="0" applyFont="1" applyAlignment="1">
      <alignment horizontal="right"/>
    </xf>
    <xf numFmtId="0" fontId="0" fillId="0" borderId="0" xfId="0" applyAlignment="1">
      <alignment horizontal="right" vertical="center"/>
    </xf>
    <xf numFmtId="0" fontId="2" fillId="5"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pivotButton="1" applyFont="1"/>
    <xf numFmtId="0" fontId="2" fillId="0" borderId="0" xfId="0" applyFont="1" applyAlignment="1">
      <alignment horizontal="left"/>
    </xf>
    <xf numFmtId="1" fontId="2" fillId="0" borderId="0" xfId="0" applyNumberFormat="1" applyFont="1"/>
    <xf numFmtId="0" fontId="2" fillId="0" borderId="0" xfId="0" applyFont="1" applyAlignment="1">
      <alignment horizontal="left" indent="1"/>
    </xf>
    <xf numFmtId="2" fontId="2" fillId="0" borderId="0" xfId="0" applyNumberFormat="1" applyFont="1"/>
    <xf numFmtId="8" fontId="2" fillId="0" borderId="0" xfId="0" applyNumberFormat="1" applyFont="1"/>
    <xf numFmtId="6" fontId="0" fillId="0" borderId="0" xfId="0" applyNumberFormat="1"/>
    <xf numFmtId="164"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9" borderId="2"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9" xfId="0" applyFill="1" applyBorder="1"/>
    <xf numFmtId="0" fontId="2" fillId="0" borderId="0" xfId="0" applyFont="1" applyAlignment="1">
      <alignment horizontal="center"/>
    </xf>
    <xf numFmtId="0" fontId="0" fillId="5" borderId="0" xfId="0" applyFill="1" applyAlignment="1">
      <alignment horizontal="center"/>
    </xf>
    <xf numFmtId="0" fontId="4" fillId="6" borderId="0" xfId="0" applyFont="1" applyFill="1" applyAlignment="1">
      <alignment horizontal="center"/>
    </xf>
    <xf numFmtId="0" fontId="7" fillId="8" borderId="0" xfId="0" applyFont="1" applyFill="1" applyAlignment="1">
      <alignment horizontal="center" vertical="center"/>
    </xf>
    <xf numFmtId="0" fontId="7" fillId="8" borderId="6" xfId="0" applyFont="1" applyFill="1" applyBorder="1" applyAlignment="1">
      <alignment horizontal="center" vertical="center"/>
    </xf>
    <xf numFmtId="0" fontId="10" fillId="9" borderId="10" xfId="0" applyFont="1" applyFill="1" applyBorder="1" applyAlignment="1">
      <alignment horizontal="center" vertical="center"/>
    </xf>
    <xf numFmtId="0" fontId="11" fillId="9" borderId="11" xfId="0" applyFont="1" applyFill="1" applyBorder="1" applyAlignment="1">
      <alignment horizontal="center" vertical="center"/>
    </xf>
    <xf numFmtId="0" fontId="11" fillId="9" borderId="12" xfId="0" applyFont="1" applyFill="1" applyBorder="1" applyAlignment="1">
      <alignment horizontal="center" vertical="center"/>
    </xf>
    <xf numFmtId="0" fontId="12" fillId="0" borderId="2" xfId="0" applyFont="1" applyBorder="1" applyAlignment="1">
      <alignment horizontal="center" vertical="center"/>
    </xf>
    <xf numFmtId="0" fontId="0" fillId="0" borderId="3" xfId="0" applyBorder="1" applyAlignment="1">
      <alignment horizontal="center" vertical="center"/>
    </xf>
    <xf numFmtId="0" fontId="9" fillId="0" borderId="3"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5" fillId="7" borderId="5" xfId="0" applyFont="1" applyFill="1" applyBorder="1" applyAlignment="1">
      <alignment horizontal="center" vertical="center"/>
    </xf>
    <xf numFmtId="0" fontId="5" fillId="7" borderId="0" xfId="0" applyFont="1" applyFill="1" applyAlignment="1">
      <alignment horizontal="center" vertical="center"/>
    </xf>
    <xf numFmtId="1" fontId="5" fillId="7" borderId="0" xfId="0" applyNumberFormat="1" applyFont="1" applyFill="1" applyAlignment="1">
      <alignment horizontal="center" vertical="center"/>
    </xf>
    <xf numFmtId="0" fontId="6" fillId="7" borderId="0" xfId="0" applyFont="1" applyFill="1" applyAlignment="1">
      <alignment horizontal="center" vertical="center"/>
    </xf>
    <xf numFmtId="0" fontId="8" fillId="8" borderId="0" xfId="0" applyFont="1" applyFill="1" applyAlignment="1">
      <alignment horizontal="center" vertical="center"/>
    </xf>
  </cellXfs>
  <cellStyles count="1">
    <cellStyle name="Normal" xfId="0" builtinId="0"/>
  </cellStyles>
  <dxfs count="64">
    <dxf>
      <numFmt numFmtId="2" formatCode="0.00"/>
    </dxf>
    <dxf>
      <numFmt numFmtId="2" formatCode="0.00"/>
    </dxf>
    <dxf>
      <numFmt numFmtId="2" formatCode="0.00"/>
    </dxf>
    <dxf>
      <numFmt numFmtId="12" formatCode="&quot;₹&quot;\ #,##0.00;[Red]&quot;₹&quot;\ \-#,##0.00"/>
    </dxf>
    <dxf>
      <numFmt numFmtId="12" formatCode="&quot;₹&quot;\ #,##0.00;[Red]&quot;₹&quot;\ \-#,##0.00"/>
    </dxf>
    <dxf>
      <font>
        <b/>
      </font>
    </dxf>
    <dxf>
      <font>
        <b/>
      </font>
    </dxf>
    <dxf>
      <font>
        <b/>
      </font>
    </dxf>
    <dxf>
      <font>
        <b/>
      </font>
    </dxf>
    <dxf>
      <font>
        <b/>
      </font>
    </dxf>
    <dxf>
      <font>
        <b/>
      </font>
    </dxf>
    <dxf>
      <font>
        <b/>
      </font>
    </dxf>
    <dxf>
      <numFmt numFmtId="2" formatCode="0.00"/>
    </dxf>
    <dxf>
      <numFmt numFmtId="2" formatCode="0.00"/>
    </dxf>
    <dxf>
      <numFmt numFmtId="2" formatCode="0.00"/>
    </dxf>
    <dxf>
      <numFmt numFmtId="12" formatCode="&quot;₹&quot;\ #,##0.00;[Red]&quot;₹&quot;\ \-#,##0.00"/>
    </dxf>
    <dxf>
      <numFmt numFmtId="12" formatCode="&quot;₹&quot;\ #,##0.00;[Red]&quot;₹&quot;\ \-#,##0.00"/>
    </dxf>
    <dxf>
      <font>
        <b/>
      </font>
    </dxf>
    <dxf>
      <font>
        <b/>
      </font>
    </dxf>
    <dxf>
      <font>
        <b/>
      </font>
    </dxf>
    <dxf>
      <font>
        <b/>
      </font>
    </dxf>
    <dxf>
      <font>
        <b/>
      </font>
    </dxf>
    <dxf>
      <font>
        <b/>
      </font>
    </dxf>
    <dxf>
      <font>
        <b/>
      </font>
    </dxf>
    <dxf>
      <font>
        <color rgb="FF9C0006"/>
      </font>
      <fill>
        <patternFill>
          <bgColor rgb="FFFFC7CE"/>
        </patternFill>
      </fill>
    </dxf>
    <dxf>
      <font>
        <b/>
      </font>
    </dxf>
    <dxf>
      <font>
        <b/>
      </font>
    </dxf>
    <dxf>
      <font>
        <b/>
      </font>
    </dxf>
    <dxf>
      <font>
        <b/>
      </font>
    </dxf>
    <dxf>
      <font>
        <b/>
      </font>
    </dxf>
    <dxf>
      <font>
        <b/>
      </font>
    </dxf>
    <dxf>
      <font>
        <b/>
      </font>
    </dxf>
    <dxf>
      <numFmt numFmtId="12" formatCode="&quot;₹&quot;\ #,##0.00;[Red]&quot;₹&quot;\ \-#,##0.00"/>
    </dxf>
    <dxf>
      <numFmt numFmtId="12" formatCode="&quot;₹&quot;\ #,##0.00;[Red]&quot;₹&quot;\ \-#,##0.00"/>
    </dxf>
    <dxf>
      <numFmt numFmtId="2" formatCode="0.00"/>
    </dxf>
    <dxf>
      <numFmt numFmtId="2" formatCode="0.00"/>
    </dxf>
    <dxf>
      <numFmt numFmtId="2" formatCode="0.00"/>
    </dxf>
    <dxf>
      <numFmt numFmtId="10" formatCode="&quot;₹&quot;\ #,##0;[Red]&quot;₹&quot;\ \-#,##0"/>
    </dxf>
    <dxf>
      <numFmt numFmtId="2" formatCode="0.00"/>
    </dxf>
    <dxf>
      <numFmt numFmtId="12" formatCode="&quot;₹&quot;\ #,##0.00;[Red]&quot;₹&quot;\ \-#,##0.00"/>
    </dxf>
    <dxf>
      <numFmt numFmtId="0" formatCode="General"/>
    </dxf>
    <dxf>
      <numFmt numFmtId="19" formatCode="dd/mm/yyyy"/>
    </dxf>
    <dxf>
      <numFmt numFmtId="0" formatCode="General"/>
    </dxf>
    <dxf>
      <numFmt numFmtId="0" formatCode="General"/>
    </dxf>
    <dxf>
      <numFmt numFmtId="0" formatCode="General"/>
    </dxf>
    <dxf>
      <numFmt numFmtId="164" formatCode="&quot;₹&quot;\ #,##0"/>
    </dxf>
    <dxf>
      <numFmt numFmtId="164" formatCode="&quot;₹&quot;\ #,##0"/>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numFmt numFmtId="20" formatCode="dd/mmm/yy"/>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
      <font>
        <b/>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2.xml"/><Relationship Id="rId32" Type="http://schemas.openxmlformats.org/officeDocument/2006/relationships/customXml" Target="../customXml/item10.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[INDvsNZ.xlsx]Sheet9!PivotTable7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Sheet9!$A$4:$A$9</c:f>
              <c:strCache>
                <c:ptCount val="5"/>
                <c:pt idx="0">
                  <c:v>Procurement</c:v>
                </c:pt>
                <c:pt idx="1">
                  <c:v>Website</c:v>
                </c:pt>
                <c:pt idx="2">
                  <c:v>Finance</c:v>
                </c:pt>
                <c:pt idx="3">
                  <c:v>Sales</c:v>
                </c:pt>
                <c:pt idx="4">
                  <c:v>HR</c:v>
                </c:pt>
              </c:strCache>
            </c:strRef>
          </c:cat>
          <c:val>
            <c:numRef>
              <c:f>Sheet9!$B$4:$B$9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F99-41ED-BB39-65D548A9548E}"/>
            </c:ext>
          </c:extLst>
        </c:ser>
        <c:dLbls>
          <c:showLegendKey val="0"/>
          <c:showVal val="0"/>
          <c:showCatName val="0"/>
          <c:showSerName val="0"/>
          <c:showPercent val="0"/>
          <c:showBubbleSize val="0"/>
        </c:dLbls>
        <c:gapWidth val="50"/>
        <c:axId val="2024371632"/>
        <c:axId val="2024355312"/>
      </c:barChart>
      <c:catAx>
        <c:axId val="2024371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355312"/>
        <c:crosses val="autoZero"/>
        <c:auto val="1"/>
        <c:lblAlgn val="ctr"/>
        <c:lblOffset val="100"/>
        <c:noMultiLvlLbl val="0"/>
      </c:catAx>
      <c:valAx>
        <c:axId val="202435531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371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[INDvsNZ.xlsx]Sheet9!PivotTable1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NZ</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Sheet9!$E$3</c:f>
              <c:strCache>
                <c:ptCount val="1"/>
                <c:pt idx="0">
                  <c:v>Total</c:v>
                </c:pt>
              </c:strCache>
            </c:strRef>
          </c:tx>
          <c:spPr>
            <a:solidFill>
              <a:schemeClr val="accent2"/>
            </a:solidFill>
            <a:ln>
              <a:noFill/>
            </a:ln>
            <a:effectLst/>
          </c:spPr>
          <c:invertIfNegative val="0"/>
          <c:cat>
            <c:strRef>
              <c:f>Sheet9!$D$4:$D$9</c:f>
              <c:strCache>
                <c:ptCount val="5"/>
                <c:pt idx="0">
                  <c:v>Website</c:v>
                </c:pt>
                <c:pt idx="1">
                  <c:v>Procurement</c:v>
                </c:pt>
                <c:pt idx="2">
                  <c:v>Finance</c:v>
                </c:pt>
                <c:pt idx="3">
                  <c:v>Sales</c:v>
                </c:pt>
                <c:pt idx="4">
                  <c:v>HR</c:v>
                </c:pt>
              </c:strCache>
            </c:strRef>
          </c:cat>
          <c:val>
            <c:numRef>
              <c:f>Sheet9!$E$4:$E$9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ED8-422D-A63C-2F63EBFC3A5D}"/>
            </c:ext>
          </c:extLst>
        </c:ser>
        <c:dLbls>
          <c:showLegendKey val="0"/>
          <c:showVal val="0"/>
          <c:showCatName val="0"/>
          <c:showSerName val="0"/>
          <c:showPercent val="0"/>
          <c:showBubbleSize val="0"/>
        </c:dLbls>
        <c:gapWidth val="50"/>
        <c:axId val="2024364432"/>
        <c:axId val="2024358672"/>
      </c:barChart>
      <c:catAx>
        <c:axId val="20243644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358672"/>
        <c:crosses val="autoZero"/>
        <c:auto val="1"/>
        <c:lblAlgn val="ctr"/>
        <c:lblOffset val="100"/>
        <c:noMultiLvlLbl val="0"/>
      </c:catAx>
      <c:valAx>
        <c:axId val="202435867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364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[INDvsNZ.xlsx]pivort!PivotTable4</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pivort!$A$2:$A$38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pivort!$B$2:$B$38</c:f>
              <c:numCache>
                <c:formatCode>General</c:formatCode>
                <c:ptCount val="32"/>
                <c:pt idx="0">
                  <c:v>3</c:v>
                </c:pt>
                <c:pt idx="1">
                  <c:v>1</c:v>
                </c:pt>
                <c:pt idx="2">
                  <c:v>5</c:v>
                </c:pt>
                <c:pt idx="3">
                  <c:v>3</c:v>
                </c:pt>
                <c:pt idx="4">
                  <c:v>6</c:v>
                </c:pt>
                <c:pt idx="5">
                  <c:v>6</c:v>
                </c:pt>
                <c:pt idx="6">
                  <c:v>6</c:v>
                </c:pt>
                <c:pt idx="7">
                  <c:v>7</c:v>
                </c:pt>
                <c:pt idx="8">
                  <c:v>6</c:v>
                </c:pt>
                <c:pt idx="9">
                  <c:v>4</c:v>
                </c:pt>
                <c:pt idx="10">
                  <c:v>9</c:v>
                </c:pt>
                <c:pt idx="11">
                  <c:v>5</c:v>
                </c:pt>
                <c:pt idx="12">
                  <c:v>10</c:v>
                </c:pt>
                <c:pt idx="13">
                  <c:v>6</c:v>
                </c:pt>
                <c:pt idx="14">
                  <c:v>13</c:v>
                </c:pt>
                <c:pt idx="15">
                  <c:v>4</c:v>
                </c:pt>
                <c:pt idx="16">
                  <c:v>11</c:v>
                </c:pt>
                <c:pt idx="17">
                  <c:v>3</c:v>
                </c:pt>
                <c:pt idx="18">
                  <c:v>4</c:v>
                </c:pt>
                <c:pt idx="19">
                  <c:v>7</c:v>
                </c:pt>
                <c:pt idx="20">
                  <c:v>3</c:v>
                </c:pt>
                <c:pt idx="21">
                  <c:v>10</c:v>
                </c:pt>
                <c:pt idx="22">
                  <c:v>9</c:v>
                </c:pt>
                <c:pt idx="23">
                  <c:v>9</c:v>
                </c:pt>
                <c:pt idx="24">
                  <c:v>9</c:v>
                </c:pt>
                <c:pt idx="25">
                  <c:v>7</c:v>
                </c:pt>
                <c:pt idx="26">
                  <c:v>5</c:v>
                </c:pt>
                <c:pt idx="27">
                  <c:v>5</c:v>
                </c:pt>
                <c:pt idx="28">
                  <c:v>2</c:v>
                </c:pt>
                <c:pt idx="29">
                  <c:v>3</c:v>
                </c:pt>
                <c:pt idx="30">
                  <c:v>1</c:v>
                </c:pt>
                <c:pt idx="31">
                  <c:v>1</c:v>
                </c:pt>
              </c:numCache>
            </c:numRef>
          </c:val>
          <c:smooth val="0"/>
          <c:extLst>
            <c:ext xmlns:c16="http://schemas.microsoft.com/office/drawing/2014/chart" uri="{C3380CC4-5D6E-409C-BE32-E72D297353CC}">
              <c16:uniqueId val="{00000000-84F4-48F9-A833-27EBA1FB7FE4}"/>
            </c:ext>
          </c:extLst>
        </c:ser>
        <c:dLbls>
          <c:showLegendKey val="0"/>
          <c:showVal val="0"/>
          <c:showCatName val="0"/>
          <c:showSerName val="0"/>
          <c:showPercent val="0"/>
          <c:showBubbleSize val="0"/>
        </c:dLbls>
        <c:marker val="1"/>
        <c:smooth val="0"/>
        <c:axId val="1905958735"/>
        <c:axId val="1905959215"/>
      </c:lineChart>
      <c:catAx>
        <c:axId val="190595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959215"/>
        <c:crosses val="autoZero"/>
        <c:auto val="1"/>
        <c:lblAlgn val="ctr"/>
        <c:lblOffset val="100"/>
        <c:noMultiLvlLbl val="0"/>
      </c:catAx>
      <c:valAx>
        <c:axId val="190595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95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[INDvsNZ.xlsx]Sheet9!PivotTable7</c:name>
    <c:fmtId val="9"/>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IND</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45824480273299"/>
          <c:y val="0.26821831094642584"/>
          <c:w val="0.7706211202766321"/>
          <c:h val="0.70272057338986471"/>
        </c:manualLayout>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Sheet9!$A$4:$A$9</c:f>
              <c:strCache>
                <c:ptCount val="5"/>
                <c:pt idx="0">
                  <c:v>Procurement</c:v>
                </c:pt>
                <c:pt idx="1">
                  <c:v>Website</c:v>
                </c:pt>
                <c:pt idx="2">
                  <c:v>Finance</c:v>
                </c:pt>
                <c:pt idx="3">
                  <c:v>Sales</c:v>
                </c:pt>
                <c:pt idx="4">
                  <c:v>HR</c:v>
                </c:pt>
              </c:strCache>
            </c:strRef>
          </c:cat>
          <c:val>
            <c:numRef>
              <c:f>Sheet9!$B$4:$B$9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C414-4954-88DB-B3EF15D35801}"/>
            </c:ext>
          </c:extLst>
        </c:ser>
        <c:dLbls>
          <c:showLegendKey val="0"/>
          <c:showVal val="0"/>
          <c:showCatName val="0"/>
          <c:showSerName val="0"/>
          <c:showPercent val="0"/>
          <c:showBubbleSize val="0"/>
        </c:dLbls>
        <c:gapWidth val="50"/>
        <c:axId val="2024371632"/>
        <c:axId val="2024355312"/>
      </c:barChart>
      <c:catAx>
        <c:axId val="2024371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4355312"/>
        <c:crosses val="autoZero"/>
        <c:auto val="1"/>
        <c:lblAlgn val="ctr"/>
        <c:lblOffset val="100"/>
        <c:noMultiLvlLbl val="0"/>
      </c:catAx>
      <c:valAx>
        <c:axId val="202435531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4371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[INDvsNZ.xlsx]Sheet9!PivotTable1</c:name>
    <c:fmtId val="1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NZ</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45824480273299"/>
          <c:y val="0.25083224891006273"/>
          <c:w val="0.7706211202766321"/>
          <c:h val="0.71648801252784589"/>
        </c:manualLayout>
      </c:layout>
      <c:barChart>
        <c:barDir val="bar"/>
        <c:grouping val="clustered"/>
        <c:varyColors val="0"/>
        <c:ser>
          <c:idx val="0"/>
          <c:order val="0"/>
          <c:tx>
            <c:strRef>
              <c:f>Sheet9!$E$3</c:f>
              <c:strCache>
                <c:ptCount val="1"/>
                <c:pt idx="0">
                  <c:v>Total</c:v>
                </c:pt>
              </c:strCache>
            </c:strRef>
          </c:tx>
          <c:spPr>
            <a:solidFill>
              <a:schemeClr val="accent2"/>
            </a:solidFill>
            <a:ln>
              <a:noFill/>
            </a:ln>
            <a:effectLst/>
          </c:spPr>
          <c:invertIfNegative val="0"/>
          <c:cat>
            <c:strRef>
              <c:f>Sheet9!$D$4:$D$9</c:f>
              <c:strCache>
                <c:ptCount val="5"/>
                <c:pt idx="0">
                  <c:v>Website</c:v>
                </c:pt>
                <c:pt idx="1">
                  <c:v>Procurement</c:v>
                </c:pt>
                <c:pt idx="2">
                  <c:v>Finance</c:v>
                </c:pt>
                <c:pt idx="3">
                  <c:v>Sales</c:v>
                </c:pt>
                <c:pt idx="4">
                  <c:v>HR</c:v>
                </c:pt>
              </c:strCache>
            </c:strRef>
          </c:cat>
          <c:val>
            <c:numRef>
              <c:f>Sheet9!$E$4:$E$9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212-47FA-B8BA-DA394BD352AB}"/>
            </c:ext>
          </c:extLst>
        </c:ser>
        <c:dLbls>
          <c:showLegendKey val="0"/>
          <c:showVal val="0"/>
          <c:showCatName val="0"/>
          <c:showSerName val="0"/>
          <c:showPercent val="0"/>
          <c:showBubbleSize val="0"/>
        </c:dLbls>
        <c:gapWidth val="50"/>
        <c:axId val="2024364432"/>
        <c:axId val="2024358672"/>
      </c:barChart>
      <c:catAx>
        <c:axId val="20243644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4358672"/>
        <c:crosses val="autoZero"/>
        <c:auto val="1"/>
        <c:lblAlgn val="ctr"/>
        <c:lblOffset val="100"/>
        <c:noMultiLvlLbl val="0"/>
      </c:catAx>
      <c:valAx>
        <c:axId val="202435867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4364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22860</xdr:rowOff>
    </xdr:from>
    <xdr:to>
      <xdr:col>5</xdr:col>
      <xdr:colOff>22860</xdr:colOff>
      <xdr:row>24</xdr:row>
      <xdr:rowOff>68580</xdr:rowOff>
    </xdr:to>
    <xdr:graphicFrame macro="">
      <xdr:nvGraphicFramePr>
        <xdr:cNvPr id="2" name="Chart 1">
          <a:extLst>
            <a:ext uri="{FF2B5EF4-FFF2-40B4-BE49-F238E27FC236}">
              <a16:creationId xmlns:a16="http://schemas.microsoft.com/office/drawing/2014/main" id="{D60B07E0-6B9C-4980-23EF-50F8B804D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10</xdr:row>
      <xdr:rowOff>19050</xdr:rowOff>
    </xdr:from>
    <xdr:to>
      <xdr:col>13</xdr:col>
      <xdr:colOff>266700</xdr:colOff>
      <xdr:row>25</xdr:row>
      <xdr:rowOff>19050</xdr:rowOff>
    </xdr:to>
    <xdr:graphicFrame macro="">
      <xdr:nvGraphicFramePr>
        <xdr:cNvPr id="3" name="Chart 2">
          <a:extLst>
            <a:ext uri="{FF2B5EF4-FFF2-40B4-BE49-F238E27FC236}">
              <a16:creationId xmlns:a16="http://schemas.microsoft.com/office/drawing/2014/main" id="{5515FC5C-DB6F-D2A2-7921-B5CDDDE07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205740</xdr:colOff>
      <xdr:row>1</xdr:row>
      <xdr:rowOff>167641</xdr:rowOff>
    </xdr:from>
    <xdr:to>
      <xdr:col>4</xdr:col>
      <xdr:colOff>182880</xdr:colOff>
      <xdr:row>13</xdr:row>
      <xdr:rowOff>30481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63E4000-D261-657D-57BB-880FFD6C4D7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346960" y="350521"/>
              <a:ext cx="17907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121920</xdr:colOff>
      <xdr:row>0</xdr:row>
      <xdr:rowOff>0</xdr:rowOff>
    </xdr:from>
    <xdr:to>
      <xdr:col>14</xdr:col>
      <xdr:colOff>853440</xdr:colOff>
      <xdr:row>15</xdr:row>
      <xdr:rowOff>0</xdr:rowOff>
    </xdr:to>
    <xdr:graphicFrame macro="">
      <xdr:nvGraphicFramePr>
        <xdr:cNvPr id="4" name="Chart 3">
          <a:extLst>
            <a:ext uri="{FF2B5EF4-FFF2-40B4-BE49-F238E27FC236}">
              <a16:creationId xmlns:a16="http://schemas.microsoft.com/office/drawing/2014/main" id="{C0C847FC-DD84-5D81-77AE-EBECE9342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15240</xdr:rowOff>
    </xdr:from>
    <xdr:to>
      <xdr:col>8</xdr:col>
      <xdr:colOff>571500</xdr:colOff>
      <xdr:row>23</xdr:row>
      <xdr:rowOff>175260</xdr:rowOff>
    </xdr:to>
    <xdr:graphicFrame macro="">
      <xdr:nvGraphicFramePr>
        <xdr:cNvPr id="2" name="Chart 1">
          <a:extLst>
            <a:ext uri="{FF2B5EF4-FFF2-40B4-BE49-F238E27FC236}">
              <a16:creationId xmlns:a16="http://schemas.microsoft.com/office/drawing/2014/main" id="{2994BCD6-C717-4102-814C-49185CF00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15240</xdr:colOff>
      <xdr:row>9</xdr:row>
      <xdr:rowOff>15240</xdr:rowOff>
    </xdr:from>
    <xdr:to>
      <xdr:col>18</xdr:col>
      <xdr:colOff>586740</xdr:colOff>
      <xdr:row>23</xdr:row>
      <xdr:rowOff>175260</xdr:rowOff>
    </xdr:to>
    <xdr:graphicFrame macro="">
      <xdr:nvGraphicFramePr>
        <xdr:cNvPr id="3" name="Chart 2">
          <a:extLst>
            <a:ext uri="{FF2B5EF4-FFF2-40B4-BE49-F238E27FC236}">
              <a16:creationId xmlns:a16="http://schemas.microsoft.com/office/drawing/2014/main" id="{1DDCB741-8A1B-4D06-98B2-060830394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pa Barui" refreshedDate="45950.664003819445" createdVersion="8" refreshedVersion="8" minRefreshableVersion="3" recordCount="183" xr:uid="{D14EF450-E0B1-4BDB-AEE5-8DE4CC311FC7}">
  <cacheSource type="worksheet">
    <worksheetSource name="STAFF"/>
  </cacheSource>
  <cacheFields count="10">
    <cacheField name="Name" numFmtId="0">
      <sharedItems count="183">
        <s v="Anjushri Chandiramani"/>
        <s v="Ewart Laphorn"/>
        <s v="Heer Pennathur"/>
        <s v="Tawnya Tickel"/>
        <s v="Kaishori Harathi Kateel"/>
        <s v="Valentia Etteridge"/>
        <s v="Sarayu Ragunathan"/>
        <s v="Roddy Speechley"/>
        <s v="Sahila Chandrasekhar"/>
        <s v="Benny Karolovsky"/>
        <s v="Dhruv Manjunath"/>
        <s v="Tracy Renad"/>
        <s v="Ramnath Ravuri"/>
        <s v="Wilone O'Kielt"/>
        <s v="Sarojini Naueshwara"/>
        <s v="Hogan Iles"/>
        <s v="Ilesh Dasgupta"/>
        <s v="Mahalia Larcher"/>
        <s v="Krishnakanta Vellanki"/>
        <s v="Lindy Guillet"/>
        <s v="Deepali Charan"/>
        <s v="Bandhula Sathyanna"/>
        <s v="Mollie Hanway"/>
        <s v="Makshi Vinutha"/>
        <s v="Halimeda Kuscha"/>
        <s v="Narois Motiwala"/>
        <s v="Bev Lashley"/>
        <s v="Damayanti Thangavadivelu"/>
        <s v="Madelene Upcott"/>
        <s v="Sawini Chandan"/>
        <s v="Rafaelita Blaksland"/>
        <s v="Hridaynath Tendulkar"/>
        <s v="Kaine Padly"/>
        <s v="Sahas Sanabhi Shrikant"/>
        <s v="Kissiah Maydway"/>
        <s v="Shevantilal Muppala"/>
        <s v="Janene Hairsine"/>
        <s v="Manjusri Ruchi"/>
        <s v="Caro Chappel"/>
        <s v="Sartaj Probal"/>
        <s v="Cherlyn Barter"/>
        <s v="Satyendra Venkatadri"/>
        <s v="Dyna Doucette"/>
        <s v="Amlankusum Rajabhushan"/>
        <s v="Collin Jagson"/>
        <s v="Vasu Nandin"/>
        <s v="Bernie Gorges"/>
        <s v="Baruna Ogale"/>
        <s v="Simon Kembery"/>
        <s v="Mithil Nadkarni"/>
        <s v="Constantino Espley"/>
        <s v="Sukhdev Nageshwar"/>
        <s v="Torrance Collier"/>
        <s v="Purnendu Vijayarangan"/>
        <s v="Hinda Label"/>
        <s v="Deepit Ranjana"/>
        <s v="Leilah Yesinin"/>
        <s v="Kamalakshi Mukundan"/>
        <s v="Enoch Dowrey"/>
        <s v="Rukma Vinita"/>
        <s v="Madge McCloughen"/>
        <s v="Karuna Pashupathy"/>
        <s v="Dennison Crosswaite"/>
        <s v="Gangadutt Ragha"/>
        <s v="Ches Bonnell"/>
        <s v="Godavari Veena"/>
        <s v="Merrilee Plenty"/>
        <s v="Madhumati Gazala Soumitra"/>
        <s v="Sibyl Dunkirk"/>
        <s v="Tarala Vishaal"/>
        <s v="Karlen McCaffrey"/>
        <s v="Kunja Prashanta Vibha"/>
        <s v="Agnes Collicott"/>
        <s v="Bhuvan Pals"/>
        <s v="Van Tuxwell"/>
        <s v="Udyan Lanka"/>
        <s v="Kellsie Waby"/>
        <s v="Shulabh Qutub Sundaramoorthy"/>
        <s v="Gray Seamon"/>
        <s v="Rushil Kripa"/>
        <s v="Allene Gobbet"/>
        <s v="Shreela Ramasubraman"/>
        <s v="Virginia McConville"/>
        <s v="Indu Varada Sumedh"/>
        <s v="Beverie Moffet"/>
        <s v="Sameer Shashank Sapra"/>
        <s v="Shari McNee"/>
        <s v="Ayog Chakrabarti"/>
        <s v="Camilla Castle"/>
        <s v="Hemavati Muthiah"/>
        <s v="Elia Cockton"/>
        <s v="Nanak Sapna"/>
        <s v="Barr Faughny"/>
        <s v="Yauvani Tarpa"/>
        <s v="Gigi Bohling"/>
        <s v="Kulbhushan Moorthy"/>
        <s v="Bennie Pepis"/>
        <s v="Ranajay Kailashnath Richa"/>
        <s v="Ambros Murthwaite"/>
        <s v="Chandana Sannidhi Surnilla"/>
        <s v="Shayne Stegel"/>
        <s v="Shekhar Eswara"/>
        <s v="Myer McCory"/>
        <s v="Rameshwari Chikodi"/>
        <s v="Andria Kimpton"/>
        <s v="Jaishree Atasi Yavatkar"/>
        <s v="Murry Dryburgh"/>
        <s v="Devasree Fullara Saurin"/>
        <s v="Hyacinthie Braybrooke"/>
        <s v="Mahindra Sreedharan"/>
        <s v="Ebonee Roxburgh"/>
        <s v="Kantimoy Pritish"/>
        <s v="Husein Augar"/>
        <s v="Agrata Rajarama"/>
        <s v="Marney O'Breen"/>
        <s v="Abhaya Priyavardhan"/>
        <s v="Kath Bletsoe"/>
        <s v="Kevalkumar Solanki"/>
        <s v="Teressa Udden"/>
        <s v="Upendra Swati"/>
        <s v="Curtice Advani"/>
        <s v="Fullara Sushanti Mokate"/>
        <s v="Vic Radolf"/>
        <s v="Mardav Ramaswami"/>
        <s v="Mallorie Waber"/>
        <s v="Lalit Kothari"/>
        <s v="Jehu Rudeforth"/>
        <s v="Asija Pothireddy"/>
        <s v="My Hanscome"/>
        <s v="Vinanti Choudhari"/>
        <s v="Lilyan Klimpt"/>
        <s v="Krittika Gaekwad"/>
        <s v="Oby Sorrel"/>
        <s v="Pratigya Rema"/>
        <s v="Brien Boise"/>
        <s v="Shattesh Utpat"/>
        <s v="Kelci Walkden"/>
        <s v="Mirium Seemantini Shivakumar"/>
        <s v="Oran Buxcy"/>
        <s v="Sanchali Shirish"/>
        <s v="Alta Kaszper"/>
        <s v="Pragya Nilufar"/>
        <s v="William Reeveley"/>
        <s v="Geena Raghavanpillai"/>
        <s v="Chitrasen Laul"/>
        <s v="Hoyt D'Alesco"/>
        <s v="Zach Polon"/>
        <s v="Anumati Shyamari Meherhomji"/>
        <s v="Tatum Hush"/>
        <s v="Gumwant Veera"/>
        <s v="Kaye Crocroft"/>
        <s v="Daruka Ghazali"/>
        <s v="Violante Courtonne"/>
        <s v="Vanmala Shriharsha"/>
        <s v="Esmaria Denecamp"/>
        <s v="Amal Nimesh"/>
        <s v="Gunar Cockshoot"/>
        <s v="Piyali Mahanthapa"/>
        <s v="Erin Androsik"/>
        <s v="Ardhendu Abhichandra Jayakar"/>
        <s v="Jan Morforth"/>
        <s v="Shiuli Sapna"/>
        <s v="Dell Molloy"/>
        <s v="Madhavdas Buhpathi"/>
        <s v="Florinda Crace"/>
        <s v="Yagna Sujeev"/>
        <s v="Kassi Jonson"/>
        <s v="Rupak Mehra"/>
        <s v="Drusy MacCombe"/>
        <s v="Jagajeet Viraj"/>
        <s v="Dotty Strutley"/>
        <s v="Prerana Nishita"/>
        <s v="Crissie Cordel"/>
        <s v="Shobhana Samuel"/>
        <s v="Archibald Filliskirk"/>
        <s v="Akbar Sorabhjee"/>
        <s v="Orton Livick"/>
        <s v="Waheeda Vasuman"/>
        <s v="Bili Sizey"/>
        <s v="Suchira Bhanupriya Tapti"/>
        <s v="Niall Selesnick"/>
        <s v="Shubhra Potla"/>
        <s v="Gretchen Callow"/>
      </sharedItems>
    </cacheField>
    <cacheField name="Gender" numFmtId="0">
      <sharedItems/>
    </cacheField>
    <cacheField name="Age" numFmtId="0">
      <sharedItems containsSemiMixedTypes="0" containsString="0" containsNumber="1" containsInteger="1" minValue="19" maxValue="46"/>
    </cacheField>
    <cacheField name="Rating" numFmtId="0">
      <sharedItems count="5">
        <s v="Average"/>
        <s v="Poor"/>
        <s v="Very poor"/>
        <s v="Above average"/>
        <s v="Exceptional"/>
      </sharedItems>
    </cacheField>
    <cacheField name="Date Joined" numFmtId="14">
      <sharedItems containsSemiMixedTypes="0" containsNonDate="0" containsDate="1" containsString="0" minDate="2020-05-07T00:00:00" maxDate="2023-04-30T00:00:00"/>
    </cacheField>
    <cacheField name="Department" numFmtId="0">
      <sharedItems count="5">
        <s v="HR"/>
        <s v="Website"/>
        <s v="Procurement"/>
        <s v="Finance"/>
        <s v="Sales"/>
      </sharedItems>
    </cacheField>
    <cacheField name="Salary" numFmtId="8">
      <sharedItems containsSemiMixedTypes="0" containsString="0" containsNumber="1" containsInteger="1" minValue="33920" maxValue="119110"/>
    </cacheField>
    <cacheField name="Country" numFmtId="0">
      <sharedItems count="2">
        <s v="IND"/>
        <s v="NZ"/>
      </sharedItems>
    </cacheField>
    <cacheField name="Tenure" numFmtId="2">
      <sharedItems containsSemiMixedTypes="0" containsString="0" containsNumber="1" minValue="2.4794520547945207" maxValue="5.4575342465753423"/>
    </cacheField>
    <cacheField name="Bonus" numFmtId="6">
      <sharedItems containsSemiMixedTypes="0" containsString="0" containsNumber="1" containsInteger="1" minValue="1018" maxValue="357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pa Barui" refreshedDate="45950.679222685183" backgroundQuery="1" createdVersion="8" refreshedVersion="8" minRefreshableVersion="3" recordCount="0" supportSubquery="1" supportAdvancedDrill="1" xr:uid="{5D62B93A-53FD-4A36-B73F-D4AA8FF68D6C}">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pa Barui" refreshedDate="45950.723620023149" backgroundQuery="1" createdVersion="8" refreshedVersion="8" minRefreshableVersion="3" recordCount="0" supportSubquery="1" supportAdvancedDrill="1" xr:uid="{33DA2BAF-1B21-4B63-9BB8-381E8653E8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pa Barui" refreshedDate="45950.675915624997" backgroundQuery="1" createdVersion="3" refreshedVersion="8" minRefreshableVersion="3" recordCount="0" supportSubquery="1" supportAdvancedDrill="1" xr:uid="{100C4F15-BDD2-4213-9C92-4B633C72B7D8}">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8796744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s v="Female"/>
    <n v="27"/>
    <x v="0"/>
    <d v="2020-08-18T00:00:00"/>
    <x v="0"/>
    <n v="119110"/>
    <x v="0"/>
    <n v="5.1753424657534248"/>
    <n v="3574"/>
  </r>
  <r>
    <x v="1"/>
    <s v="Female"/>
    <n v="27"/>
    <x v="0"/>
    <d v="2020-10-18T00:00:00"/>
    <x v="0"/>
    <n v="119110"/>
    <x v="1"/>
    <n v="5.0082191780821921"/>
    <n v="3574"/>
  </r>
  <r>
    <x v="2"/>
    <s v="Male"/>
    <n v="36"/>
    <x v="0"/>
    <d v="2020-05-07T00:00:00"/>
    <x v="1"/>
    <n v="118840"/>
    <x v="0"/>
    <n v="5.4575342465753423"/>
    <n v="3566"/>
  </r>
  <r>
    <x v="3"/>
    <s v="Male"/>
    <n v="36"/>
    <x v="0"/>
    <d v="2020-07-07T00:00:00"/>
    <x v="1"/>
    <n v="118840"/>
    <x v="1"/>
    <n v="5.2904109589041095"/>
    <n v="3566"/>
  </r>
  <r>
    <x v="4"/>
    <s v="Female"/>
    <n v="37"/>
    <x v="0"/>
    <d v="2021-07-12T00:00:00"/>
    <x v="0"/>
    <n v="118100"/>
    <x v="0"/>
    <n v="4.2767123287671236"/>
    <n v="3543"/>
  </r>
  <r>
    <x v="5"/>
    <s v="Female"/>
    <n v="37"/>
    <x v="0"/>
    <d v="2021-09-12T00:00:00"/>
    <x v="0"/>
    <n v="118100"/>
    <x v="1"/>
    <n v="4.1068493150684935"/>
    <n v="3543"/>
  </r>
  <r>
    <x v="6"/>
    <s v="Male"/>
    <n v="33"/>
    <x v="0"/>
    <d v="2020-09-29T00:00:00"/>
    <x v="2"/>
    <n v="115920"/>
    <x v="0"/>
    <n v="5.0602739726027401"/>
    <n v="3478"/>
  </r>
  <r>
    <x v="7"/>
    <s v="Male"/>
    <n v="33"/>
    <x v="0"/>
    <d v="2020-11-29T00:00:00"/>
    <x v="2"/>
    <n v="115920"/>
    <x v="1"/>
    <n v="4.8931506849315065"/>
    <n v="3478"/>
  </r>
  <r>
    <x v="8"/>
    <s v="Other"/>
    <n v="37"/>
    <x v="1"/>
    <d v="2020-09-11T00:00:00"/>
    <x v="3"/>
    <n v="115440"/>
    <x v="0"/>
    <n v="5.1095890410958908"/>
    <n v="3464"/>
  </r>
  <r>
    <x v="9"/>
    <s v="Other"/>
    <n v="37"/>
    <x v="1"/>
    <d v="2020-11-11T00:00:00"/>
    <x v="3"/>
    <n v="115440"/>
    <x v="1"/>
    <n v="4.9424657534246572"/>
    <n v="3464"/>
  </r>
  <r>
    <x v="10"/>
    <s v="Female"/>
    <n v="36"/>
    <x v="0"/>
    <d v="2020-07-11T00:00:00"/>
    <x v="2"/>
    <n v="114890"/>
    <x v="0"/>
    <n v="5.279452054794521"/>
    <n v="3447"/>
  </r>
  <r>
    <x v="11"/>
    <s v="Female"/>
    <n v="36"/>
    <x v="0"/>
    <d v="2020-09-11T00:00:00"/>
    <x v="2"/>
    <n v="114890"/>
    <x v="1"/>
    <n v="5.1095890410958908"/>
    <n v="3447"/>
  </r>
  <r>
    <x v="12"/>
    <s v="Female"/>
    <n v="44"/>
    <x v="0"/>
    <d v="2023-02-28T00:00:00"/>
    <x v="1"/>
    <n v="114870"/>
    <x v="0"/>
    <n v="2.6438356164383561"/>
    <n v="2298"/>
  </r>
  <r>
    <x v="13"/>
    <s v="Female"/>
    <n v="43"/>
    <x v="0"/>
    <d v="2023-04-29T00:00:00"/>
    <x v="1"/>
    <n v="114870"/>
    <x v="1"/>
    <n v="2.4794520547945207"/>
    <n v="2298"/>
  </r>
  <r>
    <x v="14"/>
    <s v="Female"/>
    <n v="30"/>
    <x v="0"/>
    <d v="2022-08-16T00:00:00"/>
    <x v="2"/>
    <n v="114180"/>
    <x v="0"/>
    <n v="3.1808219178082191"/>
    <n v="3426"/>
  </r>
  <r>
    <x v="15"/>
    <s v="Female"/>
    <n v="30"/>
    <x v="0"/>
    <d v="2022-10-16T00:00:00"/>
    <x v="2"/>
    <n v="114180"/>
    <x v="1"/>
    <n v="3.0136986301369864"/>
    <n v="3426"/>
  </r>
  <r>
    <x v="16"/>
    <s v="Male"/>
    <n v="27"/>
    <x v="2"/>
    <d v="2021-12-17T00:00:00"/>
    <x v="2"/>
    <n v="113280"/>
    <x v="0"/>
    <n v="3.8438356164383563"/>
    <n v="3399"/>
  </r>
  <r>
    <x v="17"/>
    <s v="Male"/>
    <n v="27"/>
    <x v="2"/>
    <d v="2022-02-17T00:00:00"/>
    <x v="2"/>
    <n v="113280"/>
    <x v="1"/>
    <n v="3.6739726027397261"/>
    <n v="3399"/>
  </r>
  <r>
    <x v="18"/>
    <s v="Male"/>
    <n v="22"/>
    <x v="3"/>
    <d v="2021-07-07T00:00:00"/>
    <x v="4"/>
    <n v="112780"/>
    <x v="0"/>
    <n v="4.2904109589041095"/>
    <n v="3384"/>
  </r>
  <r>
    <x v="19"/>
    <s v="Male"/>
    <n v="22"/>
    <x v="3"/>
    <d v="2021-09-07T00:00:00"/>
    <x v="4"/>
    <n v="112780"/>
    <x v="1"/>
    <n v="4.1205479452054794"/>
    <n v="3384"/>
  </r>
  <r>
    <x v="20"/>
    <s v="Male"/>
    <n v="20"/>
    <x v="0"/>
    <d v="2020-10-18T00:00:00"/>
    <x v="1"/>
    <n v="112650"/>
    <x v="0"/>
    <n v="5.0082191780821921"/>
    <n v="3380"/>
  </r>
  <r>
    <x v="21"/>
    <s v="Male"/>
    <n v="34"/>
    <x v="0"/>
    <d v="2022-03-22T00:00:00"/>
    <x v="2"/>
    <n v="112650"/>
    <x v="0"/>
    <n v="3.5835616438356164"/>
    <n v="3380"/>
  </r>
  <r>
    <x v="22"/>
    <s v="Male"/>
    <n v="20"/>
    <x v="0"/>
    <d v="2020-12-18T00:00:00"/>
    <x v="1"/>
    <n v="112650"/>
    <x v="1"/>
    <n v="4.8410958904109593"/>
    <n v="3380"/>
  </r>
  <r>
    <x v="23"/>
    <s v="Female"/>
    <n v="30"/>
    <x v="0"/>
    <d v="2022-08-27T00:00:00"/>
    <x v="2"/>
    <n v="112570"/>
    <x v="0"/>
    <n v="3.1506849315068495"/>
    <n v="3378"/>
  </r>
  <r>
    <x v="24"/>
    <s v="Female"/>
    <n v="30"/>
    <x v="0"/>
    <d v="2022-10-27T00:00:00"/>
    <x v="2"/>
    <n v="112570"/>
    <x v="1"/>
    <n v="2.9835616438356163"/>
    <n v="2252"/>
  </r>
  <r>
    <x v="25"/>
    <s v="Male"/>
    <n v="29"/>
    <x v="1"/>
    <d v="2020-10-15T00:00:00"/>
    <x v="1"/>
    <n v="112110"/>
    <x v="0"/>
    <n v="5.0164383561643833"/>
    <n v="3364"/>
  </r>
  <r>
    <x v="26"/>
    <s v="Male"/>
    <n v="29"/>
    <x v="1"/>
    <d v="2020-12-15T00:00:00"/>
    <x v="1"/>
    <n v="112110"/>
    <x v="1"/>
    <n v="4.8493150684931505"/>
    <n v="3364"/>
  </r>
  <r>
    <x v="27"/>
    <s v="Male"/>
    <n v="25"/>
    <x v="3"/>
    <d v="2022-04-14T00:00:00"/>
    <x v="2"/>
    <n v="109190"/>
    <x v="0"/>
    <n v="3.5205479452054793"/>
    <n v="3276"/>
  </r>
  <r>
    <x v="28"/>
    <s v="Male"/>
    <n v="25"/>
    <x v="3"/>
    <d v="2022-06-14T00:00:00"/>
    <x v="2"/>
    <n v="109190"/>
    <x v="1"/>
    <n v="3.3534246575342466"/>
    <n v="3276"/>
  </r>
  <r>
    <x v="29"/>
    <s v="Female"/>
    <n v="38"/>
    <x v="4"/>
    <d v="2021-04-30T00:00:00"/>
    <x v="4"/>
    <n v="109160"/>
    <x v="0"/>
    <n v="4.4767123287671229"/>
    <n v="3275"/>
  </r>
  <r>
    <x v="30"/>
    <s v="Female"/>
    <n v="38"/>
    <x v="4"/>
    <d v="2021-06-30T00:00:00"/>
    <x v="4"/>
    <n v="109160"/>
    <x v="1"/>
    <n v="4.3095890410958901"/>
    <n v="3275"/>
  </r>
  <r>
    <x v="31"/>
    <s v="Male"/>
    <n v="20"/>
    <x v="0"/>
    <d v="2021-07-20T00:00:00"/>
    <x v="1"/>
    <n v="107700"/>
    <x v="0"/>
    <n v="4.2547945205479456"/>
    <n v="3231"/>
  </r>
  <r>
    <x v="32"/>
    <s v="Male"/>
    <n v="20"/>
    <x v="0"/>
    <d v="2021-09-20T00:00:00"/>
    <x v="1"/>
    <n v="107700"/>
    <x v="1"/>
    <n v="4.0849315068493155"/>
    <n v="3231"/>
  </r>
  <r>
    <x v="33"/>
    <s v="Male"/>
    <n v="23"/>
    <x v="0"/>
    <d v="2021-07-01T00:00:00"/>
    <x v="2"/>
    <n v="106460"/>
    <x v="0"/>
    <n v="4.3068493150684928"/>
    <n v="3194"/>
  </r>
  <r>
    <x v="34"/>
    <s v="Male"/>
    <n v="23"/>
    <x v="0"/>
    <d v="2021-09-01T00:00:00"/>
    <x v="2"/>
    <n v="106460"/>
    <x v="1"/>
    <n v="4.1369863013698627"/>
    <n v="3194"/>
  </r>
  <r>
    <x v="35"/>
    <s v="Female"/>
    <n v="28"/>
    <x v="0"/>
    <d v="2021-08-17T00:00:00"/>
    <x v="2"/>
    <n v="104770"/>
    <x v="0"/>
    <n v="4.1780821917808222"/>
    <n v="3144"/>
  </r>
  <r>
    <x v="36"/>
    <s v="Female"/>
    <n v="28"/>
    <x v="0"/>
    <d v="2021-10-17T00:00:00"/>
    <x v="2"/>
    <n v="104770"/>
    <x v="1"/>
    <n v="4.0109589041095894"/>
    <n v="3144"/>
  </r>
  <r>
    <x v="37"/>
    <s v="Female"/>
    <n v="40"/>
    <x v="0"/>
    <d v="2021-05-04T00:00:00"/>
    <x v="1"/>
    <n v="104410"/>
    <x v="0"/>
    <n v="4.4657534246575343"/>
    <n v="3133"/>
  </r>
  <r>
    <x v="38"/>
    <s v="Female"/>
    <n v="40"/>
    <x v="0"/>
    <d v="2021-07-04T00:00:00"/>
    <x v="1"/>
    <n v="104410"/>
    <x v="1"/>
    <n v="4.2986301369863016"/>
    <n v="3133"/>
  </r>
  <r>
    <x v="39"/>
    <s v="Female"/>
    <n v="28"/>
    <x v="0"/>
    <d v="2022-01-29T00:00:00"/>
    <x v="2"/>
    <n v="104120"/>
    <x v="0"/>
    <n v="3.7260273972602738"/>
    <n v="3124"/>
  </r>
  <r>
    <x v="40"/>
    <s v="Female"/>
    <n v="28"/>
    <x v="0"/>
    <d v="2022-03-29T00:00:00"/>
    <x v="2"/>
    <n v="104120"/>
    <x v="1"/>
    <n v="3.5643835616438357"/>
    <n v="3124"/>
  </r>
  <r>
    <x v="41"/>
    <s v="Male"/>
    <n v="31"/>
    <x v="0"/>
    <d v="2022-04-12T00:00:00"/>
    <x v="2"/>
    <n v="103550"/>
    <x v="0"/>
    <n v="3.526027397260274"/>
    <n v="3107"/>
  </r>
  <r>
    <x v="42"/>
    <s v="Male"/>
    <n v="31"/>
    <x v="0"/>
    <d v="2022-06-12T00:00:00"/>
    <x v="2"/>
    <n v="103550"/>
    <x v="1"/>
    <n v="3.3589041095890413"/>
    <n v="3107"/>
  </r>
  <r>
    <x v="43"/>
    <s v="Male"/>
    <n v="24"/>
    <x v="0"/>
    <d v="2022-03-05T00:00:00"/>
    <x v="1"/>
    <n v="100420"/>
    <x v="0"/>
    <n v="3.6301369863013697"/>
    <n v="3013"/>
  </r>
  <r>
    <x v="44"/>
    <s v="Male"/>
    <n v="24"/>
    <x v="0"/>
    <d v="2022-05-05T00:00:00"/>
    <x v="1"/>
    <n v="100420"/>
    <x v="1"/>
    <n v="3.463013698630137"/>
    <n v="3013"/>
  </r>
  <r>
    <x v="45"/>
    <s v="Female"/>
    <n v="28"/>
    <x v="0"/>
    <d v="2022-01-10T00:00:00"/>
    <x v="2"/>
    <n v="99970"/>
    <x v="0"/>
    <n v="3.7780821917808218"/>
    <n v="3000"/>
  </r>
  <r>
    <x v="46"/>
    <s v="Female"/>
    <n v="28"/>
    <x v="0"/>
    <d v="2022-03-10T00:00:00"/>
    <x v="2"/>
    <n v="99970"/>
    <x v="1"/>
    <n v="3.6164383561643834"/>
    <n v="3000"/>
  </r>
  <r>
    <x v="47"/>
    <s v="Male"/>
    <n v="40"/>
    <x v="0"/>
    <d v="2021-01-08T00:00:00"/>
    <x v="2"/>
    <n v="99750"/>
    <x v="0"/>
    <n v="4.7835616438356166"/>
    <n v="2993"/>
  </r>
  <r>
    <x v="48"/>
    <s v="Male"/>
    <n v="40"/>
    <x v="0"/>
    <d v="2021-03-08T00:00:00"/>
    <x v="2"/>
    <n v="99750"/>
    <x v="1"/>
    <n v="4.6219178082191785"/>
    <n v="2993"/>
  </r>
  <r>
    <x v="49"/>
    <s v="Male"/>
    <n v="30"/>
    <x v="0"/>
    <d v="2021-12-14T00:00:00"/>
    <x v="3"/>
    <n v="96800"/>
    <x v="0"/>
    <n v="3.8520547945205479"/>
    <n v="2904"/>
  </r>
  <r>
    <x v="50"/>
    <s v="Male"/>
    <n v="30"/>
    <x v="0"/>
    <d v="2022-02-14T00:00:00"/>
    <x v="3"/>
    <n v="96800"/>
    <x v="1"/>
    <n v="3.6821917808219178"/>
    <n v="2904"/>
  </r>
  <r>
    <x v="51"/>
    <s v="Female"/>
    <n v="33"/>
    <x v="0"/>
    <d v="2020-10-25T00:00:00"/>
    <x v="1"/>
    <n v="96140"/>
    <x v="0"/>
    <n v="4.9890410958904106"/>
    <n v="2885"/>
  </r>
  <r>
    <x v="52"/>
    <s v="Female"/>
    <n v="33"/>
    <x v="0"/>
    <d v="2020-12-25T00:00:00"/>
    <x v="1"/>
    <n v="96140"/>
    <x v="1"/>
    <n v="4.8219178082191778"/>
    <n v="2885"/>
  </r>
  <r>
    <x v="53"/>
    <s v="Female"/>
    <n v="25"/>
    <x v="0"/>
    <d v="2020-11-09T00:00:00"/>
    <x v="4"/>
    <n v="92700"/>
    <x v="0"/>
    <n v="4.9479452054794519"/>
    <n v="2781"/>
  </r>
  <r>
    <x v="54"/>
    <s v="Female"/>
    <n v="25"/>
    <x v="0"/>
    <d v="2021-01-09T00:00:00"/>
    <x v="4"/>
    <n v="92700"/>
    <x v="1"/>
    <n v="4.7808219178082192"/>
    <n v="2781"/>
  </r>
  <r>
    <x v="55"/>
    <s v="Female"/>
    <n v="34"/>
    <x v="0"/>
    <d v="2021-07-06T00:00:00"/>
    <x v="3"/>
    <n v="92450"/>
    <x v="0"/>
    <n v="4.2931506849315069"/>
    <n v="2774"/>
  </r>
  <r>
    <x v="56"/>
    <s v="Female"/>
    <n v="34"/>
    <x v="0"/>
    <d v="2021-09-06T00:00:00"/>
    <x v="3"/>
    <n v="92450"/>
    <x v="1"/>
    <n v="4.1232876712328768"/>
    <n v="2774"/>
  </r>
  <r>
    <x v="57"/>
    <s v="Male"/>
    <n v="27"/>
    <x v="3"/>
    <d v="2020-12-09T00:00:00"/>
    <x v="3"/>
    <n v="91650"/>
    <x v="0"/>
    <n v="4.8657534246575347"/>
    <n v="2750"/>
  </r>
  <r>
    <x v="58"/>
    <s v="Male"/>
    <n v="27"/>
    <x v="3"/>
    <d v="2021-02-09T00:00:00"/>
    <x v="3"/>
    <n v="91650"/>
    <x v="1"/>
    <n v="4.6958904109589037"/>
    <n v="2750"/>
  </r>
  <r>
    <x v="59"/>
    <s v="Other"/>
    <n v="32"/>
    <x v="0"/>
    <d v="2022-06-01T00:00:00"/>
    <x v="1"/>
    <n v="91310"/>
    <x v="0"/>
    <n v="3.3890410958904109"/>
    <n v="2740"/>
  </r>
  <r>
    <x v="60"/>
    <s v="Other"/>
    <n v="32"/>
    <x v="0"/>
    <d v="2022-08-01T00:00:00"/>
    <x v="1"/>
    <n v="91310"/>
    <x v="1"/>
    <n v="3.2219178082191782"/>
    <n v="2740"/>
  </r>
  <r>
    <x v="61"/>
    <s v="Other"/>
    <n v="27"/>
    <x v="3"/>
    <d v="2021-01-16T00:00:00"/>
    <x v="1"/>
    <n v="90700"/>
    <x v="0"/>
    <n v="4.7616438356164386"/>
    <n v="2721"/>
  </r>
  <r>
    <x v="62"/>
    <s v="Other"/>
    <n v="26"/>
    <x v="3"/>
    <d v="2021-03-16T00:00:00"/>
    <x v="1"/>
    <n v="90700"/>
    <x v="1"/>
    <n v="4.5999999999999996"/>
    <n v="2721"/>
  </r>
  <r>
    <x v="63"/>
    <s v="Male"/>
    <n v="37"/>
    <x v="1"/>
    <d v="2021-03-22T00:00:00"/>
    <x v="1"/>
    <n v="88050"/>
    <x v="0"/>
    <n v="4.5835616438356164"/>
    <n v="2642"/>
  </r>
  <r>
    <x v="64"/>
    <s v="Male"/>
    <n v="37"/>
    <x v="1"/>
    <d v="2021-05-22T00:00:00"/>
    <x v="1"/>
    <n v="88050"/>
    <x v="1"/>
    <n v="4.4164383561643836"/>
    <n v="2642"/>
  </r>
  <r>
    <x v="65"/>
    <s v="Female"/>
    <n v="40"/>
    <x v="0"/>
    <d v="2021-03-21T00:00:00"/>
    <x v="1"/>
    <n v="87620"/>
    <x v="0"/>
    <n v="4.5863013698630137"/>
    <n v="2629"/>
  </r>
  <r>
    <x v="66"/>
    <s v="Female"/>
    <n v="40"/>
    <x v="0"/>
    <d v="2021-05-21T00:00:00"/>
    <x v="1"/>
    <n v="87620"/>
    <x v="1"/>
    <n v="4.419178082191781"/>
    <n v="2629"/>
  </r>
  <r>
    <x v="67"/>
    <s v="Female"/>
    <n v="33"/>
    <x v="0"/>
    <d v="2022-07-05T00:00:00"/>
    <x v="3"/>
    <n v="86570"/>
    <x v="0"/>
    <n v="3.2958904109589042"/>
    <n v="2598"/>
  </r>
  <r>
    <x v="68"/>
    <s v="Female"/>
    <n v="33"/>
    <x v="0"/>
    <d v="2022-09-05T00:00:00"/>
    <x v="3"/>
    <n v="86570"/>
    <x v="1"/>
    <n v="3.1260273972602741"/>
    <n v="2598"/>
  </r>
  <r>
    <x v="69"/>
    <s v="Female"/>
    <n v="34"/>
    <x v="0"/>
    <d v="2021-07-20T00:00:00"/>
    <x v="3"/>
    <n v="85000"/>
    <x v="0"/>
    <n v="4.2547945205479456"/>
    <n v="2550"/>
  </r>
  <r>
    <x v="70"/>
    <s v="Female"/>
    <n v="34"/>
    <x v="0"/>
    <d v="2021-09-20T00:00:00"/>
    <x v="3"/>
    <n v="85000"/>
    <x v="1"/>
    <n v="4.0849315068493155"/>
    <n v="2550"/>
  </r>
  <r>
    <x v="71"/>
    <s v="Female"/>
    <n v="27"/>
    <x v="0"/>
    <d v="2022-03-05T00:00:00"/>
    <x v="1"/>
    <n v="83750"/>
    <x v="0"/>
    <n v="3.6301369863013697"/>
    <n v="2513"/>
  </r>
  <r>
    <x v="72"/>
    <s v="Female"/>
    <n v="27"/>
    <x v="0"/>
    <d v="2022-05-05T00:00:00"/>
    <x v="1"/>
    <n v="83750"/>
    <x v="1"/>
    <n v="3.463013698630137"/>
    <n v="2513"/>
  </r>
  <r>
    <x v="73"/>
    <s v="Female"/>
    <n v="25"/>
    <x v="3"/>
    <d v="2022-03-13T00:00:00"/>
    <x v="1"/>
    <n v="80700"/>
    <x v="0"/>
    <n v="3.6082191780821917"/>
    <n v="2421"/>
  </r>
  <r>
    <x v="74"/>
    <s v="Female"/>
    <n v="25"/>
    <x v="3"/>
    <d v="2022-05-13T00:00:00"/>
    <x v="1"/>
    <n v="80700"/>
    <x v="1"/>
    <n v="3.441095890410959"/>
    <n v="2421"/>
  </r>
  <r>
    <x v="75"/>
    <s v="Male"/>
    <n v="20"/>
    <x v="0"/>
    <d v="2022-05-02T00:00:00"/>
    <x v="2"/>
    <n v="79570"/>
    <x v="0"/>
    <n v="3.4712328767123286"/>
    <n v="2388"/>
  </r>
  <r>
    <x v="76"/>
    <s v="Male"/>
    <n v="20"/>
    <x v="0"/>
    <d v="2022-07-02T00:00:00"/>
    <x v="2"/>
    <n v="79570"/>
    <x v="1"/>
    <n v="3.3041095890410959"/>
    <n v="2388"/>
  </r>
  <r>
    <x v="77"/>
    <s v="Female"/>
    <n v="36"/>
    <x v="0"/>
    <d v="2021-08-25T00:00:00"/>
    <x v="4"/>
    <n v="78540"/>
    <x v="0"/>
    <n v="4.1561643835616442"/>
    <n v="2357"/>
  </r>
  <r>
    <x v="78"/>
    <s v="Female"/>
    <n v="36"/>
    <x v="0"/>
    <d v="2021-10-25T00:00:00"/>
    <x v="4"/>
    <n v="78540"/>
    <x v="1"/>
    <n v="3.989041095890411"/>
    <n v="2357"/>
  </r>
  <r>
    <x v="79"/>
    <s v="Female"/>
    <n v="36"/>
    <x v="0"/>
    <d v="2021-09-29T00:00:00"/>
    <x v="2"/>
    <n v="78390"/>
    <x v="0"/>
    <n v="4.0602739726027401"/>
    <n v="2352"/>
  </r>
  <r>
    <x v="80"/>
    <s v="Female"/>
    <n v="36"/>
    <x v="0"/>
    <d v="2021-11-29T00:00:00"/>
    <x v="2"/>
    <n v="78390"/>
    <x v="1"/>
    <n v="3.893150684931507"/>
    <n v="2352"/>
  </r>
  <r>
    <x v="81"/>
    <s v="Female"/>
    <n v="22"/>
    <x v="3"/>
    <d v="2021-07-11T00:00:00"/>
    <x v="2"/>
    <n v="76900"/>
    <x v="0"/>
    <n v="4.279452054794521"/>
    <n v="2307"/>
  </r>
  <r>
    <x v="82"/>
    <s v="Female"/>
    <n v="22"/>
    <x v="3"/>
    <d v="2021-09-11T00:00:00"/>
    <x v="2"/>
    <n v="76900"/>
    <x v="1"/>
    <n v="4.1095890410958908"/>
    <n v="2307"/>
  </r>
  <r>
    <x v="83"/>
    <s v="Female"/>
    <n v="28"/>
    <x v="0"/>
    <d v="2020-10-20T00:00:00"/>
    <x v="3"/>
    <n v="75970"/>
    <x v="0"/>
    <n v="5.0027397260273974"/>
    <n v="2280"/>
  </r>
  <r>
    <x v="84"/>
    <s v="Female"/>
    <n v="28"/>
    <x v="0"/>
    <d v="2020-12-20T00:00:00"/>
    <x v="3"/>
    <n v="75970"/>
    <x v="1"/>
    <n v="4.8356164383561646"/>
    <n v="2280"/>
  </r>
  <r>
    <x v="85"/>
    <s v="Male"/>
    <n v="21"/>
    <x v="0"/>
    <d v="2020-12-15T00:00:00"/>
    <x v="0"/>
    <n v="75880"/>
    <x v="0"/>
    <n v="4.8493150684931505"/>
    <n v="2277"/>
  </r>
  <r>
    <x v="86"/>
    <s v="Male"/>
    <n v="21"/>
    <x v="0"/>
    <d v="2021-02-15T00:00:00"/>
    <x v="0"/>
    <n v="75880"/>
    <x v="1"/>
    <n v="4.6794520547945204"/>
    <n v="2277"/>
  </r>
  <r>
    <x v="87"/>
    <s v="Female"/>
    <n v="33"/>
    <x v="2"/>
    <d v="2021-04-27T00:00:00"/>
    <x v="1"/>
    <n v="75480"/>
    <x v="0"/>
    <n v="4.484931506849315"/>
    <n v="2265"/>
  </r>
  <r>
    <x v="88"/>
    <s v="Female"/>
    <n v="33"/>
    <x v="2"/>
    <d v="2021-06-27T00:00:00"/>
    <x v="1"/>
    <n v="75480"/>
    <x v="1"/>
    <n v="4.3178082191780822"/>
    <n v="2265"/>
  </r>
  <r>
    <x v="89"/>
    <s v="Female"/>
    <n v="33"/>
    <x v="0"/>
    <d v="2021-02-26T00:00:00"/>
    <x v="1"/>
    <n v="75280"/>
    <x v="0"/>
    <n v="4.6493150684931503"/>
    <n v="2259"/>
  </r>
  <r>
    <x v="90"/>
    <s v="Female"/>
    <n v="33"/>
    <x v="0"/>
    <d v="2021-04-26T00:00:00"/>
    <x v="1"/>
    <n v="75280"/>
    <x v="1"/>
    <n v="4.4876712328767123"/>
    <n v="2259"/>
  </r>
  <r>
    <x v="91"/>
    <s v="Female"/>
    <n v="42"/>
    <x v="4"/>
    <d v="2022-06-06T00:00:00"/>
    <x v="2"/>
    <n v="75000"/>
    <x v="0"/>
    <n v="3.3753424657534246"/>
    <n v="2250"/>
  </r>
  <r>
    <x v="92"/>
    <s v="Female"/>
    <n v="42"/>
    <x v="4"/>
    <d v="2022-08-06T00:00:00"/>
    <x v="2"/>
    <n v="75000"/>
    <x v="1"/>
    <n v="3.2082191780821918"/>
    <n v="2250"/>
  </r>
  <r>
    <x v="93"/>
    <s v="Male"/>
    <n v="33"/>
    <x v="0"/>
    <d v="2021-05-08T00:00:00"/>
    <x v="4"/>
    <n v="74550"/>
    <x v="0"/>
    <n v="4.4547945205479449"/>
    <n v="2237"/>
  </r>
  <r>
    <x v="94"/>
    <s v="Male"/>
    <n v="33"/>
    <x v="0"/>
    <d v="2021-07-08T00:00:00"/>
    <x v="4"/>
    <n v="74550"/>
    <x v="1"/>
    <n v="4.2876712328767121"/>
    <n v="2237"/>
  </r>
  <r>
    <x v="95"/>
    <s v="Male"/>
    <n v="36"/>
    <x v="0"/>
    <d v="2021-03-17T00:00:00"/>
    <x v="3"/>
    <n v="71380"/>
    <x v="0"/>
    <n v="4.5972602739726032"/>
    <n v="2142"/>
  </r>
  <r>
    <x v="96"/>
    <s v="Male"/>
    <n v="36"/>
    <x v="0"/>
    <d v="2021-05-17T00:00:00"/>
    <x v="3"/>
    <n v="71380"/>
    <x v="1"/>
    <n v="4.4301369863013695"/>
    <n v="2142"/>
  </r>
  <r>
    <x v="97"/>
    <s v="Male"/>
    <n v="46"/>
    <x v="0"/>
    <d v="2022-05-16T00:00:00"/>
    <x v="2"/>
    <n v="70610"/>
    <x v="0"/>
    <n v="3.4328767123287673"/>
    <n v="2119"/>
  </r>
  <r>
    <x v="98"/>
    <s v="Male"/>
    <n v="46"/>
    <x v="0"/>
    <d v="2022-07-16T00:00:00"/>
    <x v="2"/>
    <n v="70610"/>
    <x v="1"/>
    <n v="3.2657534246575342"/>
    <n v="2119"/>
  </r>
  <r>
    <x v="99"/>
    <s v="Male"/>
    <n v="42"/>
    <x v="1"/>
    <d v="2022-04-19T00:00:00"/>
    <x v="3"/>
    <n v="70270"/>
    <x v="0"/>
    <n v="3.506849315068493"/>
    <n v="2109"/>
  </r>
  <r>
    <x v="100"/>
    <s v="Male"/>
    <n v="42"/>
    <x v="1"/>
    <d v="2022-06-19T00:00:00"/>
    <x v="3"/>
    <n v="70270"/>
    <x v="1"/>
    <n v="3.3397260273972602"/>
    <n v="2109"/>
  </r>
  <r>
    <x v="101"/>
    <s v="Male"/>
    <n v="30"/>
    <x v="0"/>
    <d v="2022-08-16T00:00:00"/>
    <x v="1"/>
    <n v="69710"/>
    <x v="0"/>
    <n v="3.1808219178082191"/>
    <n v="2092"/>
  </r>
  <r>
    <x v="102"/>
    <s v="Male"/>
    <n v="30"/>
    <x v="0"/>
    <d v="2022-10-16T00:00:00"/>
    <x v="1"/>
    <n v="69710"/>
    <x v="1"/>
    <n v="3.0136986301369864"/>
    <n v="2092"/>
  </r>
  <r>
    <x v="103"/>
    <s v="Male"/>
    <n v="30"/>
    <x v="0"/>
    <d v="2021-01-18T00:00:00"/>
    <x v="1"/>
    <n v="69120"/>
    <x v="0"/>
    <n v="4.7561643835616438"/>
    <n v="2074"/>
  </r>
  <r>
    <x v="104"/>
    <s v="Male"/>
    <n v="30"/>
    <x v="0"/>
    <d v="2021-03-18T00:00:00"/>
    <x v="1"/>
    <n v="69120"/>
    <x v="1"/>
    <n v="4.5945205479452058"/>
    <n v="2074"/>
  </r>
  <r>
    <x v="105"/>
    <s v="Male"/>
    <n v="37"/>
    <x v="0"/>
    <d v="2022-03-20T00:00:00"/>
    <x v="1"/>
    <n v="69070"/>
    <x v="0"/>
    <n v="3.5890410958904111"/>
    <n v="2073"/>
  </r>
  <r>
    <x v="106"/>
    <s v="Male"/>
    <n v="37"/>
    <x v="0"/>
    <d v="2022-05-20T00:00:00"/>
    <x v="1"/>
    <n v="69070"/>
    <x v="1"/>
    <n v="3.4219178082191779"/>
    <n v="2073"/>
  </r>
  <r>
    <x v="107"/>
    <s v="Female"/>
    <n v="20"/>
    <x v="1"/>
    <d v="2021-10-07T00:00:00"/>
    <x v="4"/>
    <n v="68900"/>
    <x v="0"/>
    <n v="4.0383561643835613"/>
    <n v="2067"/>
  </r>
  <r>
    <x v="108"/>
    <s v="Female"/>
    <n v="20"/>
    <x v="1"/>
    <d v="2021-12-07T00:00:00"/>
    <x v="4"/>
    <n v="68900"/>
    <x v="1"/>
    <n v="3.871232876712329"/>
    <n v="2067"/>
  </r>
  <r>
    <x v="109"/>
    <s v="Male"/>
    <n v="30"/>
    <x v="0"/>
    <d v="2022-03-20T00:00:00"/>
    <x v="2"/>
    <n v="67950"/>
    <x v="0"/>
    <n v="3.5890410958904111"/>
    <n v="2039"/>
  </r>
  <r>
    <x v="110"/>
    <s v="Male"/>
    <n v="30"/>
    <x v="0"/>
    <d v="2022-05-20T00:00:00"/>
    <x v="2"/>
    <n v="67950"/>
    <x v="1"/>
    <n v="3.4219178082191779"/>
    <n v="2039"/>
  </r>
  <r>
    <x v="111"/>
    <s v="Female"/>
    <n v="30"/>
    <x v="1"/>
    <d v="2021-05-12T00:00:00"/>
    <x v="3"/>
    <n v="67910"/>
    <x v="0"/>
    <n v="4.4438356164383563"/>
    <n v="2038"/>
  </r>
  <r>
    <x v="112"/>
    <s v="Female"/>
    <n v="30"/>
    <x v="1"/>
    <d v="2021-07-12T00:00:00"/>
    <x v="3"/>
    <n v="67910"/>
    <x v="1"/>
    <n v="4.2767123287671236"/>
    <n v="2038"/>
  </r>
  <r>
    <x v="113"/>
    <s v="Female"/>
    <n v="21"/>
    <x v="0"/>
    <d v="2021-03-01T00:00:00"/>
    <x v="3"/>
    <n v="65920"/>
    <x v="0"/>
    <n v="4.6410958904109592"/>
    <n v="1978"/>
  </r>
  <r>
    <x v="114"/>
    <s v="Female"/>
    <n v="21"/>
    <x v="0"/>
    <d v="2021-05-01T00:00:00"/>
    <x v="3"/>
    <n v="65920"/>
    <x v="1"/>
    <n v="4.4739726027397264"/>
    <n v="1978"/>
  </r>
  <r>
    <x v="115"/>
    <s v="Male"/>
    <n v="25"/>
    <x v="0"/>
    <d v="2021-05-06T00:00:00"/>
    <x v="4"/>
    <n v="65700"/>
    <x v="0"/>
    <n v="4.4602739726027396"/>
    <n v="1971"/>
  </r>
  <r>
    <x v="116"/>
    <s v="Male"/>
    <n v="25"/>
    <x v="0"/>
    <d v="2021-07-06T00:00:00"/>
    <x v="4"/>
    <n v="65700"/>
    <x v="1"/>
    <n v="4.2931506849315069"/>
    <n v="1971"/>
  </r>
  <r>
    <x v="117"/>
    <s v="Female"/>
    <n v="33"/>
    <x v="0"/>
    <d v="2020-06-24T00:00:00"/>
    <x v="3"/>
    <n v="65360"/>
    <x v="0"/>
    <n v="5.3260273972602743"/>
    <n v="1961"/>
  </r>
  <r>
    <x v="118"/>
    <s v="Female"/>
    <n v="33"/>
    <x v="0"/>
    <d v="2020-08-24T00:00:00"/>
    <x v="3"/>
    <n v="65360"/>
    <x v="1"/>
    <n v="5.1589041095890407"/>
    <n v="1961"/>
  </r>
  <r>
    <x v="119"/>
    <s v="Other"/>
    <n v="30"/>
    <x v="0"/>
    <d v="2021-12-05T00:00:00"/>
    <x v="3"/>
    <n v="64000"/>
    <x v="0"/>
    <n v="3.8767123287671232"/>
    <n v="1920"/>
  </r>
  <r>
    <x v="120"/>
    <s v="Other"/>
    <n v="30"/>
    <x v="0"/>
    <d v="2022-02-05T00:00:00"/>
    <x v="3"/>
    <n v="64000"/>
    <x v="1"/>
    <n v="3.7068493150684931"/>
    <n v="1920"/>
  </r>
  <r>
    <x v="121"/>
    <s v="Female"/>
    <n v="24"/>
    <x v="0"/>
    <d v="2020-09-13T00:00:00"/>
    <x v="1"/>
    <n v="62780"/>
    <x v="0"/>
    <n v="5.1041095890410961"/>
    <n v="1884"/>
  </r>
  <r>
    <x v="122"/>
    <s v="Female"/>
    <n v="24"/>
    <x v="0"/>
    <d v="2020-11-13T00:00:00"/>
    <x v="1"/>
    <n v="62780"/>
    <x v="1"/>
    <n v="4.9369863013698634"/>
    <n v="1884"/>
  </r>
  <r>
    <x v="123"/>
    <s v="Male"/>
    <n v="30"/>
    <x v="0"/>
    <d v="2022-02-15T00:00:00"/>
    <x v="2"/>
    <n v="60570"/>
    <x v="0"/>
    <n v="3.6794520547945204"/>
    <n v="1818"/>
  </r>
  <r>
    <x v="124"/>
    <s v="Male"/>
    <n v="30"/>
    <x v="0"/>
    <d v="2022-04-15T00:00:00"/>
    <x v="2"/>
    <n v="60570"/>
    <x v="1"/>
    <n v="3.5178082191780824"/>
    <n v="1818"/>
  </r>
  <r>
    <x v="125"/>
    <s v="Female"/>
    <n v="34"/>
    <x v="0"/>
    <d v="2021-12-20T00:00:00"/>
    <x v="3"/>
    <n v="60130"/>
    <x v="0"/>
    <n v="3.8356164383561642"/>
    <n v="1804"/>
  </r>
  <r>
    <x v="126"/>
    <s v="Female"/>
    <n v="34"/>
    <x v="0"/>
    <d v="2022-02-20T00:00:00"/>
    <x v="3"/>
    <n v="60130"/>
    <x v="1"/>
    <n v="3.6657534246575341"/>
    <n v="1804"/>
  </r>
  <r>
    <x v="127"/>
    <s v="Male"/>
    <n v="33"/>
    <x v="0"/>
    <d v="2020-12-16T00:00:00"/>
    <x v="3"/>
    <n v="59430"/>
    <x v="0"/>
    <n v="4.8465753424657532"/>
    <n v="1783"/>
  </r>
  <r>
    <x v="128"/>
    <s v="Male"/>
    <n v="33"/>
    <x v="0"/>
    <d v="2021-02-16T00:00:00"/>
    <x v="3"/>
    <n v="59430"/>
    <x v="1"/>
    <n v="4.6767123287671231"/>
    <n v="1783"/>
  </r>
  <r>
    <x v="129"/>
    <s v="Male"/>
    <n v="19"/>
    <x v="0"/>
    <d v="2021-01-22T00:00:00"/>
    <x v="2"/>
    <n v="58960"/>
    <x v="0"/>
    <n v="4.7452054794520544"/>
    <n v="1769"/>
  </r>
  <r>
    <x v="130"/>
    <s v="Male"/>
    <n v="19"/>
    <x v="0"/>
    <d v="2021-03-22T00:00:00"/>
    <x v="2"/>
    <n v="58960"/>
    <x v="1"/>
    <n v="4.5835616438356164"/>
    <n v="1769"/>
  </r>
  <r>
    <x v="131"/>
    <s v="Female"/>
    <n v="34"/>
    <x v="0"/>
    <d v="2022-02-02T00:00:00"/>
    <x v="3"/>
    <n v="58940"/>
    <x v="0"/>
    <n v="3.7150684931506848"/>
    <n v="1769"/>
  </r>
  <r>
    <x v="132"/>
    <s v="Female"/>
    <n v="34"/>
    <x v="0"/>
    <d v="2022-04-02T00:00:00"/>
    <x v="3"/>
    <n v="58940"/>
    <x v="1"/>
    <n v="3.5534246575342467"/>
    <n v="1769"/>
  </r>
  <r>
    <x v="133"/>
    <s v="Female"/>
    <n v="31"/>
    <x v="0"/>
    <d v="2022-02-12T00:00:00"/>
    <x v="1"/>
    <n v="58100"/>
    <x v="0"/>
    <n v="3.6876712328767125"/>
    <n v="1743"/>
  </r>
  <r>
    <x v="134"/>
    <s v="Female"/>
    <n v="31"/>
    <x v="0"/>
    <d v="2022-04-12T00:00:00"/>
    <x v="1"/>
    <n v="58100"/>
    <x v="1"/>
    <n v="3.526027397260274"/>
    <n v="1743"/>
  </r>
  <r>
    <x v="135"/>
    <s v="Male"/>
    <n v="21"/>
    <x v="0"/>
    <d v="2022-05-20T00:00:00"/>
    <x v="2"/>
    <n v="57090"/>
    <x v="0"/>
    <n v="3.4219178082191779"/>
    <n v="1713"/>
  </r>
  <r>
    <x v="136"/>
    <s v="Male"/>
    <n v="21"/>
    <x v="0"/>
    <d v="2022-07-20T00:00:00"/>
    <x v="2"/>
    <n v="57090"/>
    <x v="1"/>
    <n v="3.2547945205479452"/>
    <n v="1713"/>
  </r>
  <r>
    <x v="137"/>
    <s v="Female"/>
    <n v="38"/>
    <x v="3"/>
    <d v="2021-03-13T00:00:00"/>
    <x v="4"/>
    <n v="56870"/>
    <x v="0"/>
    <n v="4.6082191780821917"/>
    <n v="1707"/>
  </r>
  <r>
    <x v="138"/>
    <s v="Female"/>
    <n v="38"/>
    <x v="3"/>
    <d v="2021-05-13T00:00:00"/>
    <x v="4"/>
    <n v="56870"/>
    <x v="1"/>
    <n v="4.441095890410959"/>
    <n v="1707"/>
  </r>
  <r>
    <x v="139"/>
    <s v="Male"/>
    <n v="27"/>
    <x v="0"/>
    <d v="2020-08-30T00:00:00"/>
    <x v="4"/>
    <n v="54970"/>
    <x v="0"/>
    <n v="5.1424657534246574"/>
    <n v="1650"/>
  </r>
  <r>
    <x v="140"/>
    <s v="Male"/>
    <n v="27"/>
    <x v="0"/>
    <d v="2020-10-30T00:00:00"/>
    <x v="4"/>
    <n v="54970"/>
    <x v="1"/>
    <n v="4.9753424657534246"/>
    <n v="1650"/>
  </r>
  <r>
    <x v="141"/>
    <s v="Male"/>
    <n v="33"/>
    <x v="0"/>
    <d v="2021-09-09T00:00:00"/>
    <x v="1"/>
    <n v="53870"/>
    <x v="0"/>
    <n v="4.1150684931506847"/>
    <n v="1617"/>
  </r>
  <r>
    <x v="142"/>
    <s v="Male"/>
    <n v="33"/>
    <x v="0"/>
    <d v="2021-11-09T00:00:00"/>
    <x v="1"/>
    <n v="53870"/>
    <x v="1"/>
    <n v="3.9479452054794519"/>
    <n v="1617"/>
  </r>
  <r>
    <x v="143"/>
    <s v="Male"/>
    <n v="32"/>
    <x v="0"/>
    <d v="2021-07-26T00:00:00"/>
    <x v="4"/>
    <n v="53540"/>
    <x v="0"/>
    <n v="4.2383561643835614"/>
    <n v="1607"/>
  </r>
  <r>
    <x v="144"/>
    <s v="Male"/>
    <n v="26"/>
    <x v="0"/>
    <d v="2021-06-03T00:00:00"/>
    <x v="2"/>
    <n v="53540"/>
    <x v="0"/>
    <n v="4.3835616438356162"/>
    <n v="1607"/>
  </r>
  <r>
    <x v="145"/>
    <s v="Male"/>
    <n v="32"/>
    <x v="0"/>
    <d v="2021-09-26T00:00:00"/>
    <x v="4"/>
    <n v="53540"/>
    <x v="1"/>
    <n v="4.0684931506849313"/>
    <n v="1607"/>
  </r>
  <r>
    <x v="146"/>
    <s v="Male"/>
    <n v="26"/>
    <x v="0"/>
    <d v="2021-08-03T00:00:00"/>
    <x v="2"/>
    <n v="53540"/>
    <x v="1"/>
    <n v="4.2164383561643834"/>
    <n v="1607"/>
  </r>
  <r>
    <x v="147"/>
    <s v="Female"/>
    <n v="28"/>
    <x v="0"/>
    <d v="2021-04-10T00:00:00"/>
    <x v="4"/>
    <n v="53240"/>
    <x v="0"/>
    <n v="4.5315068493150683"/>
    <n v="1598"/>
  </r>
  <r>
    <x v="148"/>
    <s v="Female"/>
    <n v="28"/>
    <x v="0"/>
    <d v="2021-06-10T00:00:00"/>
    <x v="4"/>
    <n v="53240"/>
    <x v="1"/>
    <n v="4.3643835616438356"/>
    <n v="1598"/>
  </r>
  <r>
    <x v="149"/>
    <s v="Male"/>
    <n v="24"/>
    <x v="1"/>
    <d v="2021-06-28T00:00:00"/>
    <x v="3"/>
    <n v="52610"/>
    <x v="0"/>
    <n v="4.3150684931506849"/>
    <n v="1579"/>
  </r>
  <r>
    <x v="150"/>
    <s v="Male"/>
    <n v="24"/>
    <x v="1"/>
    <d v="2021-08-28T00:00:00"/>
    <x v="3"/>
    <n v="52610"/>
    <x v="1"/>
    <n v="4.1479452054794521"/>
    <n v="1579"/>
  </r>
  <r>
    <x v="151"/>
    <s v="Female"/>
    <n v="34"/>
    <x v="1"/>
    <d v="2022-04-09T00:00:00"/>
    <x v="4"/>
    <n v="49630"/>
    <x v="0"/>
    <n v="3.5342465753424657"/>
    <n v="1489"/>
  </r>
  <r>
    <x v="152"/>
    <s v="Female"/>
    <n v="34"/>
    <x v="1"/>
    <d v="2022-06-09T00:00:00"/>
    <x v="4"/>
    <n v="49630"/>
    <x v="1"/>
    <n v="3.3671232876712329"/>
    <n v="1489"/>
  </r>
  <r>
    <x v="153"/>
    <s v="Male"/>
    <n v="27"/>
    <x v="0"/>
    <d v="2021-11-06T00:00:00"/>
    <x v="3"/>
    <n v="48980"/>
    <x v="0"/>
    <n v="3.956164383561644"/>
    <n v="1470"/>
  </r>
  <r>
    <x v="154"/>
    <s v="Male"/>
    <n v="27"/>
    <x v="0"/>
    <d v="2022-01-06T00:00:00"/>
    <x v="3"/>
    <n v="48980"/>
    <x v="1"/>
    <n v="3.7890410958904108"/>
    <n v="1470"/>
  </r>
  <r>
    <x v="155"/>
    <s v="Male"/>
    <n v="31"/>
    <x v="0"/>
    <d v="2021-09-11T00:00:00"/>
    <x v="1"/>
    <n v="48950"/>
    <x v="0"/>
    <n v="4.1095890410958908"/>
    <n v="1469"/>
  </r>
  <r>
    <x v="156"/>
    <s v="Male"/>
    <n v="31"/>
    <x v="0"/>
    <d v="2021-11-11T00:00:00"/>
    <x v="1"/>
    <n v="48950"/>
    <x v="1"/>
    <n v="3.9424657534246577"/>
    <n v="1469"/>
  </r>
  <r>
    <x v="157"/>
    <s v="Male"/>
    <n v="33"/>
    <x v="3"/>
    <d v="2022-03-20T00:00:00"/>
    <x v="2"/>
    <n v="48530"/>
    <x v="0"/>
    <n v="3.5890410958904111"/>
    <n v="1456"/>
  </r>
  <r>
    <x v="158"/>
    <s v="Male"/>
    <n v="33"/>
    <x v="3"/>
    <d v="2022-05-20T00:00:00"/>
    <x v="2"/>
    <n v="48530"/>
    <x v="1"/>
    <n v="3.4219178082191779"/>
    <n v="1456"/>
  </r>
  <r>
    <x v="159"/>
    <s v="Male"/>
    <n v="28"/>
    <x v="3"/>
    <d v="2020-05-29T00:00:00"/>
    <x v="3"/>
    <n v="48170"/>
    <x v="0"/>
    <n v="5.397260273972603"/>
    <n v="1446"/>
  </r>
  <r>
    <x v="160"/>
    <s v="Male"/>
    <n v="28"/>
    <x v="3"/>
    <d v="2020-07-29T00:00:00"/>
    <x v="3"/>
    <n v="48170"/>
    <x v="1"/>
    <n v="5.2301369863013702"/>
    <n v="1446"/>
  </r>
  <r>
    <x v="161"/>
    <s v="Male"/>
    <n v="26"/>
    <x v="0"/>
    <d v="2020-11-29T00:00:00"/>
    <x v="2"/>
    <n v="47360"/>
    <x v="0"/>
    <n v="4.8931506849315065"/>
    <n v="1421"/>
  </r>
  <r>
    <x v="162"/>
    <s v="Male"/>
    <n v="26"/>
    <x v="0"/>
    <d v="2021-01-29T00:00:00"/>
    <x v="2"/>
    <n v="47360"/>
    <x v="1"/>
    <n v="4.7260273972602738"/>
    <n v="1421"/>
  </r>
  <r>
    <x v="163"/>
    <s v="Female"/>
    <n v="32"/>
    <x v="0"/>
    <d v="2021-05-23T00:00:00"/>
    <x v="0"/>
    <n v="45510"/>
    <x v="0"/>
    <n v="4.4136986301369863"/>
    <n v="1366"/>
  </r>
  <r>
    <x v="164"/>
    <s v="Female"/>
    <n v="32"/>
    <x v="0"/>
    <d v="2021-07-23T00:00:00"/>
    <x v="0"/>
    <n v="45510"/>
    <x v="1"/>
    <n v="4.2465753424657535"/>
    <n v="1366"/>
  </r>
  <r>
    <x v="165"/>
    <s v="Female"/>
    <n v="32"/>
    <x v="3"/>
    <d v="2021-04-07T00:00:00"/>
    <x v="1"/>
    <n v="43840"/>
    <x v="0"/>
    <n v="4.5397260273972604"/>
    <n v="1316"/>
  </r>
  <r>
    <x v="166"/>
    <s v="Female"/>
    <n v="32"/>
    <x v="3"/>
    <d v="2021-06-07T00:00:00"/>
    <x v="1"/>
    <n v="43840"/>
    <x v="1"/>
    <n v="4.3726027397260276"/>
    <n v="1316"/>
  </r>
  <r>
    <x v="167"/>
    <s v="Male"/>
    <n v="28"/>
    <x v="2"/>
    <d v="2022-07-16T00:00:00"/>
    <x v="4"/>
    <n v="43510"/>
    <x v="0"/>
    <n v="3.2657534246575342"/>
    <n v="1306"/>
  </r>
  <r>
    <x v="168"/>
    <s v="Male"/>
    <n v="28"/>
    <x v="2"/>
    <d v="2022-09-16T00:00:00"/>
    <x v="4"/>
    <n v="43510"/>
    <x v="1"/>
    <n v="3.095890410958904"/>
    <n v="1306"/>
  </r>
  <r>
    <x v="169"/>
    <s v="Female"/>
    <n v="31"/>
    <x v="0"/>
    <d v="2020-09-10T00:00:00"/>
    <x v="1"/>
    <n v="41980"/>
    <x v="0"/>
    <n v="5.1123287671232873"/>
    <n v="1260"/>
  </r>
  <r>
    <x v="170"/>
    <s v="Female"/>
    <n v="31"/>
    <x v="0"/>
    <d v="2020-11-10T00:00:00"/>
    <x v="1"/>
    <n v="41980"/>
    <x v="1"/>
    <n v="4.9452054794520546"/>
    <n v="1260"/>
  </r>
  <r>
    <x v="171"/>
    <s v="Female"/>
    <n v="32"/>
    <x v="0"/>
    <d v="2021-12-19T00:00:00"/>
    <x v="2"/>
    <n v="41570"/>
    <x v="0"/>
    <n v="3.8383561643835615"/>
    <n v="1248"/>
  </r>
  <r>
    <x v="172"/>
    <s v="Female"/>
    <n v="32"/>
    <x v="0"/>
    <d v="2022-02-19T00:00:00"/>
    <x v="2"/>
    <n v="41570"/>
    <x v="1"/>
    <n v="3.6684931506849314"/>
    <n v="1248"/>
  </r>
  <r>
    <x v="173"/>
    <s v="Male"/>
    <n v="35"/>
    <x v="0"/>
    <d v="2022-04-15T00:00:00"/>
    <x v="2"/>
    <n v="40400"/>
    <x v="0"/>
    <n v="3.5178082191780824"/>
    <n v="1212"/>
  </r>
  <r>
    <x v="174"/>
    <s v="Male"/>
    <n v="35"/>
    <x v="0"/>
    <d v="2022-06-15T00:00:00"/>
    <x v="2"/>
    <n v="40400"/>
    <x v="1"/>
    <n v="3.3506849315068492"/>
    <n v="1212"/>
  </r>
  <r>
    <x v="175"/>
    <s v="Male"/>
    <n v="21"/>
    <x v="0"/>
    <d v="2020-07-30T00:00:00"/>
    <x v="2"/>
    <n v="37920"/>
    <x v="0"/>
    <n v="5.2273972602739729"/>
    <n v="1138"/>
  </r>
  <r>
    <x v="176"/>
    <s v="Male"/>
    <n v="21"/>
    <x v="0"/>
    <d v="2020-09-30T00:00:00"/>
    <x v="2"/>
    <n v="37920"/>
    <x v="1"/>
    <n v="5.0575342465753428"/>
    <n v="1138"/>
  </r>
  <r>
    <x v="177"/>
    <s v="Male"/>
    <n v="43"/>
    <x v="0"/>
    <d v="2021-12-28T00:00:00"/>
    <x v="4"/>
    <n v="36040"/>
    <x v="0"/>
    <n v="3.8136986301369862"/>
    <n v="1082"/>
  </r>
  <r>
    <x v="178"/>
    <s v="Male"/>
    <n v="43"/>
    <x v="0"/>
    <d v="2022-02-28T00:00:00"/>
    <x v="4"/>
    <n v="36040"/>
    <x v="1"/>
    <n v="3.6438356164383561"/>
    <n v="1082"/>
  </r>
  <r>
    <x v="179"/>
    <s v="Female"/>
    <n v="29"/>
    <x v="0"/>
    <d v="2020-05-11T00:00:00"/>
    <x v="1"/>
    <n v="34980"/>
    <x v="0"/>
    <n v="5.4465753424657537"/>
    <n v="1050"/>
  </r>
  <r>
    <x v="180"/>
    <s v="Female"/>
    <n v="29"/>
    <x v="0"/>
    <d v="2020-07-11T00:00:00"/>
    <x v="1"/>
    <n v="34980"/>
    <x v="1"/>
    <n v="5.279452054794521"/>
    <n v="1050"/>
  </r>
  <r>
    <x v="181"/>
    <s v="Female"/>
    <n v="21"/>
    <x v="0"/>
    <d v="2022-02-27T00:00:00"/>
    <x v="1"/>
    <n v="33920"/>
    <x v="0"/>
    <n v="3.6465753424657534"/>
    <n v="1018"/>
  </r>
  <r>
    <x v="182"/>
    <s v="Female"/>
    <n v="21"/>
    <x v="0"/>
    <d v="2022-04-27T00:00:00"/>
    <x v="1"/>
    <n v="33920"/>
    <x v="1"/>
    <n v="3.484931506849315"/>
    <n v="10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1F4658-22E1-4382-99FC-EE5E7C9A6FEE}" name="Salary vs Rating rel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8" firstHeaderRow="0" firstDataRow="1" firstDataCol="1"/>
  <pivotFields count="10">
    <pivotField dataField="1" showAll="0"/>
    <pivotField showAll="0"/>
    <pivotField showAll="0"/>
    <pivotField axis="axisRow" showAll="0">
      <items count="6">
        <item x="4"/>
        <item x="3"/>
        <item x="0"/>
        <item x="1"/>
        <item x="2"/>
        <item t="default"/>
      </items>
    </pivotField>
    <pivotField numFmtId="14" showAll="0"/>
    <pivotField showAll="0"/>
    <pivotField dataField="1" numFmtId="8" showAll="0"/>
    <pivotField showAll="0"/>
    <pivotField numFmtId="2" showAll="0"/>
    <pivotField numFmtId="6" showAll="0"/>
  </pivotFields>
  <rowFields count="1">
    <field x="3"/>
  </rowFields>
  <rowItems count="5">
    <i>
      <x/>
    </i>
    <i>
      <x v="1"/>
    </i>
    <i>
      <x v="2"/>
    </i>
    <i>
      <x v="3"/>
    </i>
    <i>
      <x v="4"/>
    </i>
  </rowItems>
  <colFields count="1">
    <field x="-2"/>
  </colFields>
  <colItems count="2">
    <i>
      <x/>
    </i>
    <i i="1">
      <x v="1"/>
    </i>
  </colItems>
  <dataFields count="2">
    <dataField name="Count of Name" fld="0" subtotal="count" baseField="0" baseItem="0"/>
    <dataField name="Average of Salary" fld="6" subtotal="average" baseField="3" baseItem="0" numFmtId="164"/>
  </dataFields>
  <formats count="2">
    <format dxfId="46">
      <pivotArea outline="0" collapsedLevelsAreSubtotals="1" fieldPosition="0">
        <references count="1">
          <reference field="4294967294" count="1" selected="0">
            <x v="1"/>
          </reference>
        </references>
      </pivotArea>
    </format>
    <format dxfId="45">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FB8C0A-B3A9-41B7-9C91-D885744C98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E9" firstHeaderRow="1" firstDataRow="1" firstDataCol="1" rowPageCount="1" colPageCount="1"/>
  <pivotFields count="10">
    <pivotField dataField="1" showAll="0"/>
    <pivotField showAll="0"/>
    <pivotField showAll="0"/>
    <pivotField showAll="0"/>
    <pivotField numFmtId="14" showAll="0"/>
    <pivotField axis="axisRow" showAll="0"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numFmtId="8" showAll="0"/>
    <pivotField axis="axisPage" showAll="0">
      <items count="3">
        <item x="0"/>
        <item x="1"/>
        <item t="default"/>
      </items>
    </pivotField>
    <pivotField numFmtId="2" showAll="0"/>
    <pivotField numFmtId="6" showAll="0"/>
  </pivotFields>
  <rowFields count="1">
    <field x="5"/>
  </rowFields>
  <rowItems count="6">
    <i>
      <x v="4"/>
    </i>
    <i>
      <x v="2"/>
    </i>
    <i>
      <x/>
    </i>
    <i>
      <x v="3"/>
    </i>
    <i>
      <x v="1"/>
    </i>
    <i t="grand">
      <x/>
    </i>
  </rowItems>
  <colItems count="1">
    <i/>
  </colItems>
  <pageFields count="1">
    <pageField fld="7" item="1" hier="-1"/>
  </pageFields>
  <dataFields count="1">
    <dataField name="Count of Name" fld="0" subtotal="count" baseField="0" baseItem="0"/>
  </dataField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E278E9-A99C-4406-B02D-3BD037842CF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rowPageCount="1" colPageCount="1"/>
  <pivotFields count="10">
    <pivotField dataField="1" showAll="0"/>
    <pivotField showAll="0"/>
    <pivotField showAll="0"/>
    <pivotField showAll="0"/>
    <pivotField numFmtId="14" showAll="0"/>
    <pivotField axis="axisRow" showAll="0"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numFmtId="8" showAll="0"/>
    <pivotField axis="axisPage" showAll="0">
      <items count="3">
        <item x="0"/>
        <item x="1"/>
        <item t="default"/>
      </items>
    </pivotField>
    <pivotField numFmtId="2" showAll="0"/>
    <pivotField numFmtId="6" showAll="0"/>
  </pivotFields>
  <rowFields count="1">
    <field x="5"/>
  </rowFields>
  <rowItems count="6">
    <i>
      <x v="2"/>
    </i>
    <i>
      <x v="4"/>
    </i>
    <i>
      <x/>
    </i>
    <i>
      <x v="3"/>
    </i>
    <i>
      <x v="1"/>
    </i>
    <i t="grand">
      <x/>
    </i>
  </rowItems>
  <colItems count="1">
    <i/>
  </colItems>
  <pageFields count="1">
    <pageField fld="7" item="0" hier="-1"/>
  </pageFields>
  <dataFields count="1">
    <dataField name="Count of Name" fld="0" subtotal="count" baseField="0" baseItem="0"/>
  </dataFields>
  <chartFormats count="2">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DAD9EA-FA5A-4248-8186-53482568D61B}" name="Male vs Female" cacheId="9"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13" firstHeaderRow="1" firstDataRow="1" firstDataCol="1"/>
  <pivotFields count="6">
    <pivotField axis="axisRow"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2">
    <field x="0"/>
    <field x="-2"/>
  </rowFields>
  <rowItems count="10">
    <i>
      <x/>
    </i>
    <i r="1">
      <x/>
    </i>
    <i r="1" i="1">
      <x v="1"/>
    </i>
    <i r="1" i="2">
      <x v="2"/>
    </i>
    <i r="1" i="3">
      <x v="3"/>
    </i>
    <i>
      <x v="1"/>
    </i>
    <i r="1">
      <x/>
    </i>
    <i r="1" i="1">
      <x v="1"/>
    </i>
    <i r="1" i="2">
      <x v="2"/>
    </i>
    <i r="1" i="3">
      <x v="3"/>
    </i>
  </rowItems>
  <colItems count="1">
    <i/>
  </colItems>
  <dataFields count="4">
    <dataField name="Count of Name" fld="1" subtotal="count" baseField="0" baseItem="0" numFmtId="1"/>
    <dataField name="Average of Age" fld="2" subtotal="average" baseField="0" baseItem="0"/>
    <dataField name="Average of Salary" fld="3" subtotal="average" baseField="0" baseItem="0"/>
    <dataField name="Average of Tenure" fld="4" subtotal="average" baseField="0" baseItem="0"/>
  </dataFields>
  <formats count="12">
    <format dxfId="36">
      <pivotArea collapsedLevelsAreSubtotals="1" fieldPosition="0">
        <references count="2">
          <reference field="4294967294" count="3">
            <x v="1"/>
            <x v="2"/>
            <x v="3"/>
          </reference>
          <reference field="0" count="1" selected="0">
            <x v="0"/>
          </reference>
        </references>
      </pivotArea>
    </format>
    <format dxfId="35">
      <pivotArea collapsedLevelsAreSubtotals="1" fieldPosition="0">
        <references count="1">
          <reference field="0" count="1">
            <x v="1"/>
          </reference>
        </references>
      </pivotArea>
    </format>
    <format dxfId="34">
      <pivotArea collapsedLevelsAreSubtotals="1" fieldPosition="0">
        <references count="2">
          <reference field="4294967294" count="4">
            <x v="0"/>
            <x v="1"/>
            <x v="2"/>
            <x v="3"/>
          </reference>
          <reference field="0" count="1" selected="0">
            <x v="1"/>
          </reference>
        </references>
      </pivotArea>
    </format>
    <format dxfId="33">
      <pivotArea collapsedLevelsAreSubtotals="1" fieldPosition="0">
        <references count="2">
          <reference field="4294967294" count="1">
            <x v="2"/>
          </reference>
          <reference field="0" count="1" selected="0">
            <x v="0"/>
          </reference>
        </references>
      </pivotArea>
    </format>
    <format dxfId="32">
      <pivotArea collapsedLevelsAreSubtotals="1" fieldPosition="0">
        <references count="2">
          <reference field="4294967294" count="1">
            <x v="2"/>
          </reference>
          <reference field="0" count="1" selected="0">
            <x v="1"/>
          </reference>
        </references>
      </pivotArea>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outline="0" fieldPosition="0">
        <references count="2">
          <reference field="4294967294" count="4">
            <x v="0"/>
            <x v="1"/>
            <x v="2"/>
            <x v="3"/>
          </reference>
          <reference field="0" count="1" selected="0">
            <x v="0"/>
          </reference>
        </references>
      </pivotArea>
    </format>
    <format dxfId="26">
      <pivotArea dataOnly="0" labelOnly="1" outline="0" fieldPosition="0">
        <references count="2">
          <reference field="4294967294" count="4">
            <x v="0"/>
            <x v="1"/>
            <x v="2"/>
            <x v="3"/>
          </reference>
          <reference field="0" count="1" selected="0">
            <x v="1"/>
          </reference>
        </references>
      </pivotArea>
    </format>
    <format dxfId="25">
      <pivotArea dataOnly="0" labelOnly="1" grandCol="1" outline="0" axis="axisCol" fieldPosition="0"/>
    </format>
  </format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y dragToData="1"/>
  </pivotHierarchies>
  <pivotTableStyleInfo name="PivotStyleMedium18"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811FF2-B2F4-41FA-A7E1-584E4554E3B7}"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baseField="0" baseItem="0"/>
  </dataFields>
  <chartFormats count="1">
    <chartFormat chart="18"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C73F0651-392C-4A3A-ADDE-3530444DD204}"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96BFA6A-C6F5-46F2-8B82-847F649567E6}" sourceName="[STAFF].[Country]">
  <pivotTables>
    <pivotTable tabId="10" name="Male vs Female"/>
  </pivotTables>
  <data>
    <olap pivotCacheId="1487967442">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580360B-CE68-4173-A6AF-F97E725F6C17}" cache="Slicer_Country" caption="Country" level="1" style="SlicerStyleLight3"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CAD6ED-FF4B-4F4E-88DD-D99AA81B8565}" name="NZ_STAFF" displayName="NZ_STAFF" ref="C5:I105" totalsRowShown="0" dataDxfId="63">
  <autoFilter ref="C5:I105" xr:uid="{88CAD6ED-FF4B-4F4E-88DD-D99AA81B8565}"/>
  <tableColumns count="7">
    <tableColumn id="1" xr3:uid="{928D78A3-A734-4004-B834-9110886EDBA7}" name="Name" dataDxfId="62"/>
    <tableColumn id="2" xr3:uid="{0D6A3569-F809-48AC-907F-CA443D10B236}" name="Gender" dataDxfId="61"/>
    <tableColumn id="3" xr3:uid="{3AFE4D1E-BA42-486E-9CA8-601A5A7CD0B4}" name="Department" dataDxfId="60"/>
    <tableColumn id="4" xr3:uid="{2B81BD83-B089-4295-A798-0259D965944B}" name="Age" dataDxfId="59"/>
    <tableColumn id="5" xr3:uid="{6951A370-DB69-4FC1-B345-EAB49CA6BC4E}" name="Date Joined" dataDxfId="58"/>
    <tableColumn id="6" xr3:uid="{6C223952-22C8-4EF4-A59B-ED35E20D0339}" name="Salary" dataDxfId="57"/>
    <tableColumn id="7" xr3:uid="{FAF7E687-7F12-4C54-A0D1-4AB70E11AA4C}" name="Rating" dataDxfId="56"/>
  </tableColumns>
  <tableStyleInfo name="TableStyleDark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2157ED-470B-4DBE-9960-160BBF84FD1B}" name="IND_STAFF" displayName="IND_STAFF" ref="B2:H114" totalsRowShown="0" headerRowDxfId="55" dataDxfId="54">
  <autoFilter ref="B2:H114" xr:uid="{522157ED-470B-4DBE-9960-160BBF84FD1B}"/>
  <tableColumns count="7">
    <tableColumn id="1" xr3:uid="{DE6263E7-1310-4E7A-B6DB-694964D5F4CB}" name="Name" dataDxfId="53"/>
    <tableColumn id="2" xr3:uid="{820437E8-92BC-43EB-A0CB-9DB29EDA4998}" name="Gender" dataDxfId="52"/>
    <tableColumn id="3" xr3:uid="{1A1EDCD0-BEEC-4745-8F24-3BCAB4CB39FC}" name="Age" dataDxfId="51"/>
    <tableColumn id="4" xr3:uid="{732EE179-13EE-4BBB-8CE3-88E5B1C69616}" name="Rating" dataDxfId="50"/>
    <tableColumn id="5" xr3:uid="{DC20982B-1C6B-4C01-86D1-BBC2C3179937}" name="Date Joined" dataDxfId="49"/>
    <tableColumn id="6" xr3:uid="{9B2BA5C8-CFC3-4DDC-9561-64A5BBF99F79}" name="Department" dataDxfId="48"/>
    <tableColumn id="7" xr3:uid="{8F2AAA5C-EBF2-4B42-B7F3-2BE46FE4CA50}" name="Salary" dataDxfId="47"/>
  </tableColumns>
  <tableStyleInfo name="TableStyleDark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6AD209-2709-491E-9CCA-D0BD92BA9FC0}" name="STAFF" displayName="STAFF" ref="A1:J184" tableType="queryTable" totalsRowShown="0">
  <autoFilter ref="A1:J184" xr:uid="{EE6AD209-2709-491E-9CCA-D0BD92BA9FC0}"/>
  <sortState xmlns:xlrd2="http://schemas.microsoft.com/office/spreadsheetml/2017/richdata2" ref="A2:J184">
    <sortCondition descending="1" ref="G1:G184"/>
  </sortState>
  <tableColumns count="10">
    <tableColumn id="1" xr3:uid="{43C8D768-357F-43C7-8670-4FAD31415291}" uniqueName="1" name="Name" queryTableFieldId="1" dataDxfId="44"/>
    <tableColumn id="2" xr3:uid="{98268994-F745-45E5-BF39-8D90A1EFBE19}" uniqueName="2" name="Gender" queryTableFieldId="2" dataDxfId="43"/>
    <tableColumn id="3" xr3:uid="{F2A9B157-754F-4E2B-85A7-BB50923A1577}" uniqueName="3" name="Age" queryTableFieldId="3"/>
    <tableColumn id="4" xr3:uid="{037DA471-1DDB-432F-82D5-E6FE202156D9}" uniqueName="4" name="Rating" queryTableFieldId="4" dataDxfId="42"/>
    <tableColumn id="5" xr3:uid="{46957A13-9BA4-44F8-B8A1-D95AF4F010B2}" uniqueName="5" name="Date Joined" queryTableFieldId="5" dataDxfId="41"/>
    <tableColumn id="6" xr3:uid="{B6EFEA31-9BD8-4BBC-B116-68F49E0EB0E3}" uniqueName="6" name="Department" queryTableFieldId="6" dataDxfId="40"/>
    <tableColumn id="7" xr3:uid="{1E9CD6E0-8B9B-4A98-B34E-B7D9BC240E95}" uniqueName="7" name="Salary" queryTableFieldId="7" dataDxfId="39"/>
    <tableColumn id="8" xr3:uid="{4D31E47F-3BDE-4881-AAF9-C45DEA5C5A75}" uniqueName="8" name="Country" queryTableFieldId="8"/>
    <tableColumn id="9" xr3:uid="{9DCB3880-BD69-4A6B-B624-AEF7C5AFFACF}" uniqueName="9" name="Tenure" queryTableFieldId="9" dataDxfId="38">
      <calculatedColumnFormula>(TODAY()-STAFF[[#This Row],[Date Joined]])/365</calculatedColumnFormula>
    </tableColumn>
    <tableColumn id="10" xr3:uid="{10F8FDAE-1EAC-40CE-8F5A-798002C2B7EA}" uniqueName="10" name="Bonus" queryTableFieldId="10" dataDxfId="37">
      <calculatedColumnFormula>ROUNDUP(IF(STAFF[[#This Row],[Tenure]]&gt;=3,3%,2%)*STAFF[[#This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K105"/>
  <sheetViews>
    <sheetView showGridLines="0" topLeftCell="A4" workbookViewId="0">
      <selection activeCell="V15" sqref="V15"/>
    </sheetView>
  </sheetViews>
  <sheetFormatPr defaultRowHeight="14.4" x14ac:dyDescent="0.3"/>
  <cols>
    <col min="1" max="1" width="1.6640625" customWidth="1"/>
    <col min="2" max="2" width="3.6640625" customWidth="1"/>
    <col min="3" max="3" width="18.77734375" customWidth="1"/>
    <col min="4" max="4" width="9.33203125" bestFit="1" customWidth="1"/>
    <col min="5" max="5" width="13.33203125" bestFit="1" customWidth="1"/>
    <col min="6" max="6" width="6.44140625" bestFit="1" customWidth="1"/>
    <col min="7" max="7" width="13" bestFit="1" customWidth="1"/>
    <col min="8" max="8" width="8.33203125" bestFit="1" customWidth="1"/>
    <col min="9" max="9" width="13.109375" bestFit="1" customWidth="1"/>
    <col min="11" max="11" width="1.44140625" bestFit="1" customWidth="1"/>
  </cols>
  <sheetData>
    <row r="1" spans="1:11" s="2" customFormat="1" ht="52.5" customHeight="1" x14ac:dyDescent="0.3">
      <c r="A1" s="1"/>
      <c r="C1" s="3" t="s">
        <v>110</v>
      </c>
    </row>
    <row r="4" spans="1:11" x14ac:dyDescent="0.3">
      <c r="K4" t="s">
        <v>203</v>
      </c>
    </row>
    <row r="5" spans="1:11" x14ac:dyDescent="0.3">
      <c r="C5" t="s">
        <v>0</v>
      </c>
      <c r="D5" t="s">
        <v>1</v>
      </c>
      <c r="E5" t="s">
        <v>2</v>
      </c>
      <c r="F5" t="s">
        <v>3</v>
      </c>
      <c r="G5" s="4" t="s">
        <v>4</v>
      </c>
      <c r="H5" t="s">
        <v>5</v>
      </c>
      <c r="I5" t="s">
        <v>6</v>
      </c>
    </row>
    <row r="6" spans="1:11" ht="15.6" x14ac:dyDescent="0.3">
      <c r="C6" s="6" t="s">
        <v>58</v>
      </c>
      <c r="D6" s="6" t="s">
        <v>15</v>
      </c>
      <c r="E6" s="6" t="s">
        <v>19</v>
      </c>
      <c r="F6" s="6">
        <v>22</v>
      </c>
      <c r="G6" s="7">
        <v>44446</v>
      </c>
      <c r="H6" s="6">
        <v>112780</v>
      </c>
      <c r="I6" s="6" t="s">
        <v>13</v>
      </c>
    </row>
    <row r="7" spans="1:11" ht="15.6" x14ac:dyDescent="0.3">
      <c r="C7" s="6" t="s">
        <v>70</v>
      </c>
      <c r="D7" s="6" t="s">
        <v>15</v>
      </c>
      <c r="E7" s="6" t="s">
        <v>9</v>
      </c>
      <c r="F7" s="6">
        <v>46</v>
      </c>
      <c r="G7" s="7">
        <v>44758</v>
      </c>
      <c r="H7" s="6">
        <v>70610</v>
      </c>
      <c r="I7" s="6" t="s">
        <v>16</v>
      </c>
    </row>
    <row r="8" spans="1:11" ht="15.6" x14ac:dyDescent="0.3">
      <c r="C8" s="6" t="s">
        <v>75</v>
      </c>
      <c r="D8" s="6" t="s">
        <v>8</v>
      </c>
      <c r="E8" s="6" t="s">
        <v>19</v>
      </c>
      <c r="F8" s="6">
        <v>28</v>
      </c>
      <c r="G8" s="7">
        <v>44357</v>
      </c>
      <c r="H8" s="6">
        <v>53240</v>
      </c>
      <c r="I8" s="6" t="s">
        <v>16</v>
      </c>
    </row>
    <row r="9" spans="1:11" ht="15.6" x14ac:dyDescent="0.3">
      <c r="C9" s="6" t="s">
        <v>49</v>
      </c>
      <c r="D9" s="6"/>
      <c r="E9" s="6" t="s">
        <v>21</v>
      </c>
      <c r="F9" s="6">
        <v>37</v>
      </c>
      <c r="G9" s="7">
        <v>44146</v>
      </c>
      <c r="H9" s="6">
        <v>115440</v>
      </c>
      <c r="I9" s="6" t="s">
        <v>24</v>
      </c>
    </row>
    <row r="10" spans="1:11" ht="15.6" x14ac:dyDescent="0.3">
      <c r="C10" s="6" t="s">
        <v>65</v>
      </c>
      <c r="D10" s="6" t="s">
        <v>15</v>
      </c>
      <c r="E10" s="6" t="s">
        <v>19</v>
      </c>
      <c r="F10" s="6">
        <v>32</v>
      </c>
      <c r="G10" s="7">
        <v>44465</v>
      </c>
      <c r="H10" s="6">
        <v>53540</v>
      </c>
      <c r="I10" s="6" t="s">
        <v>16</v>
      </c>
    </row>
    <row r="11" spans="1:11" ht="15.6" x14ac:dyDescent="0.3">
      <c r="C11" s="6" t="s">
        <v>81</v>
      </c>
      <c r="D11" s="6" t="s">
        <v>8</v>
      </c>
      <c r="E11" s="6" t="s">
        <v>9</v>
      </c>
      <c r="F11" s="6">
        <v>30</v>
      </c>
      <c r="G11" s="7">
        <v>44861</v>
      </c>
      <c r="H11" s="6">
        <v>112570</v>
      </c>
      <c r="I11" s="6" t="s">
        <v>16</v>
      </c>
    </row>
    <row r="12" spans="1:11" ht="15.6" x14ac:dyDescent="0.3">
      <c r="C12" s="6" t="s">
        <v>51</v>
      </c>
      <c r="D12" s="6" t="s">
        <v>15</v>
      </c>
      <c r="E12" s="6" t="s">
        <v>9</v>
      </c>
      <c r="F12" s="6">
        <v>33</v>
      </c>
      <c r="G12" s="7">
        <v>44701</v>
      </c>
      <c r="H12" s="6">
        <v>48530</v>
      </c>
      <c r="I12" s="6" t="s">
        <v>13</v>
      </c>
    </row>
    <row r="13" spans="1:11" ht="15.6" x14ac:dyDescent="0.3">
      <c r="C13" s="6" t="s">
        <v>61</v>
      </c>
      <c r="D13" s="6" t="s">
        <v>8</v>
      </c>
      <c r="E13" s="6" t="s">
        <v>12</v>
      </c>
      <c r="F13" s="6">
        <v>24</v>
      </c>
      <c r="G13" s="7">
        <v>44148</v>
      </c>
      <c r="H13" s="6">
        <v>62780</v>
      </c>
      <c r="I13" s="6" t="s">
        <v>16</v>
      </c>
    </row>
    <row r="14" spans="1:11" ht="15.6" x14ac:dyDescent="0.3">
      <c r="C14" s="6" t="s">
        <v>82</v>
      </c>
      <c r="D14" s="6" t="s">
        <v>15</v>
      </c>
      <c r="E14" s="6" t="s">
        <v>12</v>
      </c>
      <c r="F14" s="6">
        <v>33</v>
      </c>
      <c r="G14" s="7">
        <v>44509</v>
      </c>
      <c r="H14" s="6">
        <v>53870</v>
      </c>
      <c r="I14" s="6" t="s">
        <v>16</v>
      </c>
    </row>
    <row r="15" spans="1:11" ht="15.6" x14ac:dyDescent="0.3">
      <c r="C15" s="6" t="s">
        <v>60</v>
      </c>
      <c r="D15" s="6" t="s">
        <v>8</v>
      </c>
      <c r="E15" s="6" t="s">
        <v>56</v>
      </c>
      <c r="F15" s="6">
        <v>27</v>
      </c>
      <c r="G15" s="7">
        <v>44122</v>
      </c>
      <c r="H15" s="6">
        <v>119110</v>
      </c>
      <c r="I15" s="6" t="s">
        <v>16</v>
      </c>
    </row>
    <row r="16" spans="1:11" ht="15.6" x14ac:dyDescent="0.3">
      <c r="C16" s="6" t="s">
        <v>87</v>
      </c>
      <c r="D16" s="6" t="s">
        <v>15</v>
      </c>
      <c r="E16" s="6" t="s">
        <v>12</v>
      </c>
      <c r="F16" s="6">
        <v>29</v>
      </c>
      <c r="G16" s="7">
        <v>44180</v>
      </c>
      <c r="H16" s="6">
        <v>112110</v>
      </c>
      <c r="I16" s="6" t="s">
        <v>24</v>
      </c>
    </row>
    <row r="17" spans="3:9" ht="15.6" x14ac:dyDescent="0.3">
      <c r="C17" s="6" t="s">
        <v>76</v>
      </c>
      <c r="D17" s="6" t="s">
        <v>15</v>
      </c>
      <c r="E17" s="6" t="s">
        <v>19</v>
      </c>
      <c r="F17" s="6">
        <v>25</v>
      </c>
      <c r="G17" s="7">
        <v>44383</v>
      </c>
      <c r="H17" s="6">
        <v>65700</v>
      </c>
      <c r="I17" s="6" t="s">
        <v>16</v>
      </c>
    </row>
    <row r="18" spans="3:9" ht="15.6" x14ac:dyDescent="0.3">
      <c r="C18" s="6" t="s">
        <v>97</v>
      </c>
      <c r="D18" s="6" t="s">
        <v>15</v>
      </c>
      <c r="E18" s="6" t="s">
        <v>12</v>
      </c>
      <c r="F18" s="6">
        <v>37</v>
      </c>
      <c r="G18" s="7">
        <v>44701</v>
      </c>
      <c r="H18" s="6">
        <v>69070</v>
      </c>
      <c r="I18" s="6" t="s">
        <v>16</v>
      </c>
    </row>
    <row r="19" spans="3:9" ht="15.6" x14ac:dyDescent="0.3">
      <c r="C19" s="6" t="s">
        <v>22</v>
      </c>
      <c r="D19" s="6" t="s">
        <v>15</v>
      </c>
      <c r="E19" s="6" t="s">
        <v>12</v>
      </c>
      <c r="F19" s="6">
        <v>20</v>
      </c>
      <c r="G19" s="7">
        <v>44459</v>
      </c>
      <c r="H19" s="6">
        <v>107700</v>
      </c>
      <c r="I19" s="6" t="s">
        <v>16</v>
      </c>
    </row>
    <row r="20" spans="3:9" ht="15.6" x14ac:dyDescent="0.3">
      <c r="C20" s="6" t="s">
        <v>84</v>
      </c>
      <c r="D20" s="6" t="s">
        <v>8</v>
      </c>
      <c r="E20" s="6" t="s">
        <v>12</v>
      </c>
      <c r="F20" s="6">
        <v>32</v>
      </c>
      <c r="G20" s="7">
        <v>44354</v>
      </c>
      <c r="H20" s="6">
        <v>43840</v>
      </c>
      <c r="I20" s="6" t="s">
        <v>13</v>
      </c>
    </row>
    <row r="21" spans="3:9" ht="15.6" x14ac:dyDescent="0.3">
      <c r="C21" s="6" t="s">
        <v>105</v>
      </c>
      <c r="D21" s="6" t="s">
        <v>15</v>
      </c>
      <c r="E21" s="6" t="s">
        <v>9</v>
      </c>
      <c r="F21" s="6">
        <v>40</v>
      </c>
      <c r="G21" s="7">
        <v>44263</v>
      </c>
      <c r="H21" s="6">
        <v>99750</v>
      </c>
      <c r="I21" s="6" t="s">
        <v>16</v>
      </c>
    </row>
    <row r="22" spans="3:9" ht="15.6" x14ac:dyDescent="0.3">
      <c r="C22" s="6" t="s">
        <v>47</v>
      </c>
      <c r="D22" s="6" t="s">
        <v>15</v>
      </c>
      <c r="E22" s="6" t="s">
        <v>9</v>
      </c>
      <c r="F22" s="6">
        <v>21</v>
      </c>
      <c r="G22" s="7">
        <v>44104</v>
      </c>
      <c r="H22" s="6">
        <v>37920</v>
      </c>
      <c r="I22" s="6" t="s">
        <v>16</v>
      </c>
    </row>
    <row r="23" spans="3:9" ht="15.6" x14ac:dyDescent="0.3">
      <c r="C23" s="6" t="s">
        <v>31</v>
      </c>
      <c r="D23" s="6" t="s">
        <v>15</v>
      </c>
      <c r="E23" s="6" t="s">
        <v>9</v>
      </c>
      <c r="F23" s="6">
        <v>21</v>
      </c>
      <c r="G23" s="7">
        <v>44762</v>
      </c>
      <c r="H23" s="6">
        <v>57090</v>
      </c>
      <c r="I23" s="6" t="s">
        <v>16</v>
      </c>
    </row>
    <row r="24" spans="3:9" ht="15.6" x14ac:dyDescent="0.3">
      <c r="C24" s="6" t="s">
        <v>30</v>
      </c>
      <c r="D24" s="6" t="s">
        <v>8</v>
      </c>
      <c r="E24" s="6" t="s">
        <v>12</v>
      </c>
      <c r="F24" s="6">
        <v>31</v>
      </c>
      <c r="G24" s="7">
        <v>44145</v>
      </c>
      <c r="H24" s="6">
        <v>41980</v>
      </c>
      <c r="I24" s="6" t="s">
        <v>16</v>
      </c>
    </row>
    <row r="25" spans="3:9" ht="15.6" x14ac:dyDescent="0.3">
      <c r="C25" s="6" t="s">
        <v>78</v>
      </c>
      <c r="D25" s="6" t="s">
        <v>15</v>
      </c>
      <c r="E25" s="6" t="s">
        <v>56</v>
      </c>
      <c r="F25" s="6">
        <v>21</v>
      </c>
      <c r="G25" s="7">
        <v>44242</v>
      </c>
      <c r="H25" s="6">
        <v>75880</v>
      </c>
      <c r="I25" s="6" t="s">
        <v>16</v>
      </c>
    </row>
    <row r="26" spans="3:9" ht="15.6" x14ac:dyDescent="0.3">
      <c r="C26" s="6" t="s">
        <v>36</v>
      </c>
      <c r="D26" s="6" t="s">
        <v>8</v>
      </c>
      <c r="E26" s="6" t="s">
        <v>21</v>
      </c>
      <c r="F26" s="6">
        <v>34</v>
      </c>
      <c r="G26" s="7">
        <v>44653</v>
      </c>
      <c r="H26" s="6">
        <v>58940</v>
      </c>
      <c r="I26" s="6" t="s">
        <v>16</v>
      </c>
    </row>
    <row r="27" spans="3:9" ht="15.6" x14ac:dyDescent="0.3">
      <c r="C27" s="6" t="s">
        <v>27</v>
      </c>
      <c r="D27" s="6" t="s">
        <v>8</v>
      </c>
      <c r="E27" s="6" t="s">
        <v>21</v>
      </c>
      <c r="F27" s="6">
        <v>30</v>
      </c>
      <c r="G27" s="7">
        <v>44389</v>
      </c>
      <c r="H27" s="6">
        <v>67910</v>
      </c>
      <c r="I27" s="6" t="s">
        <v>24</v>
      </c>
    </row>
    <row r="28" spans="3:9" ht="15.6" x14ac:dyDescent="0.3">
      <c r="C28" s="6" t="s">
        <v>26</v>
      </c>
      <c r="D28" s="6" t="s">
        <v>8</v>
      </c>
      <c r="E28" s="6" t="s">
        <v>12</v>
      </c>
      <c r="F28" s="6">
        <v>31</v>
      </c>
      <c r="G28" s="7">
        <v>44663</v>
      </c>
      <c r="H28" s="6">
        <v>58100</v>
      </c>
      <c r="I28" s="6" t="s">
        <v>16</v>
      </c>
    </row>
    <row r="29" spans="3:9" ht="15.6" x14ac:dyDescent="0.3">
      <c r="C29" s="6" t="s">
        <v>53</v>
      </c>
      <c r="D29" s="6" t="s">
        <v>15</v>
      </c>
      <c r="E29" s="6" t="s">
        <v>21</v>
      </c>
      <c r="F29" s="6">
        <v>27</v>
      </c>
      <c r="G29" s="7">
        <v>44567</v>
      </c>
      <c r="H29" s="6">
        <v>48980</v>
      </c>
      <c r="I29" s="6" t="s">
        <v>16</v>
      </c>
    </row>
    <row r="30" spans="3:9" ht="15.6" x14ac:dyDescent="0.3">
      <c r="C30" s="6" t="s">
        <v>20</v>
      </c>
      <c r="D30" s="6"/>
      <c r="E30" s="6" t="s">
        <v>21</v>
      </c>
      <c r="F30" s="6">
        <v>30</v>
      </c>
      <c r="G30" s="7">
        <v>44597</v>
      </c>
      <c r="H30" s="6">
        <v>64000</v>
      </c>
      <c r="I30" s="6" t="s">
        <v>16</v>
      </c>
    </row>
    <row r="31" spans="3:9" ht="15.6" x14ac:dyDescent="0.3">
      <c r="C31" s="6" t="s">
        <v>7</v>
      </c>
      <c r="D31" s="6" t="s">
        <v>8</v>
      </c>
      <c r="E31" s="6" t="s">
        <v>9</v>
      </c>
      <c r="F31" s="6">
        <v>42</v>
      </c>
      <c r="G31" s="7">
        <v>44779</v>
      </c>
      <c r="H31" s="6">
        <v>75000</v>
      </c>
      <c r="I31" s="6" t="s">
        <v>10</v>
      </c>
    </row>
    <row r="32" spans="3:9" ht="15.6" x14ac:dyDescent="0.3">
      <c r="C32" s="6" t="s">
        <v>74</v>
      </c>
      <c r="D32" s="6" t="s">
        <v>8</v>
      </c>
      <c r="E32" s="6" t="s">
        <v>12</v>
      </c>
      <c r="F32" s="6">
        <v>40</v>
      </c>
      <c r="G32" s="7">
        <v>44337</v>
      </c>
      <c r="H32" s="6">
        <v>87620</v>
      </c>
      <c r="I32" s="6" t="s">
        <v>16</v>
      </c>
    </row>
    <row r="33" spans="3:9" ht="15.6" x14ac:dyDescent="0.3">
      <c r="C33" s="6" t="s">
        <v>44</v>
      </c>
      <c r="D33" s="6" t="s">
        <v>8</v>
      </c>
      <c r="E33" s="6" t="s">
        <v>12</v>
      </c>
      <c r="F33" s="6">
        <v>29</v>
      </c>
      <c r="G33" s="7">
        <v>44023</v>
      </c>
      <c r="H33" s="6">
        <v>34980</v>
      </c>
      <c r="I33" s="6" t="s">
        <v>16</v>
      </c>
    </row>
    <row r="34" spans="3:9" ht="15.6" x14ac:dyDescent="0.3">
      <c r="C34" s="6" t="s">
        <v>35</v>
      </c>
      <c r="D34" s="6" t="s">
        <v>8</v>
      </c>
      <c r="E34" s="6" t="s">
        <v>21</v>
      </c>
      <c r="F34" s="6">
        <v>28</v>
      </c>
      <c r="G34" s="7">
        <v>44185</v>
      </c>
      <c r="H34" s="6">
        <v>75970</v>
      </c>
      <c r="I34" s="6" t="s">
        <v>16</v>
      </c>
    </row>
    <row r="35" spans="3:9" ht="15.6" x14ac:dyDescent="0.3">
      <c r="C35" s="6" t="s">
        <v>38</v>
      </c>
      <c r="D35" s="6" t="s">
        <v>8</v>
      </c>
      <c r="E35" s="6" t="s">
        <v>21</v>
      </c>
      <c r="F35" s="6">
        <v>34</v>
      </c>
      <c r="G35" s="7">
        <v>44612</v>
      </c>
      <c r="H35" s="6">
        <v>60130</v>
      </c>
      <c r="I35" s="6" t="s">
        <v>16</v>
      </c>
    </row>
    <row r="36" spans="3:9" ht="15.6" x14ac:dyDescent="0.3">
      <c r="C36" s="6" t="s">
        <v>41</v>
      </c>
      <c r="D36" s="6" t="s">
        <v>8</v>
      </c>
      <c r="E36" s="6" t="s">
        <v>12</v>
      </c>
      <c r="F36" s="6">
        <v>33</v>
      </c>
      <c r="G36" s="7">
        <v>44374</v>
      </c>
      <c r="H36" s="6">
        <v>75480</v>
      </c>
      <c r="I36" s="6" t="s">
        <v>42</v>
      </c>
    </row>
    <row r="37" spans="3:9" ht="15.6" x14ac:dyDescent="0.3">
      <c r="C37" s="6" t="s">
        <v>40</v>
      </c>
      <c r="D37" s="6" t="s">
        <v>15</v>
      </c>
      <c r="E37" s="6" t="s">
        <v>9</v>
      </c>
      <c r="F37" s="6">
        <v>33</v>
      </c>
      <c r="G37" s="7">
        <v>44164</v>
      </c>
      <c r="H37" s="6">
        <v>115920</v>
      </c>
      <c r="I37" s="6" t="s">
        <v>16</v>
      </c>
    </row>
    <row r="38" spans="3:9" ht="15.6" x14ac:dyDescent="0.3">
      <c r="C38" s="6" t="s">
        <v>48</v>
      </c>
      <c r="D38" s="6" t="s">
        <v>8</v>
      </c>
      <c r="E38" s="6" t="s">
        <v>19</v>
      </c>
      <c r="F38" s="6">
        <v>36</v>
      </c>
      <c r="G38" s="7">
        <v>44494</v>
      </c>
      <c r="H38" s="6">
        <v>78540</v>
      </c>
      <c r="I38" s="6" t="s">
        <v>16</v>
      </c>
    </row>
    <row r="39" spans="3:9" ht="15.6" x14ac:dyDescent="0.3">
      <c r="C39" s="6" t="s">
        <v>34</v>
      </c>
      <c r="D39" s="6" t="s">
        <v>15</v>
      </c>
      <c r="E39" s="6" t="s">
        <v>9</v>
      </c>
      <c r="F39" s="6">
        <v>25</v>
      </c>
      <c r="G39" s="7">
        <v>44726</v>
      </c>
      <c r="H39" s="6">
        <v>109190</v>
      </c>
      <c r="I39" s="6" t="s">
        <v>13</v>
      </c>
    </row>
    <row r="40" spans="3:9" ht="15.6" x14ac:dyDescent="0.3">
      <c r="C40" s="6" t="s">
        <v>73</v>
      </c>
      <c r="D40" s="6" t="s">
        <v>8</v>
      </c>
      <c r="E40" s="6" t="s">
        <v>19</v>
      </c>
      <c r="F40" s="6">
        <v>34</v>
      </c>
      <c r="G40" s="7">
        <v>44721</v>
      </c>
      <c r="H40" s="6">
        <v>49630</v>
      </c>
      <c r="I40" s="6" t="s">
        <v>24</v>
      </c>
    </row>
    <row r="41" spans="3:9" ht="15.6" x14ac:dyDescent="0.3">
      <c r="C41" s="6" t="s">
        <v>107</v>
      </c>
      <c r="D41" s="6" t="s">
        <v>8</v>
      </c>
      <c r="E41" s="6" t="s">
        <v>9</v>
      </c>
      <c r="F41" s="6">
        <v>28</v>
      </c>
      <c r="G41" s="7">
        <v>44630</v>
      </c>
      <c r="H41" s="6">
        <v>99970</v>
      </c>
      <c r="I41" s="6" t="s">
        <v>16</v>
      </c>
    </row>
    <row r="42" spans="3:9" ht="15.6" x14ac:dyDescent="0.3">
      <c r="C42" s="6" t="s">
        <v>71</v>
      </c>
      <c r="D42" s="6" t="s">
        <v>8</v>
      </c>
      <c r="E42" s="6" t="s">
        <v>12</v>
      </c>
      <c r="F42" s="6">
        <v>33</v>
      </c>
      <c r="G42" s="7">
        <v>44190</v>
      </c>
      <c r="H42" s="6">
        <v>96140</v>
      </c>
      <c r="I42" s="6" t="s">
        <v>16</v>
      </c>
    </row>
    <row r="43" spans="3:9" ht="15.6" x14ac:dyDescent="0.3">
      <c r="C43" s="6" t="s">
        <v>50</v>
      </c>
      <c r="D43" s="6" t="s">
        <v>15</v>
      </c>
      <c r="E43" s="6" t="s">
        <v>9</v>
      </c>
      <c r="F43" s="6">
        <v>31</v>
      </c>
      <c r="G43" s="7">
        <v>44724</v>
      </c>
      <c r="H43" s="6">
        <v>103550</v>
      </c>
      <c r="I43" s="6" t="s">
        <v>16</v>
      </c>
    </row>
    <row r="44" spans="3:9" ht="15.6" x14ac:dyDescent="0.3">
      <c r="C44" s="6" t="s">
        <v>14</v>
      </c>
      <c r="D44" s="6" t="s">
        <v>15</v>
      </c>
      <c r="E44" s="6" t="s">
        <v>12</v>
      </c>
      <c r="F44" s="6">
        <v>31</v>
      </c>
      <c r="G44" s="7">
        <v>44511</v>
      </c>
      <c r="H44" s="6">
        <v>48950</v>
      </c>
      <c r="I44" s="6" t="s">
        <v>16</v>
      </c>
    </row>
    <row r="45" spans="3:9" ht="15.6" x14ac:dyDescent="0.3">
      <c r="C45" s="6" t="s">
        <v>63</v>
      </c>
      <c r="D45" s="6" t="s">
        <v>15</v>
      </c>
      <c r="E45" s="6" t="s">
        <v>21</v>
      </c>
      <c r="F45" s="6">
        <v>24</v>
      </c>
      <c r="G45" s="7">
        <v>44436</v>
      </c>
      <c r="H45" s="6">
        <v>52610</v>
      </c>
      <c r="I45" s="6" t="s">
        <v>24</v>
      </c>
    </row>
    <row r="46" spans="3:9" ht="15.6" x14ac:dyDescent="0.3">
      <c r="C46" s="6" t="s">
        <v>72</v>
      </c>
      <c r="D46" s="6" t="s">
        <v>8</v>
      </c>
      <c r="E46" s="6" t="s">
        <v>9</v>
      </c>
      <c r="F46" s="6">
        <v>36</v>
      </c>
      <c r="G46" s="7">
        <v>44529</v>
      </c>
      <c r="H46" s="6">
        <v>78390</v>
      </c>
      <c r="I46" s="6" t="s">
        <v>16</v>
      </c>
    </row>
    <row r="47" spans="3:9" ht="15.6" x14ac:dyDescent="0.3">
      <c r="C47" s="6" t="s">
        <v>88</v>
      </c>
      <c r="D47" s="6" t="s">
        <v>8</v>
      </c>
      <c r="E47" s="6" t="s">
        <v>21</v>
      </c>
      <c r="F47" s="6">
        <v>33</v>
      </c>
      <c r="G47" s="7">
        <v>44809</v>
      </c>
      <c r="H47" s="6">
        <v>86570</v>
      </c>
      <c r="I47" s="6" t="s">
        <v>16</v>
      </c>
    </row>
    <row r="48" spans="3:9" ht="15.6" x14ac:dyDescent="0.3">
      <c r="C48" s="6" t="s">
        <v>92</v>
      </c>
      <c r="D48" s="6" t="s">
        <v>8</v>
      </c>
      <c r="E48" s="6" t="s">
        <v>12</v>
      </c>
      <c r="F48" s="6">
        <v>27</v>
      </c>
      <c r="G48" s="7">
        <v>44686</v>
      </c>
      <c r="H48" s="6">
        <v>83750</v>
      </c>
      <c r="I48" s="6" t="s">
        <v>16</v>
      </c>
    </row>
    <row r="49" spans="3:9" ht="15.6" x14ac:dyDescent="0.3">
      <c r="C49" s="6" t="s">
        <v>102</v>
      </c>
      <c r="D49" s="6" t="s">
        <v>8</v>
      </c>
      <c r="E49" s="6" t="s">
        <v>21</v>
      </c>
      <c r="F49" s="6">
        <v>34</v>
      </c>
      <c r="G49" s="7">
        <v>44445</v>
      </c>
      <c r="H49" s="6">
        <v>92450</v>
      </c>
      <c r="I49" s="6" t="s">
        <v>16</v>
      </c>
    </row>
    <row r="50" spans="3:9" ht="15.6" x14ac:dyDescent="0.3">
      <c r="C50" s="6" t="s">
        <v>64</v>
      </c>
      <c r="D50" s="6" t="s">
        <v>15</v>
      </c>
      <c r="E50" s="6" t="s">
        <v>12</v>
      </c>
      <c r="F50" s="6">
        <v>20</v>
      </c>
      <c r="G50" s="7">
        <v>44183</v>
      </c>
      <c r="H50" s="6">
        <v>112650</v>
      </c>
      <c r="I50" s="6" t="s">
        <v>16</v>
      </c>
    </row>
    <row r="51" spans="3:9" ht="15.6" x14ac:dyDescent="0.3">
      <c r="C51" s="6" t="s">
        <v>104</v>
      </c>
      <c r="D51" s="6" t="s">
        <v>15</v>
      </c>
      <c r="E51" s="6" t="s">
        <v>9</v>
      </c>
      <c r="F51" s="6">
        <v>20</v>
      </c>
      <c r="G51" s="7">
        <v>44744</v>
      </c>
      <c r="H51" s="6">
        <v>79570</v>
      </c>
      <c r="I51" s="6" t="s">
        <v>16</v>
      </c>
    </row>
    <row r="52" spans="3:9" ht="15.6" x14ac:dyDescent="0.3">
      <c r="C52" s="6" t="s">
        <v>91</v>
      </c>
      <c r="D52" s="6" t="s">
        <v>8</v>
      </c>
      <c r="E52" s="6" t="s">
        <v>19</v>
      </c>
      <c r="F52" s="6">
        <v>20</v>
      </c>
      <c r="G52" s="7">
        <v>44537</v>
      </c>
      <c r="H52" s="6">
        <v>68900</v>
      </c>
      <c r="I52" s="6" t="s">
        <v>24</v>
      </c>
    </row>
    <row r="53" spans="3:9" ht="15.6" x14ac:dyDescent="0.3">
      <c r="C53" s="6" t="s">
        <v>39</v>
      </c>
      <c r="D53" s="6" t="s">
        <v>8</v>
      </c>
      <c r="E53" s="6" t="s">
        <v>12</v>
      </c>
      <c r="F53" s="6">
        <v>25</v>
      </c>
      <c r="G53" s="7">
        <v>44694</v>
      </c>
      <c r="H53" s="6">
        <v>80700</v>
      </c>
      <c r="I53" s="6" t="s">
        <v>13</v>
      </c>
    </row>
    <row r="54" spans="3:9" ht="15.6" x14ac:dyDescent="0.3">
      <c r="C54" s="6" t="s">
        <v>100</v>
      </c>
      <c r="D54" s="6" t="s">
        <v>15</v>
      </c>
      <c r="E54" s="6" t="s">
        <v>9</v>
      </c>
      <c r="F54" s="6">
        <v>19</v>
      </c>
      <c r="G54" s="7">
        <v>44277</v>
      </c>
      <c r="H54" s="6">
        <v>58960</v>
      </c>
      <c r="I54" s="6" t="s">
        <v>16</v>
      </c>
    </row>
    <row r="55" spans="3:9" ht="15.6" x14ac:dyDescent="0.3">
      <c r="C55" s="6" t="s">
        <v>106</v>
      </c>
      <c r="D55" s="6" t="s">
        <v>15</v>
      </c>
      <c r="E55" s="6" t="s">
        <v>12</v>
      </c>
      <c r="F55" s="6">
        <v>36</v>
      </c>
      <c r="G55" s="7">
        <v>44019</v>
      </c>
      <c r="H55" s="6">
        <v>118840</v>
      </c>
      <c r="I55" s="6" t="s">
        <v>16</v>
      </c>
    </row>
    <row r="56" spans="3:9" ht="15.6" x14ac:dyDescent="0.3">
      <c r="C56" s="6" t="s">
        <v>29</v>
      </c>
      <c r="D56" s="6" t="s">
        <v>15</v>
      </c>
      <c r="E56" s="6" t="s">
        <v>21</v>
      </c>
      <c r="F56" s="6">
        <v>28</v>
      </c>
      <c r="G56" s="7">
        <v>44041</v>
      </c>
      <c r="H56" s="6">
        <v>48170</v>
      </c>
      <c r="I56" s="6" t="s">
        <v>13</v>
      </c>
    </row>
    <row r="57" spans="3:9" ht="15.6" x14ac:dyDescent="0.3">
      <c r="C57" s="6" t="s">
        <v>108</v>
      </c>
      <c r="D57" s="6" t="s">
        <v>8</v>
      </c>
      <c r="E57" s="6" t="s">
        <v>56</v>
      </c>
      <c r="F57" s="6">
        <v>32</v>
      </c>
      <c r="G57" s="7">
        <v>44400</v>
      </c>
      <c r="H57" s="6">
        <v>45510</v>
      </c>
      <c r="I57" s="6" t="s">
        <v>16</v>
      </c>
    </row>
    <row r="58" spans="3:9" ht="15.6" x14ac:dyDescent="0.3">
      <c r="C58" s="6" t="s">
        <v>64</v>
      </c>
      <c r="D58" s="6" t="s">
        <v>15</v>
      </c>
      <c r="E58" s="6" t="s">
        <v>9</v>
      </c>
      <c r="F58" s="6">
        <v>34</v>
      </c>
      <c r="G58" s="7">
        <v>44703</v>
      </c>
      <c r="H58" s="6">
        <v>112650</v>
      </c>
      <c r="I58" s="6" t="s">
        <v>16</v>
      </c>
    </row>
    <row r="59" spans="3:9" ht="15.6" x14ac:dyDescent="0.3">
      <c r="C59" s="6" t="s">
        <v>83</v>
      </c>
      <c r="D59" s="6" t="s">
        <v>8</v>
      </c>
      <c r="E59" s="6" t="s">
        <v>9</v>
      </c>
      <c r="F59" s="6">
        <v>36</v>
      </c>
      <c r="G59" s="7">
        <v>44085</v>
      </c>
      <c r="H59" s="6">
        <v>114890</v>
      </c>
      <c r="I59" s="6" t="s">
        <v>16</v>
      </c>
    </row>
    <row r="60" spans="3:9" ht="15.6" x14ac:dyDescent="0.3">
      <c r="C60" s="6" t="s">
        <v>67</v>
      </c>
      <c r="D60" s="6" t="s">
        <v>15</v>
      </c>
      <c r="E60" s="6" t="s">
        <v>12</v>
      </c>
      <c r="F60" s="6">
        <v>30</v>
      </c>
      <c r="G60" s="7">
        <v>44850</v>
      </c>
      <c r="H60" s="6">
        <v>69710</v>
      </c>
      <c r="I60" s="6" t="s">
        <v>16</v>
      </c>
    </row>
    <row r="61" spans="3:9" ht="15.6" x14ac:dyDescent="0.3">
      <c r="C61" s="6" t="s">
        <v>94</v>
      </c>
      <c r="D61" s="6" t="s">
        <v>15</v>
      </c>
      <c r="E61" s="6" t="s">
        <v>21</v>
      </c>
      <c r="F61" s="6">
        <v>36</v>
      </c>
      <c r="G61" s="7">
        <v>44333</v>
      </c>
      <c r="H61" s="6">
        <v>71380</v>
      </c>
      <c r="I61" s="6" t="s">
        <v>16</v>
      </c>
    </row>
    <row r="62" spans="3:9" ht="15.6" x14ac:dyDescent="0.3">
      <c r="C62" s="6" t="s">
        <v>33</v>
      </c>
      <c r="D62" s="6" t="s">
        <v>8</v>
      </c>
      <c r="E62" s="6" t="s">
        <v>19</v>
      </c>
      <c r="F62" s="6">
        <v>38</v>
      </c>
      <c r="G62" s="7">
        <v>44377</v>
      </c>
      <c r="H62" s="6">
        <v>109160</v>
      </c>
      <c r="I62" s="6" t="s">
        <v>10</v>
      </c>
    </row>
    <row r="63" spans="3:9" ht="15.6" x14ac:dyDescent="0.3">
      <c r="C63" s="6" t="s">
        <v>98</v>
      </c>
      <c r="D63" s="6" t="s">
        <v>15</v>
      </c>
      <c r="E63" s="6" t="s">
        <v>9</v>
      </c>
      <c r="F63" s="6">
        <v>27</v>
      </c>
      <c r="G63" s="7">
        <v>44609</v>
      </c>
      <c r="H63" s="6">
        <v>113280</v>
      </c>
      <c r="I63" s="6" t="s">
        <v>42</v>
      </c>
    </row>
    <row r="64" spans="3:9" ht="15.6" x14ac:dyDescent="0.3">
      <c r="C64" s="6" t="s">
        <v>25</v>
      </c>
      <c r="D64" s="6" t="s">
        <v>15</v>
      </c>
      <c r="E64" s="6" t="s">
        <v>12</v>
      </c>
      <c r="F64" s="6">
        <v>30</v>
      </c>
      <c r="G64" s="7">
        <v>44273</v>
      </c>
      <c r="H64" s="6">
        <v>69120</v>
      </c>
      <c r="I64" s="6" t="s">
        <v>16</v>
      </c>
    </row>
    <row r="65" spans="3:9" ht="15.6" x14ac:dyDescent="0.3">
      <c r="C65" s="6" t="s">
        <v>55</v>
      </c>
      <c r="D65" s="6" t="s">
        <v>8</v>
      </c>
      <c r="E65" s="6" t="s">
        <v>56</v>
      </c>
      <c r="F65" s="6">
        <v>37</v>
      </c>
      <c r="G65" s="7">
        <v>44451</v>
      </c>
      <c r="H65" s="6">
        <v>118100</v>
      </c>
      <c r="I65" s="6" t="s">
        <v>16</v>
      </c>
    </row>
    <row r="66" spans="3:9" ht="15.6" x14ac:dyDescent="0.3">
      <c r="C66" s="6" t="s">
        <v>62</v>
      </c>
      <c r="D66" s="6" t="s">
        <v>8</v>
      </c>
      <c r="E66" s="6" t="s">
        <v>9</v>
      </c>
      <c r="F66" s="6">
        <v>22</v>
      </c>
      <c r="G66" s="7">
        <v>44450</v>
      </c>
      <c r="H66" s="6">
        <v>76900</v>
      </c>
      <c r="I66" s="6" t="s">
        <v>13</v>
      </c>
    </row>
    <row r="67" spans="3:9" ht="15.6" x14ac:dyDescent="0.3">
      <c r="C67" s="6" t="s">
        <v>17</v>
      </c>
      <c r="D67" s="6" t="s">
        <v>8</v>
      </c>
      <c r="E67" s="6" t="s">
        <v>12</v>
      </c>
      <c r="F67" s="6">
        <v>43</v>
      </c>
      <c r="G67" s="7">
        <v>45045</v>
      </c>
      <c r="H67" s="6">
        <v>114870</v>
      </c>
      <c r="I67" s="6" t="s">
        <v>16</v>
      </c>
    </row>
    <row r="68" spans="3:9" ht="15.6" x14ac:dyDescent="0.3">
      <c r="C68" s="6" t="s">
        <v>52</v>
      </c>
      <c r="D68" s="6"/>
      <c r="E68" s="6" t="s">
        <v>12</v>
      </c>
      <c r="F68" s="6">
        <v>32</v>
      </c>
      <c r="G68" s="7">
        <v>44774</v>
      </c>
      <c r="H68" s="6">
        <v>91310</v>
      </c>
      <c r="I68" s="6" t="s">
        <v>16</v>
      </c>
    </row>
    <row r="69" spans="3:9" ht="15.6" x14ac:dyDescent="0.3">
      <c r="C69" s="6" t="s">
        <v>43</v>
      </c>
      <c r="D69" s="6" t="s">
        <v>8</v>
      </c>
      <c r="E69" s="6" t="s">
        <v>9</v>
      </c>
      <c r="F69" s="6">
        <v>28</v>
      </c>
      <c r="G69" s="7">
        <v>44486</v>
      </c>
      <c r="H69" s="6">
        <v>104770</v>
      </c>
      <c r="I69" s="6" t="s">
        <v>16</v>
      </c>
    </row>
    <row r="70" spans="3:9" ht="15.6" x14ac:dyDescent="0.3">
      <c r="C70" s="6" t="s">
        <v>89</v>
      </c>
      <c r="D70" s="6" t="s">
        <v>15</v>
      </c>
      <c r="E70" s="6" t="s">
        <v>19</v>
      </c>
      <c r="F70" s="6">
        <v>27</v>
      </c>
      <c r="G70" s="7">
        <v>44134</v>
      </c>
      <c r="H70" s="6">
        <v>54970</v>
      </c>
      <c r="I70" s="6" t="s">
        <v>16</v>
      </c>
    </row>
    <row r="71" spans="3:9" ht="15.6" x14ac:dyDescent="0.3">
      <c r="C71" s="6" t="s">
        <v>11</v>
      </c>
      <c r="D71" s="6"/>
      <c r="E71" s="6" t="s">
        <v>12</v>
      </c>
      <c r="F71" s="6">
        <v>26</v>
      </c>
      <c r="G71" s="7">
        <v>44271</v>
      </c>
      <c r="H71" s="6">
        <v>90700</v>
      </c>
      <c r="I71" s="6" t="s">
        <v>13</v>
      </c>
    </row>
    <row r="72" spans="3:9" ht="15.6" x14ac:dyDescent="0.3">
      <c r="C72" s="6" t="s">
        <v>109</v>
      </c>
      <c r="D72" s="6" t="s">
        <v>8</v>
      </c>
      <c r="E72" s="6" t="s">
        <v>19</v>
      </c>
      <c r="F72" s="6">
        <v>38</v>
      </c>
      <c r="G72" s="7">
        <v>44329</v>
      </c>
      <c r="H72" s="6">
        <v>56870</v>
      </c>
      <c r="I72" s="6" t="s">
        <v>13</v>
      </c>
    </row>
    <row r="73" spans="3:9" ht="15.6" x14ac:dyDescent="0.3">
      <c r="C73" s="6" t="s">
        <v>77</v>
      </c>
      <c r="D73" s="6" t="s">
        <v>8</v>
      </c>
      <c r="E73" s="6" t="s">
        <v>19</v>
      </c>
      <c r="F73" s="6">
        <v>25</v>
      </c>
      <c r="G73" s="7">
        <v>44205</v>
      </c>
      <c r="H73" s="6">
        <v>92700</v>
      </c>
      <c r="I73" s="6" t="s">
        <v>16</v>
      </c>
    </row>
    <row r="74" spans="3:9" ht="15.6" x14ac:dyDescent="0.3">
      <c r="C74" s="6" t="s">
        <v>32</v>
      </c>
      <c r="D74" s="6" t="s">
        <v>8</v>
      </c>
      <c r="E74" s="6" t="s">
        <v>21</v>
      </c>
      <c r="F74" s="6">
        <v>21</v>
      </c>
      <c r="G74" s="7">
        <v>44317</v>
      </c>
      <c r="H74" s="6">
        <v>65920</v>
      </c>
      <c r="I74" s="6" t="s">
        <v>16</v>
      </c>
    </row>
    <row r="75" spans="3:9" ht="15.6" x14ac:dyDescent="0.3">
      <c r="C75" s="6" t="s">
        <v>59</v>
      </c>
      <c r="D75" s="6" t="s">
        <v>15</v>
      </c>
      <c r="E75" s="6" t="s">
        <v>9</v>
      </c>
      <c r="F75" s="6">
        <v>26</v>
      </c>
      <c r="G75" s="7">
        <v>44225</v>
      </c>
      <c r="H75" s="6">
        <v>47360</v>
      </c>
      <c r="I75" s="6" t="s">
        <v>16</v>
      </c>
    </row>
    <row r="76" spans="3:9" ht="15.6" x14ac:dyDescent="0.3">
      <c r="C76" s="6" t="s">
        <v>37</v>
      </c>
      <c r="D76" s="6" t="s">
        <v>15</v>
      </c>
      <c r="E76" s="6" t="s">
        <v>9</v>
      </c>
      <c r="F76" s="6">
        <v>30</v>
      </c>
      <c r="G76" s="7">
        <v>44666</v>
      </c>
      <c r="H76" s="6">
        <v>60570</v>
      </c>
      <c r="I76" s="6" t="s">
        <v>16</v>
      </c>
    </row>
    <row r="77" spans="3:9" ht="15.6" x14ac:dyDescent="0.3">
      <c r="C77" s="6" t="s">
        <v>96</v>
      </c>
      <c r="D77" s="6" t="s">
        <v>8</v>
      </c>
      <c r="E77" s="6" t="s">
        <v>9</v>
      </c>
      <c r="F77" s="6">
        <v>28</v>
      </c>
      <c r="G77" s="7">
        <v>44649</v>
      </c>
      <c r="H77" s="6">
        <v>104120</v>
      </c>
      <c r="I77" s="6" t="s">
        <v>16</v>
      </c>
    </row>
    <row r="78" spans="3:9" ht="15.6" x14ac:dyDescent="0.3">
      <c r="C78" s="6" t="s">
        <v>23</v>
      </c>
      <c r="D78" s="6" t="s">
        <v>15</v>
      </c>
      <c r="E78" s="6" t="s">
        <v>12</v>
      </c>
      <c r="F78" s="6">
        <v>37</v>
      </c>
      <c r="G78" s="7">
        <v>44338</v>
      </c>
      <c r="H78" s="6">
        <v>88050</v>
      </c>
      <c r="I78" s="6" t="s">
        <v>24</v>
      </c>
    </row>
    <row r="79" spans="3:9" ht="15.6" x14ac:dyDescent="0.3">
      <c r="C79" s="6" t="s">
        <v>103</v>
      </c>
      <c r="D79" s="6" t="s">
        <v>15</v>
      </c>
      <c r="E79" s="6" t="s">
        <v>12</v>
      </c>
      <c r="F79" s="6">
        <v>24</v>
      </c>
      <c r="G79" s="7">
        <v>44686</v>
      </c>
      <c r="H79" s="6">
        <v>100420</v>
      </c>
      <c r="I79" s="6" t="s">
        <v>16</v>
      </c>
    </row>
    <row r="80" spans="3:9" ht="15.6" x14ac:dyDescent="0.3">
      <c r="C80" s="6" t="s">
        <v>54</v>
      </c>
      <c r="D80" s="6" t="s">
        <v>8</v>
      </c>
      <c r="E80" s="6" t="s">
        <v>9</v>
      </c>
      <c r="F80" s="6">
        <v>30</v>
      </c>
      <c r="G80" s="7">
        <v>44850</v>
      </c>
      <c r="H80" s="6">
        <v>114180</v>
      </c>
      <c r="I80" s="6" t="s">
        <v>16</v>
      </c>
    </row>
    <row r="81" spans="3:9" ht="15.6" x14ac:dyDescent="0.3">
      <c r="C81" s="6" t="s">
        <v>86</v>
      </c>
      <c r="D81" s="6" t="s">
        <v>8</v>
      </c>
      <c r="E81" s="6" t="s">
        <v>12</v>
      </c>
      <c r="F81" s="6">
        <v>21</v>
      </c>
      <c r="G81" s="7">
        <v>44678</v>
      </c>
      <c r="H81" s="6">
        <v>33920</v>
      </c>
      <c r="I81" s="6" t="s">
        <v>16</v>
      </c>
    </row>
    <row r="82" spans="3:9" ht="15.6" x14ac:dyDescent="0.3">
      <c r="C82" s="6" t="s">
        <v>69</v>
      </c>
      <c r="D82" s="6" t="s">
        <v>15</v>
      </c>
      <c r="E82" s="6" t="s">
        <v>9</v>
      </c>
      <c r="F82" s="6">
        <v>23</v>
      </c>
      <c r="G82" s="7">
        <v>44440</v>
      </c>
      <c r="H82" s="6">
        <v>106460</v>
      </c>
      <c r="I82" s="6" t="s">
        <v>16</v>
      </c>
    </row>
    <row r="83" spans="3:9" ht="15.6" x14ac:dyDescent="0.3">
      <c r="C83" s="6" t="s">
        <v>57</v>
      </c>
      <c r="D83" s="6" t="s">
        <v>15</v>
      </c>
      <c r="E83" s="6" t="s">
        <v>9</v>
      </c>
      <c r="F83" s="6">
        <v>35</v>
      </c>
      <c r="G83" s="7">
        <v>44727</v>
      </c>
      <c r="H83" s="6">
        <v>40400</v>
      </c>
      <c r="I83" s="6" t="s">
        <v>16</v>
      </c>
    </row>
    <row r="84" spans="3:9" ht="15.6" x14ac:dyDescent="0.3">
      <c r="C84" s="6" t="s">
        <v>68</v>
      </c>
      <c r="D84" s="6" t="s">
        <v>15</v>
      </c>
      <c r="E84" s="6" t="s">
        <v>21</v>
      </c>
      <c r="F84" s="6">
        <v>27</v>
      </c>
      <c r="G84" s="7">
        <v>44236</v>
      </c>
      <c r="H84" s="6">
        <v>91650</v>
      </c>
      <c r="I84" s="6" t="s">
        <v>13</v>
      </c>
    </row>
    <row r="85" spans="3:9" ht="15.6" x14ac:dyDescent="0.3">
      <c r="C85" s="6" t="s">
        <v>99</v>
      </c>
      <c r="D85" s="6" t="s">
        <v>15</v>
      </c>
      <c r="E85" s="6" t="s">
        <v>19</v>
      </c>
      <c r="F85" s="6">
        <v>43</v>
      </c>
      <c r="G85" s="7">
        <v>44620</v>
      </c>
      <c r="H85" s="6">
        <v>36040</v>
      </c>
      <c r="I85" s="6" t="s">
        <v>16</v>
      </c>
    </row>
    <row r="86" spans="3:9" ht="15.6" x14ac:dyDescent="0.3">
      <c r="C86" s="6" t="s">
        <v>101</v>
      </c>
      <c r="D86" s="6" t="s">
        <v>8</v>
      </c>
      <c r="E86" s="6" t="s">
        <v>12</v>
      </c>
      <c r="F86" s="6">
        <v>40</v>
      </c>
      <c r="G86" s="7">
        <v>44381</v>
      </c>
      <c r="H86" s="6">
        <v>104410</v>
      </c>
      <c r="I86" s="6" t="s">
        <v>16</v>
      </c>
    </row>
    <row r="87" spans="3:9" ht="15.6" x14ac:dyDescent="0.3">
      <c r="C87" s="6" t="s">
        <v>85</v>
      </c>
      <c r="D87" s="6" t="s">
        <v>15</v>
      </c>
      <c r="E87" s="6" t="s">
        <v>21</v>
      </c>
      <c r="F87" s="6">
        <v>30</v>
      </c>
      <c r="G87" s="7">
        <v>44606</v>
      </c>
      <c r="H87" s="6">
        <v>96800</v>
      </c>
      <c r="I87" s="6" t="s">
        <v>16</v>
      </c>
    </row>
    <row r="88" spans="3:9" ht="15.6" x14ac:dyDescent="0.3">
      <c r="C88" s="6" t="s">
        <v>28</v>
      </c>
      <c r="D88" s="6" t="s">
        <v>8</v>
      </c>
      <c r="E88" s="6" t="s">
        <v>21</v>
      </c>
      <c r="F88" s="6">
        <v>34</v>
      </c>
      <c r="G88" s="7">
        <v>44459</v>
      </c>
      <c r="H88" s="6">
        <v>85000</v>
      </c>
      <c r="I88" s="6" t="s">
        <v>16</v>
      </c>
    </row>
    <row r="89" spans="3:9" ht="15.6" x14ac:dyDescent="0.3">
      <c r="C89" s="6" t="s">
        <v>80</v>
      </c>
      <c r="D89" s="6" t="s">
        <v>15</v>
      </c>
      <c r="E89" s="6" t="s">
        <v>19</v>
      </c>
      <c r="F89" s="6">
        <v>28</v>
      </c>
      <c r="G89" s="7">
        <v>44820</v>
      </c>
      <c r="H89" s="6">
        <v>43510</v>
      </c>
      <c r="I89" s="6" t="s">
        <v>42</v>
      </c>
    </row>
    <row r="90" spans="3:9" ht="15.6" x14ac:dyDescent="0.3">
      <c r="C90" s="6" t="s">
        <v>79</v>
      </c>
      <c r="D90" s="6" t="s">
        <v>15</v>
      </c>
      <c r="E90" s="6" t="s">
        <v>21</v>
      </c>
      <c r="F90" s="6">
        <v>33</v>
      </c>
      <c r="G90" s="7">
        <v>44243</v>
      </c>
      <c r="H90" s="6">
        <v>59430</v>
      </c>
      <c r="I90" s="6" t="s">
        <v>16</v>
      </c>
    </row>
    <row r="91" spans="3:9" ht="15.6" x14ac:dyDescent="0.3">
      <c r="C91" s="6" t="s">
        <v>93</v>
      </c>
      <c r="D91" s="6" t="s">
        <v>8</v>
      </c>
      <c r="E91" s="6" t="s">
        <v>21</v>
      </c>
      <c r="F91" s="6">
        <v>33</v>
      </c>
      <c r="G91" s="7">
        <v>44067</v>
      </c>
      <c r="H91" s="6">
        <v>65360</v>
      </c>
      <c r="I91" s="6" t="s">
        <v>16</v>
      </c>
    </row>
    <row r="92" spans="3:9" ht="15.6" x14ac:dyDescent="0.3">
      <c r="C92" s="6" t="s">
        <v>66</v>
      </c>
      <c r="D92" s="6" t="s">
        <v>8</v>
      </c>
      <c r="E92" s="6" t="s">
        <v>9</v>
      </c>
      <c r="F92" s="6">
        <v>32</v>
      </c>
      <c r="G92" s="7">
        <v>44611</v>
      </c>
      <c r="H92" s="6">
        <v>41570</v>
      </c>
      <c r="I92" s="6" t="s">
        <v>16</v>
      </c>
    </row>
    <row r="93" spans="3:9" ht="15.6" x14ac:dyDescent="0.3">
      <c r="C93" s="6" t="s">
        <v>95</v>
      </c>
      <c r="D93" s="6" t="s">
        <v>8</v>
      </c>
      <c r="E93" s="6" t="s">
        <v>12</v>
      </c>
      <c r="F93" s="6">
        <v>33</v>
      </c>
      <c r="G93" s="7">
        <v>44312</v>
      </c>
      <c r="H93" s="6">
        <v>75280</v>
      </c>
      <c r="I93" s="6" t="s">
        <v>16</v>
      </c>
    </row>
    <row r="94" spans="3:9" ht="15.6" x14ac:dyDescent="0.3">
      <c r="C94" s="6" t="s">
        <v>18</v>
      </c>
      <c r="D94" s="6" t="s">
        <v>15</v>
      </c>
      <c r="E94" s="6" t="s">
        <v>19</v>
      </c>
      <c r="F94" s="6">
        <v>33</v>
      </c>
      <c r="G94" s="7">
        <v>44385</v>
      </c>
      <c r="H94" s="6">
        <v>74550</v>
      </c>
      <c r="I94" s="6" t="s">
        <v>16</v>
      </c>
    </row>
    <row r="95" spans="3:9" ht="15.6" x14ac:dyDescent="0.3">
      <c r="C95" s="6" t="s">
        <v>45</v>
      </c>
      <c r="D95" s="6" t="s">
        <v>15</v>
      </c>
      <c r="E95" s="6" t="s">
        <v>9</v>
      </c>
      <c r="F95" s="6">
        <v>30</v>
      </c>
      <c r="G95" s="7">
        <v>44701</v>
      </c>
      <c r="H95" s="6">
        <v>67950</v>
      </c>
      <c r="I95" s="6" t="s">
        <v>16</v>
      </c>
    </row>
    <row r="96" spans="3:9" ht="15.6" x14ac:dyDescent="0.3">
      <c r="C96" s="6" t="s">
        <v>90</v>
      </c>
      <c r="D96" s="6" t="s">
        <v>15</v>
      </c>
      <c r="E96" s="6" t="s">
        <v>21</v>
      </c>
      <c r="F96" s="6">
        <v>42</v>
      </c>
      <c r="G96" s="7">
        <v>44731</v>
      </c>
      <c r="H96" s="6">
        <v>70270</v>
      </c>
      <c r="I96" s="6" t="s">
        <v>24</v>
      </c>
    </row>
    <row r="97" spans="3:9" ht="15.6" x14ac:dyDescent="0.3">
      <c r="C97" s="6" t="s">
        <v>46</v>
      </c>
      <c r="D97" s="6" t="s">
        <v>15</v>
      </c>
      <c r="E97" s="6" t="s">
        <v>9</v>
      </c>
      <c r="F97" s="6">
        <v>26</v>
      </c>
      <c r="G97" s="7">
        <v>44411</v>
      </c>
      <c r="H97" s="6">
        <v>53540</v>
      </c>
      <c r="I97" s="6" t="s">
        <v>16</v>
      </c>
    </row>
    <row r="98" spans="3:9" ht="15.6" x14ac:dyDescent="0.3">
      <c r="C98" s="6" t="s">
        <v>58</v>
      </c>
      <c r="D98" s="6" t="s">
        <v>15</v>
      </c>
      <c r="E98" s="6" t="s">
        <v>19</v>
      </c>
      <c r="F98" s="6">
        <v>22</v>
      </c>
      <c r="G98" s="6">
        <v>44446</v>
      </c>
      <c r="H98" s="6">
        <v>112780</v>
      </c>
      <c r="I98" s="6" t="s">
        <v>13</v>
      </c>
    </row>
    <row r="99" spans="3:9" ht="15.6" x14ac:dyDescent="0.3">
      <c r="C99" s="6" t="s">
        <v>70</v>
      </c>
      <c r="D99" s="6" t="s">
        <v>15</v>
      </c>
      <c r="E99" s="6" t="s">
        <v>9</v>
      </c>
      <c r="F99" s="6">
        <v>46</v>
      </c>
      <c r="G99" s="6">
        <v>44758</v>
      </c>
      <c r="H99" s="6">
        <v>70610</v>
      </c>
      <c r="I99" s="6" t="s">
        <v>16</v>
      </c>
    </row>
    <row r="100" spans="3:9" ht="15.6" x14ac:dyDescent="0.3">
      <c r="C100" s="6" t="s">
        <v>75</v>
      </c>
      <c r="D100" s="6" t="s">
        <v>8</v>
      </c>
      <c r="E100" s="6" t="s">
        <v>19</v>
      </c>
      <c r="F100" s="6">
        <v>28</v>
      </c>
      <c r="G100" s="6">
        <v>44357</v>
      </c>
      <c r="H100" s="6">
        <v>53240</v>
      </c>
      <c r="I100" s="6" t="s">
        <v>16</v>
      </c>
    </row>
    <row r="101" spans="3:9" ht="15.6" x14ac:dyDescent="0.3">
      <c r="C101" s="6" t="s">
        <v>49</v>
      </c>
      <c r="D101" s="6"/>
      <c r="E101" s="6" t="s">
        <v>21</v>
      </c>
      <c r="F101" s="6">
        <v>37</v>
      </c>
      <c r="G101" s="6">
        <v>44146</v>
      </c>
      <c r="H101" s="6">
        <v>115440</v>
      </c>
      <c r="I101" s="6" t="s">
        <v>24</v>
      </c>
    </row>
    <row r="102" spans="3:9" ht="15.6" x14ac:dyDescent="0.3">
      <c r="C102" s="6" t="s">
        <v>65</v>
      </c>
      <c r="D102" s="6" t="s">
        <v>15</v>
      </c>
      <c r="E102" s="6" t="s">
        <v>19</v>
      </c>
      <c r="F102" s="6">
        <v>32</v>
      </c>
      <c r="G102" s="6">
        <v>44465</v>
      </c>
      <c r="H102" s="6">
        <v>53540</v>
      </c>
      <c r="I102" s="6" t="s">
        <v>16</v>
      </c>
    </row>
    <row r="103" spans="3:9" ht="15.6" x14ac:dyDescent="0.3">
      <c r="C103" s="6" t="s">
        <v>81</v>
      </c>
      <c r="D103" s="6" t="s">
        <v>8</v>
      </c>
      <c r="E103" s="6" t="s">
        <v>9</v>
      </c>
      <c r="F103" s="6">
        <v>30</v>
      </c>
      <c r="G103" s="6">
        <v>44861</v>
      </c>
      <c r="H103" s="6">
        <v>112570</v>
      </c>
      <c r="I103" s="6" t="s">
        <v>16</v>
      </c>
    </row>
    <row r="104" spans="3:9" ht="15.6" x14ac:dyDescent="0.3">
      <c r="C104" s="6" t="s">
        <v>51</v>
      </c>
      <c r="D104" s="6" t="s">
        <v>15</v>
      </c>
      <c r="E104" s="6" t="s">
        <v>9</v>
      </c>
      <c r="F104" s="6">
        <v>33</v>
      </c>
      <c r="G104" s="6">
        <v>44701</v>
      </c>
      <c r="H104" s="6">
        <v>48530</v>
      </c>
      <c r="I104" s="6" t="s">
        <v>13</v>
      </c>
    </row>
    <row r="105" spans="3:9" ht="15.6" x14ac:dyDescent="0.3">
      <c r="C105" s="6" t="s">
        <v>61</v>
      </c>
      <c r="D105" s="6" t="s">
        <v>8</v>
      </c>
      <c r="E105" s="6" t="s">
        <v>12</v>
      </c>
      <c r="F105" s="6">
        <v>24</v>
      </c>
      <c r="G105" s="6">
        <v>44148</v>
      </c>
      <c r="H105" s="6">
        <v>62780</v>
      </c>
      <c r="I105" s="6"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L13" sqref="L13"/>
    </sheetView>
  </sheetViews>
  <sheetFormatPr defaultRowHeight="14.4" x14ac:dyDescent="0.3"/>
  <cols>
    <col min="2" max="2" width="31.109375" customWidth="1"/>
    <col min="3" max="3" width="10.109375" bestFit="1" customWidth="1"/>
    <col min="4" max="4" width="6.6640625" bestFit="1" customWidth="1"/>
    <col min="5" max="5" width="14.77734375" bestFit="1" customWidth="1"/>
    <col min="6" max="6" width="14.33203125" bestFit="1" customWidth="1"/>
    <col min="7" max="7" width="14.5546875" bestFit="1" customWidth="1"/>
    <col min="8" max="8" width="8.77734375" bestFit="1" customWidth="1"/>
  </cols>
  <sheetData>
    <row r="2" spans="2:8" ht="15.6" x14ac:dyDescent="0.3">
      <c r="B2" s="6" t="s">
        <v>0</v>
      </c>
      <c r="C2" s="6" t="s">
        <v>1</v>
      </c>
      <c r="D2" s="6" t="s">
        <v>3</v>
      </c>
      <c r="E2" s="6" t="s">
        <v>6</v>
      </c>
      <c r="F2" s="6" t="s">
        <v>4</v>
      </c>
      <c r="G2" s="6" t="s">
        <v>2</v>
      </c>
      <c r="H2" s="6" t="s">
        <v>5</v>
      </c>
    </row>
    <row r="3" spans="2:8" ht="15.6" x14ac:dyDescent="0.3">
      <c r="B3" s="6" t="s">
        <v>156</v>
      </c>
      <c r="C3" s="6" t="s">
        <v>15</v>
      </c>
      <c r="D3" s="6">
        <v>20</v>
      </c>
      <c r="E3" s="6" t="s">
        <v>16</v>
      </c>
      <c r="F3" s="7">
        <v>44122</v>
      </c>
      <c r="G3" s="6" t="s">
        <v>12</v>
      </c>
      <c r="H3" s="6">
        <v>112650</v>
      </c>
    </row>
    <row r="4" spans="2:8" ht="15.6" x14ac:dyDescent="0.3">
      <c r="B4" s="6" t="s">
        <v>176</v>
      </c>
      <c r="C4" s="6" t="s">
        <v>8</v>
      </c>
      <c r="D4" s="6">
        <v>32</v>
      </c>
      <c r="E4" s="6" t="s">
        <v>13</v>
      </c>
      <c r="F4" s="7">
        <v>44293</v>
      </c>
      <c r="G4" s="6" t="s">
        <v>12</v>
      </c>
      <c r="H4" s="6">
        <v>43840</v>
      </c>
    </row>
    <row r="5" spans="2:8" ht="15.6" x14ac:dyDescent="0.3">
      <c r="B5" s="6" t="s">
        <v>143</v>
      </c>
      <c r="C5" s="6" t="s">
        <v>15</v>
      </c>
      <c r="D5" s="6">
        <v>31</v>
      </c>
      <c r="E5" s="6" t="s">
        <v>16</v>
      </c>
      <c r="F5" s="7">
        <v>44663</v>
      </c>
      <c r="G5" s="6" t="s">
        <v>9</v>
      </c>
      <c r="H5" s="6">
        <v>103550</v>
      </c>
    </row>
    <row r="6" spans="2:8" ht="15.6" x14ac:dyDescent="0.3">
      <c r="B6" s="6" t="s">
        <v>201</v>
      </c>
      <c r="C6" s="6" t="s">
        <v>8</v>
      </c>
      <c r="D6" s="6">
        <v>32</v>
      </c>
      <c r="E6" s="6" t="s">
        <v>16</v>
      </c>
      <c r="F6" s="7">
        <v>44339</v>
      </c>
      <c r="G6" s="6" t="s">
        <v>56</v>
      </c>
      <c r="H6" s="6">
        <v>45510</v>
      </c>
    </row>
    <row r="7" spans="2:8" ht="15.6" x14ac:dyDescent="0.3">
      <c r="B7" s="6" t="s">
        <v>142</v>
      </c>
      <c r="C7" s="6"/>
      <c r="D7" s="6">
        <v>37</v>
      </c>
      <c r="E7" s="6" t="s">
        <v>24</v>
      </c>
      <c r="F7" s="7">
        <v>44085</v>
      </c>
      <c r="G7" s="6" t="s">
        <v>21</v>
      </c>
      <c r="H7" s="6">
        <v>115440</v>
      </c>
    </row>
    <row r="8" spans="2:8" ht="15.6" x14ac:dyDescent="0.3">
      <c r="B8" s="6" t="s">
        <v>202</v>
      </c>
      <c r="C8" s="6" t="s">
        <v>8</v>
      </c>
      <c r="D8" s="6">
        <v>38</v>
      </c>
      <c r="E8" s="6" t="s">
        <v>13</v>
      </c>
      <c r="F8" s="7">
        <v>44268</v>
      </c>
      <c r="G8" s="6" t="s">
        <v>19</v>
      </c>
      <c r="H8" s="6">
        <v>56870</v>
      </c>
    </row>
    <row r="9" spans="2:8" ht="15.6" x14ac:dyDescent="0.3">
      <c r="B9" s="6" t="s">
        <v>169</v>
      </c>
      <c r="C9" s="6" t="s">
        <v>8</v>
      </c>
      <c r="D9" s="6">
        <v>25</v>
      </c>
      <c r="E9" s="6" t="s">
        <v>16</v>
      </c>
      <c r="F9" s="7">
        <v>44144</v>
      </c>
      <c r="G9" s="6" t="s">
        <v>19</v>
      </c>
      <c r="H9" s="6">
        <v>92700</v>
      </c>
    </row>
    <row r="10" spans="2:8" ht="15.6" x14ac:dyDescent="0.3">
      <c r="B10" s="6" t="s">
        <v>145</v>
      </c>
      <c r="C10" s="6"/>
      <c r="D10" s="6">
        <v>32</v>
      </c>
      <c r="E10" s="6" t="s">
        <v>16</v>
      </c>
      <c r="F10" s="7">
        <v>44713</v>
      </c>
      <c r="G10" s="6" t="s">
        <v>12</v>
      </c>
      <c r="H10" s="6">
        <v>91310</v>
      </c>
    </row>
    <row r="11" spans="2:8" ht="15.6" x14ac:dyDescent="0.3">
      <c r="B11" s="6" t="s">
        <v>115</v>
      </c>
      <c r="C11" s="6" t="s">
        <v>15</v>
      </c>
      <c r="D11" s="6">
        <v>33</v>
      </c>
      <c r="E11" s="6" t="s">
        <v>16</v>
      </c>
      <c r="F11" s="7">
        <v>44324</v>
      </c>
      <c r="G11" s="6" t="s">
        <v>19</v>
      </c>
      <c r="H11" s="6">
        <v>74550</v>
      </c>
    </row>
    <row r="12" spans="2:8" ht="15.6" x14ac:dyDescent="0.3">
      <c r="B12" s="6" t="s">
        <v>128</v>
      </c>
      <c r="C12" s="6" t="s">
        <v>15</v>
      </c>
      <c r="D12" s="6">
        <v>25</v>
      </c>
      <c r="E12" s="6" t="s">
        <v>13</v>
      </c>
      <c r="F12" s="7">
        <v>44665</v>
      </c>
      <c r="G12" s="6" t="s">
        <v>9</v>
      </c>
      <c r="H12" s="6">
        <v>109190</v>
      </c>
    </row>
    <row r="13" spans="2:8" ht="15.6" x14ac:dyDescent="0.3">
      <c r="B13" s="6" t="s">
        <v>194</v>
      </c>
      <c r="C13" s="6" t="s">
        <v>8</v>
      </c>
      <c r="D13" s="6">
        <v>40</v>
      </c>
      <c r="E13" s="6" t="s">
        <v>16</v>
      </c>
      <c r="F13" s="7">
        <v>44320</v>
      </c>
      <c r="G13" s="6" t="s">
        <v>12</v>
      </c>
      <c r="H13" s="6">
        <v>104410</v>
      </c>
    </row>
    <row r="14" spans="2:8" ht="15.6" x14ac:dyDescent="0.3">
      <c r="B14" s="6" t="s">
        <v>177</v>
      </c>
      <c r="C14" s="6" t="s">
        <v>15</v>
      </c>
      <c r="D14" s="6">
        <v>30</v>
      </c>
      <c r="E14" s="6" t="s">
        <v>16</v>
      </c>
      <c r="F14" s="7">
        <v>44544</v>
      </c>
      <c r="G14" s="6" t="s">
        <v>21</v>
      </c>
      <c r="H14" s="6">
        <v>96800</v>
      </c>
    </row>
    <row r="15" spans="2:8" ht="15.6" x14ac:dyDescent="0.3">
      <c r="B15" s="6" t="s">
        <v>123</v>
      </c>
      <c r="C15" s="6" t="s">
        <v>15</v>
      </c>
      <c r="D15" s="6">
        <v>28</v>
      </c>
      <c r="E15" s="6" t="s">
        <v>13</v>
      </c>
      <c r="F15" s="7">
        <v>43980</v>
      </c>
      <c r="G15" s="6" t="s">
        <v>21</v>
      </c>
      <c r="H15" s="6">
        <v>48170</v>
      </c>
    </row>
    <row r="16" spans="2:8" ht="15.6" x14ac:dyDescent="0.3">
      <c r="B16" s="6" t="s">
        <v>140</v>
      </c>
      <c r="C16" s="6" t="s">
        <v>15</v>
      </c>
      <c r="D16" s="6">
        <v>21</v>
      </c>
      <c r="E16" s="6" t="s">
        <v>16</v>
      </c>
      <c r="F16" s="7">
        <v>44042</v>
      </c>
      <c r="G16" s="6" t="s">
        <v>9</v>
      </c>
      <c r="H16" s="6">
        <v>37920</v>
      </c>
    </row>
    <row r="17" spans="2:8" ht="15.6" x14ac:dyDescent="0.3">
      <c r="B17" s="6" t="s">
        <v>178</v>
      </c>
      <c r="C17" s="6" t="s">
        <v>15</v>
      </c>
      <c r="D17" s="6">
        <v>34</v>
      </c>
      <c r="E17" s="6" t="s">
        <v>16</v>
      </c>
      <c r="F17" s="7">
        <v>44642</v>
      </c>
      <c r="G17" s="6" t="s">
        <v>9</v>
      </c>
      <c r="H17" s="6">
        <v>112650</v>
      </c>
    </row>
    <row r="18" spans="2:8" ht="15.6" x14ac:dyDescent="0.3">
      <c r="B18" s="6" t="s">
        <v>165</v>
      </c>
      <c r="C18" s="6" t="s">
        <v>8</v>
      </c>
      <c r="D18" s="6">
        <v>34</v>
      </c>
      <c r="E18" s="6" t="s">
        <v>24</v>
      </c>
      <c r="F18" s="7">
        <v>44660</v>
      </c>
      <c r="G18" s="6" t="s">
        <v>19</v>
      </c>
      <c r="H18" s="6">
        <v>49630</v>
      </c>
    </row>
    <row r="19" spans="2:8" ht="15.6" x14ac:dyDescent="0.3">
      <c r="B19" s="6" t="s">
        <v>199</v>
      </c>
      <c r="C19" s="6" t="s">
        <v>15</v>
      </c>
      <c r="D19" s="6">
        <v>36</v>
      </c>
      <c r="E19" s="6" t="s">
        <v>16</v>
      </c>
      <c r="F19" s="7">
        <v>43958</v>
      </c>
      <c r="G19" s="6" t="s">
        <v>12</v>
      </c>
      <c r="H19" s="6">
        <v>118840</v>
      </c>
    </row>
    <row r="20" spans="2:8" ht="15.6" x14ac:dyDescent="0.3">
      <c r="B20" s="6" t="s">
        <v>159</v>
      </c>
      <c r="C20" s="6" t="s">
        <v>15</v>
      </c>
      <c r="D20" s="6">
        <v>30</v>
      </c>
      <c r="E20" s="6" t="s">
        <v>16</v>
      </c>
      <c r="F20" s="7">
        <v>44789</v>
      </c>
      <c r="G20" s="6" t="s">
        <v>12</v>
      </c>
      <c r="H20" s="6">
        <v>69710</v>
      </c>
    </row>
    <row r="21" spans="2:8" ht="15.6" x14ac:dyDescent="0.3">
      <c r="B21" s="6" t="s">
        <v>197</v>
      </c>
      <c r="C21" s="6" t="s">
        <v>15</v>
      </c>
      <c r="D21" s="6">
        <v>20</v>
      </c>
      <c r="E21" s="6" t="s">
        <v>16</v>
      </c>
      <c r="F21" s="7">
        <v>44683</v>
      </c>
      <c r="G21" s="6" t="s">
        <v>9</v>
      </c>
      <c r="H21" s="6">
        <v>79570</v>
      </c>
    </row>
    <row r="22" spans="2:8" ht="15.6" x14ac:dyDescent="0.3">
      <c r="B22" s="6" t="s">
        <v>154</v>
      </c>
      <c r="C22" s="6" t="s">
        <v>8</v>
      </c>
      <c r="D22" s="6">
        <v>22</v>
      </c>
      <c r="E22" s="6" t="s">
        <v>13</v>
      </c>
      <c r="F22" s="7">
        <v>44388</v>
      </c>
      <c r="G22" s="6" t="s">
        <v>9</v>
      </c>
      <c r="H22" s="6">
        <v>76900</v>
      </c>
    </row>
    <row r="23" spans="2:8" ht="15.6" x14ac:dyDescent="0.3">
      <c r="B23" s="6" t="s">
        <v>182</v>
      </c>
      <c r="C23" s="6" t="s">
        <v>15</v>
      </c>
      <c r="D23" s="6">
        <v>27</v>
      </c>
      <c r="E23" s="6" t="s">
        <v>16</v>
      </c>
      <c r="F23" s="7">
        <v>44073</v>
      </c>
      <c r="G23" s="6" t="s">
        <v>19</v>
      </c>
      <c r="H23" s="6">
        <v>54970</v>
      </c>
    </row>
    <row r="24" spans="2:8" ht="15.6" x14ac:dyDescent="0.3">
      <c r="B24" s="6" t="s">
        <v>118</v>
      </c>
      <c r="C24" s="6" t="s">
        <v>15</v>
      </c>
      <c r="D24" s="6">
        <v>37</v>
      </c>
      <c r="E24" s="6" t="s">
        <v>24</v>
      </c>
      <c r="F24" s="7">
        <v>44277</v>
      </c>
      <c r="G24" s="6" t="s">
        <v>12</v>
      </c>
      <c r="H24" s="6">
        <v>88050</v>
      </c>
    </row>
    <row r="25" spans="2:8" ht="15.6" x14ac:dyDescent="0.3">
      <c r="B25" s="6" t="s">
        <v>192</v>
      </c>
      <c r="C25" s="6" t="s">
        <v>15</v>
      </c>
      <c r="D25" s="6">
        <v>43</v>
      </c>
      <c r="E25" s="6" t="s">
        <v>16</v>
      </c>
      <c r="F25" s="7">
        <v>44558</v>
      </c>
      <c r="G25" s="6" t="s">
        <v>19</v>
      </c>
      <c r="H25" s="6">
        <v>36040</v>
      </c>
    </row>
    <row r="26" spans="2:8" ht="15.6" x14ac:dyDescent="0.3">
      <c r="B26" s="6" t="s">
        <v>111</v>
      </c>
      <c r="C26" s="6" t="s">
        <v>8</v>
      </c>
      <c r="D26" s="6">
        <v>42</v>
      </c>
      <c r="E26" s="6" t="s">
        <v>10</v>
      </c>
      <c r="F26" s="7">
        <v>44718</v>
      </c>
      <c r="G26" s="6" t="s">
        <v>9</v>
      </c>
      <c r="H26" s="6">
        <v>75000</v>
      </c>
    </row>
    <row r="27" spans="2:8" ht="15.6" x14ac:dyDescent="0.3">
      <c r="B27" s="6" t="s">
        <v>149</v>
      </c>
      <c r="C27" s="6" t="s">
        <v>15</v>
      </c>
      <c r="D27" s="6">
        <v>35</v>
      </c>
      <c r="E27" s="6" t="s">
        <v>16</v>
      </c>
      <c r="F27" s="7">
        <v>44666</v>
      </c>
      <c r="G27" s="6" t="s">
        <v>9</v>
      </c>
      <c r="H27" s="6">
        <v>40400</v>
      </c>
    </row>
    <row r="28" spans="2:8" ht="15.6" x14ac:dyDescent="0.3">
      <c r="B28" s="6" t="s">
        <v>196</v>
      </c>
      <c r="C28" s="6" t="s">
        <v>15</v>
      </c>
      <c r="D28" s="6">
        <v>24</v>
      </c>
      <c r="E28" s="6" t="s">
        <v>16</v>
      </c>
      <c r="F28" s="7">
        <v>44625</v>
      </c>
      <c r="G28" s="6" t="s">
        <v>12</v>
      </c>
      <c r="H28" s="6">
        <v>100420</v>
      </c>
    </row>
    <row r="29" spans="2:8" ht="15.6" x14ac:dyDescent="0.3">
      <c r="B29" s="6" t="s">
        <v>120</v>
      </c>
      <c r="C29" s="6" t="s">
        <v>8</v>
      </c>
      <c r="D29" s="6">
        <v>31</v>
      </c>
      <c r="E29" s="6" t="s">
        <v>16</v>
      </c>
      <c r="F29" s="7">
        <v>44604</v>
      </c>
      <c r="G29" s="6" t="s">
        <v>12</v>
      </c>
      <c r="H29" s="6">
        <v>58100</v>
      </c>
    </row>
    <row r="30" spans="2:8" ht="15.6" x14ac:dyDescent="0.3">
      <c r="B30" s="6" t="s">
        <v>114</v>
      </c>
      <c r="C30" s="6" t="s">
        <v>8</v>
      </c>
      <c r="D30" s="6">
        <v>44</v>
      </c>
      <c r="E30" s="6" t="s">
        <v>16</v>
      </c>
      <c r="F30" s="7">
        <v>44985</v>
      </c>
      <c r="G30" s="6" t="s">
        <v>12</v>
      </c>
      <c r="H30" s="6">
        <v>114870</v>
      </c>
    </row>
    <row r="31" spans="2:8" ht="15.6" x14ac:dyDescent="0.3">
      <c r="B31" s="6" t="s">
        <v>158</v>
      </c>
      <c r="C31" s="6" t="s">
        <v>8</v>
      </c>
      <c r="D31" s="6">
        <v>32</v>
      </c>
      <c r="E31" s="6" t="s">
        <v>16</v>
      </c>
      <c r="F31" s="7">
        <v>44549</v>
      </c>
      <c r="G31" s="6" t="s">
        <v>9</v>
      </c>
      <c r="H31" s="6">
        <v>41570</v>
      </c>
    </row>
    <row r="32" spans="2:8" ht="15.6" x14ac:dyDescent="0.3">
      <c r="B32" s="6" t="s">
        <v>173</v>
      </c>
      <c r="C32" s="6" t="s">
        <v>8</v>
      </c>
      <c r="D32" s="6">
        <v>30</v>
      </c>
      <c r="E32" s="6" t="s">
        <v>16</v>
      </c>
      <c r="F32" s="7">
        <v>44800</v>
      </c>
      <c r="G32" s="6" t="s">
        <v>9</v>
      </c>
      <c r="H32" s="6">
        <v>112570</v>
      </c>
    </row>
    <row r="33" spans="2:8" ht="15.6" x14ac:dyDescent="0.3">
      <c r="B33" s="6" t="s">
        <v>151</v>
      </c>
      <c r="C33" s="6" t="s">
        <v>15</v>
      </c>
      <c r="D33" s="6">
        <v>26</v>
      </c>
      <c r="E33" s="6" t="s">
        <v>16</v>
      </c>
      <c r="F33" s="7">
        <v>44164</v>
      </c>
      <c r="G33" s="6" t="s">
        <v>9</v>
      </c>
      <c r="H33" s="6">
        <v>47360</v>
      </c>
    </row>
    <row r="34" spans="2:8" ht="15.6" x14ac:dyDescent="0.3">
      <c r="B34" s="6" t="s">
        <v>126</v>
      </c>
      <c r="C34" s="6" t="s">
        <v>8</v>
      </c>
      <c r="D34" s="6">
        <v>21</v>
      </c>
      <c r="E34" s="6" t="s">
        <v>16</v>
      </c>
      <c r="F34" s="7">
        <v>44256</v>
      </c>
      <c r="G34" s="6" t="s">
        <v>21</v>
      </c>
      <c r="H34" s="6">
        <v>65920</v>
      </c>
    </row>
    <row r="35" spans="2:8" ht="15.6" x14ac:dyDescent="0.3">
      <c r="B35" s="6" t="s">
        <v>200</v>
      </c>
      <c r="C35" s="6" t="s">
        <v>8</v>
      </c>
      <c r="D35" s="6">
        <v>28</v>
      </c>
      <c r="E35" s="6" t="s">
        <v>16</v>
      </c>
      <c r="F35" s="7">
        <v>44571</v>
      </c>
      <c r="G35" s="6" t="s">
        <v>9</v>
      </c>
      <c r="H35" s="6">
        <v>99970</v>
      </c>
    </row>
    <row r="36" spans="2:8" ht="15.6" x14ac:dyDescent="0.3">
      <c r="B36" s="6" t="s">
        <v>133</v>
      </c>
      <c r="C36" s="6" t="s">
        <v>8</v>
      </c>
      <c r="D36" s="6">
        <v>25</v>
      </c>
      <c r="E36" s="6" t="s">
        <v>13</v>
      </c>
      <c r="F36" s="7">
        <v>44633</v>
      </c>
      <c r="G36" s="6" t="s">
        <v>12</v>
      </c>
      <c r="H36" s="6">
        <v>80700</v>
      </c>
    </row>
    <row r="37" spans="2:8" ht="15.6" x14ac:dyDescent="0.3">
      <c r="B37" s="6" t="s">
        <v>155</v>
      </c>
      <c r="C37" s="6" t="s">
        <v>15</v>
      </c>
      <c r="D37" s="6">
        <v>24</v>
      </c>
      <c r="E37" s="6" t="s">
        <v>24</v>
      </c>
      <c r="F37" s="7">
        <v>44375</v>
      </c>
      <c r="G37" s="6" t="s">
        <v>21</v>
      </c>
      <c r="H37" s="6">
        <v>52610</v>
      </c>
    </row>
    <row r="38" spans="2:8" ht="15.6" x14ac:dyDescent="0.3">
      <c r="B38" s="6" t="s">
        <v>180</v>
      </c>
      <c r="C38" s="6" t="s">
        <v>15</v>
      </c>
      <c r="D38" s="6">
        <v>29</v>
      </c>
      <c r="E38" s="6" t="s">
        <v>24</v>
      </c>
      <c r="F38" s="7">
        <v>44119</v>
      </c>
      <c r="G38" s="6" t="s">
        <v>12</v>
      </c>
      <c r="H38" s="6">
        <v>112110</v>
      </c>
    </row>
    <row r="39" spans="2:8" ht="15.6" x14ac:dyDescent="0.3">
      <c r="B39" s="6" t="s">
        <v>152</v>
      </c>
      <c r="C39" s="6" t="s">
        <v>8</v>
      </c>
      <c r="D39" s="6">
        <v>27</v>
      </c>
      <c r="E39" s="6" t="s">
        <v>16</v>
      </c>
      <c r="F39" s="7">
        <v>44061</v>
      </c>
      <c r="G39" s="6" t="s">
        <v>56</v>
      </c>
      <c r="H39" s="6">
        <v>119110</v>
      </c>
    </row>
    <row r="40" spans="2:8" ht="15.6" x14ac:dyDescent="0.3">
      <c r="B40" s="6" t="s">
        <v>150</v>
      </c>
      <c r="C40" s="6" t="s">
        <v>15</v>
      </c>
      <c r="D40" s="6">
        <v>22</v>
      </c>
      <c r="E40" s="6" t="s">
        <v>13</v>
      </c>
      <c r="F40" s="7">
        <v>44384</v>
      </c>
      <c r="G40" s="6" t="s">
        <v>19</v>
      </c>
      <c r="H40" s="6">
        <v>112780</v>
      </c>
    </row>
    <row r="41" spans="2:8" ht="15.6" x14ac:dyDescent="0.3">
      <c r="B41" s="6" t="s">
        <v>175</v>
      </c>
      <c r="C41" s="6" t="s">
        <v>8</v>
      </c>
      <c r="D41" s="6">
        <v>36</v>
      </c>
      <c r="E41" s="6" t="s">
        <v>16</v>
      </c>
      <c r="F41" s="7">
        <v>44023</v>
      </c>
      <c r="G41" s="6" t="s">
        <v>9</v>
      </c>
      <c r="H41" s="6">
        <v>114890</v>
      </c>
    </row>
    <row r="42" spans="2:8" ht="15.6" x14ac:dyDescent="0.3">
      <c r="B42" s="6" t="s">
        <v>146</v>
      </c>
      <c r="C42" s="6" t="s">
        <v>15</v>
      </c>
      <c r="D42" s="6">
        <v>27</v>
      </c>
      <c r="E42" s="6" t="s">
        <v>16</v>
      </c>
      <c r="F42" s="7">
        <v>44506</v>
      </c>
      <c r="G42" s="6" t="s">
        <v>21</v>
      </c>
      <c r="H42" s="6">
        <v>48980</v>
      </c>
    </row>
    <row r="43" spans="2:8" ht="15.6" x14ac:dyDescent="0.3">
      <c r="B43" s="6" t="s">
        <v>170</v>
      </c>
      <c r="C43" s="6" t="s">
        <v>15</v>
      </c>
      <c r="D43" s="6">
        <v>21</v>
      </c>
      <c r="E43" s="6" t="s">
        <v>16</v>
      </c>
      <c r="F43" s="7">
        <v>44180</v>
      </c>
      <c r="G43" s="6" t="s">
        <v>56</v>
      </c>
      <c r="H43" s="6">
        <v>75880</v>
      </c>
    </row>
    <row r="44" spans="2:8" ht="15.6" x14ac:dyDescent="0.3">
      <c r="B44" s="6" t="s">
        <v>167</v>
      </c>
      <c r="C44" s="6" t="s">
        <v>8</v>
      </c>
      <c r="D44" s="6">
        <v>28</v>
      </c>
      <c r="E44" s="6" t="s">
        <v>16</v>
      </c>
      <c r="F44" s="7">
        <v>44296</v>
      </c>
      <c r="G44" s="6" t="s">
        <v>19</v>
      </c>
      <c r="H44" s="6">
        <v>53240</v>
      </c>
    </row>
    <row r="45" spans="2:8" ht="15.6" x14ac:dyDescent="0.3">
      <c r="B45" s="6" t="s">
        <v>122</v>
      </c>
      <c r="C45" s="6" t="s">
        <v>8</v>
      </c>
      <c r="D45" s="6">
        <v>34</v>
      </c>
      <c r="E45" s="6" t="s">
        <v>16</v>
      </c>
      <c r="F45" s="7">
        <v>44397</v>
      </c>
      <c r="G45" s="6" t="s">
        <v>21</v>
      </c>
      <c r="H45" s="6">
        <v>85000</v>
      </c>
    </row>
    <row r="46" spans="2:8" ht="15.6" x14ac:dyDescent="0.3">
      <c r="B46" s="6" t="s">
        <v>179</v>
      </c>
      <c r="C46" s="6" t="s">
        <v>8</v>
      </c>
      <c r="D46" s="6">
        <v>21</v>
      </c>
      <c r="E46" s="6" t="s">
        <v>16</v>
      </c>
      <c r="F46" s="7">
        <v>44619</v>
      </c>
      <c r="G46" s="6" t="s">
        <v>12</v>
      </c>
      <c r="H46" s="6">
        <v>33920</v>
      </c>
    </row>
    <row r="47" spans="2:8" ht="15.6" x14ac:dyDescent="0.3">
      <c r="B47" s="6" t="s">
        <v>188</v>
      </c>
      <c r="C47" s="6" t="s">
        <v>8</v>
      </c>
      <c r="D47" s="6">
        <v>33</v>
      </c>
      <c r="E47" s="6" t="s">
        <v>16</v>
      </c>
      <c r="F47" s="7">
        <v>44253</v>
      </c>
      <c r="G47" s="6" t="s">
        <v>12</v>
      </c>
      <c r="H47" s="6">
        <v>75280</v>
      </c>
    </row>
    <row r="48" spans="2:8" ht="15.6" x14ac:dyDescent="0.3">
      <c r="B48" s="6" t="s">
        <v>130</v>
      </c>
      <c r="C48" s="6" t="s">
        <v>8</v>
      </c>
      <c r="D48" s="6">
        <v>34</v>
      </c>
      <c r="E48" s="6" t="s">
        <v>16</v>
      </c>
      <c r="F48" s="7">
        <v>44594</v>
      </c>
      <c r="G48" s="6" t="s">
        <v>21</v>
      </c>
      <c r="H48" s="6">
        <v>58940</v>
      </c>
    </row>
    <row r="49" spans="2:8" ht="15.6" x14ac:dyDescent="0.3">
      <c r="B49" s="6" t="s">
        <v>136</v>
      </c>
      <c r="C49" s="6" t="s">
        <v>8</v>
      </c>
      <c r="D49" s="6">
        <v>28</v>
      </c>
      <c r="E49" s="6" t="s">
        <v>16</v>
      </c>
      <c r="F49" s="7">
        <v>44425</v>
      </c>
      <c r="G49" s="6" t="s">
        <v>9</v>
      </c>
      <c r="H49" s="6">
        <v>104770</v>
      </c>
    </row>
    <row r="50" spans="2:8" ht="15.6" x14ac:dyDescent="0.3">
      <c r="B50" s="6" t="s">
        <v>125</v>
      </c>
      <c r="C50" s="6" t="s">
        <v>15</v>
      </c>
      <c r="D50" s="6">
        <v>21</v>
      </c>
      <c r="E50" s="6" t="s">
        <v>16</v>
      </c>
      <c r="F50" s="7">
        <v>44701</v>
      </c>
      <c r="G50" s="6" t="s">
        <v>9</v>
      </c>
      <c r="H50" s="6">
        <v>57090</v>
      </c>
    </row>
    <row r="51" spans="2:8" ht="15.6" x14ac:dyDescent="0.3">
      <c r="B51" s="6" t="s">
        <v>160</v>
      </c>
      <c r="C51" s="6" t="s">
        <v>15</v>
      </c>
      <c r="D51" s="6">
        <v>27</v>
      </c>
      <c r="E51" s="6" t="s">
        <v>13</v>
      </c>
      <c r="F51" s="7">
        <v>44174</v>
      </c>
      <c r="G51" s="6" t="s">
        <v>21</v>
      </c>
      <c r="H51" s="6">
        <v>91650</v>
      </c>
    </row>
    <row r="52" spans="2:8" ht="15.6" x14ac:dyDescent="0.3">
      <c r="B52" s="6" t="s">
        <v>183</v>
      </c>
      <c r="C52" s="6" t="s">
        <v>15</v>
      </c>
      <c r="D52" s="6">
        <v>42</v>
      </c>
      <c r="E52" s="6" t="s">
        <v>24</v>
      </c>
      <c r="F52" s="7">
        <v>44670</v>
      </c>
      <c r="G52" s="6" t="s">
        <v>21</v>
      </c>
      <c r="H52" s="6">
        <v>70270</v>
      </c>
    </row>
    <row r="53" spans="2:8" ht="15.6" x14ac:dyDescent="0.3">
      <c r="B53" s="6" t="s">
        <v>129</v>
      </c>
      <c r="C53" s="6" t="s">
        <v>8</v>
      </c>
      <c r="D53" s="6">
        <v>28</v>
      </c>
      <c r="E53" s="6" t="s">
        <v>16</v>
      </c>
      <c r="F53" s="7">
        <v>44124</v>
      </c>
      <c r="G53" s="6" t="s">
        <v>21</v>
      </c>
      <c r="H53" s="6">
        <v>75970</v>
      </c>
    </row>
    <row r="54" spans="2:8" ht="15.6" x14ac:dyDescent="0.3">
      <c r="B54" s="6" t="s">
        <v>112</v>
      </c>
      <c r="C54" s="6"/>
      <c r="D54" s="6">
        <v>27</v>
      </c>
      <c r="E54" s="6" t="s">
        <v>13</v>
      </c>
      <c r="F54" s="7">
        <v>44212</v>
      </c>
      <c r="G54" s="6" t="s">
        <v>12</v>
      </c>
      <c r="H54" s="6">
        <v>90700</v>
      </c>
    </row>
    <row r="55" spans="2:8" ht="15.6" x14ac:dyDescent="0.3">
      <c r="B55" s="6" t="s">
        <v>131</v>
      </c>
      <c r="C55" s="6" t="s">
        <v>15</v>
      </c>
      <c r="D55" s="6">
        <v>30</v>
      </c>
      <c r="E55" s="6" t="s">
        <v>16</v>
      </c>
      <c r="F55" s="7">
        <v>44607</v>
      </c>
      <c r="G55" s="6" t="s">
        <v>9</v>
      </c>
      <c r="H55" s="6">
        <v>60570</v>
      </c>
    </row>
    <row r="56" spans="2:8" ht="15.6" x14ac:dyDescent="0.3">
      <c r="B56" s="6" t="s">
        <v>134</v>
      </c>
      <c r="C56" s="6" t="s">
        <v>15</v>
      </c>
      <c r="D56" s="6">
        <v>33</v>
      </c>
      <c r="E56" s="6" t="s">
        <v>16</v>
      </c>
      <c r="F56" s="7">
        <v>44103</v>
      </c>
      <c r="G56" s="6" t="s">
        <v>9</v>
      </c>
      <c r="H56" s="6">
        <v>115920</v>
      </c>
    </row>
    <row r="57" spans="2:8" ht="15.6" x14ac:dyDescent="0.3">
      <c r="B57" s="6" t="s">
        <v>186</v>
      </c>
      <c r="C57" s="6" t="s">
        <v>8</v>
      </c>
      <c r="D57" s="6">
        <v>33</v>
      </c>
      <c r="E57" s="6" t="s">
        <v>16</v>
      </c>
      <c r="F57" s="7">
        <v>44006</v>
      </c>
      <c r="G57" s="6" t="s">
        <v>21</v>
      </c>
      <c r="H57" s="6">
        <v>65360</v>
      </c>
    </row>
    <row r="58" spans="2:8" ht="15.6" x14ac:dyDescent="0.3">
      <c r="B58" s="6" t="s">
        <v>116</v>
      </c>
      <c r="C58" s="6"/>
      <c r="D58" s="6">
        <v>30</v>
      </c>
      <c r="E58" s="6" t="s">
        <v>16</v>
      </c>
      <c r="F58" s="7">
        <v>44535</v>
      </c>
      <c r="G58" s="6" t="s">
        <v>21</v>
      </c>
      <c r="H58" s="6">
        <v>64000</v>
      </c>
    </row>
    <row r="59" spans="2:8" ht="15.6" x14ac:dyDescent="0.3">
      <c r="B59" s="6" t="s">
        <v>195</v>
      </c>
      <c r="C59" s="6" t="s">
        <v>8</v>
      </c>
      <c r="D59" s="6">
        <v>34</v>
      </c>
      <c r="E59" s="6" t="s">
        <v>16</v>
      </c>
      <c r="F59" s="7">
        <v>44383</v>
      </c>
      <c r="G59" s="6" t="s">
        <v>21</v>
      </c>
      <c r="H59" s="6">
        <v>92450</v>
      </c>
    </row>
    <row r="60" spans="2:8" ht="15.6" x14ac:dyDescent="0.3">
      <c r="B60" s="6" t="s">
        <v>113</v>
      </c>
      <c r="C60" s="6" t="s">
        <v>15</v>
      </c>
      <c r="D60" s="6">
        <v>31</v>
      </c>
      <c r="E60" s="6" t="s">
        <v>16</v>
      </c>
      <c r="F60" s="7">
        <v>44450</v>
      </c>
      <c r="G60" s="6" t="s">
        <v>12</v>
      </c>
      <c r="H60" s="6">
        <v>48950</v>
      </c>
    </row>
    <row r="61" spans="2:8" ht="15.6" x14ac:dyDescent="0.3">
      <c r="B61" s="6" t="s">
        <v>185</v>
      </c>
      <c r="C61" s="6" t="s">
        <v>8</v>
      </c>
      <c r="D61" s="6">
        <v>27</v>
      </c>
      <c r="E61" s="6" t="s">
        <v>16</v>
      </c>
      <c r="F61" s="7">
        <v>44625</v>
      </c>
      <c r="G61" s="6" t="s">
        <v>12</v>
      </c>
      <c r="H61" s="6">
        <v>83750</v>
      </c>
    </row>
    <row r="62" spans="2:8" ht="15.6" x14ac:dyDescent="0.3">
      <c r="B62" s="6" t="s">
        <v>166</v>
      </c>
      <c r="C62" s="6" t="s">
        <v>8</v>
      </c>
      <c r="D62" s="6">
        <v>40</v>
      </c>
      <c r="E62" s="6" t="s">
        <v>16</v>
      </c>
      <c r="F62" s="7">
        <v>44276</v>
      </c>
      <c r="G62" s="6" t="s">
        <v>12</v>
      </c>
      <c r="H62" s="6">
        <v>87620</v>
      </c>
    </row>
    <row r="63" spans="2:8" ht="15.6" x14ac:dyDescent="0.3">
      <c r="B63" s="6" t="s">
        <v>184</v>
      </c>
      <c r="C63" s="6" t="s">
        <v>8</v>
      </c>
      <c r="D63" s="6">
        <v>20</v>
      </c>
      <c r="E63" s="6" t="s">
        <v>24</v>
      </c>
      <c r="F63" s="7">
        <v>44476</v>
      </c>
      <c r="G63" s="6" t="s">
        <v>19</v>
      </c>
      <c r="H63" s="6">
        <v>68900</v>
      </c>
    </row>
    <row r="64" spans="2:8" ht="15.6" x14ac:dyDescent="0.3">
      <c r="B64" s="6" t="s">
        <v>157</v>
      </c>
      <c r="C64" s="6" t="s">
        <v>15</v>
      </c>
      <c r="D64" s="6">
        <v>32</v>
      </c>
      <c r="E64" s="6" t="s">
        <v>16</v>
      </c>
      <c r="F64" s="7">
        <v>44403</v>
      </c>
      <c r="G64" s="6" t="s">
        <v>19</v>
      </c>
      <c r="H64" s="6">
        <v>53540</v>
      </c>
    </row>
    <row r="65" spans="2:8" ht="15.6" x14ac:dyDescent="0.3">
      <c r="B65" s="6" t="s">
        <v>172</v>
      </c>
      <c r="C65" s="6" t="s">
        <v>15</v>
      </c>
      <c r="D65" s="6">
        <v>28</v>
      </c>
      <c r="E65" s="6" t="s">
        <v>42</v>
      </c>
      <c r="F65" s="7">
        <v>44758</v>
      </c>
      <c r="G65" s="6" t="s">
        <v>19</v>
      </c>
      <c r="H65" s="6">
        <v>43510</v>
      </c>
    </row>
    <row r="66" spans="2:8" ht="15.6" x14ac:dyDescent="0.3">
      <c r="B66" s="6" t="s">
        <v>127</v>
      </c>
      <c r="C66" s="6" t="s">
        <v>8</v>
      </c>
      <c r="D66" s="6">
        <v>38</v>
      </c>
      <c r="E66" s="6" t="s">
        <v>10</v>
      </c>
      <c r="F66" s="7">
        <v>44316</v>
      </c>
      <c r="G66" s="6" t="s">
        <v>19</v>
      </c>
      <c r="H66" s="6">
        <v>109160</v>
      </c>
    </row>
    <row r="67" spans="2:8" ht="15.6" x14ac:dyDescent="0.3">
      <c r="B67" s="6" t="s">
        <v>198</v>
      </c>
      <c r="C67" s="6" t="s">
        <v>15</v>
      </c>
      <c r="D67" s="6">
        <v>40</v>
      </c>
      <c r="E67" s="6" t="s">
        <v>16</v>
      </c>
      <c r="F67" s="7">
        <v>44204</v>
      </c>
      <c r="G67" s="6" t="s">
        <v>9</v>
      </c>
      <c r="H67" s="6">
        <v>99750</v>
      </c>
    </row>
    <row r="68" spans="2:8" ht="15.6" x14ac:dyDescent="0.3">
      <c r="B68" s="6" t="s">
        <v>124</v>
      </c>
      <c r="C68" s="6" t="s">
        <v>8</v>
      </c>
      <c r="D68" s="6">
        <v>31</v>
      </c>
      <c r="E68" s="6" t="s">
        <v>16</v>
      </c>
      <c r="F68" s="7">
        <v>44084</v>
      </c>
      <c r="G68" s="6" t="s">
        <v>12</v>
      </c>
      <c r="H68" s="6">
        <v>41980</v>
      </c>
    </row>
    <row r="69" spans="2:8" ht="15.6" x14ac:dyDescent="0.3">
      <c r="B69" s="6" t="s">
        <v>187</v>
      </c>
      <c r="C69" s="6" t="s">
        <v>15</v>
      </c>
      <c r="D69" s="6">
        <v>36</v>
      </c>
      <c r="E69" s="6" t="s">
        <v>16</v>
      </c>
      <c r="F69" s="7">
        <v>44272</v>
      </c>
      <c r="G69" s="6" t="s">
        <v>21</v>
      </c>
      <c r="H69" s="6">
        <v>71380</v>
      </c>
    </row>
    <row r="70" spans="2:8" ht="15.6" x14ac:dyDescent="0.3">
      <c r="B70" s="6" t="s">
        <v>191</v>
      </c>
      <c r="C70" s="6" t="s">
        <v>15</v>
      </c>
      <c r="D70" s="6">
        <v>27</v>
      </c>
      <c r="E70" s="6" t="s">
        <v>42</v>
      </c>
      <c r="F70" s="7">
        <v>44547</v>
      </c>
      <c r="G70" s="6" t="s">
        <v>9</v>
      </c>
      <c r="H70" s="6">
        <v>113280</v>
      </c>
    </row>
    <row r="71" spans="2:8" ht="15.6" x14ac:dyDescent="0.3">
      <c r="B71" s="6" t="s">
        <v>181</v>
      </c>
      <c r="C71" s="6" t="s">
        <v>8</v>
      </c>
      <c r="D71" s="6">
        <v>33</v>
      </c>
      <c r="E71" s="6" t="s">
        <v>16</v>
      </c>
      <c r="F71" s="7">
        <v>44747</v>
      </c>
      <c r="G71" s="6" t="s">
        <v>21</v>
      </c>
      <c r="H71" s="6">
        <v>86570</v>
      </c>
    </row>
    <row r="72" spans="2:8" ht="15.6" x14ac:dyDescent="0.3">
      <c r="B72" s="6" t="s">
        <v>139</v>
      </c>
      <c r="C72" s="6" t="s">
        <v>15</v>
      </c>
      <c r="D72" s="6">
        <v>26</v>
      </c>
      <c r="E72" s="6" t="s">
        <v>16</v>
      </c>
      <c r="F72" s="7">
        <v>44350</v>
      </c>
      <c r="G72" s="6" t="s">
        <v>9</v>
      </c>
      <c r="H72" s="6">
        <v>53540</v>
      </c>
    </row>
    <row r="73" spans="2:8" ht="15.6" x14ac:dyDescent="0.3">
      <c r="B73" s="6" t="s">
        <v>190</v>
      </c>
      <c r="C73" s="6" t="s">
        <v>15</v>
      </c>
      <c r="D73" s="6">
        <v>37</v>
      </c>
      <c r="E73" s="6" t="s">
        <v>16</v>
      </c>
      <c r="F73" s="7">
        <v>44640</v>
      </c>
      <c r="G73" s="6" t="s">
        <v>12</v>
      </c>
      <c r="H73" s="6">
        <v>69070</v>
      </c>
    </row>
    <row r="74" spans="2:8" ht="15.6" x14ac:dyDescent="0.3">
      <c r="B74" s="6" t="s">
        <v>121</v>
      </c>
      <c r="C74" s="6" t="s">
        <v>8</v>
      </c>
      <c r="D74" s="6">
        <v>30</v>
      </c>
      <c r="E74" s="6" t="s">
        <v>24</v>
      </c>
      <c r="F74" s="7">
        <v>44328</v>
      </c>
      <c r="G74" s="6" t="s">
        <v>21</v>
      </c>
      <c r="H74" s="6">
        <v>67910</v>
      </c>
    </row>
    <row r="75" spans="2:8" ht="15.6" x14ac:dyDescent="0.3">
      <c r="B75" s="6" t="s">
        <v>119</v>
      </c>
      <c r="C75" s="6" t="s">
        <v>15</v>
      </c>
      <c r="D75" s="6">
        <v>30</v>
      </c>
      <c r="E75" s="6" t="s">
        <v>16</v>
      </c>
      <c r="F75" s="7">
        <v>44214</v>
      </c>
      <c r="G75" s="6" t="s">
        <v>12</v>
      </c>
      <c r="H75" s="6">
        <v>69120</v>
      </c>
    </row>
    <row r="76" spans="2:8" ht="15.6" x14ac:dyDescent="0.3">
      <c r="B76" s="6" t="s">
        <v>132</v>
      </c>
      <c r="C76" s="6" t="s">
        <v>8</v>
      </c>
      <c r="D76" s="6">
        <v>34</v>
      </c>
      <c r="E76" s="6" t="s">
        <v>16</v>
      </c>
      <c r="F76" s="7">
        <v>44550</v>
      </c>
      <c r="G76" s="6" t="s">
        <v>21</v>
      </c>
      <c r="H76" s="6">
        <v>60130</v>
      </c>
    </row>
    <row r="77" spans="2:8" ht="15.6" x14ac:dyDescent="0.3">
      <c r="B77" s="6" t="s">
        <v>161</v>
      </c>
      <c r="C77" s="6" t="s">
        <v>15</v>
      </c>
      <c r="D77" s="6">
        <v>23</v>
      </c>
      <c r="E77" s="6" t="s">
        <v>16</v>
      </c>
      <c r="F77" s="7">
        <v>44378</v>
      </c>
      <c r="G77" s="6" t="s">
        <v>9</v>
      </c>
      <c r="H77" s="6">
        <v>106460</v>
      </c>
    </row>
    <row r="78" spans="2:8" ht="15.6" x14ac:dyDescent="0.3">
      <c r="B78" s="6" t="s">
        <v>148</v>
      </c>
      <c r="C78" s="6" t="s">
        <v>8</v>
      </c>
      <c r="D78" s="6">
        <v>37</v>
      </c>
      <c r="E78" s="6" t="s">
        <v>16</v>
      </c>
      <c r="F78" s="7">
        <v>44389</v>
      </c>
      <c r="G78" s="6" t="s">
        <v>56</v>
      </c>
      <c r="H78" s="6">
        <v>118100</v>
      </c>
    </row>
    <row r="79" spans="2:8" ht="15.6" x14ac:dyDescent="0.3">
      <c r="B79" s="6" t="s">
        <v>164</v>
      </c>
      <c r="C79" s="6" t="s">
        <v>8</v>
      </c>
      <c r="D79" s="6">
        <v>36</v>
      </c>
      <c r="E79" s="6" t="s">
        <v>16</v>
      </c>
      <c r="F79" s="7">
        <v>44468</v>
      </c>
      <c r="G79" s="6" t="s">
        <v>9</v>
      </c>
      <c r="H79" s="6">
        <v>78390</v>
      </c>
    </row>
    <row r="80" spans="2:8" ht="15.6" x14ac:dyDescent="0.3">
      <c r="B80" s="6" t="s">
        <v>147</v>
      </c>
      <c r="C80" s="6" t="s">
        <v>8</v>
      </c>
      <c r="D80" s="6">
        <v>30</v>
      </c>
      <c r="E80" s="6" t="s">
        <v>16</v>
      </c>
      <c r="F80" s="7">
        <v>44789</v>
      </c>
      <c r="G80" s="6" t="s">
        <v>9</v>
      </c>
      <c r="H80" s="6">
        <v>114180</v>
      </c>
    </row>
    <row r="81" spans="2:8" ht="15.6" x14ac:dyDescent="0.3">
      <c r="B81" s="6" t="s">
        <v>189</v>
      </c>
      <c r="C81" s="6" t="s">
        <v>8</v>
      </c>
      <c r="D81" s="6">
        <v>28</v>
      </c>
      <c r="E81" s="6" t="s">
        <v>16</v>
      </c>
      <c r="F81" s="7">
        <v>44590</v>
      </c>
      <c r="G81" s="6" t="s">
        <v>9</v>
      </c>
      <c r="H81" s="6">
        <v>104120</v>
      </c>
    </row>
    <row r="82" spans="2:8" ht="15.6" x14ac:dyDescent="0.3">
      <c r="B82" s="6" t="s">
        <v>138</v>
      </c>
      <c r="C82" s="6" t="s">
        <v>15</v>
      </c>
      <c r="D82" s="6">
        <v>30</v>
      </c>
      <c r="E82" s="6" t="s">
        <v>16</v>
      </c>
      <c r="F82" s="7">
        <v>44640</v>
      </c>
      <c r="G82" s="6" t="s">
        <v>9</v>
      </c>
      <c r="H82" s="6">
        <v>67950</v>
      </c>
    </row>
    <row r="83" spans="2:8" ht="15.6" x14ac:dyDescent="0.3">
      <c r="B83" s="6" t="s">
        <v>137</v>
      </c>
      <c r="C83" s="6" t="s">
        <v>8</v>
      </c>
      <c r="D83" s="6">
        <v>29</v>
      </c>
      <c r="E83" s="6" t="s">
        <v>16</v>
      </c>
      <c r="F83" s="7">
        <v>43962</v>
      </c>
      <c r="G83" s="6" t="s">
        <v>12</v>
      </c>
      <c r="H83" s="6">
        <v>34980</v>
      </c>
    </row>
    <row r="84" spans="2:8" ht="15.6" x14ac:dyDescent="0.3">
      <c r="B84" s="6" t="s">
        <v>153</v>
      </c>
      <c r="C84" s="6" t="s">
        <v>8</v>
      </c>
      <c r="D84" s="6">
        <v>24</v>
      </c>
      <c r="E84" s="6" t="s">
        <v>16</v>
      </c>
      <c r="F84" s="7">
        <v>44087</v>
      </c>
      <c r="G84" s="6" t="s">
        <v>12</v>
      </c>
      <c r="H84" s="6">
        <v>62780</v>
      </c>
    </row>
    <row r="85" spans="2:8" ht="15.6" x14ac:dyDescent="0.3">
      <c r="B85" s="6" t="s">
        <v>117</v>
      </c>
      <c r="C85" s="6" t="s">
        <v>15</v>
      </c>
      <c r="D85" s="6">
        <v>20</v>
      </c>
      <c r="E85" s="6" t="s">
        <v>16</v>
      </c>
      <c r="F85" s="7">
        <v>44397</v>
      </c>
      <c r="G85" s="6" t="s">
        <v>12</v>
      </c>
      <c r="H85" s="6">
        <v>107700</v>
      </c>
    </row>
    <row r="86" spans="2:8" ht="15.6" x14ac:dyDescent="0.3">
      <c r="B86" s="6" t="s">
        <v>168</v>
      </c>
      <c r="C86" s="6" t="s">
        <v>15</v>
      </c>
      <c r="D86" s="6">
        <v>25</v>
      </c>
      <c r="E86" s="6" t="s">
        <v>16</v>
      </c>
      <c r="F86" s="7">
        <v>44322</v>
      </c>
      <c r="G86" s="6" t="s">
        <v>19</v>
      </c>
      <c r="H86" s="6">
        <v>65700</v>
      </c>
    </row>
    <row r="87" spans="2:8" ht="15.6" x14ac:dyDescent="0.3">
      <c r="B87" s="6" t="s">
        <v>135</v>
      </c>
      <c r="C87" s="6" t="s">
        <v>8</v>
      </c>
      <c r="D87" s="6">
        <v>33</v>
      </c>
      <c r="E87" s="6" t="s">
        <v>42</v>
      </c>
      <c r="F87" s="7">
        <v>44313</v>
      </c>
      <c r="G87" s="6" t="s">
        <v>12</v>
      </c>
      <c r="H87" s="6">
        <v>75480</v>
      </c>
    </row>
    <row r="88" spans="2:8" ht="15.6" x14ac:dyDescent="0.3">
      <c r="B88" s="6" t="s">
        <v>174</v>
      </c>
      <c r="C88" s="6" t="s">
        <v>15</v>
      </c>
      <c r="D88" s="6">
        <v>33</v>
      </c>
      <c r="E88" s="6" t="s">
        <v>16</v>
      </c>
      <c r="F88" s="7">
        <v>44448</v>
      </c>
      <c r="G88" s="6" t="s">
        <v>12</v>
      </c>
      <c r="H88" s="6">
        <v>53870</v>
      </c>
    </row>
    <row r="89" spans="2:8" ht="15.6" x14ac:dyDescent="0.3">
      <c r="B89" s="6" t="s">
        <v>141</v>
      </c>
      <c r="C89" s="6" t="s">
        <v>8</v>
      </c>
      <c r="D89" s="6">
        <v>36</v>
      </c>
      <c r="E89" s="6" t="s">
        <v>16</v>
      </c>
      <c r="F89" s="7">
        <v>44433</v>
      </c>
      <c r="G89" s="6" t="s">
        <v>19</v>
      </c>
      <c r="H89" s="6">
        <v>78540</v>
      </c>
    </row>
    <row r="90" spans="2:8" ht="15.6" x14ac:dyDescent="0.3">
      <c r="B90" s="6" t="s">
        <v>193</v>
      </c>
      <c r="C90" s="6" t="s">
        <v>15</v>
      </c>
      <c r="D90" s="6">
        <v>19</v>
      </c>
      <c r="E90" s="6" t="s">
        <v>16</v>
      </c>
      <c r="F90" s="7">
        <v>44218</v>
      </c>
      <c r="G90" s="6" t="s">
        <v>9</v>
      </c>
      <c r="H90" s="6">
        <v>58960</v>
      </c>
    </row>
    <row r="91" spans="2:8" ht="15.6" x14ac:dyDescent="0.3">
      <c r="B91" s="6" t="s">
        <v>162</v>
      </c>
      <c r="C91" s="6" t="s">
        <v>15</v>
      </c>
      <c r="D91" s="6">
        <v>46</v>
      </c>
      <c r="E91" s="6" t="s">
        <v>16</v>
      </c>
      <c r="F91" s="7">
        <v>44697</v>
      </c>
      <c r="G91" s="6" t="s">
        <v>9</v>
      </c>
      <c r="H91" s="6">
        <v>70610</v>
      </c>
    </row>
    <row r="92" spans="2:8" ht="15.6" x14ac:dyDescent="0.3">
      <c r="B92" s="6" t="s">
        <v>171</v>
      </c>
      <c r="C92" s="6" t="s">
        <v>15</v>
      </c>
      <c r="D92" s="6">
        <v>33</v>
      </c>
      <c r="E92" s="6" t="s">
        <v>16</v>
      </c>
      <c r="F92" s="7">
        <v>44181</v>
      </c>
      <c r="G92" s="6" t="s">
        <v>21</v>
      </c>
      <c r="H92" s="6">
        <v>59430</v>
      </c>
    </row>
    <row r="93" spans="2:8" ht="15.6" x14ac:dyDescent="0.3">
      <c r="B93" s="6" t="s">
        <v>144</v>
      </c>
      <c r="C93" s="6" t="s">
        <v>15</v>
      </c>
      <c r="D93" s="6">
        <v>33</v>
      </c>
      <c r="E93" s="6" t="s">
        <v>13</v>
      </c>
      <c r="F93" s="7">
        <v>44640</v>
      </c>
      <c r="G93" s="6" t="s">
        <v>9</v>
      </c>
      <c r="H93" s="6">
        <v>48530</v>
      </c>
    </row>
    <row r="94" spans="2:8" ht="15.6" x14ac:dyDescent="0.3">
      <c r="B94" s="6" t="s">
        <v>163</v>
      </c>
      <c r="C94" s="6" t="s">
        <v>8</v>
      </c>
      <c r="D94" s="6">
        <v>33</v>
      </c>
      <c r="E94" s="6" t="s">
        <v>16</v>
      </c>
      <c r="F94" s="7">
        <v>44129</v>
      </c>
      <c r="G94" s="6" t="s">
        <v>12</v>
      </c>
      <c r="H94" s="6">
        <v>96140</v>
      </c>
    </row>
    <row r="95" spans="2:8" ht="15.6" x14ac:dyDescent="0.3">
      <c r="B95" s="6" t="s">
        <v>156</v>
      </c>
      <c r="C95" s="6" t="s">
        <v>15</v>
      </c>
      <c r="D95" s="6">
        <v>20</v>
      </c>
      <c r="E95" s="6" t="s">
        <v>16</v>
      </c>
      <c r="F95" s="7">
        <v>44122</v>
      </c>
      <c r="G95" s="6" t="s">
        <v>12</v>
      </c>
      <c r="H95" s="6">
        <v>112650</v>
      </c>
    </row>
    <row r="96" spans="2:8" ht="15.6" x14ac:dyDescent="0.3">
      <c r="B96" s="6" t="s">
        <v>176</v>
      </c>
      <c r="C96" s="6" t="s">
        <v>8</v>
      </c>
      <c r="D96" s="6">
        <v>32</v>
      </c>
      <c r="E96" s="6" t="s">
        <v>13</v>
      </c>
      <c r="F96" s="7">
        <v>44293</v>
      </c>
      <c r="G96" s="6" t="s">
        <v>12</v>
      </c>
      <c r="H96" s="6">
        <v>43840</v>
      </c>
    </row>
    <row r="97" spans="2:8" ht="15.6" x14ac:dyDescent="0.3">
      <c r="B97" s="6" t="s">
        <v>143</v>
      </c>
      <c r="C97" s="6" t="s">
        <v>15</v>
      </c>
      <c r="D97" s="6">
        <v>31</v>
      </c>
      <c r="E97" s="6" t="s">
        <v>16</v>
      </c>
      <c r="F97" s="7">
        <v>44663</v>
      </c>
      <c r="G97" s="6" t="s">
        <v>9</v>
      </c>
      <c r="H97" s="6">
        <v>103550</v>
      </c>
    </row>
    <row r="98" spans="2:8" ht="15.6" x14ac:dyDescent="0.3">
      <c r="B98" s="6" t="s">
        <v>201</v>
      </c>
      <c r="C98" s="6" t="s">
        <v>8</v>
      </c>
      <c r="D98" s="6">
        <v>32</v>
      </c>
      <c r="E98" s="6" t="s">
        <v>16</v>
      </c>
      <c r="F98" s="7">
        <v>44339</v>
      </c>
      <c r="G98" s="6" t="s">
        <v>56</v>
      </c>
      <c r="H98" s="6">
        <v>45510</v>
      </c>
    </row>
    <row r="99" spans="2:8" ht="15.6" x14ac:dyDescent="0.3">
      <c r="B99" s="6" t="s">
        <v>142</v>
      </c>
      <c r="C99" s="6"/>
      <c r="D99" s="6">
        <v>37</v>
      </c>
      <c r="E99" s="6" t="s">
        <v>24</v>
      </c>
      <c r="F99" s="7">
        <v>44085</v>
      </c>
      <c r="G99" s="6" t="s">
        <v>21</v>
      </c>
      <c r="H99" s="6">
        <v>115440</v>
      </c>
    </row>
    <row r="100" spans="2:8" ht="15.6" x14ac:dyDescent="0.3">
      <c r="B100" s="6" t="s">
        <v>202</v>
      </c>
      <c r="C100" s="6" t="s">
        <v>8</v>
      </c>
      <c r="D100" s="6">
        <v>38</v>
      </c>
      <c r="E100" s="6" t="s">
        <v>13</v>
      </c>
      <c r="F100" s="7">
        <v>44268</v>
      </c>
      <c r="G100" s="6" t="s">
        <v>19</v>
      </c>
      <c r="H100" s="6">
        <v>56870</v>
      </c>
    </row>
    <row r="101" spans="2:8" ht="15.6" x14ac:dyDescent="0.3">
      <c r="B101" s="6" t="s">
        <v>169</v>
      </c>
      <c r="C101" s="6" t="s">
        <v>8</v>
      </c>
      <c r="D101" s="6">
        <v>25</v>
      </c>
      <c r="E101" s="6" t="s">
        <v>16</v>
      </c>
      <c r="F101" s="7">
        <v>44144</v>
      </c>
      <c r="G101" s="6" t="s">
        <v>19</v>
      </c>
      <c r="H101" s="6">
        <v>92700</v>
      </c>
    </row>
    <row r="102" spans="2:8" ht="15.6" x14ac:dyDescent="0.3">
      <c r="B102" s="6" t="s">
        <v>145</v>
      </c>
      <c r="C102" s="6"/>
      <c r="D102" s="6">
        <v>32</v>
      </c>
      <c r="E102" s="6" t="s">
        <v>16</v>
      </c>
      <c r="F102" s="7">
        <v>44713</v>
      </c>
      <c r="G102" s="6" t="s">
        <v>12</v>
      </c>
      <c r="H102" s="6">
        <v>91310</v>
      </c>
    </row>
    <row r="103" spans="2:8" ht="15.6" x14ac:dyDescent="0.3">
      <c r="B103" s="6" t="s">
        <v>115</v>
      </c>
      <c r="C103" s="6" t="s">
        <v>15</v>
      </c>
      <c r="D103" s="6">
        <v>33</v>
      </c>
      <c r="E103" s="6" t="s">
        <v>16</v>
      </c>
      <c r="F103" s="7">
        <v>44324</v>
      </c>
      <c r="G103" s="6" t="s">
        <v>19</v>
      </c>
      <c r="H103" s="6">
        <v>74550</v>
      </c>
    </row>
    <row r="104" spans="2:8" ht="15.6" x14ac:dyDescent="0.3">
      <c r="B104" s="6" t="s">
        <v>128</v>
      </c>
      <c r="C104" s="6" t="s">
        <v>15</v>
      </c>
      <c r="D104" s="6">
        <v>25</v>
      </c>
      <c r="E104" s="6" t="s">
        <v>13</v>
      </c>
      <c r="F104" s="7">
        <v>44665</v>
      </c>
      <c r="G104" s="6" t="s">
        <v>9</v>
      </c>
      <c r="H104" s="6">
        <v>109190</v>
      </c>
    </row>
    <row r="105" spans="2:8" ht="15.6" x14ac:dyDescent="0.3">
      <c r="B105" s="6" t="s">
        <v>194</v>
      </c>
      <c r="C105" s="6" t="s">
        <v>8</v>
      </c>
      <c r="D105" s="6">
        <v>40</v>
      </c>
      <c r="E105" s="6" t="s">
        <v>16</v>
      </c>
      <c r="F105" s="7">
        <v>44320</v>
      </c>
      <c r="G105" s="6" t="s">
        <v>12</v>
      </c>
      <c r="H105" s="6">
        <v>104410</v>
      </c>
    </row>
    <row r="106" spans="2:8" ht="15.6" x14ac:dyDescent="0.3">
      <c r="B106" s="6" t="s">
        <v>177</v>
      </c>
      <c r="C106" s="6" t="s">
        <v>15</v>
      </c>
      <c r="D106" s="6">
        <v>30</v>
      </c>
      <c r="E106" s="6" t="s">
        <v>16</v>
      </c>
      <c r="F106" s="7">
        <v>44544</v>
      </c>
      <c r="G106" s="6" t="s">
        <v>21</v>
      </c>
      <c r="H106" s="6">
        <v>96800</v>
      </c>
    </row>
    <row r="107" spans="2:8" ht="15.6" x14ac:dyDescent="0.3">
      <c r="B107" s="6" t="s">
        <v>123</v>
      </c>
      <c r="C107" s="6" t="s">
        <v>15</v>
      </c>
      <c r="D107" s="6">
        <v>28</v>
      </c>
      <c r="E107" s="6" t="s">
        <v>13</v>
      </c>
      <c r="F107" s="7">
        <v>43980</v>
      </c>
      <c r="G107" s="6" t="s">
        <v>21</v>
      </c>
      <c r="H107" s="6">
        <v>48170</v>
      </c>
    </row>
    <row r="108" spans="2:8" ht="15.6" x14ac:dyDescent="0.3">
      <c r="B108" s="6" t="s">
        <v>140</v>
      </c>
      <c r="C108" s="6" t="s">
        <v>15</v>
      </c>
      <c r="D108" s="6">
        <v>21</v>
      </c>
      <c r="E108" s="6" t="s">
        <v>16</v>
      </c>
      <c r="F108" s="7">
        <v>44042</v>
      </c>
      <c r="G108" s="6" t="s">
        <v>9</v>
      </c>
      <c r="H108" s="6">
        <v>37920</v>
      </c>
    </row>
    <row r="109" spans="2:8" ht="15.6" x14ac:dyDescent="0.3">
      <c r="B109" s="6" t="s">
        <v>178</v>
      </c>
      <c r="C109" s="6" t="s">
        <v>15</v>
      </c>
      <c r="D109" s="6">
        <v>34</v>
      </c>
      <c r="E109" s="6" t="s">
        <v>16</v>
      </c>
      <c r="F109" s="7">
        <v>44642</v>
      </c>
      <c r="G109" s="6" t="s">
        <v>9</v>
      </c>
      <c r="H109" s="6">
        <v>112650</v>
      </c>
    </row>
    <row r="110" spans="2:8" ht="15.6" x14ac:dyDescent="0.3">
      <c r="B110" s="6" t="s">
        <v>165</v>
      </c>
      <c r="C110" s="6" t="s">
        <v>8</v>
      </c>
      <c r="D110" s="6">
        <v>34</v>
      </c>
      <c r="E110" s="6" t="s">
        <v>24</v>
      </c>
      <c r="F110" s="7">
        <v>44660</v>
      </c>
      <c r="G110" s="6" t="s">
        <v>19</v>
      </c>
      <c r="H110" s="6">
        <v>49630</v>
      </c>
    </row>
    <row r="111" spans="2:8" ht="15.6" x14ac:dyDescent="0.3">
      <c r="B111" s="6" t="s">
        <v>199</v>
      </c>
      <c r="C111" s="6" t="s">
        <v>15</v>
      </c>
      <c r="D111" s="6">
        <v>36</v>
      </c>
      <c r="E111" s="6" t="s">
        <v>16</v>
      </c>
      <c r="F111" s="7">
        <v>43958</v>
      </c>
      <c r="G111" s="6" t="s">
        <v>12</v>
      </c>
      <c r="H111" s="6">
        <v>118840</v>
      </c>
    </row>
    <row r="112" spans="2:8" ht="15.6" x14ac:dyDescent="0.3">
      <c r="B112" s="6" t="s">
        <v>159</v>
      </c>
      <c r="C112" s="6" t="s">
        <v>15</v>
      </c>
      <c r="D112" s="6">
        <v>30</v>
      </c>
      <c r="E112" s="6" t="s">
        <v>16</v>
      </c>
      <c r="F112" s="7">
        <v>44789</v>
      </c>
      <c r="G112" s="6" t="s">
        <v>12</v>
      </c>
      <c r="H112" s="6">
        <v>69710</v>
      </c>
    </row>
    <row r="113" spans="2:8" ht="15.6" x14ac:dyDescent="0.3">
      <c r="B113" s="6" t="s">
        <v>197</v>
      </c>
      <c r="C113" s="6" t="s">
        <v>15</v>
      </c>
      <c r="D113" s="6">
        <v>20</v>
      </c>
      <c r="E113" s="6" t="s">
        <v>16</v>
      </c>
      <c r="F113" s="7">
        <v>44683</v>
      </c>
      <c r="G113" s="6" t="s">
        <v>9</v>
      </c>
      <c r="H113" s="6">
        <v>79570</v>
      </c>
    </row>
    <row r="114" spans="2:8" ht="15.6" x14ac:dyDescent="0.3">
      <c r="B114" s="6" t="s">
        <v>154</v>
      </c>
      <c r="C114" s="6" t="s">
        <v>8</v>
      </c>
      <c r="D114" s="6">
        <v>22</v>
      </c>
      <c r="E114" s="6" t="s">
        <v>13</v>
      </c>
      <c r="F114" s="7">
        <v>44388</v>
      </c>
      <c r="G114" s="6" t="s">
        <v>9</v>
      </c>
      <c r="H114" s="6">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A97C2-68FF-4C08-A1D9-EBF0F3DC8D59}">
  <dimension ref="A3:C9"/>
  <sheetViews>
    <sheetView workbookViewId="0">
      <selection activeCell="D20" sqref="D20"/>
    </sheetView>
  </sheetViews>
  <sheetFormatPr defaultRowHeight="14.4" x14ac:dyDescent="0.3"/>
  <cols>
    <col min="1" max="1" width="13.109375" bestFit="1" customWidth="1"/>
    <col min="2" max="2" width="13.88671875" bestFit="1" customWidth="1"/>
    <col min="3" max="3" width="15.77734375" style="29" bestFit="1" customWidth="1"/>
  </cols>
  <sheetData>
    <row r="3" spans="1:3" x14ac:dyDescent="0.3">
      <c r="A3" s="19" t="s">
        <v>225</v>
      </c>
      <c r="B3" t="s">
        <v>227</v>
      </c>
      <c r="C3" s="29" t="s">
        <v>229</v>
      </c>
    </row>
    <row r="4" spans="1:3" x14ac:dyDescent="0.3">
      <c r="A4" s="20" t="s">
        <v>10</v>
      </c>
      <c r="B4">
        <v>4</v>
      </c>
      <c r="C4" s="29">
        <v>92080</v>
      </c>
    </row>
    <row r="5" spans="1:3" x14ac:dyDescent="0.3">
      <c r="A5" s="20" t="s">
        <v>13</v>
      </c>
      <c r="B5">
        <v>20</v>
      </c>
      <c r="C5" s="29">
        <v>75933</v>
      </c>
    </row>
    <row r="6" spans="1:3" x14ac:dyDescent="0.3">
      <c r="A6" s="20" t="s">
        <v>16</v>
      </c>
      <c r="B6">
        <v>137</v>
      </c>
      <c r="C6" s="29">
        <v>76798.759124087592</v>
      </c>
    </row>
    <row r="7" spans="1:3" x14ac:dyDescent="0.3">
      <c r="A7" s="20" t="s">
        <v>24</v>
      </c>
      <c r="B7">
        <v>16</v>
      </c>
      <c r="C7" s="29">
        <v>78115</v>
      </c>
    </row>
    <row r="8" spans="1:3" x14ac:dyDescent="0.3">
      <c r="A8" s="20" t="s">
        <v>42</v>
      </c>
      <c r="B8">
        <v>6</v>
      </c>
      <c r="C8" s="29">
        <v>77423.333333333328</v>
      </c>
    </row>
    <row r="9" spans="1:3" x14ac:dyDescent="0.3">
      <c r="C9"/>
    </row>
  </sheetData>
  <conditionalFormatting sqref="C1:C3 C9:C1048576">
    <cfRule type="dataBar" priority="2">
      <dataBar>
        <cfvo type="min"/>
        <cfvo type="max"/>
        <color rgb="FF638EC6"/>
      </dataBar>
      <extLst>
        <ext xmlns:x14="http://schemas.microsoft.com/office/spreadsheetml/2009/9/main" uri="{B025F937-C7B1-47D3-B67F-A62EFF666E3E}">
          <x14:id>{7F2AAABE-9C27-439C-B28A-A5AB2184C633}</x14:id>
        </ext>
      </extLst>
    </cfRule>
  </conditionalFormatting>
  <conditionalFormatting sqref="C1:C1048576">
    <cfRule type="dataBar" priority="1">
      <dataBar>
        <cfvo type="min"/>
        <cfvo type="max"/>
        <color rgb="FF638EC6"/>
      </dataBar>
      <extLst>
        <ext xmlns:x14="http://schemas.microsoft.com/office/spreadsheetml/2009/9/main" uri="{B025F937-C7B1-47D3-B67F-A62EFF666E3E}">
          <x14:id>{5B1194EE-30E0-4FF8-A38D-69ECA5CBF9A0}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F2AAABE-9C27-439C-B28A-A5AB2184C633}">
            <x14:dataBar minLength="0" maxLength="100" border="1" negativeBarBorderColorSameAsPositive="0">
              <x14:cfvo type="autoMin"/>
              <x14:cfvo type="autoMax"/>
              <x14:borderColor rgb="FF638EC6"/>
              <x14:negativeFillColor rgb="FFFF0000"/>
              <x14:negativeBorderColor rgb="FFFF0000"/>
              <x14:axisColor rgb="FF000000"/>
            </x14:dataBar>
          </x14:cfRule>
          <xm:sqref>C1:C3 C9:C1048576</xm:sqref>
        </x14:conditionalFormatting>
        <x14:conditionalFormatting xmlns:xm="http://schemas.microsoft.com/office/excel/2006/main">
          <x14:cfRule type="dataBar" id="{5B1194EE-30E0-4FF8-A38D-69ECA5CBF9A0}">
            <x14:dataBar minLength="0" maxLength="100" border="1" negativeBarBorderColorSameAsPositive="0">
              <x14:cfvo type="autoMin"/>
              <x14:cfvo type="autoMax"/>
              <x14:borderColor rgb="FF638EC6"/>
              <x14:negativeFillColor rgb="FFFF0000"/>
              <x14:negativeBorderColor rgb="FFFF0000"/>
              <x14:axisColor rgb="FF000000"/>
            </x14:dataBar>
          </x14:cfRule>
          <xm:sqref>C1:C1048576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E6FE-9467-4794-8129-AEAA4601F9A0}">
  <dimension ref="A1:E9"/>
  <sheetViews>
    <sheetView workbookViewId="0">
      <selection activeCell="M6" sqref="M6"/>
    </sheetView>
  </sheetViews>
  <sheetFormatPr defaultRowHeight="14.4" x14ac:dyDescent="0.3"/>
  <cols>
    <col min="1" max="1" width="12.5546875" bestFit="1" customWidth="1"/>
    <col min="2" max="2" width="13.88671875" bestFit="1" customWidth="1"/>
    <col min="4" max="4" width="12.5546875" bestFit="1" customWidth="1"/>
    <col min="5" max="5" width="13.88671875" bestFit="1" customWidth="1"/>
  </cols>
  <sheetData>
    <row r="1" spans="1:5" x14ac:dyDescent="0.3">
      <c r="A1" s="19" t="s">
        <v>204</v>
      </c>
      <c r="B1" t="s">
        <v>205</v>
      </c>
      <c r="D1" s="19" t="s">
        <v>204</v>
      </c>
      <c r="E1" t="s">
        <v>207</v>
      </c>
    </row>
    <row r="3" spans="1:5" x14ac:dyDescent="0.3">
      <c r="A3" s="19" t="s">
        <v>225</v>
      </c>
      <c r="B3" t="s">
        <v>227</v>
      </c>
      <c r="D3" s="19" t="s">
        <v>225</v>
      </c>
      <c r="E3" t="s">
        <v>227</v>
      </c>
    </row>
    <row r="4" spans="1:5" x14ac:dyDescent="0.3">
      <c r="A4" s="20" t="s">
        <v>9</v>
      </c>
      <c r="B4">
        <v>28</v>
      </c>
      <c r="D4" s="20" t="s">
        <v>12</v>
      </c>
      <c r="E4">
        <v>27</v>
      </c>
    </row>
    <row r="5" spans="1:5" x14ac:dyDescent="0.3">
      <c r="A5" s="20" t="s">
        <v>12</v>
      </c>
      <c r="B5">
        <v>27</v>
      </c>
      <c r="D5" s="20" t="s">
        <v>9</v>
      </c>
      <c r="E5">
        <v>27</v>
      </c>
    </row>
    <row r="6" spans="1:5" x14ac:dyDescent="0.3">
      <c r="A6" s="20" t="s">
        <v>21</v>
      </c>
      <c r="B6">
        <v>19</v>
      </c>
      <c r="D6" s="20" t="s">
        <v>21</v>
      </c>
      <c r="E6">
        <v>19</v>
      </c>
    </row>
    <row r="7" spans="1:5" x14ac:dyDescent="0.3">
      <c r="A7" s="20" t="s">
        <v>19</v>
      </c>
      <c r="B7">
        <v>14</v>
      </c>
      <c r="D7" s="20" t="s">
        <v>19</v>
      </c>
      <c r="E7">
        <v>14</v>
      </c>
    </row>
    <row r="8" spans="1:5" x14ac:dyDescent="0.3">
      <c r="A8" s="20" t="s">
        <v>56</v>
      </c>
      <c r="B8">
        <v>4</v>
      </c>
      <c r="D8" s="20" t="s">
        <v>56</v>
      </c>
      <c r="E8">
        <v>4</v>
      </c>
    </row>
    <row r="9" spans="1:5" x14ac:dyDescent="0.3">
      <c r="A9" s="20" t="s">
        <v>226</v>
      </c>
      <c r="B9">
        <v>92</v>
      </c>
      <c r="D9" s="20" t="s">
        <v>226</v>
      </c>
      <c r="E9">
        <v>91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2272A-8F40-46DD-AF20-3162AA06313F}">
  <dimension ref="A1:J184"/>
  <sheetViews>
    <sheetView topLeftCell="A91" workbookViewId="0">
      <selection activeCell="F30" sqref="F30"/>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style="8" bestFit="1" customWidth="1"/>
    <col min="6" max="6" width="13.33203125" bestFit="1" customWidth="1"/>
    <col min="7" max="7" width="11.88671875" style="9" bestFit="1" customWidth="1"/>
    <col min="8" max="8" width="10" bestFit="1" customWidth="1"/>
    <col min="9" max="9" width="10.33203125" style="10" bestFit="1" customWidth="1"/>
    <col min="10" max="10" width="9.44140625" style="28" bestFit="1" customWidth="1"/>
  </cols>
  <sheetData>
    <row r="1" spans="1:10" x14ac:dyDescent="0.3">
      <c r="A1" t="s">
        <v>0</v>
      </c>
      <c r="B1" t="s">
        <v>1</v>
      </c>
      <c r="C1" t="s">
        <v>3</v>
      </c>
      <c r="D1" t="s">
        <v>6</v>
      </c>
      <c r="E1" s="8" t="s">
        <v>4</v>
      </c>
      <c r="F1" t="s">
        <v>2</v>
      </c>
      <c r="G1" s="9" t="s">
        <v>5</v>
      </c>
      <c r="H1" t="s">
        <v>204</v>
      </c>
      <c r="I1" s="10" t="s">
        <v>213</v>
      </c>
      <c r="J1" s="28" t="s">
        <v>231</v>
      </c>
    </row>
    <row r="2" spans="1:10" x14ac:dyDescent="0.3">
      <c r="A2" t="s">
        <v>152</v>
      </c>
      <c r="B2" t="s">
        <v>8</v>
      </c>
      <c r="C2">
        <v>27</v>
      </c>
      <c r="D2" t="s">
        <v>16</v>
      </c>
      <c r="E2" s="8">
        <v>44061</v>
      </c>
      <c r="F2" t="s">
        <v>56</v>
      </c>
      <c r="G2" s="9">
        <v>119110</v>
      </c>
      <c r="H2" t="s">
        <v>205</v>
      </c>
      <c r="I2" s="10">
        <f ca="1">(TODAY()-STAFF[[#This Row],[Date Joined]])/365</f>
        <v>5.1753424657534248</v>
      </c>
      <c r="J2" s="28">
        <f ca="1">ROUNDUP(IF(STAFF[[#This Row],[Tenure]]&gt;=3,3%,2%)*STAFF[[#This Row],[Salary]],0)</f>
        <v>3574</v>
      </c>
    </row>
    <row r="3" spans="1:10" x14ac:dyDescent="0.3">
      <c r="A3" t="s">
        <v>60</v>
      </c>
      <c r="B3" t="s">
        <v>8</v>
      </c>
      <c r="C3">
        <v>27</v>
      </c>
      <c r="D3" t="s">
        <v>16</v>
      </c>
      <c r="E3" s="8">
        <v>44122</v>
      </c>
      <c r="F3" t="s">
        <v>56</v>
      </c>
      <c r="G3" s="9">
        <v>119110</v>
      </c>
      <c r="H3" t="s">
        <v>207</v>
      </c>
      <c r="I3" s="10">
        <f ca="1">(TODAY()-STAFF[[#This Row],[Date Joined]])/365</f>
        <v>5.0082191780821921</v>
      </c>
      <c r="J3" s="28">
        <f ca="1">ROUNDUP(IF(STAFF[[#This Row],[Tenure]]&gt;=3,3%,2%)*STAFF[[#This Row],[Salary]],0)</f>
        <v>3574</v>
      </c>
    </row>
    <row r="4" spans="1:10" x14ac:dyDescent="0.3">
      <c r="A4" t="s">
        <v>199</v>
      </c>
      <c r="B4" t="s">
        <v>15</v>
      </c>
      <c r="C4">
        <v>36</v>
      </c>
      <c r="D4" t="s">
        <v>16</v>
      </c>
      <c r="E4" s="8">
        <v>43958</v>
      </c>
      <c r="F4" t="s">
        <v>12</v>
      </c>
      <c r="G4" s="9">
        <v>118840</v>
      </c>
      <c r="H4" t="s">
        <v>205</v>
      </c>
      <c r="I4" s="10">
        <f ca="1">(TODAY()-STAFF[[#This Row],[Date Joined]])/365</f>
        <v>5.4575342465753423</v>
      </c>
      <c r="J4" s="28">
        <f ca="1">ROUNDUP(IF(STAFF[[#This Row],[Tenure]]&gt;=3,3%,2%)*STAFF[[#This Row],[Salary]],0)</f>
        <v>3566</v>
      </c>
    </row>
    <row r="5" spans="1:10" x14ac:dyDescent="0.3">
      <c r="A5" t="s">
        <v>106</v>
      </c>
      <c r="B5" t="s">
        <v>15</v>
      </c>
      <c r="C5">
        <v>36</v>
      </c>
      <c r="D5" t="s">
        <v>16</v>
      </c>
      <c r="E5" s="8">
        <v>44019</v>
      </c>
      <c r="F5" t="s">
        <v>12</v>
      </c>
      <c r="G5" s="9">
        <v>118840</v>
      </c>
      <c r="H5" t="s">
        <v>207</v>
      </c>
      <c r="I5" s="10">
        <f ca="1">(TODAY()-STAFF[[#This Row],[Date Joined]])/365</f>
        <v>5.2904109589041095</v>
      </c>
      <c r="J5" s="28">
        <f ca="1">ROUNDUP(IF(STAFF[[#This Row],[Tenure]]&gt;=3,3%,2%)*STAFF[[#This Row],[Salary]],0)</f>
        <v>3566</v>
      </c>
    </row>
    <row r="6" spans="1:10" x14ac:dyDescent="0.3">
      <c r="A6" t="s">
        <v>148</v>
      </c>
      <c r="B6" t="s">
        <v>8</v>
      </c>
      <c r="C6">
        <v>37</v>
      </c>
      <c r="D6" t="s">
        <v>16</v>
      </c>
      <c r="E6" s="8">
        <v>44389</v>
      </c>
      <c r="F6" t="s">
        <v>56</v>
      </c>
      <c r="G6" s="9">
        <v>118100</v>
      </c>
      <c r="H6" t="s">
        <v>205</v>
      </c>
      <c r="I6" s="10">
        <f ca="1">(TODAY()-STAFF[[#This Row],[Date Joined]])/365</f>
        <v>4.2767123287671236</v>
      </c>
      <c r="J6" s="28">
        <f ca="1">ROUNDUP(IF(STAFF[[#This Row],[Tenure]]&gt;=3,3%,2%)*STAFF[[#This Row],[Salary]],0)</f>
        <v>3543</v>
      </c>
    </row>
    <row r="7" spans="1:10" x14ac:dyDescent="0.3">
      <c r="A7" t="s">
        <v>55</v>
      </c>
      <c r="B7" t="s">
        <v>8</v>
      </c>
      <c r="C7">
        <v>37</v>
      </c>
      <c r="D7" t="s">
        <v>16</v>
      </c>
      <c r="E7" s="8">
        <v>44451</v>
      </c>
      <c r="F7" t="s">
        <v>56</v>
      </c>
      <c r="G7" s="9">
        <v>118100</v>
      </c>
      <c r="H7" t="s">
        <v>207</v>
      </c>
      <c r="I7" s="10">
        <f ca="1">(TODAY()-STAFF[[#This Row],[Date Joined]])/365</f>
        <v>4.1068493150684935</v>
      </c>
      <c r="J7" s="28">
        <f ca="1">ROUNDUP(IF(STAFF[[#This Row],[Tenure]]&gt;=3,3%,2%)*STAFF[[#This Row],[Salary]],0)</f>
        <v>3543</v>
      </c>
    </row>
    <row r="8" spans="1:10" x14ac:dyDescent="0.3">
      <c r="A8" t="s">
        <v>134</v>
      </c>
      <c r="B8" t="s">
        <v>15</v>
      </c>
      <c r="C8">
        <v>33</v>
      </c>
      <c r="D8" t="s">
        <v>16</v>
      </c>
      <c r="E8" s="8">
        <v>44103</v>
      </c>
      <c r="F8" t="s">
        <v>9</v>
      </c>
      <c r="G8" s="9">
        <v>115920</v>
      </c>
      <c r="H8" t="s">
        <v>205</v>
      </c>
      <c r="I8" s="10">
        <f ca="1">(TODAY()-STAFF[[#This Row],[Date Joined]])/365</f>
        <v>5.0602739726027401</v>
      </c>
      <c r="J8" s="28">
        <f ca="1">ROUNDUP(IF(STAFF[[#This Row],[Tenure]]&gt;=3,3%,2%)*STAFF[[#This Row],[Salary]],0)</f>
        <v>3478</v>
      </c>
    </row>
    <row r="9" spans="1:10" x14ac:dyDescent="0.3">
      <c r="A9" t="s">
        <v>40</v>
      </c>
      <c r="B9" t="s">
        <v>15</v>
      </c>
      <c r="C9">
        <v>33</v>
      </c>
      <c r="D9" t="s">
        <v>16</v>
      </c>
      <c r="E9" s="8">
        <v>44164</v>
      </c>
      <c r="F9" t="s">
        <v>9</v>
      </c>
      <c r="G9" s="9">
        <v>115920</v>
      </c>
      <c r="H9" t="s">
        <v>207</v>
      </c>
      <c r="I9" s="10">
        <f ca="1">(TODAY()-STAFF[[#This Row],[Date Joined]])/365</f>
        <v>4.8931506849315065</v>
      </c>
      <c r="J9" s="28">
        <f ca="1">ROUNDUP(IF(STAFF[[#This Row],[Tenure]]&gt;=3,3%,2%)*STAFF[[#This Row],[Salary]],0)</f>
        <v>3478</v>
      </c>
    </row>
    <row r="10" spans="1:10" x14ac:dyDescent="0.3">
      <c r="A10" t="s">
        <v>142</v>
      </c>
      <c r="B10" t="s">
        <v>206</v>
      </c>
      <c r="C10">
        <v>37</v>
      </c>
      <c r="D10" t="s">
        <v>24</v>
      </c>
      <c r="E10" s="8">
        <v>44085</v>
      </c>
      <c r="F10" t="s">
        <v>21</v>
      </c>
      <c r="G10" s="9">
        <v>115440</v>
      </c>
      <c r="H10" t="s">
        <v>205</v>
      </c>
      <c r="I10" s="10">
        <f ca="1">(TODAY()-STAFF[[#This Row],[Date Joined]])/365</f>
        <v>5.1095890410958908</v>
      </c>
      <c r="J10" s="28">
        <f ca="1">ROUNDUP(IF(STAFF[[#This Row],[Tenure]]&gt;=3,3%,2%)*STAFF[[#This Row],[Salary]],0)</f>
        <v>3464</v>
      </c>
    </row>
    <row r="11" spans="1:10" x14ac:dyDescent="0.3">
      <c r="A11" t="s">
        <v>49</v>
      </c>
      <c r="B11" t="s">
        <v>206</v>
      </c>
      <c r="C11">
        <v>37</v>
      </c>
      <c r="D11" t="s">
        <v>24</v>
      </c>
      <c r="E11" s="8">
        <v>44146</v>
      </c>
      <c r="F11" t="s">
        <v>21</v>
      </c>
      <c r="G11" s="9">
        <v>115440</v>
      </c>
      <c r="H11" t="s">
        <v>207</v>
      </c>
      <c r="I11" s="10">
        <f ca="1">(TODAY()-STAFF[[#This Row],[Date Joined]])/365</f>
        <v>4.9424657534246572</v>
      </c>
      <c r="J11" s="28">
        <f ca="1">ROUNDUP(IF(STAFF[[#This Row],[Tenure]]&gt;=3,3%,2%)*STAFF[[#This Row],[Salary]],0)</f>
        <v>3464</v>
      </c>
    </row>
    <row r="12" spans="1:10" x14ac:dyDescent="0.3">
      <c r="A12" t="s">
        <v>175</v>
      </c>
      <c r="B12" t="s">
        <v>8</v>
      </c>
      <c r="C12">
        <v>36</v>
      </c>
      <c r="D12" t="s">
        <v>16</v>
      </c>
      <c r="E12" s="8">
        <v>44023</v>
      </c>
      <c r="F12" t="s">
        <v>9</v>
      </c>
      <c r="G12" s="9">
        <v>114890</v>
      </c>
      <c r="H12" t="s">
        <v>205</v>
      </c>
      <c r="I12" s="10">
        <f ca="1">(TODAY()-STAFF[[#This Row],[Date Joined]])/365</f>
        <v>5.279452054794521</v>
      </c>
      <c r="J12" s="28">
        <f ca="1">ROUNDUP(IF(STAFF[[#This Row],[Tenure]]&gt;=3,3%,2%)*STAFF[[#This Row],[Salary]],0)</f>
        <v>3447</v>
      </c>
    </row>
    <row r="13" spans="1:10" x14ac:dyDescent="0.3">
      <c r="A13" t="s">
        <v>83</v>
      </c>
      <c r="B13" t="s">
        <v>8</v>
      </c>
      <c r="C13">
        <v>36</v>
      </c>
      <c r="D13" t="s">
        <v>16</v>
      </c>
      <c r="E13" s="8">
        <v>44085</v>
      </c>
      <c r="F13" t="s">
        <v>9</v>
      </c>
      <c r="G13" s="9">
        <v>114890</v>
      </c>
      <c r="H13" t="s">
        <v>207</v>
      </c>
      <c r="I13" s="10">
        <f ca="1">(TODAY()-STAFF[[#This Row],[Date Joined]])/365</f>
        <v>5.1095890410958908</v>
      </c>
      <c r="J13" s="28">
        <f ca="1">ROUNDUP(IF(STAFF[[#This Row],[Tenure]]&gt;=3,3%,2%)*STAFF[[#This Row],[Salary]],0)</f>
        <v>3447</v>
      </c>
    </row>
    <row r="14" spans="1:10" x14ac:dyDescent="0.3">
      <c r="A14" t="s">
        <v>114</v>
      </c>
      <c r="B14" t="s">
        <v>8</v>
      </c>
      <c r="C14">
        <v>44</v>
      </c>
      <c r="D14" t="s">
        <v>16</v>
      </c>
      <c r="E14" s="8">
        <v>44985</v>
      </c>
      <c r="F14" t="s">
        <v>12</v>
      </c>
      <c r="G14" s="9">
        <v>114870</v>
      </c>
      <c r="H14" t="s">
        <v>205</v>
      </c>
      <c r="I14" s="10">
        <f ca="1">(TODAY()-STAFF[[#This Row],[Date Joined]])/365</f>
        <v>2.6438356164383561</v>
      </c>
      <c r="J14" s="28">
        <f ca="1">ROUNDUP(IF(STAFF[[#This Row],[Tenure]]&gt;=3,3%,2%)*STAFF[[#This Row],[Salary]],0)</f>
        <v>2298</v>
      </c>
    </row>
    <row r="15" spans="1:10" x14ac:dyDescent="0.3">
      <c r="A15" t="s">
        <v>17</v>
      </c>
      <c r="B15" t="s">
        <v>8</v>
      </c>
      <c r="C15">
        <v>43</v>
      </c>
      <c r="D15" t="s">
        <v>16</v>
      </c>
      <c r="E15" s="8">
        <v>45045</v>
      </c>
      <c r="F15" t="s">
        <v>12</v>
      </c>
      <c r="G15" s="9">
        <v>114870</v>
      </c>
      <c r="H15" t="s">
        <v>207</v>
      </c>
      <c r="I15" s="10">
        <f ca="1">(TODAY()-STAFF[[#This Row],[Date Joined]])/365</f>
        <v>2.4794520547945207</v>
      </c>
      <c r="J15" s="28">
        <f ca="1">ROUNDUP(IF(STAFF[[#This Row],[Tenure]]&gt;=3,3%,2%)*STAFF[[#This Row],[Salary]],0)</f>
        <v>2298</v>
      </c>
    </row>
    <row r="16" spans="1:10" x14ac:dyDescent="0.3">
      <c r="A16" t="s">
        <v>147</v>
      </c>
      <c r="B16" t="s">
        <v>8</v>
      </c>
      <c r="C16">
        <v>30</v>
      </c>
      <c r="D16" t="s">
        <v>16</v>
      </c>
      <c r="E16" s="8">
        <v>44789</v>
      </c>
      <c r="F16" t="s">
        <v>9</v>
      </c>
      <c r="G16" s="9">
        <v>114180</v>
      </c>
      <c r="H16" t="s">
        <v>205</v>
      </c>
      <c r="I16" s="10">
        <f ca="1">(TODAY()-STAFF[[#This Row],[Date Joined]])/365</f>
        <v>3.1808219178082191</v>
      </c>
      <c r="J16" s="28">
        <f ca="1">ROUNDUP(IF(STAFF[[#This Row],[Tenure]]&gt;=3,3%,2%)*STAFF[[#This Row],[Salary]],0)</f>
        <v>3426</v>
      </c>
    </row>
    <row r="17" spans="1:10" x14ac:dyDescent="0.3">
      <c r="A17" t="s">
        <v>54</v>
      </c>
      <c r="B17" t="s">
        <v>8</v>
      </c>
      <c r="C17">
        <v>30</v>
      </c>
      <c r="D17" t="s">
        <v>16</v>
      </c>
      <c r="E17" s="8">
        <v>44850</v>
      </c>
      <c r="F17" t="s">
        <v>9</v>
      </c>
      <c r="G17" s="9">
        <v>114180</v>
      </c>
      <c r="H17" t="s">
        <v>207</v>
      </c>
      <c r="I17" s="10">
        <f ca="1">(TODAY()-STAFF[[#This Row],[Date Joined]])/365</f>
        <v>3.0136986301369864</v>
      </c>
      <c r="J17" s="28">
        <f ca="1">ROUNDUP(IF(STAFF[[#This Row],[Tenure]]&gt;=3,3%,2%)*STAFF[[#This Row],[Salary]],0)</f>
        <v>3426</v>
      </c>
    </row>
    <row r="18" spans="1:10" x14ac:dyDescent="0.3">
      <c r="A18" t="s">
        <v>191</v>
      </c>
      <c r="B18" t="s">
        <v>15</v>
      </c>
      <c r="C18">
        <v>27</v>
      </c>
      <c r="D18" t="s">
        <v>42</v>
      </c>
      <c r="E18" s="8">
        <v>44547</v>
      </c>
      <c r="F18" t="s">
        <v>9</v>
      </c>
      <c r="G18" s="9">
        <v>113280</v>
      </c>
      <c r="H18" t="s">
        <v>205</v>
      </c>
      <c r="I18" s="10">
        <f ca="1">(TODAY()-STAFF[[#This Row],[Date Joined]])/365</f>
        <v>3.8438356164383563</v>
      </c>
      <c r="J18" s="28">
        <f ca="1">ROUNDUP(IF(STAFF[[#This Row],[Tenure]]&gt;=3,3%,2%)*STAFF[[#This Row],[Salary]],0)</f>
        <v>3399</v>
      </c>
    </row>
    <row r="19" spans="1:10" x14ac:dyDescent="0.3">
      <c r="A19" t="s">
        <v>98</v>
      </c>
      <c r="B19" t="s">
        <v>15</v>
      </c>
      <c r="C19">
        <v>27</v>
      </c>
      <c r="D19" t="s">
        <v>42</v>
      </c>
      <c r="E19" s="8">
        <v>44609</v>
      </c>
      <c r="F19" t="s">
        <v>9</v>
      </c>
      <c r="G19" s="9">
        <v>113280</v>
      </c>
      <c r="H19" t="s">
        <v>207</v>
      </c>
      <c r="I19" s="10">
        <f ca="1">(TODAY()-STAFF[[#This Row],[Date Joined]])/365</f>
        <v>3.6739726027397261</v>
      </c>
      <c r="J19" s="28">
        <f ca="1">ROUNDUP(IF(STAFF[[#This Row],[Tenure]]&gt;=3,3%,2%)*STAFF[[#This Row],[Salary]],0)</f>
        <v>3399</v>
      </c>
    </row>
    <row r="20" spans="1:10" x14ac:dyDescent="0.3">
      <c r="A20" t="s">
        <v>150</v>
      </c>
      <c r="B20" t="s">
        <v>15</v>
      </c>
      <c r="C20">
        <v>22</v>
      </c>
      <c r="D20" t="s">
        <v>13</v>
      </c>
      <c r="E20" s="8">
        <v>44384</v>
      </c>
      <c r="F20" t="s">
        <v>19</v>
      </c>
      <c r="G20" s="9">
        <v>112780</v>
      </c>
      <c r="H20" t="s">
        <v>205</v>
      </c>
      <c r="I20" s="10">
        <f ca="1">(TODAY()-STAFF[[#This Row],[Date Joined]])/365</f>
        <v>4.2904109589041095</v>
      </c>
      <c r="J20" s="28">
        <f ca="1">ROUNDUP(IF(STAFF[[#This Row],[Tenure]]&gt;=3,3%,2%)*STAFF[[#This Row],[Salary]],0)</f>
        <v>3384</v>
      </c>
    </row>
    <row r="21" spans="1:10" x14ac:dyDescent="0.3">
      <c r="A21" t="s">
        <v>58</v>
      </c>
      <c r="B21" t="s">
        <v>15</v>
      </c>
      <c r="C21">
        <v>22</v>
      </c>
      <c r="D21" t="s">
        <v>13</v>
      </c>
      <c r="E21" s="8">
        <v>44446</v>
      </c>
      <c r="F21" t="s">
        <v>19</v>
      </c>
      <c r="G21" s="9">
        <v>112780</v>
      </c>
      <c r="H21" t="s">
        <v>207</v>
      </c>
      <c r="I21" s="10">
        <f ca="1">(TODAY()-STAFF[[#This Row],[Date Joined]])/365</f>
        <v>4.1205479452054794</v>
      </c>
      <c r="J21" s="28">
        <f ca="1">ROUNDUP(IF(STAFF[[#This Row],[Tenure]]&gt;=3,3%,2%)*STAFF[[#This Row],[Salary]],0)</f>
        <v>3384</v>
      </c>
    </row>
    <row r="22" spans="1:10" x14ac:dyDescent="0.3">
      <c r="A22" t="s">
        <v>156</v>
      </c>
      <c r="B22" t="s">
        <v>15</v>
      </c>
      <c r="C22">
        <v>20</v>
      </c>
      <c r="D22" t="s">
        <v>16</v>
      </c>
      <c r="E22" s="8">
        <v>44122</v>
      </c>
      <c r="F22" t="s">
        <v>12</v>
      </c>
      <c r="G22" s="9">
        <v>112650</v>
      </c>
      <c r="H22" t="s">
        <v>205</v>
      </c>
      <c r="I22" s="10">
        <f ca="1">(TODAY()-STAFF[[#This Row],[Date Joined]])/365</f>
        <v>5.0082191780821921</v>
      </c>
      <c r="J22" s="28">
        <f ca="1">ROUNDUP(IF(STAFF[[#This Row],[Tenure]]&gt;=3,3%,2%)*STAFF[[#This Row],[Salary]],0)</f>
        <v>3380</v>
      </c>
    </row>
    <row r="23" spans="1:10" x14ac:dyDescent="0.3">
      <c r="A23" t="s">
        <v>178</v>
      </c>
      <c r="B23" t="s">
        <v>15</v>
      </c>
      <c r="C23">
        <v>34</v>
      </c>
      <c r="D23" t="s">
        <v>16</v>
      </c>
      <c r="E23" s="8">
        <v>44642</v>
      </c>
      <c r="F23" t="s">
        <v>9</v>
      </c>
      <c r="G23" s="9">
        <v>112650</v>
      </c>
      <c r="H23" t="s">
        <v>205</v>
      </c>
      <c r="I23" s="10">
        <f ca="1">(TODAY()-STAFF[[#This Row],[Date Joined]])/365</f>
        <v>3.5835616438356164</v>
      </c>
      <c r="J23" s="28">
        <f ca="1">ROUNDUP(IF(STAFF[[#This Row],[Tenure]]&gt;=3,3%,2%)*STAFF[[#This Row],[Salary]],0)</f>
        <v>3380</v>
      </c>
    </row>
    <row r="24" spans="1:10" x14ac:dyDescent="0.3">
      <c r="A24" t="s">
        <v>64</v>
      </c>
      <c r="B24" t="s">
        <v>15</v>
      </c>
      <c r="C24">
        <v>20</v>
      </c>
      <c r="D24" t="s">
        <v>16</v>
      </c>
      <c r="E24" s="8">
        <v>44183</v>
      </c>
      <c r="F24" t="s">
        <v>12</v>
      </c>
      <c r="G24" s="9">
        <v>112650</v>
      </c>
      <c r="H24" t="s">
        <v>207</v>
      </c>
      <c r="I24" s="10">
        <f ca="1">(TODAY()-STAFF[[#This Row],[Date Joined]])/365</f>
        <v>4.8410958904109593</v>
      </c>
      <c r="J24" s="28">
        <f ca="1">ROUNDUP(IF(STAFF[[#This Row],[Tenure]]&gt;=3,3%,2%)*STAFF[[#This Row],[Salary]],0)</f>
        <v>3380</v>
      </c>
    </row>
    <row r="25" spans="1:10" x14ac:dyDescent="0.3">
      <c r="A25" t="s">
        <v>173</v>
      </c>
      <c r="B25" t="s">
        <v>8</v>
      </c>
      <c r="C25">
        <v>30</v>
      </c>
      <c r="D25" t="s">
        <v>16</v>
      </c>
      <c r="E25" s="8">
        <v>44800</v>
      </c>
      <c r="F25" t="s">
        <v>9</v>
      </c>
      <c r="G25" s="9">
        <v>112570</v>
      </c>
      <c r="H25" t="s">
        <v>205</v>
      </c>
      <c r="I25" s="10">
        <f ca="1">(TODAY()-STAFF[[#This Row],[Date Joined]])/365</f>
        <v>3.1506849315068495</v>
      </c>
      <c r="J25" s="28">
        <f ca="1">ROUNDUP(IF(STAFF[[#This Row],[Tenure]]&gt;=3,3%,2%)*STAFF[[#This Row],[Salary]],0)</f>
        <v>3378</v>
      </c>
    </row>
    <row r="26" spans="1:10" x14ac:dyDescent="0.3">
      <c r="A26" t="s">
        <v>81</v>
      </c>
      <c r="B26" t="s">
        <v>8</v>
      </c>
      <c r="C26">
        <v>30</v>
      </c>
      <c r="D26" t="s">
        <v>16</v>
      </c>
      <c r="E26" s="8">
        <v>44861</v>
      </c>
      <c r="F26" t="s">
        <v>9</v>
      </c>
      <c r="G26" s="9">
        <v>112570</v>
      </c>
      <c r="H26" t="s">
        <v>207</v>
      </c>
      <c r="I26" s="10">
        <f ca="1">(TODAY()-STAFF[[#This Row],[Date Joined]])/365</f>
        <v>2.9835616438356163</v>
      </c>
      <c r="J26" s="28">
        <f ca="1">ROUNDUP(IF(STAFF[[#This Row],[Tenure]]&gt;=3,3%,2%)*STAFF[[#This Row],[Salary]],0)</f>
        <v>2252</v>
      </c>
    </row>
    <row r="27" spans="1:10" x14ac:dyDescent="0.3">
      <c r="A27" t="s">
        <v>180</v>
      </c>
      <c r="B27" t="s">
        <v>15</v>
      </c>
      <c r="C27">
        <v>29</v>
      </c>
      <c r="D27" t="s">
        <v>24</v>
      </c>
      <c r="E27" s="8">
        <v>44119</v>
      </c>
      <c r="F27" t="s">
        <v>12</v>
      </c>
      <c r="G27" s="9">
        <v>112110</v>
      </c>
      <c r="H27" t="s">
        <v>205</v>
      </c>
      <c r="I27" s="10">
        <f ca="1">(TODAY()-STAFF[[#This Row],[Date Joined]])/365</f>
        <v>5.0164383561643833</v>
      </c>
      <c r="J27" s="28">
        <f ca="1">ROUNDUP(IF(STAFF[[#This Row],[Tenure]]&gt;=3,3%,2%)*STAFF[[#This Row],[Salary]],0)</f>
        <v>3364</v>
      </c>
    </row>
    <row r="28" spans="1:10" x14ac:dyDescent="0.3">
      <c r="A28" t="s">
        <v>87</v>
      </c>
      <c r="B28" t="s">
        <v>15</v>
      </c>
      <c r="C28">
        <v>29</v>
      </c>
      <c r="D28" t="s">
        <v>24</v>
      </c>
      <c r="E28" s="8">
        <v>44180</v>
      </c>
      <c r="F28" t="s">
        <v>12</v>
      </c>
      <c r="G28" s="9">
        <v>112110</v>
      </c>
      <c r="H28" t="s">
        <v>207</v>
      </c>
      <c r="I28" s="10">
        <f ca="1">(TODAY()-STAFF[[#This Row],[Date Joined]])/365</f>
        <v>4.8493150684931505</v>
      </c>
      <c r="J28" s="28">
        <f ca="1">ROUNDUP(IF(STAFF[[#This Row],[Tenure]]&gt;=3,3%,2%)*STAFF[[#This Row],[Salary]],0)</f>
        <v>3364</v>
      </c>
    </row>
    <row r="29" spans="1:10" x14ac:dyDescent="0.3">
      <c r="A29" t="s">
        <v>128</v>
      </c>
      <c r="B29" t="s">
        <v>15</v>
      </c>
      <c r="C29">
        <v>25</v>
      </c>
      <c r="D29" t="s">
        <v>13</v>
      </c>
      <c r="E29" s="8">
        <v>44665</v>
      </c>
      <c r="F29" t="s">
        <v>9</v>
      </c>
      <c r="G29" s="9">
        <v>109190</v>
      </c>
      <c r="H29" t="s">
        <v>205</v>
      </c>
      <c r="I29" s="10">
        <f ca="1">(TODAY()-STAFF[[#This Row],[Date Joined]])/365</f>
        <v>3.5205479452054793</v>
      </c>
      <c r="J29" s="28">
        <f ca="1">ROUNDUP(IF(STAFF[[#This Row],[Tenure]]&gt;=3,3%,2%)*STAFF[[#This Row],[Salary]],0)</f>
        <v>3276</v>
      </c>
    </row>
    <row r="30" spans="1:10" x14ac:dyDescent="0.3">
      <c r="A30" t="s">
        <v>34</v>
      </c>
      <c r="B30" t="s">
        <v>15</v>
      </c>
      <c r="C30">
        <v>25</v>
      </c>
      <c r="D30" t="s">
        <v>13</v>
      </c>
      <c r="E30" s="8">
        <v>44726</v>
      </c>
      <c r="F30" t="s">
        <v>9</v>
      </c>
      <c r="G30" s="9">
        <v>109190</v>
      </c>
      <c r="H30" t="s">
        <v>207</v>
      </c>
      <c r="I30" s="10">
        <f ca="1">(TODAY()-STAFF[[#This Row],[Date Joined]])/365</f>
        <v>3.3534246575342466</v>
      </c>
      <c r="J30" s="28">
        <f ca="1">ROUNDUP(IF(STAFF[[#This Row],[Tenure]]&gt;=3,3%,2%)*STAFF[[#This Row],[Salary]],0)</f>
        <v>3276</v>
      </c>
    </row>
    <row r="31" spans="1:10" x14ac:dyDescent="0.3">
      <c r="A31" t="s">
        <v>127</v>
      </c>
      <c r="B31" t="s">
        <v>8</v>
      </c>
      <c r="C31">
        <v>38</v>
      </c>
      <c r="D31" t="s">
        <v>10</v>
      </c>
      <c r="E31" s="8">
        <v>44316</v>
      </c>
      <c r="F31" t="s">
        <v>19</v>
      </c>
      <c r="G31" s="9">
        <v>109160</v>
      </c>
      <c r="H31" t="s">
        <v>205</v>
      </c>
      <c r="I31" s="10">
        <f ca="1">(TODAY()-STAFF[[#This Row],[Date Joined]])/365</f>
        <v>4.4767123287671229</v>
      </c>
      <c r="J31" s="28">
        <f ca="1">ROUNDUP(IF(STAFF[[#This Row],[Tenure]]&gt;=3,3%,2%)*STAFF[[#This Row],[Salary]],0)</f>
        <v>3275</v>
      </c>
    </row>
    <row r="32" spans="1:10" x14ac:dyDescent="0.3">
      <c r="A32" t="s">
        <v>33</v>
      </c>
      <c r="B32" t="s">
        <v>8</v>
      </c>
      <c r="C32">
        <v>38</v>
      </c>
      <c r="D32" t="s">
        <v>10</v>
      </c>
      <c r="E32" s="8">
        <v>44377</v>
      </c>
      <c r="F32" t="s">
        <v>19</v>
      </c>
      <c r="G32" s="9">
        <v>109160</v>
      </c>
      <c r="H32" t="s">
        <v>207</v>
      </c>
      <c r="I32" s="10">
        <f ca="1">(TODAY()-STAFF[[#This Row],[Date Joined]])/365</f>
        <v>4.3095890410958901</v>
      </c>
      <c r="J32" s="28">
        <f ca="1">ROUNDUP(IF(STAFF[[#This Row],[Tenure]]&gt;=3,3%,2%)*STAFF[[#This Row],[Salary]],0)</f>
        <v>3275</v>
      </c>
    </row>
    <row r="33" spans="1:10" x14ac:dyDescent="0.3">
      <c r="A33" t="s">
        <v>117</v>
      </c>
      <c r="B33" t="s">
        <v>15</v>
      </c>
      <c r="C33">
        <v>20</v>
      </c>
      <c r="D33" t="s">
        <v>16</v>
      </c>
      <c r="E33" s="8">
        <v>44397</v>
      </c>
      <c r="F33" t="s">
        <v>12</v>
      </c>
      <c r="G33" s="9">
        <v>107700</v>
      </c>
      <c r="H33" t="s">
        <v>205</v>
      </c>
      <c r="I33" s="10">
        <f ca="1">(TODAY()-STAFF[[#This Row],[Date Joined]])/365</f>
        <v>4.2547945205479456</v>
      </c>
      <c r="J33" s="28">
        <f ca="1">ROUNDUP(IF(STAFF[[#This Row],[Tenure]]&gt;=3,3%,2%)*STAFF[[#This Row],[Salary]],0)</f>
        <v>3231</v>
      </c>
    </row>
    <row r="34" spans="1:10" x14ac:dyDescent="0.3">
      <c r="A34" t="s">
        <v>22</v>
      </c>
      <c r="B34" t="s">
        <v>15</v>
      </c>
      <c r="C34">
        <v>20</v>
      </c>
      <c r="D34" t="s">
        <v>16</v>
      </c>
      <c r="E34" s="8">
        <v>44459</v>
      </c>
      <c r="F34" t="s">
        <v>12</v>
      </c>
      <c r="G34" s="9">
        <v>107700</v>
      </c>
      <c r="H34" t="s">
        <v>207</v>
      </c>
      <c r="I34" s="10">
        <f ca="1">(TODAY()-STAFF[[#This Row],[Date Joined]])/365</f>
        <v>4.0849315068493155</v>
      </c>
      <c r="J34" s="28">
        <f ca="1">ROUNDUP(IF(STAFF[[#This Row],[Tenure]]&gt;=3,3%,2%)*STAFF[[#This Row],[Salary]],0)</f>
        <v>3231</v>
      </c>
    </row>
    <row r="35" spans="1:10" x14ac:dyDescent="0.3">
      <c r="A35" t="s">
        <v>161</v>
      </c>
      <c r="B35" t="s">
        <v>15</v>
      </c>
      <c r="C35">
        <v>23</v>
      </c>
      <c r="D35" t="s">
        <v>16</v>
      </c>
      <c r="E35" s="8">
        <v>44378</v>
      </c>
      <c r="F35" t="s">
        <v>9</v>
      </c>
      <c r="G35" s="9">
        <v>106460</v>
      </c>
      <c r="H35" t="s">
        <v>205</v>
      </c>
      <c r="I35" s="10">
        <f ca="1">(TODAY()-STAFF[[#This Row],[Date Joined]])/365</f>
        <v>4.3068493150684928</v>
      </c>
      <c r="J35" s="28">
        <f ca="1">ROUNDUP(IF(STAFF[[#This Row],[Tenure]]&gt;=3,3%,2%)*STAFF[[#This Row],[Salary]],0)</f>
        <v>3194</v>
      </c>
    </row>
    <row r="36" spans="1:10" x14ac:dyDescent="0.3">
      <c r="A36" t="s">
        <v>69</v>
      </c>
      <c r="B36" t="s">
        <v>15</v>
      </c>
      <c r="C36">
        <v>23</v>
      </c>
      <c r="D36" t="s">
        <v>16</v>
      </c>
      <c r="E36" s="8">
        <v>44440</v>
      </c>
      <c r="F36" t="s">
        <v>9</v>
      </c>
      <c r="G36" s="9">
        <v>106460</v>
      </c>
      <c r="H36" t="s">
        <v>207</v>
      </c>
      <c r="I36" s="10">
        <f ca="1">(TODAY()-STAFF[[#This Row],[Date Joined]])/365</f>
        <v>4.1369863013698627</v>
      </c>
      <c r="J36" s="28">
        <f ca="1">ROUNDUP(IF(STAFF[[#This Row],[Tenure]]&gt;=3,3%,2%)*STAFF[[#This Row],[Salary]],0)</f>
        <v>3194</v>
      </c>
    </row>
    <row r="37" spans="1:10" x14ac:dyDescent="0.3">
      <c r="A37" t="s">
        <v>136</v>
      </c>
      <c r="B37" t="s">
        <v>8</v>
      </c>
      <c r="C37">
        <v>28</v>
      </c>
      <c r="D37" t="s">
        <v>16</v>
      </c>
      <c r="E37" s="8">
        <v>44425</v>
      </c>
      <c r="F37" t="s">
        <v>9</v>
      </c>
      <c r="G37" s="9">
        <v>104770</v>
      </c>
      <c r="H37" t="s">
        <v>205</v>
      </c>
      <c r="I37" s="10">
        <f ca="1">(TODAY()-STAFF[[#This Row],[Date Joined]])/365</f>
        <v>4.1780821917808222</v>
      </c>
      <c r="J37" s="28">
        <f ca="1">ROUNDUP(IF(STAFF[[#This Row],[Tenure]]&gt;=3,3%,2%)*STAFF[[#This Row],[Salary]],0)</f>
        <v>3144</v>
      </c>
    </row>
    <row r="38" spans="1:10" x14ac:dyDescent="0.3">
      <c r="A38" t="s">
        <v>43</v>
      </c>
      <c r="B38" t="s">
        <v>8</v>
      </c>
      <c r="C38">
        <v>28</v>
      </c>
      <c r="D38" t="s">
        <v>16</v>
      </c>
      <c r="E38" s="8">
        <v>44486</v>
      </c>
      <c r="F38" t="s">
        <v>9</v>
      </c>
      <c r="G38" s="9">
        <v>104770</v>
      </c>
      <c r="H38" t="s">
        <v>207</v>
      </c>
      <c r="I38" s="10">
        <f ca="1">(TODAY()-STAFF[[#This Row],[Date Joined]])/365</f>
        <v>4.0109589041095894</v>
      </c>
      <c r="J38" s="28">
        <f ca="1">ROUNDUP(IF(STAFF[[#This Row],[Tenure]]&gt;=3,3%,2%)*STAFF[[#This Row],[Salary]],0)</f>
        <v>3144</v>
      </c>
    </row>
    <row r="39" spans="1:10" x14ac:dyDescent="0.3">
      <c r="A39" t="s">
        <v>194</v>
      </c>
      <c r="B39" t="s">
        <v>8</v>
      </c>
      <c r="C39">
        <v>40</v>
      </c>
      <c r="D39" t="s">
        <v>16</v>
      </c>
      <c r="E39" s="8">
        <v>44320</v>
      </c>
      <c r="F39" t="s">
        <v>12</v>
      </c>
      <c r="G39" s="9">
        <v>104410</v>
      </c>
      <c r="H39" t="s">
        <v>205</v>
      </c>
      <c r="I39" s="10">
        <f ca="1">(TODAY()-STAFF[[#This Row],[Date Joined]])/365</f>
        <v>4.4657534246575343</v>
      </c>
      <c r="J39" s="28">
        <f ca="1">ROUNDUP(IF(STAFF[[#This Row],[Tenure]]&gt;=3,3%,2%)*STAFF[[#This Row],[Salary]],0)</f>
        <v>3133</v>
      </c>
    </row>
    <row r="40" spans="1:10" x14ac:dyDescent="0.3">
      <c r="A40" t="s">
        <v>101</v>
      </c>
      <c r="B40" t="s">
        <v>8</v>
      </c>
      <c r="C40">
        <v>40</v>
      </c>
      <c r="D40" t="s">
        <v>16</v>
      </c>
      <c r="E40" s="8">
        <v>44381</v>
      </c>
      <c r="F40" t="s">
        <v>12</v>
      </c>
      <c r="G40" s="9">
        <v>104410</v>
      </c>
      <c r="H40" t="s">
        <v>207</v>
      </c>
      <c r="I40" s="10">
        <f ca="1">(TODAY()-STAFF[[#This Row],[Date Joined]])/365</f>
        <v>4.2986301369863016</v>
      </c>
      <c r="J40" s="28">
        <f ca="1">ROUNDUP(IF(STAFF[[#This Row],[Tenure]]&gt;=3,3%,2%)*STAFF[[#This Row],[Salary]],0)</f>
        <v>3133</v>
      </c>
    </row>
    <row r="41" spans="1:10" x14ac:dyDescent="0.3">
      <c r="A41" t="s">
        <v>189</v>
      </c>
      <c r="B41" t="s">
        <v>8</v>
      </c>
      <c r="C41">
        <v>28</v>
      </c>
      <c r="D41" t="s">
        <v>16</v>
      </c>
      <c r="E41" s="8">
        <v>44590</v>
      </c>
      <c r="F41" t="s">
        <v>9</v>
      </c>
      <c r="G41" s="9">
        <v>104120</v>
      </c>
      <c r="H41" t="s">
        <v>205</v>
      </c>
      <c r="I41" s="10">
        <f ca="1">(TODAY()-STAFF[[#This Row],[Date Joined]])/365</f>
        <v>3.7260273972602738</v>
      </c>
      <c r="J41" s="28">
        <f ca="1">ROUNDUP(IF(STAFF[[#This Row],[Tenure]]&gt;=3,3%,2%)*STAFF[[#This Row],[Salary]],0)</f>
        <v>3124</v>
      </c>
    </row>
    <row r="42" spans="1:10" x14ac:dyDescent="0.3">
      <c r="A42" t="s">
        <v>96</v>
      </c>
      <c r="B42" t="s">
        <v>8</v>
      </c>
      <c r="C42">
        <v>28</v>
      </c>
      <c r="D42" t="s">
        <v>16</v>
      </c>
      <c r="E42" s="8">
        <v>44649</v>
      </c>
      <c r="F42" t="s">
        <v>9</v>
      </c>
      <c r="G42" s="9">
        <v>104120</v>
      </c>
      <c r="H42" t="s">
        <v>207</v>
      </c>
      <c r="I42" s="10">
        <f ca="1">(TODAY()-STAFF[[#This Row],[Date Joined]])/365</f>
        <v>3.5643835616438357</v>
      </c>
      <c r="J42" s="28">
        <f ca="1">ROUNDUP(IF(STAFF[[#This Row],[Tenure]]&gt;=3,3%,2%)*STAFF[[#This Row],[Salary]],0)</f>
        <v>3124</v>
      </c>
    </row>
    <row r="43" spans="1:10" x14ac:dyDescent="0.3">
      <c r="A43" t="s">
        <v>143</v>
      </c>
      <c r="B43" t="s">
        <v>15</v>
      </c>
      <c r="C43">
        <v>31</v>
      </c>
      <c r="D43" t="s">
        <v>16</v>
      </c>
      <c r="E43" s="8">
        <v>44663</v>
      </c>
      <c r="F43" t="s">
        <v>9</v>
      </c>
      <c r="G43" s="9">
        <v>103550</v>
      </c>
      <c r="H43" t="s">
        <v>205</v>
      </c>
      <c r="I43" s="10">
        <f ca="1">(TODAY()-STAFF[[#This Row],[Date Joined]])/365</f>
        <v>3.526027397260274</v>
      </c>
      <c r="J43" s="28">
        <f ca="1">ROUNDUP(IF(STAFF[[#This Row],[Tenure]]&gt;=3,3%,2%)*STAFF[[#This Row],[Salary]],0)</f>
        <v>3107</v>
      </c>
    </row>
    <row r="44" spans="1:10" x14ac:dyDescent="0.3">
      <c r="A44" t="s">
        <v>50</v>
      </c>
      <c r="B44" t="s">
        <v>15</v>
      </c>
      <c r="C44">
        <v>31</v>
      </c>
      <c r="D44" t="s">
        <v>16</v>
      </c>
      <c r="E44" s="8">
        <v>44724</v>
      </c>
      <c r="F44" t="s">
        <v>9</v>
      </c>
      <c r="G44" s="9">
        <v>103550</v>
      </c>
      <c r="H44" t="s">
        <v>207</v>
      </c>
      <c r="I44" s="10">
        <f ca="1">(TODAY()-STAFF[[#This Row],[Date Joined]])/365</f>
        <v>3.3589041095890413</v>
      </c>
      <c r="J44" s="28">
        <f ca="1">ROUNDUP(IF(STAFF[[#This Row],[Tenure]]&gt;=3,3%,2%)*STAFF[[#This Row],[Salary]],0)</f>
        <v>3107</v>
      </c>
    </row>
    <row r="45" spans="1:10" x14ac:dyDescent="0.3">
      <c r="A45" t="s">
        <v>196</v>
      </c>
      <c r="B45" t="s">
        <v>15</v>
      </c>
      <c r="C45">
        <v>24</v>
      </c>
      <c r="D45" t="s">
        <v>16</v>
      </c>
      <c r="E45" s="8">
        <v>44625</v>
      </c>
      <c r="F45" t="s">
        <v>12</v>
      </c>
      <c r="G45" s="9">
        <v>100420</v>
      </c>
      <c r="H45" t="s">
        <v>205</v>
      </c>
      <c r="I45" s="10">
        <f ca="1">(TODAY()-STAFF[[#This Row],[Date Joined]])/365</f>
        <v>3.6301369863013697</v>
      </c>
      <c r="J45" s="28">
        <f ca="1">ROUNDUP(IF(STAFF[[#This Row],[Tenure]]&gt;=3,3%,2%)*STAFF[[#This Row],[Salary]],0)</f>
        <v>3013</v>
      </c>
    </row>
    <row r="46" spans="1:10" x14ac:dyDescent="0.3">
      <c r="A46" t="s">
        <v>103</v>
      </c>
      <c r="B46" t="s">
        <v>15</v>
      </c>
      <c r="C46">
        <v>24</v>
      </c>
      <c r="D46" t="s">
        <v>16</v>
      </c>
      <c r="E46" s="8">
        <v>44686</v>
      </c>
      <c r="F46" t="s">
        <v>12</v>
      </c>
      <c r="G46" s="9">
        <v>100420</v>
      </c>
      <c r="H46" t="s">
        <v>207</v>
      </c>
      <c r="I46" s="10">
        <f ca="1">(TODAY()-STAFF[[#This Row],[Date Joined]])/365</f>
        <v>3.463013698630137</v>
      </c>
      <c r="J46" s="28">
        <f ca="1">ROUNDUP(IF(STAFF[[#This Row],[Tenure]]&gt;=3,3%,2%)*STAFF[[#This Row],[Salary]],0)</f>
        <v>3013</v>
      </c>
    </row>
    <row r="47" spans="1:10" x14ac:dyDescent="0.3">
      <c r="A47" t="s">
        <v>200</v>
      </c>
      <c r="B47" t="s">
        <v>8</v>
      </c>
      <c r="C47">
        <v>28</v>
      </c>
      <c r="D47" t="s">
        <v>16</v>
      </c>
      <c r="E47" s="8">
        <v>44571</v>
      </c>
      <c r="F47" t="s">
        <v>9</v>
      </c>
      <c r="G47" s="9">
        <v>99970</v>
      </c>
      <c r="H47" t="s">
        <v>205</v>
      </c>
      <c r="I47" s="10">
        <f ca="1">(TODAY()-STAFF[[#This Row],[Date Joined]])/365</f>
        <v>3.7780821917808218</v>
      </c>
      <c r="J47" s="28">
        <f ca="1">ROUNDUP(IF(STAFF[[#This Row],[Tenure]]&gt;=3,3%,2%)*STAFF[[#This Row],[Salary]],0)</f>
        <v>3000</v>
      </c>
    </row>
    <row r="48" spans="1:10" x14ac:dyDescent="0.3">
      <c r="A48" t="s">
        <v>107</v>
      </c>
      <c r="B48" t="s">
        <v>8</v>
      </c>
      <c r="C48">
        <v>28</v>
      </c>
      <c r="D48" t="s">
        <v>16</v>
      </c>
      <c r="E48" s="8">
        <v>44630</v>
      </c>
      <c r="F48" t="s">
        <v>9</v>
      </c>
      <c r="G48" s="9">
        <v>99970</v>
      </c>
      <c r="H48" t="s">
        <v>207</v>
      </c>
      <c r="I48" s="10">
        <f ca="1">(TODAY()-STAFF[[#This Row],[Date Joined]])/365</f>
        <v>3.6164383561643834</v>
      </c>
      <c r="J48" s="28">
        <f ca="1">ROUNDUP(IF(STAFF[[#This Row],[Tenure]]&gt;=3,3%,2%)*STAFF[[#This Row],[Salary]],0)</f>
        <v>3000</v>
      </c>
    </row>
    <row r="49" spans="1:10" x14ac:dyDescent="0.3">
      <c r="A49" t="s">
        <v>198</v>
      </c>
      <c r="B49" t="s">
        <v>15</v>
      </c>
      <c r="C49">
        <v>40</v>
      </c>
      <c r="D49" t="s">
        <v>16</v>
      </c>
      <c r="E49" s="8">
        <v>44204</v>
      </c>
      <c r="F49" t="s">
        <v>9</v>
      </c>
      <c r="G49" s="9">
        <v>99750</v>
      </c>
      <c r="H49" t="s">
        <v>205</v>
      </c>
      <c r="I49" s="10">
        <f ca="1">(TODAY()-STAFF[[#This Row],[Date Joined]])/365</f>
        <v>4.7835616438356166</v>
      </c>
      <c r="J49" s="28">
        <f ca="1">ROUNDUP(IF(STAFF[[#This Row],[Tenure]]&gt;=3,3%,2%)*STAFF[[#This Row],[Salary]],0)</f>
        <v>2993</v>
      </c>
    </row>
    <row r="50" spans="1:10" x14ac:dyDescent="0.3">
      <c r="A50" t="s">
        <v>105</v>
      </c>
      <c r="B50" t="s">
        <v>15</v>
      </c>
      <c r="C50">
        <v>40</v>
      </c>
      <c r="D50" t="s">
        <v>16</v>
      </c>
      <c r="E50" s="8">
        <v>44263</v>
      </c>
      <c r="F50" t="s">
        <v>9</v>
      </c>
      <c r="G50" s="9">
        <v>99750</v>
      </c>
      <c r="H50" t="s">
        <v>207</v>
      </c>
      <c r="I50" s="10">
        <f ca="1">(TODAY()-STAFF[[#This Row],[Date Joined]])/365</f>
        <v>4.6219178082191785</v>
      </c>
      <c r="J50" s="28">
        <f ca="1">ROUNDUP(IF(STAFF[[#This Row],[Tenure]]&gt;=3,3%,2%)*STAFF[[#This Row],[Salary]],0)</f>
        <v>2993</v>
      </c>
    </row>
    <row r="51" spans="1:10" x14ac:dyDescent="0.3">
      <c r="A51" t="s">
        <v>177</v>
      </c>
      <c r="B51" t="s">
        <v>15</v>
      </c>
      <c r="C51">
        <v>30</v>
      </c>
      <c r="D51" t="s">
        <v>16</v>
      </c>
      <c r="E51" s="8">
        <v>44544</v>
      </c>
      <c r="F51" t="s">
        <v>21</v>
      </c>
      <c r="G51" s="9">
        <v>96800</v>
      </c>
      <c r="H51" t="s">
        <v>205</v>
      </c>
      <c r="I51" s="10">
        <f ca="1">(TODAY()-STAFF[[#This Row],[Date Joined]])/365</f>
        <v>3.8520547945205479</v>
      </c>
      <c r="J51" s="28">
        <f ca="1">ROUNDUP(IF(STAFF[[#This Row],[Tenure]]&gt;=3,3%,2%)*STAFF[[#This Row],[Salary]],0)</f>
        <v>2904</v>
      </c>
    </row>
    <row r="52" spans="1:10" x14ac:dyDescent="0.3">
      <c r="A52" t="s">
        <v>85</v>
      </c>
      <c r="B52" t="s">
        <v>15</v>
      </c>
      <c r="C52">
        <v>30</v>
      </c>
      <c r="D52" t="s">
        <v>16</v>
      </c>
      <c r="E52" s="8">
        <v>44606</v>
      </c>
      <c r="F52" t="s">
        <v>21</v>
      </c>
      <c r="G52" s="9">
        <v>96800</v>
      </c>
      <c r="H52" t="s">
        <v>207</v>
      </c>
      <c r="I52" s="10">
        <f ca="1">(TODAY()-STAFF[[#This Row],[Date Joined]])/365</f>
        <v>3.6821917808219178</v>
      </c>
      <c r="J52" s="28">
        <f ca="1">ROUNDUP(IF(STAFF[[#This Row],[Tenure]]&gt;=3,3%,2%)*STAFF[[#This Row],[Salary]],0)</f>
        <v>2904</v>
      </c>
    </row>
    <row r="53" spans="1:10" x14ac:dyDescent="0.3">
      <c r="A53" t="s">
        <v>163</v>
      </c>
      <c r="B53" t="s">
        <v>8</v>
      </c>
      <c r="C53">
        <v>33</v>
      </c>
      <c r="D53" t="s">
        <v>16</v>
      </c>
      <c r="E53" s="8">
        <v>44129</v>
      </c>
      <c r="F53" t="s">
        <v>12</v>
      </c>
      <c r="G53" s="9">
        <v>96140</v>
      </c>
      <c r="H53" t="s">
        <v>205</v>
      </c>
      <c r="I53" s="10">
        <f ca="1">(TODAY()-STAFF[[#This Row],[Date Joined]])/365</f>
        <v>4.9890410958904106</v>
      </c>
      <c r="J53" s="28">
        <f ca="1">ROUNDUP(IF(STAFF[[#This Row],[Tenure]]&gt;=3,3%,2%)*STAFF[[#This Row],[Salary]],0)</f>
        <v>2885</v>
      </c>
    </row>
    <row r="54" spans="1:10" x14ac:dyDescent="0.3">
      <c r="A54" t="s">
        <v>71</v>
      </c>
      <c r="B54" t="s">
        <v>8</v>
      </c>
      <c r="C54">
        <v>33</v>
      </c>
      <c r="D54" t="s">
        <v>16</v>
      </c>
      <c r="E54" s="8">
        <v>44190</v>
      </c>
      <c r="F54" t="s">
        <v>12</v>
      </c>
      <c r="G54" s="9">
        <v>96140</v>
      </c>
      <c r="H54" t="s">
        <v>207</v>
      </c>
      <c r="I54" s="10">
        <f ca="1">(TODAY()-STAFF[[#This Row],[Date Joined]])/365</f>
        <v>4.8219178082191778</v>
      </c>
      <c r="J54" s="28">
        <f ca="1">ROUNDUP(IF(STAFF[[#This Row],[Tenure]]&gt;=3,3%,2%)*STAFF[[#This Row],[Salary]],0)</f>
        <v>2885</v>
      </c>
    </row>
    <row r="55" spans="1:10" x14ac:dyDescent="0.3">
      <c r="A55" t="s">
        <v>169</v>
      </c>
      <c r="B55" t="s">
        <v>8</v>
      </c>
      <c r="C55">
        <v>25</v>
      </c>
      <c r="D55" t="s">
        <v>16</v>
      </c>
      <c r="E55" s="8">
        <v>44144</v>
      </c>
      <c r="F55" t="s">
        <v>19</v>
      </c>
      <c r="G55" s="9">
        <v>92700</v>
      </c>
      <c r="H55" t="s">
        <v>205</v>
      </c>
      <c r="I55" s="10">
        <f ca="1">(TODAY()-STAFF[[#This Row],[Date Joined]])/365</f>
        <v>4.9479452054794519</v>
      </c>
      <c r="J55" s="28">
        <f ca="1">ROUNDUP(IF(STAFF[[#This Row],[Tenure]]&gt;=3,3%,2%)*STAFF[[#This Row],[Salary]],0)</f>
        <v>2781</v>
      </c>
    </row>
    <row r="56" spans="1:10" x14ac:dyDescent="0.3">
      <c r="A56" t="s">
        <v>77</v>
      </c>
      <c r="B56" t="s">
        <v>8</v>
      </c>
      <c r="C56">
        <v>25</v>
      </c>
      <c r="D56" t="s">
        <v>16</v>
      </c>
      <c r="E56" s="8">
        <v>44205</v>
      </c>
      <c r="F56" t="s">
        <v>19</v>
      </c>
      <c r="G56" s="9">
        <v>92700</v>
      </c>
      <c r="H56" t="s">
        <v>207</v>
      </c>
      <c r="I56" s="10">
        <f ca="1">(TODAY()-STAFF[[#This Row],[Date Joined]])/365</f>
        <v>4.7808219178082192</v>
      </c>
      <c r="J56" s="28">
        <f ca="1">ROUNDUP(IF(STAFF[[#This Row],[Tenure]]&gt;=3,3%,2%)*STAFF[[#This Row],[Salary]],0)</f>
        <v>2781</v>
      </c>
    </row>
    <row r="57" spans="1:10" x14ac:dyDescent="0.3">
      <c r="A57" t="s">
        <v>195</v>
      </c>
      <c r="B57" t="s">
        <v>8</v>
      </c>
      <c r="C57">
        <v>34</v>
      </c>
      <c r="D57" t="s">
        <v>16</v>
      </c>
      <c r="E57" s="8">
        <v>44383</v>
      </c>
      <c r="F57" t="s">
        <v>21</v>
      </c>
      <c r="G57" s="9">
        <v>92450</v>
      </c>
      <c r="H57" t="s">
        <v>205</v>
      </c>
      <c r="I57" s="10">
        <f ca="1">(TODAY()-STAFF[[#This Row],[Date Joined]])/365</f>
        <v>4.2931506849315069</v>
      </c>
      <c r="J57" s="28">
        <f ca="1">ROUNDUP(IF(STAFF[[#This Row],[Tenure]]&gt;=3,3%,2%)*STAFF[[#This Row],[Salary]],0)</f>
        <v>2774</v>
      </c>
    </row>
    <row r="58" spans="1:10" x14ac:dyDescent="0.3">
      <c r="A58" t="s">
        <v>102</v>
      </c>
      <c r="B58" t="s">
        <v>8</v>
      </c>
      <c r="C58">
        <v>34</v>
      </c>
      <c r="D58" t="s">
        <v>16</v>
      </c>
      <c r="E58" s="8">
        <v>44445</v>
      </c>
      <c r="F58" t="s">
        <v>21</v>
      </c>
      <c r="G58" s="9">
        <v>92450</v>
      </c>
      <c r="H58" t="s">
        <v>207</v>
      </c>
      <c r="I58" s="10">
        <f ca="1">(TODAY()-STAFF[[#This Row],[Date Joined]])/365</f>
        <v>4.1232876712328768</v>
      </c>
      <c r="J58" s="28">
        <f ca="1">ROUNDUP(IF(STAFF[[#This Row],[Tenure]]&gt;=3,3%,2%)*STAFF[[#This Row],[Salary]],0)</f>
        <v>2774</v>
      </c>
    </row>
    <row r="59" spans="1:10" x14ac:dyDescent="0.3">
      <c r="A59" t="s">
        <v>160</v>
      </c>
      <c r="B59" t="s">
        <v>15</v>
      </c>
      <c r="C59">
        <v>27</v>
      </c>
      <c r="D59" t="s">
        <v>13</v>
      </c>
      <c r="E59" s="8">
        <v>44174</v>
      </c>
      <c r="F59" t="s">
        <v>21</v>
      </c>
      <c r="G59" s="9">
        <v>91650</v>
      </c>
      <c r="H59" t="s">
        <v>205</v>
      </c>
      <c r="I59" s="10">
        <f ca="1">(TODAY()-STAFF[[#This Row],[Date Joined]])/365</f>
        <v>4.8657534246575347</v>
      </c>
      <c r="J59" s="28">
        <f ca="1">ROUNDUP(IF(STAFF[[#This Row],[Tenure]]&gt;=3,3%,2%)*STAFF[[#This Row],[Salary]],0)</f>
        <v>2750</v>
      </c>
    </row>
    <row r="60" spans="1:10" x14ac:dyDescent="0.3">
      <c r="A60" t="s">
        <v>68</v>
      </c>
      <c r="B60" t="s">
        <v>15</v>
      </c>
      <c r="C60">
        <v>27</v>
      </c>
      <c r="D60" t="s">
        <v>13</v>
      </c>
      <c r="E60" s="8">
        <v>44236</v>
      </c>
      <c r="F60" t="s">
        <v>21</v>
      </c>
      <c r="G60" s="9">
        <v>91650</v>
      </c>
      <c r="H60" t="s">
        <v>207</v>
      </c>
      <c r="I60" s="10">
        <f ca="1">(TODAY()-STAFF[[#This Row],[Date Joined]])/365</f>
        <v>4.6958904109589037</v>
      </c>
      <c r="J60" s="28">
        <f ca="1">ROUNDUP(IF(STAFF[[#This Row],[Tenure]]&gt;=3,3%,2%)*STAFF[[#This Row],[Salary]],0)</f>
        <v>2750</v>
      </c>
    </row>
    <row r="61" spans="1:10" x14ac:dyDescent="0.3">
      <c r="A61" t="s">
        <v>145</v>
      </c>
      <c r="B61" t="s">
        <v>206</v>
      </c>
      <c r="C61">
        <v>32</v>
      </c>
      <c r="D61" t="s">
        <v>16</v>
      </c>
      <c r="E61" s="8">
        <v>44713</v>
      </c>
      <c r="F61" t="s">
        <v>12</v>
      </c>
      <c r="G61" s="9">
        <v>91310</v>
      </c>
      <c r="H61" t="s">
        <v>205</v>
      </c>
      <c r="I61" s="10">
        <f ca="1">(TODAY()-STAFF[[#This Row],[Date Joined]])/365</f>
        <v>3.3890410958904109</v>
      </c>
      <c r="J61" s="28">
        <f ca="1">ROUNDUP(IF(STAFF[[#This Row],[Tenure]]&gt;=3,3%,2%)*STAFF[[#This Row],[Salary]],0)</f>
        <v>2740</v>
      </c>
    </row>
    <row r="62" spans="1:10" x14ac:dyDescent="0.3">
      <c r="A62" t="s">
        <v>52</v>
      </c>
      <c r="B62" t="s">
        <v>206</v>
      </c>
      <c r="C62">
        <v>32</v>
      </c>
      <c r="D62" t="s">
        <v>16</v>
      </c>
      <c r="E62" s="8">
        <v>44774</v>
      </c>
      <c r="F62" t="s">
        <v>12</v>
      </c>
      <c r="G62" s="9">
        <v>91310</v>
      </c>
      <c r="H62" t="s">
        <v>207</v>
      </c>
      <c r="I62" s="10">
        <f ca="1">(TODAY()-STAFF[[#This Row],[Date Joined]])/365</f>
        <v>3.2219178082191782</v>
      </c>
      <c r="J62" s="28">
        <f ca="1">ROUNDUP(IF(STAFF[[#This Row],[Tenure]]&gt;=3,3%,2%)*STAFF[[#This Row],[Salary]],0)</f>
        <v>2740</v>
      </c>
    </row>
    <row r="63" spans="1:10" x14ac:dyDescent="0.3">
      <c r="A63" t="s">
        <v>112</v>
      </c>
      <c r="B63" t="s">
        <v>206</v>
      </c>
      <c r="C63">
        <v>27</v>
      </c>
      <c r="D63" t="s">
        <v>13</v>
      </c>
      <c r="E63" s="8">
        <v>44212</v>
      </c>
      <c r="F63" t="s">
        <v>12</v>
      </c>
      <c r="G63" s="9">
        <v>90700</v>
      </c>
      <c r="H63" t="s">
        <v>205</v>
      </c>
      <c r="I63" s="10">
        <f ca="1">(TODAY()-STAFF[[#This Row],[Date Joined]])/365</f>
        <v>4.7616438356164386</v>
      </c>
      <c r="J63" s="28">
        <f ca="1">ROUNDUP(IF(STAFF[[#This Row],[Tenure]]&gt;=3,3%,2%)*STAFF[[#This Row],[Salary]],0)</f>
        <v>2721</v>
      </c>
    </row>
    <row r="64" spans="1:10" x14ac:dyDescent="0.3">
      <c r="A64" t="s">
        <v>11</v>
      </c>
      <c r="B64" t="s">
        <v>206</v>
      </c>
      <c r="C64">
        <v>26</v>
      </c>
      <c r="D64" t="s">
        <v>13</v>
      </c>
      <c r="E64" s="8">
        <v>44271</v>
      </c>
      <c r="F64" t="s">
        <v>12</v>
      </c>
      <c r="G64" s="9">
        <v>90700</v>
      </c>
      <c r="H64" t="s">
        <v>207</v>
      </c>
      <c r="I64" s="10">
        <f ca="1">(TODAY()-STAFF[[#This Row],[Date Joined]])/365</f>
        <v>4.5999999999999996</v>
      </c>
      <c r="J64" s="28">
        <f ca="1">ROUNDUP(IF(STAFF[[#This Row],[Tenure]]&gt;=3,3%,2%)*STAFF[[#This Row],[Salary]],0)</f>
        <v>2721</v>
      </c>
    </row>
    <row r="65" spans="1:10" x14ac:dyDescent="0.3">
      <c r="A65" t="s">
        <v>118</v>
      </c>
      <c r="B65" t="s">
        <v>15</v>
      </c>
      <c r="C65">
        <v>37</v>
      </c>
      <c r="D65" t="s">
        <v>24</v>
      </c>
      <c r="E65" s="8">
        <v>44277</v>
      </c>
      <c r="F65" t="s">
        <v>12</v>
      </c>
      <c r="G65" s="9">
        <v>88050</v>
      </c>
      <c r="H65" t="s">
        <v>205</v>
      </c>
      <c r="I65" s="10">
        <f ca="1">(TODAY()-STAFF[[#This Row],[Date Joined]])/365</f>
        <v>4.5835616438356164</v>
      </c>
      <c r="J65" s="28">
        <f ca="1">ROUNDUP(IF(STAFF[[#This Row],[Tenure]]&gt;=3,3%,2%)*STAFF[[#This Row],[Salary]],0)</f>
        <v>2642</v>
      </c>
    </row>
    <row r="66" spans="1:10" x14ac:dyDescent="0.3">
      <c r="A66" t="s">
        <v>23</v>
      </c>
      <c r="B66" t="s">
        <v>15</v>
      </c>
      <c r="C66">
        <v>37</v>
      </c>
      <c r="D66" t="s">
        <v>24</v>
      </c>
      <c r="E66" s="8">
        <v>44338</v>
      </c>
      <c r="F66" t="s">
        <v>12</v>
      </c>
      <c r="G66" s="9">
        <v>88050</v>
      </c>
      <c r="H66" t="s">
        <v>207</v>
      </c>
      <c r="I66" s="10">
        <f ca="1">(TODAY()-STAFF[[#This Row],[Date Joined]])/365</f>
        <v>4.4164383561643836</v>
      </c>
      <c r="J66" s="28">
        <f ca="1">ROUNDUP(IF(STAFF[[#This Row],[Tenure]]&gt;=3,3%,2%)*STAFF[[#This Row],[Salary]],0)</f>
        <v>2642</v>
      </c>
    </row>
    <row r="67" spans="1:10" x14ac:dyDescent="0.3">
      <c r="A67" t="s">
        <v>166</v>
      </c>
      <c r="B67" t="s">
        <v>8</v>
      </c>
      <c r="C67">
        <v>40</v>
      </c>
      <c r="D67" t="s">
        <v>16</v>
      </c>
      <c r="E67" s="8">
        <v>44276</v>
      </c>
      <c r="F67" t="s">
        <v>12</v>
      </c>
      <c r="G67" s="9">
        <v>87620</v>
      </c>
      <c r="H67" t="s">
        <v>205</v>
      </c>
      <c r="I67" s="10">
        <f ca="1">(TODAY()-STAFF[[#This Row],[Date Joined]])/365</f>
        <v>4.5863013698630137</v>
      </c>
      <c r="J67" s="28">
        <f ca="1">ROUNDUP(IF(STAFF[[#This Row],[Tenure]]&gt;=3,3%,2%)*STAFF[[#This Row],[Salary]],0)</f>
        <v>2629</v>
      </c>
    </row>
    <row r="68" spans="1:10" x14ac:dyDescent="0.3">
      <c r="A68" t="s">
        <v>74</v>
      </c>
      <c r="B68" t="s">
        <v>8</v>
      </c>
      <c r="C68">
        <v>40</v>
      </c>
      <c r="D68" t="s">
        <v>16</v>
      </c>
      <c r="E68" s="8">
        <v>44337</v>
      </c>
      <c r="F68" t="s">
        <v>12</v>
      </c>
      <c r="G68" s="9">
        <v>87620</v>
      </c>
      <c r="H68" t="s">
        <v>207</v>
      </c>
      <c r="I68" s="10">
        <f ca="1">(TODAY()-STAFF[[#This Row],[Date Joined]])/365</f>
        <v>4.419178082191781</v>
      </c>
      <c r="J68" s="28">
        <f ca="1">ROUNDUP(IF(STAFF[[#This Row],[Tenure]]&gt;=3,3%,2%)*STAFF[[#This Row],[Salary]],0)</f>
        <v>2629</v>
      </c>
    </row>
    <row r="69" spans="1:10" x14ac:dyDescent="0.3">
      <c r="A69" t="s">
        <v>181</v>
      </c>
      <c r="B69" t="s">
        <v>8</v>
      </c>
      <c r="C69">
        <v>33</v>
      </c>
      <c r="D69" t="s">
        <v>16</v>
      </c>
      <c r="E69" s="8">
        <v>44747</v>
      </c>
      <c r="F69" t="s">
        <v>21</v>
      </c>
      <c r="G69" s="9">
        <v>86570</v>
      </c>
      <c r="H69" t="s">
        <v>205</v>
      </c>
      <c r="I69" s="10">
        <f ca="1">(TODAY()-STAFF[[#This Row],[Date Joined]])/365</f>
        <v>3.2958904109589042</v>
      </c>
      <c r="J69" s="28">
        <f ca="1">ROUNDUP(IF(STAFF[[#This Row],[Tenure]]&gt;=3,3%,2%)*STAFF[[#This Row],[Salary]],0)</f>
        <v>2598</v>
      </c>
    </row>
    <row r="70" spans="1:10" x14ac:dyDescent="0.3">
      <c r="A70" t="s">
        <v>88</v>
      </c>
      <c r="B70" t="s">
        <v>8</v>
      </c>
      <c r="C70">
        <v>33</v>
      </c>
      <c r="D70" t="s">
        <v>16</v>
      </c>
      <c r="E70" s="8">
        <v>44809</v>
      </c>
      <c r="F70" t="s">
        <v>21</v>
      </c>
      <c r="G70" s="9">
        <v>86570</v>
      </c>
      <c r="H70" t="s">
        <v>207</v>
      </c>
      <c r="I70" s="10">
        <f ca="1">(TODAY()-STAFF[[#This Row],[Date Joined]])/365</f>
        <v>3.1260273972602741</v>
      </c>
      <c r="J70" s="28">
        <f ca="1">ROUNDUP(IF(STAFF[[#This Row],[Tenure]]&gt;=3,3%,2%)*STAFF[[#This Row],[Salary]],0)</f>
        <v>2598</v>
      </c>
    </row>
    <row r="71" spans="1:10" x14ac:dyDescent="0.3">
      <c r="A71" t="s">
        <v>122</v>
      </c>
      <c r="B71" t="s">
        <v>8</v>
      </c>
      <c r="C71">
        <v>34</v>
      </c>
      <c r="D71" t="s">
        <v>16</v>
      </c>
      <c r="E71" s="8">
        <v>44397</v>
      </c>
      <c r="F71" t="s">
        <v>21</v>
      </c>
      <c r="G71" s="9">
        <v>85000</v>
      </c>
      <c r="H71" t="s">
        <v>205</v>
      </c>
      <c r="I71" s="10">
        <f ca="1">(TODAY()-STAFF[[#This Row],[Date Joined]])/365</f>
        <v>4.2547945205479456</v>
      </c>
      <c r="J71" s="28">
        <f ca="1">ROUNDUP(IF(STAFF[[#This Row],[Tenure]]&gt;=3,3%,2%)*STAFF[[#This Row],[Salary]],0)</f>
        <v>2550</v>
      </c>
    </row>
    <row r="72" spans="1:10" x14ac:dyDescent="0.3">
      <c r="A72" t="s">
        <v>28</v>
      </c>
      <c r="B72" t="s">
        <v>8</v>
      </c>
      <c r="C72">
        <v>34</v>
      </c>
      <c r="D72" t="s">
        <v>16</v>
      </c>
      <c r="E72" s="8">
        <v>44459</v>
      </c>
      <c r="F72" t="s">
        <v>21</v>
      </c>
      <c r="G72" s="9">
        <v>85000</v>
      </c>
      <c r="H72" t="s">
        <v>207</v>
      </c>
      <c r="I72" s="10">
        <f ca="1">(TODAY()-STAFF[[#This Row],[Date Joined]])/365</f>
        <v>4.0849315068493155</v>
      </c>
      <c r="J72" s="28">
        <f ca="1">ROUNDUP(IF(STAFF[[#This Row],[Tenure]]&gt;=3,3%,2%)*STAFF[[#This Row],[Salary]],0)</f>
        <v>2550</v>
      </c>
    </row>
    <row r="73" spans="1:10" x14ac:dyDescent="0.3">
      <c r="A73" t="s">
        <v>185</v>
      </c>
      <c r="B73" t="s">
        <v>8</v>
      </c>
      <c r="C73">
        <v>27</v>
      </c>
      <c r="D73" t="s">
        <v>16</v>
      </c>
      <c r="E73" s="8">
        <v>44625</v>
      </c>
      <c r="F73" t="s">
        <v>12</v>
      </c>
      <c r="G73" s="9">
        <v>83750</v>
      </c>
      <c r="H73" t="s">
        <v>205</v>
      </c>
      <c r="I73" s="10">
        <f ca="1">(TODAY()-STAFF[[#This Row],[Date Joined]])/365</f>
        <v>3.6301369863013697</v>
      </c>
      <c r="J73" s="28">
        <f ca="1">ROUNDUP(IF(STAFF[[#This Row],[Tenure]]&gt;=3,3%,2%)*STAFF[[#This Row],[Salary]],0)</f>
        <v>2513</v>
      </c>
    </row>
    <row r="74" spans="1:10" x14ac:dyDescent="0.3">
      <c r="A74" t="s">
        <v>92</v>
      </c>
      <c r="B74" t="s">
        <v>8</v>
      </c>
      <c r="C74">
        <v>27</v>
      </c>
      <c r="D74" t="s">
        <v>16</v>
      </c>
      <c r="E74" s="8">
        <v>44686</v>
      </c>
      <c r="F74" t="s">
        <v>12</v>
      </c>
      <c r="G74" s="9">
        <v>83750</v>
      </c>
      <c r="H74" t="s">
        <v>207</v>
      </c>
      <c r="I74" s="10">
        <f ca="1">(TODAY()-STAFF[[#This Row],[Date Joined]])/365</f>
        <v>3.463013698630137</v>
      </c>
      <c r="J74" s="28">
        <f ca="1">ROUNDUP(IF(STAFF[[#This Row],[Tenure]]&gt;=3,3%,2%)*STAFF[[#This Row],[Salary]],0)</f>
        <v>2513</v>
      </c>
    </row>
    <row r="75" spans="1:10" x14ac:dyDescent="0.3">
      <c r="A75" t="s">
        <v>133</v>
      </c>
      <c r="B75" t="s">
        <v>8</v>
      </c>
      <c r="C75">
        <v>25</v>
      </c>
      <c r="D75" t="s">
        <v>13</v>
      </c>
      <c r="E75" s="8">
        <v>44633</v>
      </c>
      <c r="F75" t="s">
        <v>12</v>
      </c>
      <c r="G75" s="9">
        <v>80700</v>
      </c>
      <c r="H75" t="s">
        <v>205</v>
      </c>
      <c r="I75" s="10">
        <f ca="1">(TODAY()-STAFF[[#This Row],[Date Joined]])/365</f>
        <v>3.6082191780821917</v>
      </c>
      <c r="J75" s="28">
        <f ca="1">ROUNDUP(IF(STAFF[[#This Row],[Tenure]]&gt;=3,3%,2%)*STAFF[[#This Row],[Salary]],0)</f>
        <v>2421</v>
      </c>
    </row>
    <row r="76" spans="1:10" x14ac:dyDescent="0.3">
      <c r="A76" t="s">
        <v>39</v>
      </c>
      <c r="B76" t="s">
        <v>8</v>
      </c>
      <c r="C76">
        <v>25</v>
      </c>
      <c r="D76" t="s">
        <v>13</v>
      </c>
      <c r="E76" s="8">
        <v>44694</v>
      </c>
      <c r="F76" t="s">
        <v>12</v>
      </c>
      <c r="G76" s="9">
        <v>80700</v>
      </c>
      <c r="H76" t="s">
        <v>207</v>
      </c>
      <c r="I76" s="10">
        <f ca="1">(TODAY()-STAFF[[#This Row],[Date Joined]])/365</f>
        <v>3.441095890410959</v>
      </c>
      <c r="J76" s="28">
        <f ca="1">ROUNDUP(IF(STAFF[[#This Row],[Tenure]]&gt;=3,3%,2%)*STAFF[[#This Row],[Salary]],0)</f>
        <v>2421</v>
      </c>
    </row>
    <row r="77" spans="1:10" x14ac:dyDescent="0.3">
      <c r="A77" t="s">
        <v>197</v>
      </c>
      <c r="B77" t="s">
        <v>15</v>
      </c>
      <c r="C77">
        <v>20</v>
      </c>
      <c r="D77" t="s">
        <v>16</v>
      </c>
      <c r="E77" s="8">
        <v>44683</v>
      </c>
      <c r="F77" t="s">
        <v>9</v>
      </c>
      <c r="G77" s="9">
        <v>79570</v>
      </c>
      <c r="H77" t="s">
        <v>205</v>
      </c>
      <c r="I77" s="10">
        <f ca="1">(TODAY()-STAFF[[#This Row],[Date Joined]])/365</f>
        <v>3.4712328767123286</v>
      </c>
      <c r="J77" s="28">
        <f ca="1">ROUNDUP(IF(STAFF[[#This Row],[Tenure]]&gt;=3,3%,2%)*STAFF[[#This Row],[Salary]],0)</f>
        <v>2388</v>
      </c>
    </row>
    <row r="78" spans="1:10" x14ac:dyDescent="0.3">
      <c r="A78" t="s">
        <v>104</v>
      </c>
      <c r="B78" t="s">
        <v>15</v>
      </c>
      <c r="C78">
        <v>20</v>
      </c>
      <c r="D78" t="s">
        <v>16</v>
      </c>
      <c r="E78" s="8">
        <v>44744</v>
      </c>
      <c r="F78" t="s">
        <v>9</v>
      </c>
      <c r="G78" s="9">
        <v>79570</v>
      </c>
      <c r="H78" t="s">
        <v>207</v>
      </c>
      <c r="I78" s="10">
        <f ca="1">(TODAY()-STAFF[[#This Row],[Date Joined]])/365</f>
        <v>3.3041095890410959</v>
      </c>
      <c r="J78" s="28">
        <f ca="1">ROUNDUP(IF(STAFF[[#This Row],[Tenure]]&gt;=3,3%,2%)*STAFF[[#This Row],[Salary]],0)</f>
        <v>2388</v>
      </c>
    </row>
    <row r="79" spans="1:10" x14ac:dyDescent="0.3">
      <c r="A79" t="s">
        <v>141</v>
      </c>
      <c r="B79" t="s">
        <v>8</v>
      </c>
      <c r="C79">
        <v>36</v>
      </c>
      <c r="D79" t="s">
        <v>16</v>
      </c>
      <c r="E79" s="8">
        <v>44433</v>
      </c>
      <c r="F79" t="s">
        <v>19</v>
      </c>
      <c r="G79" s="9">
        <v>78540</v>
      </c>
      <c r="H79" t="s">
        <v>205</v>
      </c>
      <c r="I79" s="10">
        <f ca="1">(TODAY()-STAFF[[#This Row],[Date Joined]])/365</f>
        <v>4.1561643835616442</v>
      </c>
      <c r="J79" s="28">
        <f ca="1">ROUNDUP(IF(STAFF[[#This Row],[Tenure]]&gt;=3,3%,2%)*STAFF[[#This Row],[Salary]],0)</f>
        <v>2357</v>
      </c>
    </row>
    <row r="80" spans="1:10" x14ac:dyDescent="0.3">
      <c r="A80" t="s">
        <v>48</v>
      </c>
      <c r="B80" t="s">
        <v>8</v>
      </c>
      <c r="C80">
        <v>36</v>
      </c>
      <c r="D80" t="s">
        <v>16</v>
      </c>
      <c r="E80" s="8">
        <v>44494</v>
      </c>
      <c r="F80" t="s">
        <v>19</v>
      </c>
      <c r="G80" s="9">
        <v>78540</v>
      </c>
      <c r="H80" t="s">
        <v>207</v>
      </c>
      <c r="I80" s="10">
        <f ca="1">(TODAY()-STAFF[[#This Row],[Date Joined]])/365</f>
        <v>3.989041095890411</v>
      </c>
      <c r="J80" s="28">
        <f ca="1">ROUNDUP(IF(STAFF[[#This Row],[Tenure]]&gt;=3,3%,2%)*STAFF[[#This Row],[Salary]],0)</f>
        <v>2357</v>
      </c>
    </row>
    <row r="81" spans="1:10" x14ac:dyDescent="0.3">
      <c r="A81" t="s">
        <v>164</v>
      </c>
      <c r="B81" t="s">
        <v>8</v>
      </c>
      <c r="C81">
        <v>36</v>
      </c>
      <c r="D81" t="s">
        <v>16</v>
      </c>
      <c r="E81" s="8">
        <v>44468</v>
      </c>
      <c r="F81" t="s">
        <v>9</v>
      </c>
      <c r="G81" s="9">
        <v>78390</v>
      </c>
      <c r="H81" t="s">
        <v>205</v>
      </c>
      <c r="I81" s="10">
        <f ca="1">(TODAY()-STAFF[[#This Row],[Date Joined]])/365</f>
        <v>4.0602739726027401</v>
      </c>
      <c r="J81" s="28">
        <f ca="1">ROUNDUP(IF(STAFF[[#This Row],[Tenure]]&gt;=3,3%,2%)*STAFF[[#This Row],[Salary]],0)</f>
        <v>2352</v>
      </c>
    </row>
    <row r="82" spans="1:10" x14ac:dyDescent="0.3">
      <c r="A82" t="s">
        <v>72</v>
      </c>
      <c r="B82" t="s">
        <v>8</v>
      </c>
      <c r="C82">
        <v>36</v>
      </c>
      <c r="D82" t="s">
        <v>16</v>
      </c>
      <c r="E82" s="8">
        <v>44529</v>
      </c>
      <c r="F82" t="s">
        <v>9</v>
      </c>
      <c r="G82" s="9">
        <v>78390</v>
      </c>
      <c r="H82" t="s">
        <v>207</v>
      </c>
      <c r="I82" s="10">
        <f ca="1">(TODAY()-STAFF[[#This Row],[Date Joined]])/365</f>
        <v>3.893150684931507</v>
      </c>
      <c r="J82" s="28">
        <f ca="1">ROUNDUP(IF(STAFF[[#This Row],[Tenure]]&gt;=3,3%,2%)*STAFF[[#This Row],[Salary]],0)</f>
        <v>2352</v>
      </c>
    </row>
    <row r="83" spans="1:10" x14ac:dyDescent="0.3">
      <c r="A83" t="s">
        <v>154</v>
      </c>
      <c r="B83" t="s">
        <v>8</v>
      </c>
      <c r="C83">
        <v>22</v>
      </c>
      <c r="D83" t="s">
        <v>13</v>
      </c>
      <c r="E83" s="8">
        <v>44388</v>
      </c>
      <c r="F83" t="s">
        <v>9</v>
      </c>
      <c r="G83" s="9">
        <v>76900</v>
      </c>
      <c r="H83" t="s">
        <v>205</v>
      </c>
      <c r="I83" s="10">
        <f ca="1">(TODAY()-STAFF[[#This Row],[Date Joined]])/365</f>
        <v>4.279452054794521</v>
      </c>
      <c r="J83" s="28">
        <f ca="1">ROUNDUP(IF(STAFF[[#This Row],[Tenure]]&gt;=3,3%,2%)*STAFF[[#This Row],[Salary]],0)</f>
        <v>2307</v>
      </c>
    </row>
    <row r="84" spans="1:10" x14ac:dyDescent="0.3">
      <c r="A84" t="s">
        <v>62</v>
      </c>
      <c r="B84" t="s">
        <v>8</v>
      </c>
      <c r="C84">
        <v>22</v>
      </c>
      <c r="D84" t="s">
        <v>13</v>
      </c>
      <c r="E84" s="8">
        <v>44450</v>
      </c>
      <c r="F84" t="s">
        <v>9</v>
      </c>
      <c r="G84" s="9">
        <v>76900</v>
      </c>
      <c r="H84" t="s">
        <v>207</v>
      </c>
      <c r="I84" s="10">
        <f ca="1">(TODAY()-STAFF[[#This Row],[Date Joined]])/365</f>
        <v>4.1095890410958908</v>
      </c>
      <c r="J84" s="28">
        <f ca="1">ROUNDUP(IF(STAFF[[#This Row],[Tenure]]&gt;=3,3%,2%)*STAFF[[#This Row],[Salary]],0)</f>
        <v>2307</v>
      </c>
    </row>
    <row r="85" spans="1:10" x14ac:dyDescent="0.3">
      <c r="A85" t="s">
        <v>129</v>
      </c>
      <c r="B85" t="s">
        <v>8</v>
      </c>
      <c r="C85">
        <v>28</v>
      </c>
      <c r="D85" t="s">
        <v>16</v>
      </c>
      <c r="E85" s="8">
        <v>44124</v>
      </c>
      <c r="F85" t="s">
        <v>21</v>
      </c>
      <c r="G85" s="9">
        <v>75970</v>
      </c>
      <c r="H85" t="s">
        <v>205</v>
      </c>
      <c r="I85" s="10">
        <f ca="1">(TODAY()-STAFF[[#This Row],[Date Joined]])/365</f>
        <v>5.0027397260273974</v>
      </c>
      <c r="J85" s="28">
        <f ca="1">ROUNDUP(IF(STAFF[[#This Row],[Tenure]]&gt;=3,3%,2%)*STAFF[[#This Row],[Salary]],0)</f>
        <v>2280</v>
      </c>
    </row>
    <row r="86" spans="1:10" x14ac:dyDescent="0.3">
      <c r="A86" t="s">
        <v>35</v>
      </c>
      <c r="B86" t="s">
        <v>8</v>
      </c>
      <c r="C86">
        <v>28</v>
      </c>
      <c r="D86" t="s">
        <v>16</v>
      </c>
      <c r="E86" s="8">
        <v>44185</v>
      </c>
      <c r="F86" t="s">
        <v>21</v>
      </c>
      <c r="G86" s="9">
        <v>75970</v>
      </c>
      <c r="H86" t="s">
        <v>207</v>
      </c>
      <c r="I86" s="10">
        <f ca="1">(TODAY()-STAFF[[#This Row],[Date Joined]])/365</f>
        <v>4.8356164383561646</v>
      </c>
      <c r="J86" s="28">
        <f ca="1">ROUNDUP(IF(STAFF[[#This Row],[Tenure]]&gt;=3,3%,2%)*STAFF[[#This Row],[Salary]],0)</f>
        <v>2280</v>
      </c>
    </row>
    <row r="87" spans="1:10" x14ac:dyDescent="0.3">
      <c r="A87" t="s">
        <v>170</v>
      </c>
      <c r="B87" t="s">
        <v>15</v>
      </c>
      <c r="C87">
        <v>21</v>
      </c>
      <c r="D87" t="s">
        <v>16</v>
      </c>
      <c r="E87" s="8">
        <v>44180</v>
      </c>
      <c r="F87" t="s">
        <v>56</v>
      </c>
      <c r="G87" s="9">
        <v>75880</v>
      </c>
      <c r="H87" t="s">
        <v>205</v>
      </c>
      <c r="I87" s="10">
        <f ca="1">(TODAY()-STAFF[[#This Row],[Date Joined]])/365</f>
        <v>4.8493150684931505</v>
      </c>
      <c r="J87" s="28">
        <f ca="1">ROUNDUP(IF(STAFF[[#This Row],[Tenure]]&gt;=3,3%,2%)*STAFF[[#This Row],[Salary]],0)</f>
        <v>2277</v>
      </c>
    </row>
    <row r="88" spans="1:10" x14ac:dyDescent="0.3">
      <c r="A88" t="s">
        <v>78</v>
      </c>
      <c r="B88" t="s">
        <v>15</v>
      </c>
      <c r="C88">
        <v>21</v>
      </c>
      <c r="D88" t="s">
        <v>16</v>
      </c>
      <c r="E88" s="8">
        <v>44242</v>
      </c>
      <c r="F88" t="s">
        <v>56</v>
      </c>
      <c r="G88" s="9">
        <v>75880</v>
      </c>
      <c r="H88" t="s">
        <v>207</v>
      </c>
      <c r="I88" s="10">
        <f ca="1">(TODAY()-STAFF[[#This Row],[Date Joined]])/365</f>
        <v>4.6794520547945204</v>
      </c>
      <c r="J88" s="28">
        <f ca="1">ROUNDUP(IF(STAFF[[#This Row],[Tenure]]&gt;=3,3%,2%)*STAFF[[#This Row],[Salary]],0)</f>
        <v>2277</v>
      </c>
    </row>
    <row r="89" spans="1:10" x14ac:dyDescent="0.3">
      <c r="A89" t="s">
        <v>135</v>
      </c>
      <c r="B89" t="s">
        <v>8</v>
      </c>
      <c r="C89">
        <v>33</v>
      </c>
      <c r="D89" t="s">
        <v>42</v>
      </c>
      <c r="E89" s="8">
        <v>44313</v>
      </c>
      <c r="F89" t="s">
        <v>12</v>
      </c>
      <c r="G89" s="9">
        <v>75480</v>
      </c>
      <c r="H89" t="s">
        <v>205</v>
      </c>
      <c r="I89" s="10">
        <f ca="1">(TODAY()-STAFF[[#This Row],[Date Joined]])/365</f>
        <v>4.484931506849315</v>
      </c>
      <c r="J89" s="28">
        <f ca="1">ROUNDUP(IF(STAFF[[#This Row],[Tenure]]&gt;=3,3%,2%)*STAFF[[#This Row],[Salary]],0)</f>
        <v>2265</v>
      </c>
    </row>
    <row r="90" spans="1:10" x14ac:dyDescent="0.3">
      <c r="A90" t="s">
        <v>41</v>
      </c>
      <c r="B90" t="s">
        <v>8</v>
      </c>
      <c r="C90">
        <v>33</v>
      </c>
      <c r="D90" t="s">
        <v>42</v>
      </c>
      <c r="E90" s="8">
        <v>44374</v>
      </c>
      <c r="F90" t="s">
        <v>12</v>
      </c>
      <c r="G90" s="9">
        <v>75480</v>
      </c>
      <c r="H90" t="s">
        <v>207</v>
      </c>
      <c r="I90" s="10">
        <f ca="1">(TODAY()-STAFF[[#This Row],[Date Joined]])/365</f>
        <v>4.3178082191780822</v>
      </c>
      <c r="J90" s="28">
        <f ca="1">ROUNDUP(IF(STAFF[[#This Row],[Tenure]]&gt;=3,3%,2%)*STAFF[[#This Row],[Salary]],0)</f>
        <v>2265</v>
      </c>
    </row>
    <row r="91" spans="1:10" x14ac:dyDescent="0.3">
      <c r="A91" t="s">
        <v>188</v>
      </c>
      <c r="B91" t="s">
        <v>8</v>
      </c>
      <c r="C91">
        <v>33</v>
      </c>
      <c r="D91" t="s">
        <v>16</v>
      </c>
      <c r="E91" s="8">
        <v>44253</v>
      </c>
      <c r="F91" t="s">
        <v>12</v>
      </c>
      <c r="G91" s="9">
        <v>75280</v>
      </c>
      <c r="H91" t="s">
        <v>205</v>
      </c>
      <c r="I91" s="10">
        <f ca="1">(TODAY()-STAFF[[#This Row],[Date Joined]])/365</f>
        <v>4.6493150684931503</v>
      </c>
      <c r="J91" s="28">
        <f ca="1">ROUNDUP(IF(STAFF[[#This Row],[Tenure]]&gt;=3,3%,2%)*STAFF[[#This Row],[Salary]],0)</f>
        <v>2259</v>
      </c>
    </row>
    <row r="92" spans="1:10" x14ac:dyDescent="0.3">
      <c r="A92" t="s">
        <v>95</v>
      </c>
      <c r="B92" t="s">
        <v>8</v>
      </c>
      <c r="C92">
        <v>33</v>
      </c>
      <c r="D92" t="s">
        <v>16</v>
      </c>
      <c r="E92" s="8">
        <v>44312</v>
      </c>
      <c r="F92" t="s">
        <v>12</v>
      </c>
      <c r="G92" s="9">
        <v>75280</v>
      </c>
      <c r="H92" t="s">
        <v>207</v>
      </c>
      <c r="I92" s="10">
        <f ca="1">(TODAY()-STAFF[[#This Row],[Date Joined]])/365</f>
        <v>4.4876712328767123</v>
      </c>
      <c r="J92" s="28">
        <f ca="1">ROUNDUP(IF(STAFF[[#This Row],[Tenure]]&gt;=3,3%,2%)*STAFF[[#This Row],[Salary]],0)</f>
        <v>2259</v>
      </c>
    </row>
    <row r="93" spans="1:10" x14ac:dyDescent="0.3">
      <c r="A93" t="s">
        <v>111</v>
      </c>
      <c r="B93" t="s">
        <v>8</v>
      </c>
      <c r="C93">
        <v>42</v>
      </c>
      <c r="D93" t="s">
        <v>10</v>
      </c>
      <c r="E93" s="8">
        <v>44718</v>
      </c>
      <c r="F93" t="s">
        <v>9</v>
      </c>
      <c r="G93" s="9">
        <v>75000</v>
      </c>
      <c r="H93" t="s">
        <v>205</v>
      </c>
      <c r="I93" s="10">
        <f ca="1">(TODAY()-STAFF[[#This Row],[Date Joined]])/365</f>
        <v>3.3753424657534246</v>
      </c>
      <c r="J93" s="28">
        <f ca="1">ROUNDUP(IF(STAFF[[#This Row],[Tenure]]&gt;=3,3%,2%)*STAFF[[#This Row],[Salary]],0)</f>
        <v>2250</v>
      </c>
    </row>
    <row r="94" spans="1:10" x14ac:dyDescent="0.3">
      <c r="A94" t="s">
        <v>7</v>
      </c>
      <c r="B94" t="s">
        <v>8</v>
      </c>
      <c r="C94">
        <v>42</v>
      </c>
      <c r="D94" t="s">
        <v>10</v>
      </c>
      <c r="E94" s="8">
        <v>44779</v>
      </c>
      <c r="F94" t="s">
        <v>9</v>
      </c>
      <c r="G94" s="9">
        <v>75000</v>
      </c>
      <c r="H94" t="s">
        <v>207</v>
      </c>
      <c r="I94" s="10">
        <f ca="1">(TODAY()-STAFF[[#This Row],[Date Joined]])/365</f>
        <v>3.2082191780821918</v>
      </c>
      <c r="J94" s="28">
        <f ca="1">ROUNDUP(IF(STAFF[[#This Row],[Tenure]]&gt;=3,3%,2%)*STAFF[[#This Row],[Salary]],0)</f>
        <v>2250</v>
      </c>
    </row>
    <row r="95" spans="1:10" x14ac:dyDescent="0.3">
      <c r="A95" t="s">
        <v>115</v>
      </c>
      <c r="B95" t="s">
        <v>15</v>
      </c>
      <c r="C95">
        <v>33</v>
      </c>
      <c r="D95" t="s">
        <v>16</v>
      </c>
      <c r="E95" s="8">
        <v>44324</v>
      </c>
      <c r="F95" t="s">
        <v>19</v>
      </c>
      <c r="G95" s="9">
        <v>74550</v>
      </c>
      <c r="H95" t="s">
        <v>205</v>
      </c>
      <c r="I95" s="10">
        <f ca="1">(TODAY()-STAFF[[#This Row],[Date Joined]])/365</f>
        <v>4.4547945205479449</v>
      </c>
      <c r="J95" s="28">
        <f ca="1">ROUNDUP(IF(STAFF[[#This Row],[Tenure]]&gt;=3,3%,2%)*STAFF[[#This Row],[Salary]],0)</f>
        <v>2237</v>
      </c>
    </row>
    <row r="96" spans="1:10" x14ac:dyDescent="0.3">
      <c r="A96" t="s">
        <v>18</v>
      </c>
      <c r="B96" t="s">
        <v>15</v>
      </c>
      <c r="C96">
        <v>33</v>
      </c>
      <c r="D96" t="s">
        <v>16</v>
      </c>
      <c r="E96" s="8">
        <v>44385</v>
      </c>
      <c r="F96" t="s">
        <v>19</v>
      </c>
      <c r="G96" s="9">
        <v>74550</v>
      </c>
      <c r="H96" t="s">
        <v>207</v>
      </c>
      <c r="I96" s="10">
        <f ca="1">(TODAY()-STAFF[[#This Row],[Date Joined]])/365</f>
        <v>4.2876712328767121</v>
      </c>
      <c r="J96" s="28">
        <f ca="1">ROUNDUP(IF(STAFF[[#This Row],[Tenure]]&gt;=3,3%,2%)*STAFF[[#This Row],[Salary]],0)</f>
        <v>2237</v>
      </c>
    </row>
    <row r="97" spans="1:10" x14ac:dyDescent="0.3">
      <c r="A97" t="s">
        <v>187</v>
      </c>
      <c r="B97" t="s">
        <v>15</v>
      </c>
      <c r="C97">
        <v>36</v>
      </c>
      <c r="D97" t="s">
        <v>16</v>
      </c>
      <c r="E97" s="8">
        <v>44272</v>
      </c>
      <c r="F97" t="s">
        <v>21</v>
      </c>
      <c r="G97" s="9">
        <v>71380</v>
      </c>
      <c r="H97" t="s">
        <v>205</v>
      </c>
      <c r="I97" s="10">
        <f ca="1">(TODAY()-STAFF[[#This Row],[Date Joined]])/365</f>
        <v>4.5972602739726032</v>
      </c>
      <c r="J97" s="28">
        <f ca="1">ROUNDUP(IF(STAFF[[#This Row],[Tenure]]&gt;=3,3%,2%)*STAFF[[#This Row],[Salary]],0)</f>
        <v>2142</v>
      </c>
    </row>
    <row r="98" spans="1:10" x14ac:dyDescent="0.3">
      <c r="A98" t="s">
        <v>94</v>
      </c>
      <c r="B98" t="s">
        <v>15</v>
      </c>
      <c r="C98">
        <v>36</v>
      </c>
      <c r="D98" t="s">
        <v>16</v>
      </c>
      <c r="E98" s="8">
        <v>44333</v>
      </c>
      <c r="F98" t="s">
        <v>21</v>
      </c>
      <c r="G98" s="9">
        <v>71380</v>
      </c>
      <c r="H98" t="s">
        <v>207</v>
      </c>
      <c r="I98" s="10">
        <f ca="1">(TODAY()-STAFF[[#This Row],[Date Joined]])/365</f>
        <v>4.4301369863013695</v>
      </c>
      <c r="J98" s="28">
        <f ca="1">ROUNDUP(IF(STAFF[[#This Row],[Tenure]]&gt;=3,3%,2%)*STAFF[[#This Row],[Salary]],0)</f>
        <v>2142</v>
      </c>
    </row>
    <row r="99" spans="1:10" x14ac:dyDescent="0.3">
      <c r="A99" t="s">
        <v>162</v>
      </c>
      <c r="B99" t="s">
        <v>15</v>
      </c>
      <c r="C99">
        <v>46</v>
      </c>
      <c r="D99" t="s">
        <v>16</v>
      </c>
      <c r="E99" s="8">
        <v>44697</v>
      </c>
      <c r="F99" t="s">
        <v>9</v>
      </c>
      <c r="G99" s="9">
        <v>70610</v>
      </c>
      <c r="H99" t="s">
        <v>205</v>
      </c>
      <c r="I99" s="10">
        <f ca="1">(TODAY()-STAFF[[#This Row],[Date Joined]])/365</f>
        <v>3.4328767123287673</v>
      </c>
      <c r="J99" s="28">
        <f ca="1">ROUNDUP(IF(STAFF[[#This Row],[Tenure]]&gt;=3,3%,2%)*STAFF[[#This Row],[Salary]],0)</f>
        <v>2119</v>
      </c>
    </row>
    <row r="100" spans="1:10" x14ac:dyDescent="0.3">
      <c r="A100" t="s">
        <v>70</v>
      </c>
      <c r="B100" t="s">
        <v>15</v>
      </c>
      <c r="C100">
        <v>46</v>
      </c>
      <c r="D100" t="s">
        <v>16</v>
      </c>
      <c r="E100" s="8">
        <v>44758</v>
      </c>
      <c r="F100" t="s">
        <v>9</v>
      </c>
      <c r="G100" s="9">
        <v>70610</v>
      </c>
      <c r="H100" t="s">
        <v>207</v>
      </c>
      <c r="I100" s="10">
        <f ca="1">(TODAY()-STAFF[[#This Row],[Date Joined]])/365</f>
        <v>3.2657534246575342</v>
      </c>
      <c r="J100" s="28">
        <f ca="1">ROUNDUP(IF(STAFF[[#This Row],[Tenure]]&gt;=3,3%,2%)*STAFF[[#This Row],[Salary]],0)</f>
        <v>2119</v>
      </c>
    </row>
    <row r="101" spans="1:10" x14ac:dyDescent="0.3">
      <c r="A101" t="s">
        <v>183</v>
      </c>
      <c r="B101" t="s">
        <v>15</v>
      </c>
      <c r="C101">
        <v>42</v>
      </c>
      <c r="D101" t="s">
        <v>24</v>
      </c>
      <c r="E101" s="8">
        <v>44670</v>
      </c>
      <c r="F101" t="s">
        <v>21</v>
      </c>
      <c r="G101" s="9">
        <v>70270</v>
      </c>
      <c r="H101" t="s">
        <v>205</v>
      </c>
      <c r="I101" s="10">
        <f ca="1">(TODAY()-STAFF[[#This Row],[Date Joined]])/365</f>
        <v>3.506849315068493</v>
      </c>
      <c r="J101" s="28">
        <f ca="1">ROUNDUP(IF(STAFF[[#This Row],[Tenure]]&gt;=3,3%,2%)*STAFF[[#This Row],[Salary]],0)</f>
        <v>2109</v>
      </c>
    </row>
    <row r="102" spans="1:10" x14ac:dyDescent="0.3">
      <c r="A102" t="s">
        <v>90</v>
      </c>
      <c r="B102" t="s">
        <v>15</v>
      </c>
      <c r="C102">
        <v>42</v>
      </c>
      <c r="D102" t="s">
        <v>24</v>
      </c>
      <c r="E102" s="8">
        <v>44731</v>
      </c>
      <c r="F102" t="s">
        <v>21</v>
      </c>
      <c r="G102" s="9">
        <v>70270</v>
      </c>
      <c r="H102" t="s">
        <v>207</v>
      </c>
      <c r="I102" s="10">
        <f ca="1">(TODAY()-STAFF[[#This Row],[Date Joined]])/365</f>
        <v>3.3397260273972602</v>
      </c>
      <c r="J102" s="28">
        <f ca="1">ROUNDUP(IF(STAFF[[#This Row],[Tenure]]&gt;=3,3%,2%)*STAFF[[#This Row],[Salary]],0)</f>
        <v>2109</v>
      </c>
    </row>
    <row r="103" spans="1:10" x14ac:dyDescent="0.3">
      <c r="A103" t="s">
        <v>159</v>
      </c>
      <c r="B103" t="s">
        <v>15</v>
      </c>
      <c r="C103">
        <v>30</v>
      </c>
      <c r="D103" t="s">
        <v>16</v>
      </c>
      <c r="E103" s="8">
        <v>44789</v>
      </c>
      <c r="F103" t="s">
        <v>12</v>
      </c>
      <c r="G103" s="9">
        <v>69710</v>
      </c>
      <c r="H103" t="s">
        <v>205</v>
      </c>
      <c r="I103" s="10">
        <f ca="1">(TODAY()-STAFF[[#This Row],[Date Joined]])/365</f>
        <v>3.1808219178082191</v>
      </c>
      <c r="J103" s="28">
        <f ca="1">ROUNDUP(IF(STAFF[[#This Row],[Tenure]]&gt;=3,3%,2%)*STAFF[[#This Row],[Salary]],0)</f>
        <v>2092</v>
      </c>
    </row>
    <row r="104" spans="1:10" x14ac:dyDescent="0.3">
      <c r="A104" t="s">
        <v>67</v>
      </c>
      <c r="B104" t="s">
        <v>15</v>
      </c>
      <c r="C104">
        <v>30</v>
      </c>
      <c r="D104" t="s">
        <v>16</v>
      </c>
      <c r="E104" s="8">
        <v>44850</v>
      </c>
      <c r="F104" t="s">
        <v>12</v>
      </c>
      <c r="G104" s="9">
        <v>69710</v>
      </c>
      <c r="H104" t="s">
        <v>207</v>
      </c>
      <c r="I104" s="10">
        <f ca="1">(TODAY()-STAFF[[#This Row],[Date Joined]])/365</f>
        <v>3.0136986301369864</v>
      </c>
      <c r="J104" s="28">
        <f ca="1">ROUNDUP(IF(STAFF[[#This Row],[Tenure]]&gt;=3,3%,2%)*STAFF[[#This Row],[Salary]],0)</f>
        <v>2092</v>
      </c>
    </row>
    <row r="105" spans="1:10" x14ac:dyDescent="0.3">
      <c r="A105" t="s">
        <v>119</v>
      </c>
      <c r="B105" t="s">
        <v>15</v>
      </c>
      <c r="C105">
        <v>30</v>
      </c>
      <c r="D105" t="s">
        <v>16</v>
      </c>
      <c r="E105" s="8">
        <v>44214</v>
      </c>
      <c r="F105" t="s">
        <v>12</v>
      </c>
      <c r="G105" s="9">
        <v>69120</v>
      </c>
      <c r="H105" t="s">
        <v>205</v>
      </c>
      <c r="I105" s="10">
        <f ca="1">(TODAY()-STAFF[[#This Row],[Date Joined]])/365</f>
        <v>4.7561643835616438</v>
      </c>
      <c r="J105" s="28">
        <f ca="1">ROUNDUP(IF(STAFF[[#This Row],[Tenure]]&gt;=3,3%,2%)*STAFF[[#This Row],[Salary]],0)</f>
        <v>2074</v>
      </c>
    </row>
    <row r="106" spans="1:10" x14ac:dyDescent="0.3">
      <c r="A106" t="s">
        <v>25</v>
      </c>
      <c r="B106" t="s">
        <v>15</v>
      </c>
      <c r="C106">
        <v>30</v>
      </c>
      <c r="D106" t="s">
        <v>16</v>
      </c>
      <c r="E106" s="8">
        <v>44273</v>
      </c>
      <c r="F106" t="s">
        <v>12</v>
      </c>
      <c r="G106" s="9">
        <v>69120</v>
      </c>
      <c r="H106" t="s">
        <v>207</v>
      </c>
      <c r="I106" s="10">
        <f ca="1">(TODAY()-STAFF[[#This Row],[Date Joined]])/365</f>
        <v>4.5945205479452058</v>
      </c>
      <c r="J106" s="28">
        <f ca="1">ROUNDUP(IF(STAFF[[#This Row],[Tenure]]&gt;=3,3%,2%)*STAFF[[#This Row],[Salary]],0)</f>
        <v>2074</v>
      </c>
    </row>
    <row r="107" spans="1:10" x14ac:dyDescent="0.3">
      <c r="A107" t="s">
        <v>190</v>
      </c>
      <c r="B107" t="s">
        <v>15</v>
      </c>
      <c r="C107">
        <v>37</v>
      </c>
      <c r="D107" t="s">
        <v>16</v>
      </c>
      <c r="E107" s="8">
        <v>44640</v>
      </c>
      <c r="F107" t="s">
        <v>12</v>
      </c>
      <c r="G107" s="9">
        <v>69070</v>
      </c>
      <c r="H107" t="s">
        <v>205</v>
      </c>
      <c r="I107" s="10">
        <f ca="1">(TODAY()-STAFF[[#This Row],[Date Joined]])/365</f>
        <v>3.5890410958904111</v>
      </c>
      <c r="J107" s="28">
        <f ca="1">ROUNDUP(IF(STAFF[[#This Row],[Tenure]]&gt;=3,3%,2%)*STAFF[[#This Row],[Salary]],0)</f>
        <v>2073</v>
      </c>
    </row>
    <row r="108" spans="1:10" x14ac:dyDescent="0.3">
      <c r="A108" t="s">
        <v>97</v>
      </c>
      <c r="B108" t="s">
        <v>15</v>
      </c>
      <c r="C108">
        <v>37</v>
      </c>
      <c r="D108" t="s">
        <v>16</v>
      </c>
      <c r="E108" s="8">
        <v>44701</v>
      </c>
      <c r="F108" t="s">
        <v>12</v>
      </c>
      <c r="G108" s="9">
        <v>69070</v>
      </c>
      <c r="H108" t="s">
        <v>207</v>
      </c>
      <c r="I108" s="10">
        <f ca="1">(TODAY()-STAFF[[#This Row],[Date Joined]])/365</f>
        <v>3.4219178082191779</v>
      </c>
      <c r="J108" s="28">
        <f ca="1">ROUNDUP(IF(STAFF[[#This Row],[Tenure]]&gt;=3,3%,2%)*STAFF[[#This Row],[Salary]],0)</f>
        <v>2073</v>
      </c>
    </row>
    <row r="109" spans="1:10" x14ac:dyDescent="0.3">
      <c r="A109" t="s">
        <v>184</v>
      </c>
      <c r="B109" t="s">
        <v>8</v>
      </c>
      <c r="C109">
        <v>20</v>
      </c>
      <c r="D109" t="s">
        <v>24</v>
      </c>
      <c r="E109" s="8">
        <v>44476</v>
      </c>
      <c r="F109" t="s">
        <v>19</v>
      </c>
      <c r="G109" s="9">
        <v>68900</v>
      </c>
      <c r="H109" t="s">
        <v>205</v>
      </c>
      <c r="I109" s="10">
        <f ca="1">(TODAY()-STAFF[[#This Row],[Date Joined]])/365</f>
        <v>4.0383561643835613</v>
      </c>
      <c r="J109" s="28">
        <f ca="1">ROUNDUP(IF(STAFF[[#This Row],[Tenure]]&gt;=3,3%,2%)*STAFF[[#This Row],[Salary]],0)</f>
        <v>2067</v>
      </c>
    </row>
    <row r="110" spans="1:10" x14ac:dyDescent="0.3">
      <c r="A110" t="s">
        <v>91</v>
      </c>
      <c r="B110" t="s">
        <v>8</v>
      </c>
      <c r="C110">
        <v>20</v>
      </c>
      <c r="D110" t="s">
        <v>24</v>
      </c>
      <c r="E110" s="8">
        <v>44537</v>
      </c>
      <c r="F110" t="s">
        <v>19</v>
      </c>
      <c r="G110" s="9">
        <v>68900</v>
      </c>
      <c r="H110" t="s">
        <v>207</v>
      </c>
      <c r="I110" s="10">
        <f ca="1">(TODAY()-STAFF[[#This Row],[Date Joined]])/365</f>
        <v>3.871232876712329</v>
      </c>
      <c r="J110" s="28">
        <f ca="1">ROUNDUP(IF(STAFF[[#This Row],[Tenure]]&gt;=3,3%,2%)*STAFF[[#This Row],[Salary]],0)</f>
        <v>2067</v>
      </c>
    </row>
    <row r="111" spans="1:10" x14ac:dyDescent="0.3">
      <c r="A111" t="s">
        <v>138</v>
      </c>
      <c r="B111" t="s">
        <v>15</v>
      </c>
      <c r="C111">
        <v>30</v>
      </c>
      <c r="D111" t="s">
        <v>16</v>
      </c>
      <c r="E111" s="8">
        <v>44640</v>
      </c>
      <c r="F111" t="s">
        <v>9</v>
      </c>
      <c r="G111" s="9">
        <v>67950</v>
      </c>
      <c r="H111" t="s">
        <v>205</v>
      </c>
      <c r="I111" s="10">
        <f ca="1">(TODAY()-STAFF[[#This Row],[Date Joined]])/365</f>
        <v>3.5890410958904111</v>
      </c>
      <c r="J111" s="28">
        <f ca="1">ROUNDUP(IF(STAFF[[#This Row],[Tenure]]&gt;=3,3%,2%)*STAFF[[#This Row],[Salary]],0)</f>
        <v>2039</v>
      </c>
    </row>
    <row r="112" spans="1:10" x14ac:dyDescent="0.3">
      <c r="A112" t="s">
        <v>45</v>
      </c>
      <c r="B112" t="s">
        <v>15</v>
      </c>
      <c r="C112">
        <v>30</v>
      </c>
      <c r="D112" t="s">
        <v>16</v>
      </c>
      <c r="E112" s="8">
        <v>44701</v>
      </c>
      <c r="F112" t="s">
        <v>9</v>
      </c>
      <c r="G112" s="9">
        <v>67950</v>
      </c>
      <c r="H112" t="s">
        <v>207</v>
      </c>
      <c r="I112" s="10">
        <f ca="1">(TODAY()-STAFF[[#This Row],[Date Joined]])/365</f>
        <v>3.4219178082191779</v>
      </c>
      <c r="J112" s="28">
        <f ca="1">ROUNDUP(IF(STAFF[[#This Row],[Tenure]]&gt;=3,3%,2%)*STAFF[[#This Row],[Salary]],0)</f>
        <v>2039</v>
      </c>
    </row>
    <row r="113" spans="1:10" x14ac:dyDescent="0.3">
      <c r="A113" t="s">
        <v>121</v>
      </c>
      <c r="B113" t="s">
        <v>8</v>
      </c>
      <c r="C113">
        <v>30</v>
      </c>
      <c r="D113" t="s">
        <v>24</v>
      </c>
      <c r="E113" s="8">
        <v>44328</v>
      </c>
      <c r="F113" t="s">
        <v>21</v>
      </c>
      <c r="G113" s="9">
        <v>67910</v>
      </c>
      <c r="H113" t="s">
        <v>205</v>
      </c>
      <c r="I113" s="10">
        <f ca="1">(TODAY()-STAFF[[#This Row],[Date Joined]])/365</f>
        <v>4.4438356164383563</v>
      </c>
      <c r="J113" s="28">
        <f ca="1">ROUNDUP(IF(STAFF[[#This Row],[Tenure]]&gt;=3,3%,2%)*STAFF[[#This Row],[Salary]],0)</f>
        <v>2038</v>
      </c>
    </row>
    <row r="114" spans="1:10" x14ac:dyDescent="0.3">
      <c r="A114" t="s">
        <v>27</v>
      </c>
      <c r="B114" t="s">
        <v>8</v>
      </c>
      <c r="C114">
        <v>30</v>
      </c>
      <c r="D114" t="s">
        <v>24</v>
      </c>
      <c r="E114" s="8">
        <v>44389</v>
      </c>
      <c r="F114" t="s">
        <v>21</v>
      </c>
      <c r="G114" s="9">
        <v>67910</v>
      </c>
      <c r="H114" t="s">
        <v>207</v>
      </c>
      <c r="I114" s="10">
        <f ca="1">(TODAY()-STAFF[[#This Row],[Date Joined]])/365</f>
        <v>4.2767123287671236</v>
      </c>
      <c r="J114" s="28">
        <f ca="1">ROUNDUP(IF(STAFF[[#This Row],[Tenure]]&gt;=3,3%,2%)*STAFF[[#This Row],[Salary]],0)</f>
        <v>2038</v>
      </c>
    </row>
    <row r="115" spans="1:10" x14ac:dyDescent="0.3">
      <c r="A115" t="s">
        <v>126</v>
      </c>
      <c r="B115" t="s">
        <v>8</v>
      </c>
      <c r="C115">
        <v>21</v>
      </c>
      <c r="D115" t="s">
        <v>16</v>
      </c>
      <c r="E115" s="8">
        <v>44256</v>
      </c>
      <c r="F115" t="s">
        <v>21</v>
      </c>
      <c r="G115" s="9">
        <v>65920</v>
      </c>
      <c r="H115" t="s">
        <v>205</v>
      </c>
      <c r="I115" s="10">
        <f ca="1">(TODAY()-STAFF[[#This Row],[Date Joined]])/365</f>
        <v>4.6410958904109592</v>
      </c>
      <c r="J115" s="28">
        <f ca="1">ROUNDUP(IF(STAFF[[#This Row],[Tenure]]&gt;=3,3%,2%)*STAFF[[#This Row],[Salary]],0)</f>
        <v>1978</v>
      </c>
    </row>
    <row r="116" spans="1:10" x14ac:dyDescent="0.3">
      <c r="A116" t="s">
        <v>32</v>
      </c>
      <c r="B116" t="s">
        <v>8</v>
      </c>
      <c r="C116">
        <v>21</v>
      </c>
      <c r="D116" t="s">
        <v>16</v>
      </c>
      <c r="E116" s="8">
        <v>44317</v>
      </c>
      <c r="F116" t="s">
        <v>21</v>
      </c>
      <c r="G116" s="9">
        <v>65920</v>
      </c>
      <c r="H116" t="s">
        <v>207</v>
      </c>
      <c r="I116" s="10">
        <f ca="1">(TODAY()-STAFF[[#This Row],[Date Joined]])/365</f>
        <v>4.4739726027397264</v>
      </c>
      <c r="J116" s="28">
        <f ca="1">ROUNDUP(IF(STAFF[[#This Row],[Tenure]]&gt;=3,3%,2%)*STAFF[[#This Row],[Salary]],0)</f>
        <v>1978</v>
      </c>
    </row>
    <row r="117" spans="1:10" x14ac:dyDescent="0.3">
      <c r="A117" t="s">
        <v>168</v>
      </c>
      <c r="B117" t="s">
        <v>15</v>
      </c>
      <c r="C117">
        <v>25</v>
      </c>
      <c r="D117" t="s">
        <v>16</v>
      </c>
      <c r="E117" s="8">
        <v>44322</v>
      </c>
      <c r="F117" t="s">
        <v>19</v>
      </c>
      <c r="G117" s="9">
        <v>65700</v>
      </c>
      <c r="H117" t="s">
        <v>205</v>
      </c>
      <c r="I117" s="10">
        <f ca="1">(TODAY()-STAFF[[#This Row],[Date Joined]])/365</f>
        <v>4.4602739726027396</v>
      </c>
      <c r="J117" s="28">
        <f ca="1">ROUNDUP(IF(STAFF[[#This Row],[Tenure]]&gt;=3,3%,2%)*STAFF[[#This Row],[Salary]],0)</f>
        <v>1971</v>
      </c>
    </row>
    <row r="118" spans="1:10" x14ac:dyDescent="0.3">
      <c r="A118" t="s">
        <v>76</v>
      </c>
      <c r="B118" t="s">
        <v>15</v>
      </c>
      <c r="C118">
        <v>25</v>
      </c>
      <c r="D118" t="s">
        <v>16</v>
      </c>
      <c r="E118" s="8">
        <v>44383</v>
      </c>
      <c r="F118" t="s">
        <v>19</v>
      </c>
      <c r="G118" s="9">
        <v>65700</v>
      </c>
      <c r="H118" t="s">
        <v>207</v>
      </c>
      <c r="I118" s="10">
        <f ca="1">(TODAY()-STAFF[[#This Row],[Date Joined]])/365</f>
        <v>4.2931506849315069</v>
      </c>
      <c r="J118" s="28">
        <f ca="1">ROUNDUP(IF(STAFF[[#This Row],[Tenure]]&gt;=3,3%,2%)*STAFF[[#This Row],[Salary]],0)</f>
        <v>1971</v>
      </c>
    </row>
    <row r="119" spans="1:10" x14ac:dyDescent="0.3">
      <c r="A119" t="s">
        <v>186</v>
      </c>
      <c r="B119" t="s">
        <v>8</v>
      </c>
      <c r="C119">
        <v>33</v>
      </c>
      <c r="D119" t="s">
        <v>16</v>
      </c>
      <c r="E119" s="8">
        <v>44006</v>
      </c>
      <c r="F119" t="s">
        <v>21</v>
      </c>
      <c r="G119" s="9">
        <v>65360</v>
      </c>
      <c r="H119" t="s">
        <v>205</v>
      </c>
      <c r="I119" s="10">
        <f ca="1">(TODAY()-STAFF[[#This Row],[Date Joined]])/365</f>
        <v>5.3260273972602743</v>
      </c>
      <c r="J119" s="28">
        <f ca="1">ROUNDUP(IF(STAFF[[#This Row],[Tenure]]&gt;=3,3%,2%)*STAFF[[#This Row],[Salary]],0)</f>
        <v>1961</v>
      </c>
    </row>
    <row r="120" spans="1:10" x14ac:dyDescent="0.3">
      <c r="A120" t="s">
        <v>93</v>
      </c>
      <c r="B120" t="s">
        <v>8</v>
      </c>
      <c r="C120">
        <v>33</v>
      </c>
      <c r="D120" t="s">
        <v>16</v>
      </c>
      <c r="E120" s="8">
        <v>44067</v>
      </c>
      <c r="F120" t="s">
        <v>21</v>
      </c>
      <c r="G120" s="9">
        <v>65360</v>
      </c>
      <c r="H120" t="s">
        <v>207</v>
      </c>
      <c r="I120" s="10">
        <f ca="1">(TODAY()-STAFF[[#This Row],[Date Joined]])/365</f>
        <v>5.1589041095890407</v>
      </c>
      <c r="J120" s="28">
        <f ca="1">ROUNDUP(IF(STAFF[[#This Row],[Tenure]]&gt;=3,3%,2%)*STAFF[[#This Row],[Salary]],0)</f>
        <v>1961</v>
      </c>
    </row>
    <row r="121" spans="1:10" x14ac:dyDescent="0.3">
      <c r="A121" t="s">
        <v>116</v>
      </c>
      <c r="B121" t="s">
        <v>206</v>
      </c>
      <c r="C121">
        <v>30</v>
      </c>
      <c r="D121" t="s">
        <v>16</v>
      </c>
      <c r="E121" s="8">
        <v>44535</v>
      </c>
      <c r="F121" t="s">
        <v>21</v>
      </c>
      <c r="G121" s="9">
        <v>64000</v>
      </c>
      <c r="H121" t="s">
        <v>205</v>
      </c>
      <c r="I121" s="10">
        <f ca="1">(TODAY()-STAFF[[#This Row],[Date Joined]])/365</f>
        <v>3.8767123287671232</v>
      </c>
      <c r="J121" s="28">
        <f ca="1">ROUNDUP(IF(STAFF[[#This Row],[Tenure]]&gt;=3,3%,2%)*STAFF[[#This Row],[Salary]],0)</f>
        <v>1920</v>
      </c>
    </row>
    <row r="122" spans="1:10" x14ac:dyDescent="0.3">
      <c r="A122" t="s">
        <v>20</v>
      </c>
      <c r="B122" t="s">
        <v>206</v>
      </c>
      <c r="C122">
        <v>30</v>
      </c>
      <c r="D122" t="s">
        <v>16</v>
      </c>
      <c r="E122" s="8">
        <v>44597</v>
      </c>
      <c r="F122" t="s">
        <v>21</v>
      </c>
      <c r="G122" s="9">
        <v>64000</v>
      </c>
      <c r="H122" t="s">
        <v>207</v>
      </c>
      <c r="I122" s="10">
        <f ca="1">(TODAY()-STAFF[[#This Row],[Date Joined]])/365</f>
        <v>3.7068493150684931</v>
      </c>
      <c r="J122" s="28">
        <f ca="1">ROUNDUP(IF(STAFF[[#This Row],[Tenure]]&gt;=3,3%,2%)*STAFF[[#This Row],[Salary]],0)</f>
        <v>1920</v>
      </c>
    </row>
    <row r="123" spans="1:10" x14ac:dyDescent="0.3">
      <c r="A123" t="s">
        <v>153</v>
      </c>
      <c r="B123" t="s">
        <v>8</v>
      </c>
      <c r="C123">
        <v>24</v>
      </c>
      <c r="D123" t="s">
        <v>16</v>
      </c>
      <c r="E123" s="8">
        <v>44087</v>
      </c>
      <c r="F123" t="s">
        <v>12</v>
      </c>
      <c r="G123" s="9">
        <v>62780</v>
      </c>
      <c r="H123" t="s">
        <v>205</v>
      </c>
      <c r="I123" s="10">
        <f ca="1">(TODAY()-STAFF[[#This Row],[Date Joined]])/365</f>
        <v>5.1041095890410961</v>
      </c>
      <c r="J123" s="28">
        <f ca="1">ROUNDUP(IF(STAFF[[#This Row],[Tenure]]&gt;=3,3%,2%)*STAFF[[#This Row],[Salary]],0)</f>
        <v>1884</v>
      </c>
    </row>
    <row r="124" spans="1:10" x14ac:dyDescent="0.3">
      <c r="A124" t="s">
        <v>61</v>
      </c>
      <c r="B124" t="s">
        <v>8</v>
      </c>
      <c r="C124">
        <v>24</v>
      </c>
      <c r="D124" t="s">
        <v>16</v>
      </c>
      <c r="E124" s="8">
        <v>44148</v>
      </c>
      <c r="F124" t="s">
        <v>12</v>
      </c>
      <c r="G124" s="9">
        <v>62780</v>
      </c>
      <c r="H124" t="s">
        <v>207</v>
      </c>
      <c r="I124" s="10">
        <f ca="1">(TODAY()-STAFF[[#This Row],[Date Joined]])/365</f>
        <v>4.9369863013698634</v>
      </c>
      <c r="J124" s="28">
        <f ca="1">ROUNDUP(IF(STAFF[[#This Row],[Tenure]]&gt;=3,3%,2%)*STAFF[[#This Row],[Salary]],0)</f>
        <v>1884</v>
      </c>
    </row>
    <row r="125" spans="1:10" x14ac:dyDescent="0.3">
      <c r="A125" t="s">
        <v>131</v>
      </c>
      <c r="B125" t="s">
        <v>15</v>
      </c>
      <c r="C125">
        <v>30</v>
      </c>
      <c r="D125" t="s">
        <v>16</v>
      </c>
      <c r="E125" s="8">
        <v>44607</v>
      </c>
      <c r="F125" t="s">
        <v>9</v>
      </c>
      <c r="G125" s="9">
        <v>60570</v>
      </c>
      <c r="H125" t="s">
        <v>205</v>
      </c>
      <c r="I125" s="10">
        <f ca="1">(TODAY()-STAFF[[#This Row],[Date Joined]])/365</f>
        <v>3.6794520547945204</v>
      </c>
      <c r="J125" s="28">
        <f ca="1">ROUNDUP(IF(STAFF[[#This Row],[Tenure]]&gt;=3,3%,2%)*STAFF[[#This Row],[Salary]],0)</f>
        <v>1818</v>
      </c>
    </row>
    <row r="126" spans="1:10" x14ac:dyDescent="0.3">
      <c r="A126" t="s">
        <v>37</v>
      </c>
      <c r="B126" t="s">
        <v>15</v>
      </c>
      <c r="C126">
        <v>30</v>
      </c>
      <c r="D126" t="s">
        <v>16</v>
      </c>
      <c r="E126" s="8">
        <v>44666</v>
      </c>
      <c r="F126" t="s">
        <v>9</v>
      </c>
      <c r="G126" s="9">
        <v>60570</v>
      </c>
      <c r="H126" t="s">
        <v>207</v>
      </c>
      <c r="I126" s="10">
        <f ca="1">(TODAY()-STAFF[[#This Row],[Date Joined]])/365</f>
        <v>3.5178082191780824</v>
      </c>
      <c r="J126" s="28">
        <f ca="1">ROUNDUP(IF(STAFF[[#This Row],[Tenure]]&gt;=3,3%,2%)*STAFF[[#This Row],[Salary]],0)</f>
        <v>1818</v>
      </c>
    </row>
    <row r="127" spans="1:10" x14ac:dyDescent="0.3">
      <c r="A127" t="s">
        <v>132</v>
      </c>
      <c r="B127" t="s">
        <v>8</v>
      </c>
      <c r="C127">
        <v>34</v>
      </c>
      <c r="D127" t="s">
        <v>16</v>
      </c>
      <c r="E127" s="8">
        <v>44550</v>
      </c>
      <c r="F127" t="s">
        <v>21</v>
      </c>
      <c r="G127" s="9">
        <v>60130</v>
      </c>
      <c r="H127" t="s">
        <v>205</v>
      </c>
      <c r="I127" s="10">
        <f ca="1">(TODAY()-STAFF[[#This Row],[Date Joined]])/365</f>
        <v>3.8356164383561642</v>
      </c>
      <c r="J127" s="28">
        <f ca="1">ROUNDUP(IF(STAFF[[#This Row],[Tenure]]&gt;=3,3%,2%)*STAFF[[#This Row],[Salary]],0)</f>
        <v>1804</v>
      </c>
    </row>
    <row r="128" spans="1:10" x14ac:dyDescent="0.3">
      <c r="A128" t="s">
        <v>38</v>
      </c>
      <c r="B128" t="s">
        <v>8</v>
      </c>
      <c r="C128">
        <v>34</v>
      </c>
      <c r="D128" t="s">
        <v>16</v>
      </c>
      <c r="E128" s="8">
        <v>44612</v>
      </c>
      <c r="F128" t="s">
        <v>21</v>
      </c>
      <c r="G128" s="9">
        <v>60130</v>
      </c>
      <c r="H128" t="s">
        <v>207</v>
      </c>
      <c r="I128" s="10">
        <f ca="1">(TODAY()-STAFF[[#This Row],[Date Joined]])/365</f>
        <v>3.6657534246575341</v>
      </c>
      <c r="J128" s="28">
        <f ca="1">ROUNDUP(IF(STAFF[[#This Row],[Tenure]]&gt;=3,3%,2%)*STAFF[[#This Row],[Salary]],0)</f>
        <v>1804</v>
      </c>
    </row>
    <row r="129" spans="1:10" x14ac:dyDescent="0.3">
      <c r="A129" t="s">
        <v>171</v>
      </c>
      <c r="B129" t="s">
        <v>15</v>
      </c>
      <c r="C129">
        <v>33</v>
      </c>
      <c r="D129" t="s">
        <v>16</v>
      </c>
      <c r="E129" s="8">
        <v>44181</v>
      </c>
      <c r="F129" t="s">
        <v>21</v>
      </c>
      <c r="G129" s="9">
        <v>59430</v>
      </c>
      <c r="H129" t="s">
        <v>205</v>
      </c>
      <c r="I129" s="10">
        <f ca="1">(TODAY()-STAFF[[#This Row],[Date Joined]])/365</f>
        <v>4.8465753424657532</v>
      </c>
      <c r="J129" s="28">
        <f ca="1">ROUNDUP(IF(STAFF[[#This Row],[Tenure]]&gt;=3,3%,2%)*STAFF[[#This Row],[Salary]],0)</f>
        <v>1783</v>
      </c>
    </row>
    <row r="130" spans="1:10" x14ac:dyDescent="0.3">
      <c r="A130" t="s">
        <v>79</v>
      </c>
      <c r="B130" t="s">
        <v>15</v>
      </c>
      <c r="C130">
        <v>33</v>
      </c>
      <c r="D130" t="s">
        <v>16</v>
      </c>
      <c r="E130" s="8">
        <v>44243</v>
      </c>
      <c r="F130" t="s">
        <v>21</v>
      </c>
      <c r="G130" s="9">
        <v>59430</v>
      </c>
      <c r="H130" t="s">
        <v>207</v>
      </c>
      <c r="I130" s="10">
        <f ca="1">(TODAY()-STAFF[[#This Row],[Date Joined]])/365</f>
        <v>4.6767123287671231</v>
      </c>
      <c r="J130" s="28">
        <f ca="1">ROUNDUP(IF(STAFF[[#This Row],[Tenure]]&gt;=3,3%,2%)*STAFF[[#This Row],[Salary]],0)</f>
        <v>1783</v>
      </c>
    </row>
    <row r="131" spans="1:10" x14ac:dyDescent="0.3">
      <c r="A131" t="s">
        <v>193</v>
      </c>
      <c r="B131" t="s">
        <v>15</v>
      </c>
      <c r="C131">
        <v>19</v>
      </c>
      <c r="D131" t="s">
        <v>16</v>
      </c>
      <c r="E131" s="8">
        <v>44218</v>
      </c>
      <c r="F131" t="s">
        <v>9</v>
      </c>
      <c r="G131" s="9">
        <v>58960</v>
      </c>
      <c r="H131" t="s">
        <v>205</v>
      </c>
      <c r="I131" s="10">
        <f ca="1">(TODAY()-STAFF[[#This Row],[Date Joined]])/365</f>
        <v>4.7452054794520544</v>
      </c>
      <c r="J131" s="28">
        <f ca="1">ROUNDUP(IF(STAFF[[#This Row],[Tenure]]&gt;=3,3%,2%)*STAFF[[#This Row],[Salary]],0)</f>
        <v>1769</v>
      </c>
    </row>
    <row r="132" spans="1:10" x14ac:dyDescent="0.3">
      <c r="A132" t="s">
        <v>100</v>
      </c>
      <c r="B132" t="s">
        <v>15</v>
      </c>
      <c r="C132">
        <v>19</v>
      </c>
      <c r="D132" t="s">
        <v>16</v>
      </c>
      <c r="E132" s="8">
        <v>44277</v>
      </c>
      <c r="F132" t="s">
        <v>9</v>
      </c>
      <c r="G132" s="9">
        <v>58960</v>
      </c>
      <c r="H132" t="s">
        <v>207</v>
      </c>
      <c r="I132" s="10">
        <f ca="1">(TODAY()-STAFF[[#This Row],[Date Joined]])/365</f>
        <v>4.5835616438356164</v>
      </c>
      <c r="J132" s="28">
        <f ca="1">ROUNDUP(IF(STAFF[[#This Row],[Tenure]]&gt;=3,3%,2%)*STAFF[[#This Row],[Salary]],0)</f>
        <v>1769</v>
      </c>
    </row>
    <row r="133" spans="1:10" x14ac:dyDescent="0.3">
      <c r="A133" t="s">
        <v>130</v>
      </c>
      <c r="B133" t="s">
        <v>8</v>
      </c>
      <c r="C133">
        <v>34</v>
      </c>
      <c r="D133" t="s">
        <v>16</v>
      </c>
      <c r="E133" s="8">
        <v>44594</v>
      </c>
      <c r="F133" t="s">
        <v>21</v>
      </c>
      <c r="G133" s="9">
        <v>58940</v>
      </c>
      <c r="H133" t="s">
        <v>205</v>
      </c>
      <c r="I133" s="10">
        <f ca="1">(TODAY()-STAFF[[#This Row],[Date Joined]])/365</f>
        <v>3.7150684931506848</v>
      </c>
      <c r="J133" s="28">
        <f ca="1">ROUNDUP(IF(STAFF[[#This Row],[Tenure]]&gt;=3,3%,2%)*STAFF[[#This Row],[Salary]],0)</f>
        <v>1769</v>
      </c>
    </row>
    <row r="134" spans="1:10" x14ac:dyDescent="0.3">
      <c r="A134" t="s">
        <v>36</v>
      </c>
      <c r="B134" t="s">
        <v>8</v>
      </c>
      <c r="C134">
        <v>34</v>
      </c>
      <c r="D134" t="s">
        <v>16</v>
      </c>
      <c r="E134" s="8">
        <v>44653</v>
      </c>
      <c r="F134" t="s">
        <v>21</v>
      </c>
      <c r="G134" s="9">
        <v>58940</v>
      </c>
      <c r="H134" t="s">
        <v>207</v>
      </c>
      <c r="I134" s="10">
        <f ca="1">(TODAY()-STAFF[[#This Row],[Date Joined]])/365</f>
        <v>3.5534246575342467</v>
      </c>
      <c r="J134" s="28">
        <f ca="1">ROUNDUP(IF(STAFF[[#This Row],[Tenure]]&gt;=3,3%,2%)*STAFF[[#This Row],[Salary]],0)</f>
        <v>1769</v>
      </c>
    </row>
    <row r="135" spans="1:10" x14ac:dyDescent="0.3">
      <c r="A135" t="s">
        <v>120</v>
      </c>
      <c r="B135" t="s">
        <v>8</v>
      </c>
      <c r="C135">
        <v>31</v>
      </c>
      <c r="D135" t="s">
        <v>16</v>
      </c>
      <c r="E135" s="8">
        <v>44604</v>
      </c>
      <c r="F135" t="s">
        <v>12</v>
      </c>
      <c r="G135" s="9">
        <v>58100</v>
      </c>
      <c r="H135" t="s">
        <v>205</v>
      </c>
      <c r="I135" s="10">
        <f ca="1">(TODAY()-STAFF[[#This Row],[Date Joined]])/365</f>
        <v>3.6876712328767125</v>
      </c>
      <c r="J135" s="28">
        <f ca="1">ROUNDUP(IF(STAFF[[#This Row],[Tenure]]&gt;=3,3%,2%)*STAFF[[#This Row],[Salary]],0)</f>
        <v>1743</v>
      </c>
    </row>
    <row r="136" spans="1:10" x14ac:dyDescent="0.3">
      <c r="A136" t="s">
        <v>26</v>
      </c>
      <c r="B136" t="s">
        <v>8</v>
      </c>
      <c r="C136">
        <v>31</v>
      </c>
      <c r="D136" t="s">
        <v>16</v>
      </c>
      <c r="E136" s="8">
        <v>44663</v>
      </c>
      <c r="F136" t="s">
        <v>12</v>
      </c>
      <c r="G136" s="9">
        <v>58100</v>
      </c>
      <c r="H136" t="s">
        <v>207</v>
      </c>
      <c r="I136" s="10">
        <f ca="1">(TODAY()-STAFF[[#This Row],[Date Joined]])/365</f>
        <v>3.526027397260274</v>
      </c>
      <c r="J136" s="28">
        <f ca="1">ROUNDUP(IF(STAFF[[#This Row],[Tenure]]&gt;=3,3%,2%)*STAFF[[#This Row],[Salary]],0)</f>
        <v>1743</v>
      </c>
    </row>
    <row r="137" spans="1:10" x14ac:dyDescent="0.3">
      <c r="A137" t="s">
        <v>125</v>
      </c>
      <c r="B137" t="s">
        <v>15</v>
      </c>
      <c r="C137">
        <v>21</v>
      </c>
      <c r="D137" t="s">
        <v>16</v>
      </c>
      <c r="E137" s="8">
        <v>44701</v>
      </c>
      <c r="F137" t="s">
        <v>9</v>
      </c>
      <c r="G137" s="9">
        <v>57090</v>
      </c>
      <c r="H137" t="s">
        <v>205</v>
      </c>
      <c r="I137" s="10">
        <f ca="1">(TODAY()-STAFF[[#This Row],[Date Joined]])/365</f>
        <v>3.4219178082191779</v>
      </c>
      <c r="J137" s="28">
        <f ca="1">ROUNDUP(IF(STAFF[[#This Row],[Tenure]]&gt;=3,3%,2%)*STAFF[[#This Row],[Salary]],0)</f>
        <v>1713</v>
      </c>
    </row>
    <row r="138" spans="1:10" x14ac:dyDescent="0.3">
      <c r="A138" t="s">
        <v>31</v>
      </c>
      <c r="B138" t="s">
        <v>15</v>
      </c>
      <c r="C138">
        <v>21</v>
      </c>
      <c r="D138" t="s">
        <v>16</v>
      </c>
      <c r="E138" s="8">
        <v>44762</v>
      </c>
      <c r="F138" t="s">
        <v>9</v>
      </c>
      <c r="G138" s="9">
        <v>57090</v>
      </c>
      <c r="H138" t="s">
        <v>207</v>
      </c>
      <c r="I138" s="10">
        <f ca="1">(TODAY()-STAFF[[#This Row],[Date Joined]])/365</f>
        <v>3.2547945205479452</v>
      </c>
      <c r="J138" s="28">
        <f ca="1">ROUNDUP(IF(STAFF[[#This Row],[Tenure]]&gt;=3,3%,2%)*STAFF[[#This Row],[Salary]],0)</f>
        <v>1713</v>
      </c>
    </row>
    <row r="139" spans="1:10" x14ac:dyDescent="0.3">
      <c r="A139" t="s">
        <v>202</v>
      </c>
      <c r="B139" t="s">
        <v>8</v>
      </c>
      <c r="C139">
        <v>38</v>
      </c>
      <c r="D139" t="s">
        <v>13</v>
      </c>
      <c r="E139" s="8">
        <v>44268</v>
      </c>
      <c r="F139" t="s">
        <v>19</v>
      </c>
      <c r="G139" s="9">
        <v>56870</v>
      </c>
      <c r="H139" t="s">
        <v>205</v>
      </c>
      <c r="I139" s="10">
        <f ca="1">(TODAY()-STAFF[[#This Row],[Date Joined]])/365</f>
        <v>4.6082191780821917</v>
      </c>
      <c r="J139" s="28">
        <f ca="1">ROUNDUP(IF(STAFF[[#This Row],[Tenure]]&gt;=3,3%,2%)*STAFF[[#This Row],[Salary]],0)</f>
        <v>1707</v>
      </c>
    </row>
    <row r="140" spans="1:10" x14ac:dyDescent="0.3">
      <c r="A140" t="s">
        <v>109</v>
      </c>
      <c r="B140" t="s">
        <v>8</v>
      </c>
      <c r="C140">
        <v>38</v>
      </c>
      <c r="D140" t="s">
        <v>13</v>
      </c>
      <c r="E140" s="8">
        <v>44329</v>
      </c>
      <c r="F140" t="s">
        <v>19</v>
      </c>
      <c r="G140" s="9">
        <v>56870</v>
      </c>
      <c r="H140" t="s">
        <v>207</v>
      </c>
      <c r="I140" s="10">
        <f ca="1">(TODAY()-STAFF[[#This Row],[Date Joined]])/365</f>
        <v>4.441095890410959</v>
      </c>
      <c r="J140" s="28">
        <f ca="1">ROUNDUP(IF(STAFF[[#This Row],[Tenure]]&gt;=3,3%,2%)*STAFF[[#This Row],[Salary]],0)</f>
        <v>1707</v>
      </c>
    </row>
    <row r="141" spans="1:10" x14ac:dyDescent="0.3">
      <c r="A141" t="s">
        <v>182</v>
      </c>
      <c r="B141" t="s">
        <v>15</v>
      </c>
      <c r="C141">
        <v>27</v>
      </c>
      <c r="D141" t="s">
        <v>16</v>
      </c>
      <c r="E141" s="8">
        <v>44073</v>
      </c>
      <c r="F141" t="s">
        <v>19</v>
      </c>
      <c r="G141" s="9">
        <v>54970</v>
      </c>
      <c r="H141" t="s">
        <v>205</v>
      </c>
      <c r="I141" s="10">
        <f ca="1">(TODAY()-STAFF[[#This Row],[Date Joined]])/365</f>
        <v>5.1424657534246574</v>
      </c>
      <c r="J141" s="28">
        <f ca="1">ROUNDUP(IF(STAFF[[#This Row],[Tenure]]&gt;=3,3%,2%)*STAFF[[#This Row],[Salary]],0)</f>
        <v>1650</v>
      </c>
    </row>
    <row r="142" spans="1:10" x14ac:dyDescent="0.3">
      <c r="A142" t="s">
        <v>89</v>
      </c>
      <c r="B142" t="s">
        <v>15</v>
      </c>
      <c r="C142">
        <v>27</v>
      </c>
      <c r="D142" t="s">
        <v>16</v>
      </c>
      <c r="E142" s="8">
        <v>44134</v>
      </c>
      <c r="F142" t="s">
        <v>19</v>
      </c>
      <c r="G142" s="9">
        <v>54970</v>
      </c>
      <c r="H142" t="s">
        <v>207</v>
      </c>
      <c r="I142" s="10">
        <f ca="1">(TODAY()-STAFF[[#This Row],[Date Joined]])/365</f>
        <v>4.9753424657534246</v>
      </c>
      <c r="J142" s="28">
        <f ca="1">ROUNDUP(IF(STAFF[[#This Row],[Tenure]]&gt;=3,3%,2%)*STAFF[[#This Row],[Salary]],0)</f>
        <v>1650</v>
      </c>
    </row>
    <row r="143" spans="1:10" x14ac:dyDescent="0.3">
      <c r="A143" t="s">
        <v>174</v>
      </c>
      <c r="B143" t="s">
        <v>15</v>
      </c>
      <c r="C143">
        <v>33</v>
      </c>
      <c r="D143" t="s">
        <v>16</v>
      </c>
      <c r="E143" s="8">
        <v>44448</v>
      </c>
      <c r="F143" t="s">
        <v>12</v>
      </c>
      <c r="G143" s="9">
        <v>53870</v>
      </c>
      <c r="H143" t="s">
        <v>205</v>
      </c>
      <c r="I143" s="10">
        <f ca="1">(TODAY()-STAFF[[#This Row],[Date Joined]])/365</f>
        <v>4.1150684931506847</v>
      </c>
      <c r="J143" s="28">
        <f ca="1">ROUNDUP(IF(STAFF[[#This Row],[Tenure]]&gt;=3,3%,2%)*STAFF[[#This Row],[Salary]],0)</f>
        <v>1617</v>
      </c>
    </row>
    <row r="144" spans="1:10" x14ac:dyDescent="0.3">
      <c r="A144" t="s">
        <v>82</v>
      </c>
      <c r="B144" t="s">
        <v>15</v>
      </c>
      <c r="C144">
        <v>33</v>
      </c>
      <c r="D144" t="s">
        <v>16</v>
      </c>
      <c r="E144" s="8">
        <v>44509</v>
      </c>
      <c r="F144" t="s">
        <v>12</v>
      </c>
      <c r="G144" s="9">
        <v>53870</v>
      </c>
      <c r="H144" t="s">
        <v>207</v>
      </c>
      <c r="I144" s="10">
        <f ca="1">(TODAY()-STAFF[[#This Row],[Date Joined]])/365</f>
        <v>3.9479452054794519</v>
      </c>
      <c r="J144" s="28">
        <f ca="1">ROUNDUP(IF(STAFF[[#This Row],[Tenure]]&gt;=3,3%,2%)*STAFF[[#This Row],[Salary]],0)</f>
        <v>1617</v>
      </c>
    </row>
    <row r="145" spans="1:10" x14ac:dyDescent="0.3">
      <c r="A145" t="s">
        <v>157</v>
      </c>
      <c r="B145" t="s">
        <v>15</v>
      </c>
      <c r="C145">
        <v>32</v>
      </c>
      <c r="D145" t="s">
        <v>16</v>
      </c>
      <c r="E145" s="8">
        <v>44403</v>
      </c>
      <c r="F145" t="s">
        <v>19</v>
      </c>
      <c r="G145" s="9">
        <v>53540</v>
      </c>
      <c r="H145" t="s">
        <v>205</v>
      </c>
      <c r="I145" s="10">
        <f ca="1">(TODAY()-STAFF[[#This Row],[Date Joined]])/365</f>
        <v>4.2383561643835614</v>
      </c>
      <c r="J145" s="28">
        <f ca="1">ROUNDUP(IF(STAFF[[#This Row],[Tenure]]&gt;=3,3%,2%)*STAFF[[#This Row],[Salary]],0)</f>
        <v>1607</v>
      </c>
    </row>
    <row r="146" spans="1:10" x14ac:dyDescent="0.3">
      <c r="A146" t="s">
        <v>139</v>
      </c>
      <c r="B146" t="s">
        <v>15</v>
      </c>
      <c r="C146">
        <v>26</v>
      </c>
      <c r="D146" t="s">
        <v>16</v>
      </c>
      <c r="E146" s="8">
        <v>44350</v>
      </c>
      <c r="F146" t="s">
        <v>9</v>
      </c>
      <c r="G146" s="9">
        <v>53540</v>
      </c>
      <c r="H146" t="s">
        <v>205</v>
      </c>
      <c r="I146" s="10">
        <f ca="1">(TODAY()-STAFF[[#This Row],[Date Joined]])/365</f>
        <v>4.3835616438356162</v>
      </c>
      <c r="J146" s="28">
        <f ca="1">ROUNDUP(IF(STAFF[[#This Row],[Tenure]]&gt;=3,3%,2%)*STAFF[[#This Row],[Salary]],0)</f>
        <v>1607</v>
      </c>
    </row>
    <row r="147" spans="1:10" x14ac:dyDescent="0.3">
      <c r="A147" t="s">
        <v>65</v>
      </c>
      <c r="B147" t="s">
        <v>15</v>
      </c>
      <c r="C147">
        <v>32</v>
      </c>
      <c r="D147" t="s">
        <v>16</v>
      </c>
      <c r="E147" s="8">
        <v>44465</v>
      </c>
      <c r="F147" t="s">
        <v>19</v>
      </c>
      <c r="G147" s="9">
        <v>53540</v>
      </c>
      <c r="H147" t="s">
        <v>207</v>
      </c>
      <c r="I147" s="10">
        <f ca="1">(TODAY()-STAFF[[#This Row],[Date Joined]])/365</f>
        <v>4.0684931506849313</v>
      </c>
      <c r="J147" s="28">
        <f ca="1">ROUNDUP(IF(STAFF[[#This Row],[Tenure]]&gt;=3,3%,2%)*STAFF[[#This Row],[Salary]],0)</f>
        <v>1607</v>
      </c>
    </row>
    <row r="148" spans="1:10" x14ac:dyDescent="0.3">
      <c r="A148" t="s">
        <v>46</v>
      </c>
      <c r="B148" t="s">
        <v>15</v>
      </c>
      <c r="C148">
        <v>26</v>
      </c>
      <c r="D148" t="s">
        <v>16</v>
      </c>
      <c r="E148" s="8">
        <v>44411</v>
      </c>
      <c r="F148" t="s">
        <v>9</v>
      </c>
      <c r="G148" s="9">
        <v>53540</v>
      </c>
      <c r="H148" t="s">
        <v>207</v>
      </c>
      <c r="I148" s="10">
        <f ca="1">(TODAY()-STAFF[[#This Row],[Date Joined]])/365</f>
        <v>4.2164383561643834</v>
      </c>
      <c r="J148" s="28">
        <f ca="1">ROUNDUP(IF(STAFF[[#This Row],[Tenure]]&gt;=3,3%,2%)*STAFF[[#This Row],[Salary]],0)</f>
        <v>1607</v>
      </c>
    </row>
    <row r="149" spans="1:10" x14ac:dyDescent="0.3">
      <c r="A149" t="s">
        <v>167</v>
      </c>
      <c r="B149" t="s">
        <v>8</v>
      </c>
      <c r="C149">
        <v>28</v>
      </c>
      <c r="D149" t="s">
        <v>16</v>
      </c>
      <c r="E149" s="8">
        <v>44296</v>
      </c>
      <c r="F149" t="s">
        <v>19</v>
      </c>
      <c r="G149" s="9">
        <v>53240</v>
      </c>
      <c r="H149" t="s">
        <v>205</v>
      </c>
      <c r="I149" s="10">
        <f ca="1">(TODAY()-STAFF[[#This Row],[Date Joined]])/365</f>
        <v>4.5315068493150683</v>
      </c>
      <c r="J149" s="28">
        <f ca="1">ROUNDUP(IF(STAFF[[#This Row],[Tenure]]&gt;=3,3%,2%)*STAFF[[#This Row],[Salary]],0)</f>
        <v>1598</v>
      </c>
    </row>
    <row r="150" spans="1:10" x14ac:dyDescent="0.3">
      <c r="A150" t="s">
        <v>75</v>
      </c>
      <c r="B150" t="s">
        <v>8</v>
      </c>
      <c r="C150">
        <v>28</v>
      </c>
      <c r="D150" t="s">
        <v>16</v>
      </c>
      <c r="E150" s="8">
        <v>44357</v>
      </c>
      <c r="F150" t="s">
        <v>19</v>
      </c>
      <c r="G150" s="9">
        <v>53240</v>
      </c>
      <c r="H150" t="s">
        <v>207</v>
      </c>
      <c r="I150" s="10">
        <f ca="1">(TODAY()-STAFF[[#This Row],[Date Joined]])/365</f>
        <v>4.3643835616438356</v>
      </c>
      <c r="J150" s="28">
        <f ca="1">ROUNDUP(IF(STAFF[[#This Row],[Tenure]]&gt;=3,3%,2%)*STAFF[[#This Row],[Salary]],0)</f>
        <v>1598</v>
      </c>
    </row>
    <row r="151" spans="1:10" x14ac:dyDescent="0.3">
      <c r="A151" t="s">
        <v>155</v>
      </c>
      <c r="B151" t="s">
        <v>15</v>
      </c>
      <c r="C151">
        <v>24</v>
      </c>
      <c r="D151" t="s">
        <v>24</v>
      </c>
      <c r="E151" s="8">
        <v>44375</v>
      </c>
      <c r="F151" t="s">
        <v>21</v>
      </c>
      <c r="G151" s="9">
        <v>52610</v>
      </c>
      <c r="H151" t="s">
        <v>205</v>
      </c>
      <c r="I151" s="10">
        <f ca="1">(TODAY()-STAFF[[#This Row],[Date Joined]])/365</f>
        <v>4.3150684931506849</v>
      </c>
      <c r="J151" s="28">
        <f ca="1">ROUNDUP(IF(STAFF[[#This Row],[Tenure]]&gt;=3,3%,2%)*STAFF[[#This Row],[Salary]],0)</f>
        <v>1579</v>
      </c>
    </row>
    <row r="152" spans="1:10" x14ac:dyDescent="0.3">
      <c r="A152" t="s">
        <v>63</v>
      </c>
      <c r="B152" t="s">
        <v>15</v>
      </c>
      <c r="C152">
        <v>24</v>
      </c>
      <c r="D152" t="s">
        <v>24</v>
      </c>
      <c r="E152" s="8">
        <v>44436</v>
      </c>
      <c r="F152" t="s">
        <v>21</v>
      </c>
      <c r="G152" s="9">
        <v>52610</v>
      </c>
      <c r="H152" t="s">
        <v>207</v>
      </c>
      <c r="I152" s="10">
        <f ca="1">(TODAY()-STAFF[[#This Row],[Date Joined]])/365</f>
        <v>4.1479452054794521</v>
      </c>
      <c r="J152" s="28">
        <f ca="1">ROUNDUP(IF(STAFF[[#This Row],[Tenure]]&gt;=3,3%,2%)*STAFF[[#This Row],[Salary]],0)</f>
        <v>1579</v>
      </c>
    </row>
    <row r="153" spans="1:10" x14ac:dyDescent="0.3">
      <c r="A153" t="s">
        <v>165</v>
      </c>
      <c r="B153" t="s">
        <v>8</v>
      </c>
      <c r="C153">
        <v>34</v>
      </c>
      <c r="D153" t="s">
        <v>24</v>
      </c>
      <c r="E153" s="8">
        <v>44660</v>
      </c>
      <c r="F153" t="s">
        <v>19</v>
      </c>
      <c r="G153" s="9">
        <v>49630</v>
      </c>
      <c r="H153" t="s">
        <v>205</v>
      </c>
      <c r="I153" s="10">
        <f ca="1">(TODAY()-STAFF[[#This Row],[Date Joined]])/365</f>
        <v>3.5342465753424657</v>
      </c>
      <c r="J153" s="28">
        <f ca="1">ROUNDUP(IF(STAFF[[#This Row],[Tenure]]&gt;=3,3%,2%)*STAFF[[#This Row],[Salary]],0)</f>
        <v>1489</v>
      </c>
    </row>
    <row r="154" spans="1:10" x14ac:dyDescent="0.3">
      <c r="A154" t="s">
        <v>73</v>
      </c>
      <c r="B154" t="s">
        <v>8</v>
      </c>
      <c r="C154">
        <v>34</v>
      </c>
      <c r="D154" t="s">
        <v>24</v>
      </c>
      <c r="E154" s="8">
        <v>44721</v>
      </c>
      <c r="F154" t="s">
        <v>19</v>
      </c>
      <c r="G154" s="9">
        <v>49630</v>
      </c>
      <c r="H154" t="s">
        <v>207</v>
      </c>
      <c r="I154" s="10">
        <f ca="1">(TODAY()-STAFF[[#This Row],[Date Joined]])/365</f>
        <v>3.3671232876712329</v>
      </c>
      <c r="J154" s="28">
        <f ca="1">ROUNDUP(IF(STAFF[[#This Row],[Tenure]]&gt;=3,3%,2%)*STAFF[[#This Row],[Salary]],0)</f>
        <v>1489</v>
      </c>
    </row>
    <row r="155" spans="1:10" x14ac:dyDescent="0.3">
      <c r="A155" t="s">
        <v>146</v>
      </c>
      <c r="B155" t="s">
        <v>15</v>
      </c>
      <c r="C155">
        <v>27</v>
      </c>
      <c r="D155" t="s">
        <v>16</v>
      </c>
      <c r="E155" s="8">
        <v>44506</v>
      </c>
      <c r="F155" t="s">
        <v>21</v>
      </c>
      <c r="G155" s="9">
        <v>48980</v>
      </c>
      <c r="H155" t="s">
        <v>205</v>
      </c>
      <c r="I155" s="10">
        <f ca="1">(TODAY()-STAFF[[#This Row],[Date Joined]])/365</f>
        <v>3.956164383561644</v>
      </c>
      <c r="J155" s="28">
        <f ca="1">ROUNDUP(IF(STAFF[[#This Row],[Tenure]]&gt;=3,3%,2%)*STAFF[[#This Row],[Salary]],0)</f>
        <v>1470</v>
      </c>
    </row>
    <row r="156" spans="1:10" x14ac:dyDescent="0.3">
      <c r="A156" t="s">
        <v>53</v>
      </c>
      <c r="B156" t="s">
        <v>15</v>
      </c>
      <c r="C156">
        <v>27</v>
      </c>
      <c r="D156" t="s">
        <v>16</v>
      </c>
      <c r="E156" s="8">
        <v>44567</v>
      </c>
      <c r="F156" t="s">
        <v>21</v>
      </c>
      <c r="G156" s="9">
        <v>48980</v>
      </c>
      <c r="H156" t="s">
        <v>207</v>
      </c>
      <c r="I156" s="10">
        <f ca="1">(TODAY()-STAFF[[#This Row],[Date Joined]])/365</f>
        <v>3.7890410958904108</v>
      </c>
      <c r="J156" s="28">
        <f ca="1">ROUNDUP(IF(STAFF[[#This Row],[Tenure]]&gt;=3,3%,2%)*STAFF[[#This Row],[Salary]],0)</f>
        <v>1470</v>
      </c>
    </row>
    <row r="157" spans="1:10" x14ac:dyDescent="0.3">
      <c r="A157" t="s">
        <v>113</v>
      </c>
      <c r="B157" t="s">
        <v>15</v>
      </c>
      <c r="C157">
        <v>31</v>
      </c>
      <c r="D157" t="s">
        <v>16</v>
      </c>
      <c r="E157" s="8">
        <v>44450</v>
      </c>
      <c r="F157" t="s">
        <v>12</v>
      </c>
      <c r="G157" s="9">
        <v>48950</v>
      </c>
      <c r="H157" t="s">
        <v>205</v>
      </c>
      <c r="I157" s="10">
        <f ca="1">(TODAY()-STAFF[[#This Row],[Date Joined]])/365</f>
        <v>4.1095890410958908</v>
      </c>
      <c r="J157" s="28">
        <f ca="1">ROUNDUP(IF(STAFF[[#This Row],[Tenure]]&gt;=3,3%,2%)*STAFF[[#This Row],[Salary]],0)</f>
        <v>1469</v>
      </c>
    </row>
    <row r="158" spans="1:10" x14ac:dyDescent="0.3">
      <c r="A158" t="s">
        <v>14</v>
      </c>
      <c r="B158" t="s">
        <v>15</v>
      </c>
      <c r="C158">
        <v>31</v>
      </c>
      <c r="D158" t="s">
        <v>16</v>
      </c>
      <c r="E158" s="8">
        <v>44511</v>
      </c>
      <c r="F158" t="s">
        <v>12</v>
      </c>
      <c r="G158" s="9">
        <v>48950</v>
      </c>
      <c r="H158" t="s">
        <v>207</v>
      </c>
      <c r="I158" s="10">
        <f ca="1">(TODAY()-STAFF[[#This Row],[Date Joined]])/365</f>
        <v>3.9424657534246577</v>
      </c>
      <c r="J158" s="28">
        <f ca="1">ROUNDUP(IF(STAFF[[#This Row],[Tenure]]&gt;=3,3%,2%)*STAFF[[#This Row],[Salary]],0)</f>
        <v>1469</v>
      </c>
    </row>
    <row r="159" spans="1:10" x14ac:dyDescent="0.3">
      <c r="A159" t="s">
        <v>144</v>
      </c>
      <c r="B159" t="s">
        <v>15</v>
      </c>
      <c r="C159">
        <v>33</v>
      </c>
      <c r="D159" t="s">
        <v>13</v>
      </c>
      <c r="E159" s="8">
        <v>44640</v>
      </c>
      <c r="F159" t="s">
        <v>9</v>
      </c>
      <c r="G159" s="9">
        <v>48530</v>
      </c>
      <c r="H159" t="s">
        <v>205</v>
      </c>
      <c r="I159" s="10">
        <f ca="1">(TODAY()-STAFF[[#This Row],[Date Joined]])/365</f>
        <v>3.5890410958904111</v>
      </c>
      <c r="J159" s="28">
        <f ca="1">ROUNDUP(IF(STAFF[[#This Row],[Tenure]]&gt;=3,3%,2%)*STAFF[[#This Row],[Salary]],0)</f>
        <v>1456</v>
      </c>
    </row>
    <row r="160" spans="1:10" x14ac:dyDescent="0.3">
      <c r="A160" t="s">
        <v>51</v>
      </c>
      <c r="B160" t="s">
        <v>15</v>
      </c>
      <c r="C160">
        <v>33</v>
      </c>
      <c r="D160" t="s">
        <v>13</v>
      </c>
      <c r="E160" s="8">
        <v>44701</v>
      </c>
      <c r="F160" t="s">
        <v>9</v>
      </c>
      <c r="G160" s="9">
        <v>48530</v>
      </c>
      <c r="H160" t="s">
        <v>207</v>
      </c>
      <c r="I160" s="10">
        <f ca="1">(TODAY()-STAFF[[#This Row],[Date Joined]])/365</f>
        <v>3.4219178082191779</v>
      </c>
      <c r="J160" s="28">
        <f ca="1">ROUNDUP(IF(STAFF[[#This Row],[Tenure]]&gt;=3,3%,2%)*STAFF[[#This Row],[Salary]],0)</f>
        <v>1456</v>
      </c>
    </row>
    <row r="161" spans="1:10" x14ac:dyDescent="0.3">
      <c r="A161" t="s">
        <v>123</v>
      </c>
      <c r="B161" t="s">
        <v>15</v>
      </c>
      <c r="C161">
        <v>28</v>
      </c>
      <c r="D161" t="s">
        <v>13</v>
      </c>
      <c r="E161" s="8">
        <v>43980</v>
      </c>
      <c r="F161" t="s">
        <v>21</v>
      </c>
      <c r="G161" s="9">
        <v>48170</v>
      </c>
      <c r="H161" t="s">
        <v>205</v>
      </c>
      <c r="I161" s="10">
        <f ca="1">(TODAY()-STAFF[[#This Row],[Date Joined]])/365</f>
        <v>5.397260273972603</v>
      </c>
      <c r="J161" s="28">
        <f ca="1">ROUNDUP(IF(STAFF[[#This Row],[Tenure]]&gt;=3,3%,2%)*STAFF[[#This Row],[Salary]],0)</f>
        <v>1446</v>
      </c>
    </row>
    <row r="162" spans="1:10" x14ac:dyDescent="0.3">
      <c r="A162" t="s">
        <v>29</v>
      </c>
      <c r="B162" t="s">
        <v>15</v>
      </c>
      <c r="C162">
        <v>28</v>
      </c>
      <c r="D162" t="s">
        <v>13</v>
      </c>
      <c r="E162" s="8">
        <v>44041</v>
      </c>
      <c r="F162" t="s">
        <v>21</v>
      </c>
      <c r="G162" s="9">
        <v>48170</v>
      </c>
      <c r="H162" t="s">
        <v>207</v>
      </c>
      <c r="I162" s="10">
        <f ca="1">(TODAY()-STAFF[[#This Row],[Date Joined]])/365</f>
        <v>5.2301369863013702</v>
      </c>
      <c r="J162" s="28">
        <f ca="1">ROUNDUP(IF(STAFF[[#This Row],[Tenure]]&gt;=3,3%,2%)*STAFF[[#This Row],[Salary]],0)</f>
        <v>1446</v>
      </c>
    </row>
    <row r="163" spans="1:10" x14ac:dyDescent="0.3">
      <c r="A163" t="s">
        <v>151</v>
      </c>
      <c r="B163" t="s">
        <v>15</v>
      </c>
      <c r="C163">
        <v>26</v>
      </c>
      <c r="D163" t="s">
        <v>16</v>
      </c>
      <c r="E163" s="8">
        <v>44164</v>
      </c>
      <c r="F163" t="s">
        <v>9</v>
      </c>
      <c r="G163" s="9">
        <v>47360</v>
      </c>
      <c r="H163" t="s">
        <v>205</v>
      </c>
      <c r="I163" s="10">
        <f ca="1">(TODAY()-STAFF[[#This Row],[Date Joined]])/365</f>
        <v>4.8931506849315065</v>
      </c>
      <c r="J163" s="28">
        <f ca="1">ROUNDUP(IF(STAFF[[#This Row],[Tenure]]&gt;=3,3%,2%)*STAFF[[#This Row],[Salary]],0)</f>
        <v>1421</v>
      </c>
    </row>
    <row r="164" spans="1:10" x14ac:dyDescent="0.3">
      <c r="A164" t="s">
        <v>59</v>
      </c>
      <c r="B164" t="s">
        <v>15</v>
      </c>
      <c r="C164">
        <v>26</v>
      </c>
      <c r="D164" t="s">
        <v>16</v>
      </c>
      <c r="E164" s="8">
        <v>44225</v>
      </c>
      <c r="F164" t="s">
        <v>9</v>
      </c>
      <c r="G164" s="9">
        <v>47360</v>
      </c>
      <c r="H164" t="s">
        <v>207</v>
      </c>
      <c r="I164" s="10">
        <f ca="1">(TODAY()-STAFF[[#This Row],[Date Joined]])/365</f>
        <v>4.7260273972602738</v>
      </c>
      <c r="J164" s="28">
        <f ca="1">ROUNDUP(IF(STAFF[[#This Row],[Tenure]]&gt;=3,3%,2%)*STAFF[[#This Row],[Salary]],0)</f>
        <v>1421</v>
      </c>
    </row>
    <row r="165" spans="1:10" x14ac:dyDescent="0.3">
      <c r="A165" t="s">
        <v>201</v>
      </c>
      <c r="B165" t="s">
        <v>8</v>
      </c>
      <c r="C165">
        <v>32</v>
      </c>
      <c r="D165" t="s">
        <v>16</v>
      </c>
      <c r="E165" s="8">
        <v>44339</v>
      </c>
      <c r="F165" t="s">
        <v>56</v>
      </c>
      <c r="G165" s="9">
        <v>45510</v>
      </c>
      <c r="H165" t="s">
        <v>205</v>
      </c>
      <c r="I165" s="10">
        <f ca="1">(TODAY()-STAFF[[#This Row],[Date Joined]])/365</f>
        <v>4.4136986301369863</v>
      </c>
      <c r="J165" s="28">
        <f ca="1">ROUNDUP(IF(STAFF[[#This Row],[Tenure]]&gt;=3,3%,2%)*STAFF[[#This Row],[Salary]],0)</f>
        <v>1366</v>
      </c>
    </row>
    <row r="166" spans="1:10" x14ac:dyDescent="0.3">
      <c r="A166" t="s">
        <v>108</v>
      </c>
      <c r="B166" t="s">
        <v>8</v>
      </c>
      <c r="C166">
        <v>32</v>
      </c>
      <c r="D166" t="s">
        <v>16</v>
      </c>
      <c r="E166" s="8">
        <v>44400</v>
      </c>
      <c r="F166" t="s">
        <v>56</v>
      </c>
      <c r="G166" s="9">
        <v>45510</v>
      </c>
      <c r="H166" t="s">
        <v>207</v>
      </c>
      <c r="I166" s="10">
        <f ca="1">(TODAY()-STAFF[[#This Row],[Date Joined]])/365</f>
        <v>4.2465753424657535</v>
      </c>
      <c r="J166" s="28">
        <f ca="1">ROUNDUP(IF(STAFF[[#This Row],[Tenure]]&gt;=3,3%,2%)*STAFF[[#This Row],[Salary]],0)</f>
        <v>1366</v>
      </c>
    </row>
    <row r="167" spans="1:10" x14ac:dyDescent="0.3">
      <c r="A167" t="s">
        <v>176</v>
      </c>
      <c r="B167" t="s">
        <v>8</v>
      </c>
      <c r="C167">
        <v>32</v>
      </c>
      <c r="D167" t="s">
        <v>13</v>
      </c>
      <c r="E167" s="8">
        <v>44293</v>
      </c>
      <c r="F167" t="s">
        <v>12</v>
      </c>
      <c r="G167" s="9">
        <v>43840</v>
      </c>
      <c r="H167" t="s">
        <v>205</v>
      </c>
      <c r="I167" s="10">
        <f ca="1">(TODAY()-STAFF[[#This Row],[Date Joined]])/365</f>
        <v>4.5397260273972604</v>
      </c>
      <c r="J167" s="28">
        <f ca="1">ROUNDUP(IF(STAFF[[#This Row],[Tenure]]&gt;=3,3%,2%)*STAFF[[#This Row],[Salary]],0)</f>
        <v>1316</v>
      </c>
    </row>
    <row r="168" spans="1:10" x14ac:dyDescent="0.3">
      <c r="A168" t="s">
        <v>84</v>
      </c>
      <c r="B168" t="s">
        <v>8</v>
      </c>
      <c r="C168">
        <v>32</v>
      </c>
      <c r="D168" t="s">
        <v>13</v>
      </c>
      <c r="E168" s="8">
        <v>44354</v>
      </c>
      <c r="F168" t="s">
        <v>12</v>
      </c>
      <c r="G168" s="9">
        <v>43840</v>
      </c>
      <c r="H168" t="s">
        <v>207</v>
      </c>
      <c r="I168" s="10">
        <f ca="1">(TODAY()-STAFF[[#This Row],[Date Joined]])/365</f>
        <v>4.3726027397260276</v>
      </c>
      <c r="J168" s="28">
        <f ca="1">ROUNDUP(IF(STAFF[[#This Row],[Tenure]]&gt;=3,3%,2%)*STAFF[[#This Row],[Salary]],0)</f>
        <v>1316</v>
      </c>
    </row>
    <row r="169" spans="1:10" x14ac:dyDescent="0.3">
      <c r="A169" t="s">
        <v>172</v>
      </c>
      <c r="B169" t="s">
        <v>15</v>
      </c>
      <c r="C169">
        <v>28</v>
      </c>
      <c r="D169" t="s">
        <v>42</v>
      </c>
      <c r="E169" s="8">
        <v>44758</v>
      </c>
      <c r="F169" t="s">
        <v>19</v>
      </c>
      <c r="G169" s="9">
        <v>43510</v>
      </c>
      <c r="H169" t="s">
        <v>205</v>
      </c>
      <c r="I169" s="10">
        <f ca="1">(TODAY()-STAFF[[#This Row],[Date Joined]])/365</f>
        <v>3.2657534246575342</v>
      </c>
      <c r="J169" s="28">
        <f ca="1">ROUNDUP(IF(STAFF[[#This Row],[Tenure]]&gt;=3,3%,2%)*STAFF[[#This Row],[Salary]],0)</f>
        <v>1306</v>
      </c>
    </row>
    <row r="170" spans="1:10" x14ac:dyDescent="0.3">
      <c r="A170" t="s">
        <v>80</v>
      </c>
      <c r="B170" t="s">
        <v>15</v>
      </c>
      <c r="C170">
        <v>28</v>
      </c>
      <c r="D170" t="s">
        <v>42</v>
      </c>
      <c r="E170" s="8">
        <v>44820</v>
      </c>
      <c r="F170" t="s">
        <v>19</v>
      </c>
      <c r="G170" s="9">
        <v>43510</v>
      </c>
      <c r="H170" t="s">
        <v>207</v>
      </c>
      <c r="I170" s="10">
        <f ca="1">(TODAY()-STAFF[[#This Row],[Date Joined]])/365</f>
        <v>3.095890410958904</v>
      </c>
      <c r="J170" s="28">
        <f ca="1">ROUNDUP(IF(STAFF[[#This Row],[Tenure]]&gt;=3,3%,2%)*STAFF[[#This Row],[Salary]],0)</f>
        <v>1306</v>
      </c>
    </row>
    <row r="171" spans="1:10" x14ac:dyDescent="0.3">
      <c r="A171" t="s">
        <v>124</v>
      </c>
      <c r="B171" t="s">
        <v>8</v>
      </c>
      <c r="C171">
        <v>31</v>
      </c>
      <c r="D171" t="s">
        <v>16</v>
      </c>
      <c r="E171" s="8">
        <v>44084</v>
      </c>
      <c r="F171" t="s">
        <v>12</v>
      </c>
      <c r="G171" s="9">
        <v>41980</v>
      </c>
      <c r="H171" t="s">
        <v>205</v>
      </c>
      <c r="I171" s="10">
        <f ca="1">(TODAY()-STAFF[[#This Row],[Date Joined]])/365</f>
        <v>5.1123287671232873</v>
      </c>
      <c r="J171" s="28">
        <f ca="1">ROUNDUP(IF(STAFF[[#This Row],[Tenure]]&gt;=3,3%,2%)*STAFF[[#This Row],[Salary]],0)</f>
        <v>1260</v>
      </c>
    </row>
    <row r="172" spans="1:10" x14ac:dyDescent="0.3">
      <c r="A172" t="s">
        <v>30</v>
      </c>
      <c r="B172" t="s">
        <v>8</v>
      </c>
      <c r="C172">
        <v>31</v>
      </c>
      <c r="D172" t="s">
        <v>16</v>
      </c>
      <c r="E172" s="8">
        <v>44145</v>
      </c>
      <c r="F172" t="s">
        <v>12</v>
      </c>
      <c r="G172" s="9">
        <v>41980</v>
      </c>
      <c r="H172" t="s">
        <v>207</v>
      </c>
      <c r="I172" s="10">
        <f ca="1">(TODAY()-STAFF[[#This Row],[Date Joined]])/365</f>
        <v>4.9452054794520546</v>
      </c>
      <c r="J172" s="28">
        <f ca="1">ROUNDUP(IF(STAFF[[#This Row],[Tenure]]&gt;=3,3%,2%)*STAFF[[#This Row],[Salary]],0)</f>
        <v>1260</v>
      </c>
    </row>
    <row r="173" spans="1:10" x14ac:dyDescent="0.3">
      <c r="A173" t="s">
        <v>158</v>
      </c>
      <c r="B173" t="s">
        <v>8</v>
      </c>
      <c r="C173">
        <v>32</v>
      </c>
      <c r="D173" t="s">
        <v>16</v>
      </c>
      <c r="E173" s="8">
        <v>44549</v>
      </c>
      <c r="F173" t="s">
        <v>9</v>
      </c>
      <c r="G173" s="9">
        <v>41570</v>
      </c>
      <c r="H173" t="s">
        <v>205</v>
      </c>
      <c r="I173" s="10">
        <f ca="1">(TODAY()-STAFF[[#This Row],[Date Joined]])/365</f>
        <v>3.8383561643835615</v>
      </c>
      <c r="J173" s="28">
        <f ca="1">ROUNDUP(IF(STAFF[[#This Row],[Tenure]]&gt;=3,3%,2%)*STAFF[[#This Row],[Salary]],0)</f>
        <v>1248</v>
      </c>
    </row>
    <row r="174" spans="1:10" x14ac:dyDescent="0.3">
      <c r="A174" t="s">
        <v>66</v>
      </c>
      <c r="B174" t="s">
        <v>8</v>
      </c>
      <c r="C174">
        <v>32</v>
      </c>
      <c r="D174" t="s">
        <v>16</v>
      </c>
      <c r="E174" s="8">
        <v>44611</v>
      </c>
      <c r="F174" t="s">
        <v>9</v>
      </c>
      <c r="G174" s="9">
        <v>41570</v>
      </c>
      <c r="H174" t="s">
        <v>207</v>
      </c>
      <c r="I174" s="10">
        <f ca="1">(TODAY()-STAFF[[#This Row],[Date Joined]])/365</f>
        <v>3.6684931506849314</v>
      </c>
      <c r="J174" s="28">
        <f ca="1">ROUNDUP(IF(STAFF[[#This Row],[Tenure]]&gt;=3,3%,2%)*STAFF[[#This Row],[Salary]],0)</f>
        <v>1248</v>
      </c>
    </row>
    <row r="175" spans="1:10" x14ac:dyDescent="0.3">
      <c r="A175" t="s">
        <v>149</v>
      </c>
      <c r="B175" t="s">
        <v>15</v>
      </c>
      <c r="C175">
        <v>35</v>
      </c>
      <c r="D175" t="s">
        <v>16</v>
      </c>
      <c r="E175" s="8">
        <v>44666</v>
      </c>
      <c r="F175" t="s">
        <v>9</v>
      </c>
      <c r="G175" s="9">
        <v>40400</v>
      </c>
      <c r="H175" t="s">
        <v>205</v>
      </c>
      <c r="I175" s="10">
        <f ca="1">(TODAY()-STAFF[[#This Row],[Date Joined]])/365</f>
        <v>3.5178082191780824</v>
      </c>
      <c r="J175" s="28">
        <f ca="1">ROUNDUP(IF(STAFF[[#This Row],[Tenure]]&gt;=3,3%,2%)*STAFF[[#This Row],[Salary]],0)</f>
        <v>1212</v>
      </c>
    </row>
    <row r="176" spans="1:10" x14ac:dyDescent="0.3">
      <c r="A176" t="s">
        <v>57</v>
      </c>
      <c r="B176" t="s">
        <v>15</v>
      </c>
      <c r="C176">
        <v>35</v>
      </c>
      <c r="D176" t="s">
        <v>16</v>
      </c>
      <c r="E176" s="8">
        <v>44727</v>
      </c>
      <c r="F176" t="s">
        <v>9</v>
      </c>
      <c r="G176" s="9">
        <v>40400</v>
      </c>
      <c r="H176" t="s">
        <v>207</v>
      </c>
      <c r="I176" s="10">
        <f ca="1">(TODAY()-STAFF[[#This Row],[Date Joined]])/365</f>
        <v>3.3506849315068492</v>
      </c>
      <c r="J176" s="28">
        <f ca="1">ROUNDUP(IF(STAFF[[#This Row],[Tenure]]&gt;=3,3%,2%)*STAFF[[#This Row],[Salary]],0)</f>
        <v>1212</v>
      </c>
    </row>
    <row r="177" spans="1:10" x14ac:dyDescent="0.3">
      <c r="A177" t="s">
        <v>140</v>
      </c>
      <c r="B177" t="s">
        <v>15</v>
      </c>
      <c r="C177">
        <v>21</v>
      </c>
      <c r="D177" t="s">
        <v>16</v>
      </c>
      <c r="E177" s="8">
        <v>44042</v>
      </c>
      <c r="F177" t="s">
        <v>9</v>
      </c>
      <c r="G177" s="9">
        <v>37920</v>
      </c>
      <c r="H177" t="s">
        <v>205</v>
      </c>
      <c r="I177" s="10">
        <f ca="1">(TODAY()-STAFF[[#This Row],[Date Joined]])/365</f>
        <v>5.2273972602739729</v>
      </c>
      <c r="J177" s="28">
        <f ca="1">ROUNDUP(IF(STAFF[[#This Row],[Tenure]]&gt;=3,3%,2%)*STAFF[[#This Row],[Salary]],0)</f>
        <v>1138</v>
      </c>
    </row>
    <row r="178" spans="1:10" x14ac:dyDescent="0.3">
      <c r="A178" t="s">
        <v>47</v>
      </c>
      <c r="B178" t="s">
        <v>15</v>
      </c>
      <c r="C178">
        <v>21</v>
      </c>
      <c r="D178" t="s">
        <v>16</v>
      </c>
      <c r="E178" s="8">
        <v>44104</v>
      </c>
      <c r="F178" t="s">
        <v>9</v>
      </c>
      <c r="G178" s="9">
        <v>37920</v>
      </c>
      <c r="H178" t="s">
        <v>207</v>
      </c>
      <c r="I178" s="10">
        <f ca="1">(TODAY()-STAFF[[#This Row],[Date Joined]])/365</f>
        <v>5.0575342465753428</v>
      </c>
      <c r="J178" s="28">
        <f ca="1">ROUNDUP(IF(STAFF[[#This Row],[Tenure]]&gt;=3,3%,2%)*STAFF[[#This Row],[Salary]],0)</f>
        <v>1138</v>
      </c>
    </row>
    <row r="179" spans="1:10" x14ac:dyDescent="0.3">
      <c r="A179" t="s">
        <v>192</v>
      </c>
      <c r="B179" t="s">
        <v>15</v>
      </c>
      <c r="C179">
        <v>43</v>
      </c>
      <c r="D179" t="s">
        <v>16</v>
      </c>
      <c r="E179" s="8">
        <v>44558</v>
      </c>
      <c r="F179" t="s">
        <v>19</v>
      </c>
      <c r="G179" s="9">
        <v>36040</v>
      </c>
      <c r="H179" t="s">
        <v>205</v>
      </c>
      <c r="I179" s="10">
        <f ca="1">(TODAY()-STAFF[[#This Row],[Date Joined]])/365</f>
        <v>3.8136986301369862</v>
      </c>
      <c r="J179" s="28">
        <f ca="1">ROUNDUP(IF(STAFF[[#This Row],[Tenure]]&gt;=3,3%,2%)*STAFF[[#This Row],[Salary]],0)</f>
        <v>1082</v>
      </c>
    </row>
    <row r="180" spans="1:10" x14ac:dyDescent="0.3">
      <c r="A180" t="s">
        <v>99</v>
      </c>
      <c r="B180" t="s">
        <v>15</v>
      </c>
      <c r="C180">
        <v>43</v>
      </c>
      <c r="D180" t="s">
        <v>16</v>
      </c>
      <c r="E180" s="8">
        <v>44620</v>
      </c>
      <c r="F180" t="s">
        <v>19</v>
      </c>
      <c r="G180" s="9">
        <v>36040</v>
      </c>
      <c r="H180" t="s">
        <v>207</v>
      </c>
      <c r="I180" s="10">
        <f ca="1">(TODAY()-STAFF[[#This Row],[Date Joined]])/365</f>
        <v>3.6438356164383561</v>
      </c>
      <c r="J180" s="28">
        <f ca="1">ROUNDUP(IF(STAFF[[#This Row],[Tenure]]&gt;=3,3%,2%)*STAFF[[#This Row],[Salary]],0)</f>
        <v>1082</v>
      </c>
    </row>
    <row r="181" spans="1:10" x14ac:dyDescent="0.3">
      <c r="A181" t="s">
        <v>137</v>
      </c>
      <c r="B181" t="s">
        <v>8</v>
      </c>
      <c r="C181">
        <v>29</v>
      </c>
      <c r="D181" t="s">
        <v>16</v>
      </c>
      <c r="E181" s="8">
        <v>43962</v>
      </c>
      <c r="F181" t="s">
        <v>12</v>
      </c>
      <c r="G181" s="9">
        <v>34980</v>
      </c>
      <c r="H181" t="s">
        <v>205</v>
      </c>
      <c r="I181" s="10">
        <f ca="1">(TODAY()-STAFF[[#This Row],[Date Joined]])/365</f>
        <v>5.4465753424657537</v>
      </c>
      <c r="J181" s="28">
        <f ca="1">ROUNDUP(IF(STAFF[[#This Row],[Tenure]]&gt;=3,3%,2%)*STAFF[[#This Row],[Salary]],0)</f>
        <v>1050</v>
      </c>
    </row>
    <row r="182" spans="1:10" x14ac:dyDescent="0.3">
      <c r="A182" t="s">
        <v>44</v>
      </c>
      <c r="B182" t="s">
        <v>8</v>
      </c>
      <c r="C182">
        <v>29</v>
      </c>
      <c r="D182" t="s">
        <v>16</v>
      </c>
      <c r="E182" s="8">
        <v>44023</v>
      </c>
      <c r="F182" t="s">
        <v>12</v>
      </c>
      <c r="G182" s="9">
        <v>34980</v>
      </c>
      <c r="H182" t="s">
        <v>207</v>
      </c>
      <c r="I182" s="10">
        <f ca="1">(TODAY()-STAFF[[#This Row],[Date Joined]])/365</f>
        <v>5.279452054794521</v>
      </c>
      <c r="J182" s="28">
        <f ca="1">ROUNDUP(IF(STAFF[[#This Row],[Tenure]]&gt;=3,3%,2%)*STAFF[[#This Row],[Salary]],0)</f>
        <v>1050</v>
      </c>
    </row>
    <row r="183" spans="1:10" x14ac:dyDescent="0.3">
      <c r="A183" t="s">
        <v>179</v>
      </c>
      <c r="B183" t="s">
        <v>8</v>
      </c>
      <c r="C183">
        <v>21</v>
      </c>
      <c r="D183" t="s">
        <v>16</v>
      </c>
      <c r="E183" s="8">
        <v>44619</v>
      </c>
      <c r="F183" t="s">
        <v>12</v>
      </c>
      <c r="G183" s="9">
        <v>33920</v>
      </c>
      <c r="H183" t="s">
        <v>205</v>
      </c>
      <c r="I183" s="10">
        <f ca="1">(TODAY()-STAFF[[#This Row],[Date Joined]])/365</f>
        <v>3.6465753424657534</v>
      </c>
      <c r="J183" s="28">
        <f ca="1">ROUNDUP(IF(STAFF[[#This Row],[Tenure]]&gt;=3,3%,2%)*STAFF[[#This Row],[Salary]],0)</f>
        <v>1018</v>
      </c>
    </row>
    <row r="184" spans="1:10" x14ac:dyDescent="0.3">
      <c r="A184" t="s">
        <v>86</v>
      </c>
      <c r="B184" t="s">
        <v>8</v>
      </c>
      <c r="C184">
        <v>21</v>
      </c>
      <c r="D184" t="s">
        <v>16</v>
      </c>
      <c r="E184" s="8">
        <v>44678</v>
      </c>
      <c r="F184" t="s">
        <v>12</v>
      </c>
      <c r="G184" s="9">
        <v>33920</v>
      </c>
      <c r="H184" t="s">
        <v>207</v>
      </c>
      <c r="I184" s="10">
        <f ca="1">(TODAY()-STAFF[[#This Row],[Date Joined]])/365</f>
        <v>3.484931506849315</v>
      </c>
      <c r="J184" s="28">
        <f ca="1">ROUNDUP(IF(STAFF[[#This Row],[Tenure]]&gt;=3,3%,2%)*STAFF[[#This Row],[Salary]],0)</f>
        <v>1018</v>
      </c>
    </row>
  </sheetData>
  <conditionalFormatting sqref="A1:A1048576">
    <cfRule type="duplicateValues" dxfId="24" priority="2"/>
  </conditionalFormatting>
  <conditionalFormatting sqref="G1:G1048576">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9CEA-E648-41B5-8E22-EFFB94F5B010}">
  <dimension ref="A1:F20"/>
  <sheetViews>
    <sheetView workbookViewId="0">
      <selection activeCell="D10" sqref="D10"/>
    </sheetView>
  </sheetViews>
  <sheetFormatPr defaultRowHeight="14.4" x14ac:dyDescent="0.3"/>
  <cols>
    <col min="1" max="1" width="19.88671875" bestFit="1" customWidth="1"/>
    <col min="2" max="2" width="10.33203125" style="12" bestFit="1" customWidth="1"/>
    <col min="3" max="3" width="15.109375" bestFit="1" customWidth="1"/>
    <col min="4" max="4" width="12" style="17" bestFit="1" customWidth="1"/>
    <col min="5" max="5" width="10.33203125" style="8" bestFit="1" customWidth="1"/>
  </cols>
  <sheetData>
    <row r="1" spans="1:4" ht="18.600000000000001" customHeight="1" x14ac:dyDescent="0.3">
      <c r="A1" s="5" t="s">
        <v>208</v>
      </c>
      <c r="B1" s="12">
        <f>COUNTA(STAFF[Name])</f>
        <v>183</v>
      </c>
      <c r="C1" s="11" t="s">
        <v>215</v>
      </c>
    </row>
    <row r="2" spans="1:4" x14ac:dyDescent="0.3">
      <c r="A2" s="5" t="s">
        <v>209</v>
      </c>
      <c r="B2" s="12">
        <f>AVERAGE(STAFF[Salary])</f>
        <v>77173.715846994543</v>
      </c>
      <c r="C2">
        <f>MEDIAN(STAFF[Salary])</f>
        <v>75000</v>
      </c>
    </row>
    <row r="3" spans="1:4" x14ac:dyDescent="0.3">
      <c r="A3" s="5" t="s">
        <v>210</v>
      </c>
      <c r="B3" s="12">
        <f>AVERAGE(STAFF[Age])</f>
        <v>30.42622950819672</v>
      </c>
      <c r="C3">
        <f>MEDIAN(STAFF[Age])</f>
        <v>30</v>
      </c>
    </row>
    <row r="4" spans="1:4" x14ac:dyDescent="0.3">
      <c r="A4" s="5" t="s">
        <v>211</v>
      </c>
      <c r="B4" s="13">
        <f ca="1">AVERAGE(STAFF[Tenure])</f>
        <v>4.1560745564787771</v>
      </c>
    </row>
    <row r="5" spans="1:4" x14ac:dyDescent="0.3">
      <c r="A5" s="5" t="s">
        <v>214</v>
      </c>
      <c r="B5" s="14">
        <f>COUNTIF(STAFF[Gender],"Female")</f>
        <v>86</v>
      </c>
    </row>
    <row r="6" spans="1:4" ht="14.7" customHeight="1" x14ac:dyDescent="0.3">
      <c r="A6" s="5" t="s">
        <v>212</v>
      </c>
      <c r="B6" s="15">
        <f>B5/B1</f>
        <v>0.46994535519125685</v>
      </c>
    </row>
    <row r="7" spans="1:4" ht="14.7" customHeight="1" x14ac:dyDescent="0.3">
      <c r="A7" s="5" t="s">
        <v>218</v>
      </c>
      <c r="B7" s="14">
        <f>COUNT(STAFF[Salary])</f>
        <v>183</v>
      </c>
    </row>
    <row r="8" spans="1:4" ht="14.7" customHeight="1" x14ac:dyDescent="0.3">
      <c r="A8" s="5" t="s">
        <v>217</v>
      </c>
      <c r="B8" s="14">
        <f>COUNTIF(STAFF[Salary],"&gt;=90,000")</f>
        <v>63</v>
      </c>
    </row>
    <row r="9" spans="1:4" x14ac:dyDescent="0.3">
      <c r="A9" s="5" t="s">
        <v>216</v>
      </c>
      <c r="B9" s="15">
        <f>B8/B7</f>
        <v>0.34426229508196721</v>
      </c>
    </row>
    <row r="12" spans="1:4" x14ac:dyDescent="0.3">
      <c r="A12" s="5" t="s">
        <v>219</v>
      </c>
      <c r="B12" s="16"/>
    </row>
    <row r="13" spans="1:4" x14ac:dyDescent="0.3">
      <c r="A13" s="5" t="s">
        <v>220</v>
      </c>
      <c r="B13" s="12" t="str" cm="1">
        <f t="array" aca="1" ref="B13:B20" ca="1">TRANSPOSE(_xlfn.XLOOKUP('All Staff'!A12,STAFF[Name],STAFF[[Gender]:[Tenure]]))</f>
        <v>Female</v>
      </c>
      <c r="D13" s="17" t="str" cm="1">
        <f t="array" aca="1" ref="D13:D20" ca="1">TRANSPOSE(_xlfn.XLOOKUP('All Staff'!A16,STAFF[Name],STAFF[[Gender]:[Tenure]]))</f>
        <v>Female</v>
      </c>
    </row>
    <row r="14" spans="1:4" x14ac:dyDescent="0.3">
      <c r="B14" s="12">
        <f ca="1"/>
        <v>36</v>
      </c>
      <c r="D14" s="17">
        <f ca="1"/>
        <v>30</v>
      </c>
    </row>
    <row r="15" spans="1:4" x14ac:dyDescent="0.3">
      <c r="B15" s="12" t="str">
        <f ca="1"/>
        <v>Average</v>
      </c>
      <c r="D15" s="17" t="str">
        <f ca="1"/>
        <v>Average</v>
      </c>
    </row>
    <row r="16" spans="1:4" x14ac:dyDescent="0.3">
      <c r="B16" s="12">
        <f ca="1"/>
        <v>44023</v>
      </c>
      <c r="D16" s="17">
        <f ca="1"/>
        <v>44789</v>
      </c>
    </row>
    <row r="17" spans="2:6" x14ac:dyDescent="0.3">
      <c r="B17" s="12" t="str">
        <f ca="1"/>
        <v>Procurement</v>
      </c>
      <c r="D17" s="17" t="str">
        <f ca="1"/>
        <v>Procurement</v>
      </c>
    </row>
    <row r="18" spans="2:6" x14ac:dyDescent="0.3">
      <c r="B18" s="12">
        <f ca="1"/>
        <v>114890</v>
      </c>
      <c r="D18" s="17">
        <f ca="1"/>
        <v>114180</v>
      </c>
    </row>
    <row r="19" spans="2:6" x14ac:dyDescent="0.3">
      <c r="B19" s="12" t="str">
        <f ca="1"/>
        <v>IND</v>
      </c>
      <c r="D19" s="17" t="str">
        <f ca="1"/>
        <v>IND</v>
      </c>
    </row>
    <row r="20" spans="2:6" x14ac:dyDescent="0.3">
      <c r="B20" s="12">
        <f ca="1"/>
        <v>5.279452054794521</v>
      </c>
      <c r="D20" s="17">
        <f ca="1"/>
        <v>3.1808219178082191</v>
      </c>
      <c r="F2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4B90-BEFB-4298-9402-A75AB3FD676A}">
  <dimension ref="A2:E14"/>
  <sheetViews>
    <sheetView workbookViewId="0">
      <selection activeCell="G17" sqref="G17"/>
    </sheetView>
  </sheetViews>
  <sheetFormatPr defaultRowHeight="14.4" x14ac:dyDescent="0.3"/>
  <cols>
    <col min="1" max="1" width="20.6640625" bestFit="1" customWidth="1"/>
    <col min="2" max="2" width="10.5546875" bestFit="1" customWidth="1"/>
    <col min="3" max="3" width="13.88671875" bestFit="1" customWidth="1"/>
    <col min="4" max="4" width="12.5546875" bestFit="1" customWidth="1"/>
    <col min="5" max="6" width="15.5546875" bestFit="1" customWidth="1"/>
    <col min="7" max="8" width="18.6640625" bestFit="1" customWidth="1"/>
  </cols>
  <sheetData>
    <row r="2" spans="1:5" x14ac:dyDescent="0.3">
      <c r="A2" s="5"/>
      <c r="B2" s="5"/>
      <c r="C2" s="5"/>
    </row>
    <row r="3" spans="1:5" x14ac:dyDescent="0.3">
      <c r="A3" s="22" t="s">
        <v>225</v>
      </c>
      <c r="B3" s="5"/>
      <c r="C3" s="5"/>
    </row>
    <row r="4" spans="1:5" x14ac:dyDescent="0.3">
      <c r="A4" s="23" t="s">
        <v>8</v>
      </c>
      <c r="B4" s="24"/>
      <c r="C4" s="5"/>
    </row>
    <row r="5" spans="1:5" x14ac:dyDescent="0.3">
      <c r="A5" s="25" t="s">
        <v>227</v>
      </c>
      <c r="B5" s="24">
        <v>43</v>
      </c>
      <c r="C5" s="5"/>
    </row>
    <row r="6" spans="1:5" x14ac:dyDescent="0.3">
      <c r="A6" s="25" t="s">
        <v>228</v>
      </c>
      <c r="B6" s="26">
        <v>31.395348837209301</v>
      </c>
      <c r="C6" s="26"/>
    </row>
    <row r="7" spans="1:5" x14ac:dyDescent="0.3">
      <c r="A7" s="25" t="s">
        <v>229</v>
      </c>
      <c r="B7" s="27">
        <v>78284.186046511633</v>
      </c>
      <c r="C7" s="26"/>
      <c r="E7" s="5"/>
    </row>
    <row r="8" spans="1:5" x14ac:dyDescent="0.3">
      <c r="A8" s="25" t="s">
        <v>230</v>
      </c>
      <c r="B8" s="26">
        <v>4.0752468939152582</v>
      </c>
      <c r="C8" s="26"/>
    </row>
    <row r="9" spans="1:5" x14ac:dyDescent="0.3">
      <c r="A9" s="23" t="s">
        <v>15</v>
      </c>
      <c r="B9" s="24"/>
      <c r="C9" s="26"/>
    </row>
    <row r="10" spans="1:5" x14ac:dyDescent="0.3">
      <c r="A10" s="25" t="s">
        <v>227</v>
      </c>
      <c r="B10" s="26">
        <v>44</v>
      </c>
      <c r="C10" s="26"/>
    </row>
    <row r="11" spans="1:5" x14ac:dyDescent="0.3">
      <c r="A11" s="25" t="s">
        <v>228</v>
      </c>
      <c r="B11" s="26">
        <v>29.34090909090909</v>
      </c>
      <c r="C11" s="26"/>
    </row>
    <row r="12" spans="1:5" x14ac:dyDescent="0.3">
      <c r="A12" s="25" t="s">
        <v>229</v>
      </c>
      <c r="B12" s="27">
        <v>74486.363636363632</v>
      </c>
      <c r="C12" s="26"/>
    </row>
    <row r="13" spans="1:5" x14ac:dyDescent="0.3">
      <c r="A13" s="25" t="s">
        <v>230</v>
      </c>
      <c r="B13" s="26">
        <v>4.0722914072229131</v>
      </c>
      <c r="C13" s="26"/>
    </row>
    <row r="14" spans="1:5" x14ac:dyDescent="0.3">
      <c r="A14" s="5"/>
      <c r="B14" s="5"/>
      <c r="C14"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0450-4B40-485F-9725-21C449927020}">
  <dimension ref="A1:M33"/>
  <sheetViews>
    <sheetView topLeftCell="A2" workbookViewId="0">
      <selection activeCell="H24" sqref="H24"/>
    </sheetView>
  </sheetViews>
  <sheetFormatPr defaultRowHeight="14.4" x14ac:dyDescent="0.3"/>
  <cols>
    <col min="1" max="1" width="16.21875" bestFit="1" customWidth="1"/>
    <col min="2" max="2" width="13.5546875" customWidth="1"/>
    <col min="11" max="11" width="16.33203125" bestFit="1" customWidth="1"/>
  </cols>
  <sheetData>
    <row r="1" spans="1:13" ht="18" x14ac:dyDescent="0.35">
      <c r="A1" s="43" t="s">
        <v>221</v>
      </c>
      <c r="B1" s="43"/>
    </row>
    <row r="3" spans="1:13" x14ac:dyDescent="0.3">
      <c r="A3" s="41" t="s">
        <v>223</v>
      </c>
      <c r="B3" s="41"/>
      <c r="C3" s="41"/>
      <c r="D3" s="41"/>
      <c r="J3" s="42" t="s">
        <v>224</v>
      </c>
      <c r="K3" s="42"/>
      <c r="L3" s="42"/>
      <c r="M3">
        <f>COUNTIFS(STAFF[Department],B4)</f>
        <v>28</v>
      </c>
    </row>
    <row r="4" spans="1:13" x14ac:dyDescent="0.3">
      <c r="A4" s="18" t="s">
        <v>222</v>
      </c>
      <c r="B4" s="18" t="s">
        <v>19</v>
      </c>
    </row>
    <row r="6" spans="1:13" x14ac:dyDescent="0.3">
      <c r="A6" t="str" cm="1">
        <f t="array" aca="1" ref="A6:J33" ca="1">_xlfn._xlws.SORT(_xlfn._xlws.FILTER(STAFF[],STAFF[Department]=B4),7,-1)</f>
        <v>Krishnakanta Vellanki</v>
      </c>
      <c r="B6" t="str">
        <f ca="1"/>
        <v>Male</v>
      </c>
      <c r="C6">
        <f ca="1"/>
        <v>22</v>
      </c>
      <c r="D6" t="str">
        <f ca="1"/>
        <v>Above average</v>
      </c>
      <c r="E6">
        <f ca="1"/>
        <v>44384</v>
      </c>
      <c r="F6" t="str">
        <f ca="1"/>
        <v>Sales</v>
      </c>
      <c r="G6">
        <f ca="1"/>
        <v>112780</v>
      </c>
      <c r="H6" t="str">
        <f ca="1"/>
        <v>IND</v>
      </c>
      <c r="I6">
        <f ca="1"/>
        <v>4.2904109589041095</v>
      </c>
      <c r="J6">
        <f ca="1"/>
        <v>3384</v>
      </c>
    </row>
    <row r="7" spans="1:13" x14ac:dyDescent="0.3">
      <c r="A7" t="str">
        <f ca="1"/>
        <v>Lindy Guillet</v>
      </c>
      <c r="B7" t="str">
        <f ca="1"/>
        <v>Male</v>
      </c>
      <c r="C7">
        <f ca="1"/>
        <v>22</v>
      </c>
      <c r="D7" t="str">
        <f ca="1"/>
        <v>Above average</v>
      </c>
      <c r="E7">
        <f ca="1"/>
        <v>44446</v>
      </c>
      <c r="F7" t="str">
        <f ca="1"/>
        <v>Sales</v>
      </c>
      <c r="G7">
        <f ca="1"/>
        <v>112780</v>
      </c>
      <c r="H7" t="str">
        <f ca="1"/>
        <v>NZ</v>
      </c>
      <c r="I7">
        <f ca="1"/>
        <v>4.1205479452054794</v>
      </c>
      <c r="J7">
        <f ca="1"/>
        <v>3384</v>
      </c>
    </row>
    <row r="8" spans="1:13" x14ac:dyDescent="0.3">
      <c r="A8" t="str">
        <f ca="1"/>
        <v>Sawini Chandan</v>
      </c>
      <c r="B8" t="str">
        <f ca="1"/>
        <v>Female</v>
      </c>
      <c r="C8">
        <f ca="1"/>
        <v>38</v>
      </c>
      <c r="D8" t="str">
        <f ca="1"/>
        <v>Exceptional</v>
      </c>
      <c r="E8">
        <f ca="1"/>
        <v>44316</v>
      </c>
      <c r="F8" t="str">
        <f ca="1"/>
        <v>Sales</v>
      </c>
      <c r="G8">
        <f ca="1"/>
        <v>109160</v>
      </c>
      <c r="H8" t="str">
        <f ca="1"/>
        <v>IND</v>
      </c>
      <c r="I8">
        <f ca="1"/>
        <v>4.4767123287671229</v>
      </c>
      <c r="J8">
        <f ca="1"/>
        <v>3275</v>
      </c>
    </row>
    <row r="9" spans="1:13" x14ac:dyDescent="0.3">
      <c r="A9" t="str">
        <f ca="1"/>
        <v>Rafaelita Blaksland</v>
      </c>
      <c r="B9" t="str">
        <f ca="1"/>
        <v>Female</v>
      </c>
      <c r="C9">
        <f ca="1"/>
        <v>38</v>
      </c>
      <c r="D9" t="str">
        <f ca="1"/>
        <v>Exceptional</v>
      </c>
      <c r="E9">
        <f ca="1"/>
        <v>44377</v>
      </c>
      <c r="F9" t="str">
        <f ca="1"/>
        <v>Sales</v>
      </c>
      <c r="G9">
        <f ca="1"/>
        <v>109160</v>
      </c>
      <c r="H9" t="str">
        <f ca="1"/>
        <v>NZ</v>
      </c>
      <c r="I9">
        <f ca="1"/>
        <v>4.3095890410958901</v>
      </c>
      <c r="J9">
        <f ca="1"/>
        <v>3275</v>
      </c>
    </row>
    <row r="10" spans="1:13" x14ac:dyDescent="0.3">
      <c r="A10" t="str">
        <f ca="1"/>
        <v>Purnendu Vijayarangan</v>
      </c>
      <c r="B10" t="str">
        <f ca="1"/>
        <v>Female</v>
      </c>
      <c r="C10">
        <f ca="1"/>
        <v>25</v>
      </c>
      <c r="D10" t="str">
        <f ca="1"/>
        <v>Average</v>
      </c>
      <c r="E10">
        <f ca="1"/>
        <v>44144</v>
      </c>
      <c r="F10" t="str">
        <f ca="1"/>
        <v>Sales</v>
      </c>
      <c r="G10">
        <f ca="1"/>
        <v>92700</v>
      </c>
      <c r="H10" t="str">
        <f ca="1"/>
        <v>IND</v>
      </c>
      <c r="I10">
        <f ca="1"/>
        <v>4.9479452054794519</v>
      </c>
      <c r="J10">
        <f ca="1"/>
        <v>2781</v>
      </c>
    </row>
    <row r="11" spans="1:13" x14ac:dyDescent="0.3">
      <c r="A11" t="str">
        <f ca="1"/>
        <v>Hinda Label</v>
      </c>
      <c r="B11" t="str">
        <f ca="1"/>
        <v>Female</v>
      </c>
      <c r="C11">
        <f ca="1"/>
        <v>25</v>
      </c>
      <c r="D11" t="str">
        <f ca="1"/>
        <v>Average</v>
      </c>
      <c r="E11">
        <f ca="1"/>
        <v>44205</v>
      </c>
      <c r="F11" t="str">
        <f ca="1"/>
        <v>Sales</v>
      </c>
      <c r="G11">
        <f ca="1"/>
        <v>92700</v>
      </c>
      <c r="H11" t="str">
        <f ca="1"/>
        <v>NZ</v>
      </c>
      <c r="I11">
        <f ca="1"/>
        <v>4.7808219178082192</v>
      </c>
      <c r="J11">
        <f ca="1"/>
        <v>2781</v>
      </c>
    </row>
    <row r="12" spans="1:13" x14ac:dyDescent="0.3">
      <c r="A12" t="str">
        <f ca="1"/>
        <v>Shulabh Qutub Sundaramoorthy</v>
      </c>
      <c r="B12" t="str">
        <f ca="1"/>
        <v>Female</v>
      </c>
      <c r="C12">
        <f ca="1"/>
        <v>36</v>
      </c>
      <c r="D12" t="str">
        <f ca="1"/>
        <v>Average</v>
      </c>
      <c r="E12">
        <f ca="1"/>
        <v>44433</v>
      </c>
      <c r="F12" t="str">
        <f ca="1"/>
        <v>Sales</v>
      </c>
      <c r="G12">
        <f ca="1"/>
        <v>78540</v>
      </c>
      <c r="H12" t="str">
        <f ca="1"/>
        <v>IND</v>
      </c>
      <c r="I12">
        <f ca="1"/>
        <v>4.1561643835616442</v>
      </c>
      <c r="J12">
        <f ca="1"/>
        <v>2357</v>
      </c>
    </row>
    <row r="13" spans="1:13" x14ac:dyDescent="0.3">
      <c r="A13" t="str">
        <f ca="1"/>
        <v>Gray Seamon</v>
      </c>
      <c r="B13" t="str">
        <f ca="1"/>
        <v>Female</v>
      </c>
      <c r="C13">
        <f ca="1"/>
        <v>36</v>
      </c>
      <c r="D13" t="str">
        <f ca="1"/>
        <v>Average</v>
      </c>
      <c r="E13">
        <f ca="1"/>
        <v>44494</v>
      </c>
      <c r="F13" t="str">
        <f ca="1"/>
        <v>Sales</v>
      </c>
      <c r="G13">
        <f ca="1"/>
        <v>78540</v>
      </c>
      <c r="H13" t="str">
        <f ca="1"/>
        <v>NZ</v>
      </c>
      <c r="I13">
        <f ca="1"/>
        <v>3.989041095890411</v>
      </c>
      <c r="J13">
        <f ca="1"/>
        <v>2357</v>
      </c>
    </row>
    <row r="14" spans="1:13" x14ac:dyDescent="0.3">
      <c r="A14" t="str">
        <f ca="1"/>
        <v>Yauvani Tarpa</v>
      </c>
      <c r="B14" t="str">
        <f ca="1"/>
        <v>Male</v>
      </c>
      <c r="C14">
        <f ca="1"/>
        <v>33</v>
      </c>
      <c r="D14" t="str">
        <f ca="1"/>
        <v>Average</v>
      </c>
      <c r="E14">
        <f ca="1"/>
        <v>44324</v>
      </c>
      <c r="F14" t="str">
        <f ca="1"/>
        <v>Sales</v>
      </c>
      <c r="G14">
        <f ca="1"/>
        <v>74550</v>
      </c>
      <c r="H14" t="str">
        <f ca="1"/>
        <v>IND</v>
      </c>
      <c r="I14">
        <f ca="1"/>
        <v>4.4547945205479449</v>
      </c>
      <c r="J14">
        <f ca="1"/>
        <v>2237</v>
      </c>
    </row>
    <row r="15" spans="1:13" x14ac:dyDescent="0.3">
      <c r="A15" t="str">
        <f ca="1"/>
        <v>Gigi Bohling</v>
      </c>
      <c r="B15" t="str">
        <f ca="1"/>
        <v>Male</v>
      </c>
      <c r="C15">
        <f ca="1"/>
        <v>33</v>
      </c>
      <c r="D15" t="str">
        <f ca="1"/>
        <v>Average</v>
      </c>
      <c r="E15">
        <f ca="1"/>
        <v>44385</v>
      </c>
      <c r="F15" t="str">
        <f ca="1"/>
        <v>Sales</v>
      </c>
      <c r="G15">
        <f ca="1"/>
        <v>74550</v>
      </c>
      <c r="H15" t="str">
        <f ca="1"/>
        <v>NZ</v>
      </c>
      <c r="I15">
        <f ca="1"/>
        <v>4.2876712328767121</v>
      </c>
      <c r="J15">
        <f ca="1"/>
        <v>2237</v>
      </c>
    </row>
    <row r="16" spans="1:13" x14ac:dyDescent="0.3">
      <c r="A16" t="str">
        <f ca="1"/>
        <v>Devasree Fullara Saurin</v>
      </c>
      <c r="B16" t="str">
        <f ca="1"/>
        <v>Female</v>
      </c>
      <c r="C16">
        <f ca="1"/>
        <v>20</v>
      </c>
      <c r="D16" t="str">
        <f ca="1"/>
        <v>Poor</v>
      </c>
      <c r="E16">
        <f ca="1"/>
        <v>44476</v>
      </c>
      <c r="F16" t="str">
        <f ca="1"/>
        <v>Sales</v>
      </c>
      <c r="G16">
        <f ca="1"/>
        <v>68900</v>
      </c>
      <c r="H16" t="str">
        <f ca="1"/>
        <v>IND</v>
      </c>
      <c r="I16">
        <f ca="1"/>
        <v>4.0383561643835613</v>
      </c>
      <c r="J16">
        <f ca="1"/>
        <v>2067</v>
      </c>
    </row>
    <row r="17" spans="1:10" x14ac:dyDescent="0.3">
      <c r="A17" t="str">
        <f ca="1"/>
        <v>Hyacinthie Braybrooke</v>
      </c>
      <c r="B17" t="str">
        <f ca="1"/>
        <v>Female</v>
      </c>
      <c r="C17">
        <f ca="1"/>
        <v>20</v>
      </c>
      <c r="D17" t="str">
        <f ca="1"/>
        <v>Poor</v>
      </c>
      <c r="E17">
        <f ca="1"/>
        <v>44537</v>
      </c>
      <c r="F17" t="str">
        <f ca="1"/>
        <v>Sales</v>
      </c>
      <c r="G17">
        <f ca="1"/>
        <v>68900</v>
      </c>
      <c r="H17" t="str">
        <f ca="1"/>
        <v>NZ</v>
      </c>
      <c r="I17">
        <f ca="1"/>
        <v>3.871232876712329</v>
      </c>
      <c r="J17">
        <f ca="1"/>
        <v>2067</v>
      </c>
    </row>
    <row r="18" spans="1:10" x14ac:dyDescent="0.3">
      <c r="A18" t="str">
        <f ca="1"/>
        <v>Abhaya Priyavardhan</v>
      </c>
      <c r="B18" t="str">
        <f ca="1"/>
        <v>Male</v>
      </c>
      <c r="C18">
        <f ca="1"/>
        <v>25</v>
      </c>
      <c r="D18" t="str">
        <f ca="1"/>
        <v>Average</v>
      </c>
      <c r="E18">
        <f ca="1"/>
        <v>44322</v>
      </c>
      <c r="F18" t="str">
        <f ca="1"/>
        <v>Sales</v>
      </c>
      <c r="G18">
        <f ca="1"/>
        <v>65700</v>
      </c>
      <c r="H18" t="str">
        <f ca="1"/>
        <v>IND</v>
      </c>
      <c r="I18">
        <f ca="1"/>
        <v>4.4602739726027396</v>
      </c>
      <c r="J18">
        <f ca="1"/>
        <v>1971</v>
      </c>
    </row>
    <row r="19" spans="1:10" x14ac:dyDescent="0.3">
      <c r="A19" t="str">
        <f ca="1"/>
        <v>Kath Bletsoe</v>
      </c>
      <c r="B19" t="str">
        <f ca="1"/>
        <v>Male</v>
      </c>
      <c r="C19">
        <f ca="1"/>
        <v>25</v>
      </c>
      <c r="D19" t="str">
        <f ca="1"/>
        <v>Average</v>
      </c>
      <c r="E19">
        <f ca="1"/>
        <v>44383</v>
      </c>
      <c r="F19" t="str">
        <f ca="1"/>
        <v>Sales</v>
      </c>
      <c r="G19">
        <f ca="1"/>
        <v>65700</v>
      </c>
      <c r="H19" t="str">
        <f ca="1"/>
        <v>NZ</v>
      </c>
      <c r="I19">
        <f ca="1"/>
        <v>4.2931506849315069</v>
      </c>
      <c r="J19">
        <f ca="1"/>
        <v>1971</v>
      </c>
    </row>
    <row r="20" spans="1:10" x14ac:dyDescent="0.3">
      <c r="A20" t="str">
        <f ca="1"/>
        <v>Mirium Seemantini Shivakumar</v>
      </c>
      <c r="B20" t="str">
        <f ca="1"/>
        <v>Female</v>
      </c>
      <c r="C20">
        <f ca="1"/>
        <v>38</v>
      </c>
      <c r="D20" t="str">
        <f ca="1"/>
        <v>Above average</v>
      </c>
      <c r="E20">
        <f ca="1"/>
        <v>44268</v>
      </c>
      <c r="F20" t="str">
        <f ca="1"/>
        <v>Sales</v>
      </c>
      <c r="G20">
        <f ca="1"/>
        <v>56870</v>
      </c>
      <c r="H20" t="str">
        <f ca="1"/>
        <v>IND</v>
      </c>
      <c r="I20">
        <f ca="1"/>
        <v>4.6082191780821917</v>
      </c>
      <c r="J20">
        <f ca="1"/>
        <v>1707</v>
      </c>
    </row>
    <row r="21" spans="1:10" x14ac:dyDescent="0.3">
      <c r="A21" t="str">
        <f ca="1"/>
        <v>Oran Buxcy</v>
      </c>
      <c r="B21" t="str">
        <f ca="1"/>
        <v>Female</v>
      </c>
      <c r="C21">
        <f ca="1"/>
        <v>38</v>
      </c>
      <c r="D21" t="str">
        <f ca="1"/>
        <v>Above average</v>
      </c>
      <c r="E21">
        <f ca="1"/>
        <v>44329</v>
      </c>
      <c r="F21" t="str">
        <f ca="1"/>
        <v>Sales</v>
      </c>
      <c r="G21">
        <f ca="1"/>
        <v>56870</v>
      </c>
      <c r="H21" t="str">
        <f ca="1"/>
        <v>NZ</v>
      </c>
      <c r="I21">
        <f ca="1"/>
        <v>4.441095890410959</v>
      </c>
      <c r="J21">
        <f ca="1"/>
        <v>1707</v>
      </c>
    </row>
    <row r="22" spans="1:10" x14ac:dyDescent="0.3">
      <c r="A22" t="str">
        <f ca="1"/>
        <v>Sanchali Shirish</v>
      </c>
      <c r="B22" t="str">
        <f ca="1"/>
        <v>Male</v>
      </c>
      <c r="C22">
        <f ca="1"/>
        <v>27</v>
      </c>
      <c r="D22" t="str">
        <f ca="1"/>
        <v>Average</v>
      </c>
      <c r="E22">
        <f ca="1"/>
        <v>44073</v>
      </c>
      <c r="F22" t="str">
        <f ca="1"/>
        <v>Sales</v>
      </c>
      <c r="G22">
        <f ca="1"/>
        <v>54970</v>
      </c>
      <c r="H22" t="str">
        <f ca="1"/>
        <v>IND</v>
      </c>
      <c r="I22">
        <f ca="1"/>
        <v>5.1424657534246574</v>
      </c>
      <c r="J22">
        <f ca="1"/>
        <v>1650</v>
      </c>
    </row>
    <row r="23" spans="1:10" x14ac:dyDescent="0.3">
      <c r="A23" t="str">
        <f ca="1"/>
        <v>Alta Kaszper</v>
      </c>
      <c r="B23" t="str">
        <f ca="1"/>
        <v>Male</v>
      </c>
      <c r="C23">
        <f ca="1"/>
        <v>27</v>
      </c>
      <c r="D23" t="str">
        <f ca="1"/>
        <v>Average</v>
      </c>
      <c r="E23">
        <f ca="1"/>
        <v>44134</v>
      </c>
      <c r="F23" t="str">
        <f ca="1"/>
        <v>Sales</v>
      </c>
      <c r="G23">
        <f ca="1"/>
        <v>54970</v>
      </c>
      <c r="H23" t="str">
        <f ca="1"/>
        <v>NZ</v>
      </c>
      <c r="I23">
        <f ca="1"/>
        <v>4.9753424657534246</v>
      </c>
      <c r="J23">
        <f ca="1"/>
        <v>1650</v>
      </c>
    </row>
    <row r="24" spans="1:10" x14ac:dyDescent="0.3">
      <c r="A24" t="str">
        <f ca="1"/>
        <v>Geena Raghavanpillai</v>
      </c>
      <c r="B24" t="str">
        <f ca="1"/>
        <v>Male</v>
      </c>
      <c r="C24">
        <f ca="1"/>
        <v>32</v>
      </c>
      <c r="D24" t="str">
        <f ca="1"/>
        <v>Average</v>
      </c>
      <c r="E24">
        <f ca="1"/>
        <v>44403</v>
      </c>
      <c r="F24" t="str">
        <f ca="1"/>
        <v>Sales</v>
      </c>
      <c r="G24">
        <f ca="1"/>
        <v>53540</v>
      </c>
      <c r="H24" t="str">
        <f ca="1"/>
        <v>IND</v>
      </c>
      <c r="I24">
        <f ca="1"/>
        <v>4.2383561643835614</v>
      </c>
      <c r="J24">
        <f ca="1"/>
        <v>1607</v>
      </c>
    </row>
    <row r="25" spans="1:10" x14ac:dyDescent="0.3">
      <c r="A25" t="str">
        <f ca="1"/>
        <v>Hoyt D'Alesco</v>
      </c>
      <c r="B25" t="str">
        <f ca="1"/>
        <v>Male</v>
      </c>
      <c r="C25">
        <f ca="1"/>
        <v>32</v>
      </c>
      <c r="D25" t="str">
        <f ca="1"/>
        <v>Average</v>
      </c>
      <c r="E25">
        <f ca="1"/>
        <v>44465</v>
      </c>
      <c r="F25" t="str">
        <f ca="1"/>
        <v>Sales</v>
      </c>
      <c r="G25">
        <f ca="1"/>
        <v>53540</v>
      </c>
      <c r="H25" t="str">
        <f ca="1"/>
        <v>NZ</v>
      </c>
      <c r="I25">
        <f ca="1"/>
        <v>4.0684931506849313</v>
      </c>
      <c r="J25">
        <f ca="1"/>
        <v>1607</v>
      </c>
    </row>
    <row r="26" spans="1:10" x14ac:dyDescent="0.3">
      <c r="A26" t="str">
        <f ca="1"/>
        <v>Anumati Shyamari Meherhomji</v>
      </c>
      <c r="B26" t="str">
        <f ca="1"/>
        <v>Female</v>
      </c>
      <c r="C26">
        <f ca="1"/>
        <v>28</v>
      </c>
      <c r="D26" t="str">
        <f ca="1"/>
        <v>Average</v>
      </c>
      <c r="E26">
        <f ca="1"/>
        <v>44296</v>
      </c>
      <c r="F26" t="str">
        <f ca="1"/>
        <v>Sales</v>
      </c>
      <c r="G26">
        <f ca="1"/>
        <v>53240</v>
      </c>
      <c r="H26" t="str">
        <f ca="1"/>
        <v>IND</v>
      </c>
      <c r="I26">
        <f ca="1"/>
        <v>4.5315068493150683</v>
      </c>
      <c r="J26">
        <f ca="1"/>
        <v>1598</v>
      </c>
    </row>
    <row r="27" spans="1:10" x14ac:dyDescent="0.3">
      <c r="A27" t="str">
        <f ca="1"/>
        <v>Tatum Hush</v>
      </c>
      <c r="B27" t="str">
        <f ca="1"/>
        <v>Female</v>
      </c>
      <c r="C27">
        <f ca="1"/>
        <v>28</v>
      </c>
      <c r="D27" t="str">
        <f ca="1"/>
        <v>Average</v>
      </c>
      <c r="E27">
        <f ca="1"/>
        <v>44357</v>
      </c>
      <c r="F27" t="str">
        <f ca="1"/>
        <v>Sales</v>
      </c>
      <c r="G27">
        <f ca="1"/>
        <v>53240</v>
      </c>
      <c r="H27" t="str">
        <f ca="1"/>
        <v>NZ</v>
      </c>
      <c r="I27">
        <f ca="1"/>
        <v>4.3643835616438356</v>
      </c>
      <c r="J27">
        <f ca="1"/>
        <v>1598</v>
      </c>
    </row>
    <row r="28" spans="1:10" x14ac:dyDescent="0.3">
      <c r="A28" t="str">
        <f ca="1"/>
        <v>Daruka Ghazali</v>
      </c>
      <c r="B28" t="str">
        <f ca="1"/>
        <v>Female</v>
      </c>
      <c r="C28">
        <f ca="1"/>
        <v>34</v>
      </c>
      <c r="D28" t="str">
        <f ca="1"/>
        <v>Poor</v>
      </c>
      <c r="E28">
        <f ca="1"/>
        <v>44660</v>
      </c>
      <c r="F28" t="str">
        <f ca="1"/>
        <v>Sales</v>
      </c>
      <c r="G28">
        <f ca="1"/>
        <v>49630</v>
      </c>
      <c r="H28" t="str">
        <f ca="1"/>
        <v>IND</v>
      </c>
      <c r="I28">
        <f ca="1"/>
        <v>3.5342465753424657</v>
      </c>
      <c r="J28">
        <f ca="1"/>
        <v>1489</v>
      </c>
    </row>
    <row r="29" spans="1:10" x14ac:dyDescent="0.3">
      <c r="A29" t="str">
        <f ca="1"/>
        <v>Violante Courtonne</v>
      </c>
      <c r="B29" t="str">
        <f ca="1"/>
        <v>Female</v>
      </c>
      <c r="C29">
        <f ca="1"/>
        <v>34</v>
      </c>
      <c r="D29" t="str">
        <f ca="1"/>
        <v>Poor</v>
      </c>
      <c r="E29">
        <f ca="1"/>
        <v>44721</v>
      </c>
      <c r="F29" t="str">
        <f ca="1"/>
        <v>Sales</v>
      </c>
      <c r="G29">
        <f ca="1"/>
        <v>49630</v>
      </c>
      <c r="H29" t="str">
        <f ca="1"/>
        <v>NZ</v>
      </c>
      <c r="I29">
        <f ca="1"/>
        <v>3.3671232876712329</v>
      </c>
      <c r="J29">
        <f ca="1"/>
        <v>1489</v>
      </c>
    </row>
    <row r="30" spans="1:10" x14ac:dyDescent="0.3">
      <c r="A30" t="str">
        <f ca="1"/>
        <v>Rupak Mehra</v>
      </c>
      <c r="B30" t="str">
        <f ca="1"/>
        <v>Male</v>
      </c>
      <c r="C30">
        <f ca="1"/>
        <v>28</v>
      </c>
      <c r="D30" t="str">
        <f ca="1"/>
        <v>Very poor</v>
      </c>
      <c r="E30">
        <f ca="1"/>
        <v>44758</v>
      </c>
      <c r="F30" t="str">
        <f ca="1"/>
        <v>Sales</v>
      </c>
      <c r="G30">
        <f ca="1"/>
        <v>43510</v>
      </c>
      <c r="H30" t="str">
        <f ca="1"/>
        <v>IND</v>
      </c>
      <c r="I30">
        <f ca="1"/>
        <v>3.2657534246575342</v>
      </c>
      <c r="J30">
        <f ca="1"/>
        <v>1306</v>
      </c>
    </row>
    <row r="31" spans="1:10" x14ac:dyDescent="0.3">
      <c r="A31" t="str">
        <f ca="1"/>
        <v>Drusy MacCombe</v>
      </c>
      <c r="B31" t="str">
        <f ca="1"/>
        <v>Male</v>
      </c>
      <c r="C31">
        <f ca="1"/>
        <v>28</v>
      </c>
      <c r="D31" t="str">
        <f ca="1"/>
        <v>Very poor</v>
      </c>
      <c r="E31">
        <f ca="1"/>
        <v>44820</v>
      </c>
      <c r="F31" t="str">
        <f ca="1"/>
        <v>Sales</v>
      </c>
      <c r="G31">
        <f ca="1"/>
        <v>43510</v>
      </c>
      <c r="H31" t="str">
        <f ca="1"/>
        <v>NZ</v>
      </c>
      <c r="I31">
        <f ca="1"/>
        <v>3.095890410958904</v>
      </c>
      <c r="J31">
        <f ca="1"/>
        <v>1306</v>
      </c>
    </row>
    <row r="32" spans="1:10" x14ac:dyDescent="0.3">
      <c r="A32" t="str">
        <f ca="1"/>
        <v>Waheeda Vasuman</v>
      </c>
      <c r="B32" t="str">
        <f ca="1"/>
        <v>Male</v>
      </c>
      <c r="C32">
        <f ca="1"/>
        <v>43</v>
      </c>
      <c r="D32" t="str">
        <f ca="1"/>
        <v>Average</v>
      </c>
      <c r="E32">
        <f ca="1"/>
        <v>44558</v>
      </c>
      <c r="F32" t="str">
        <f ca="1"/>
        <v>Sales</v>
      </c>
      <c r="G32">
        <f ca="1"/>
        <v>36040</v>
      </c>
      <c r="H32" t="str">
        <f ca="1"/>
        <v>IND</v>
      </c>
      <c r="I32">
        <f ca="1"/>
        <v>3.8136986301369862</v>
      </c>
      <c r="J32">
        <f ca="1"/>
        <v>1082</v>
      </c>
    </row>
    <row r="33" spans="1:10" x14ac:dyDescent="0.3">
      <c r="A33" t="str">
        <f ca="1"/>
        <v>Bili Sizey</v>
      </c>
      <c r="B33" t="str">
        <f ca="1"/>
        <v>Male</v>
      </c>
      <c r="C33">
        <f ca="1"/>
        <v>43</v>
      </c>
      <c r="D33" t="str">
        <f ca="1"/>
        <v>Average</v>
      </c>
      <c r="E33">
        <f ca="1"/>
        <v>44620</v>
      </c>
      <c r="F33" t="str">
        <f ca="1"/>
        <v>Sales</v>
      </c>
      <c r="G33">
        <f ca="1"/>
        <v>36040</v>
      </c>
      <c r="H33" t="str">
        <f ca="1"/>
        <v>NZ</v>
      </c>
      <c r="I33">
        <f ca="1"/>
        <v>3.6438356164383561</v>
      </c>
      <c r="J33">
        <f ca="1"/>
        <v>1082</v>
      </c>
    </row>
  </sheetData>
  <mergeCells count="3">
    <mergeCell ref="A3:D3"/>
    <mergeCell ref="J3:L3"/>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2B97-D817-4884-AD1A-85266780D62E}">
  <dimension ref="A1:B38"/>
  <sheetViews>
    <sheetView workbookViewId="0">
      <selection activeCell="H24" sqref="H24"/>
    </sheetView>
  </sheetViews>
  <sheetFormatPr defaultRowHeight="14.4" x14ac:dyDescent="0.3"/>
  <cols>
    <col min="1" max="1" width="12.5546875" bestFit="1" customWidth="1"/>
    <col min="2" max="2" width="13.88671875" bestFit="1" customWidth="1"/>
    <col min="3" max="3" width="4" bestFit="1" customWidth="1"/>
    <col min="4" max="4" width="4.44140625" bestFit="1" customWidth="1"/>
    <col min="5" max="5" width="4" bestFit="1" customWidth="1"/>
    <col min="6" max="6" width="4.77734375" bestFit="1" customWidth="1"/>
    <col min="7" max="7" width="3.88671875" bestFit="1" customWidth="1"/>
    <col min="8" max="8" width="3.21875" bestFit="1" customWidth="1"/>
    <col min="9" max="9" width="4.33203125" bestFit="1" customWidth="1"/>
    <col min="10" max="10" width="4.109375" bestFit="1" customWidth="1"/>
    <col min="11" max="11" width="3.88671875" bestFit="1" customWidth="1"/>
    <col min="12" max="12" width="4.44140625" bestFit="1" customWidth="1"/>
    <col min="13" max="13" width="4.109375" bestFit="1" customWidth="1"/>
    <col min="14" max="14" width="10.77734375" bestFit="1" customWidth="1"/>
    <col min="15" max="32" width="15.5546875" bestFit="1" customWidth="1"/>
    <col min="33" max="33" width="10.77734375" bestFit="1" customWidth="1"/>
    <col min="34" max="160" width="15.5546875" bestFit="1" customWidth="1"/>
    <col min="161" max="161" width="10.77734375" bestFit="1" customWidth="1"/>
  </cols>
  <sheetData>
    <row r="1" spans="1:2" x14ac:dyDescent="0.3">
      <c r="A1" s="19" t="s">
        <v>225</v>
      </c>
      <c r="B1" t="s">
        <v>227</v>
      </c>
    </row>
    <row r="2" spans="1:2" x14ac:dyDescent="0.3">
      <c r="A2" s="20" t="s">
        <v>232</v>
      </c>
    </row>
    <row r="3" spans="1:2" x14ac:dyDescent="0.3">
      <c r="A3" s="21" t="s">
        <v>236</v>
      </c>
      <c r="B3">
        <v>3</v>
      </c>
    </row>
    <row r="4" spans="1:2" x14ac:dyDescent="0.3">
      <c r="A4" s="21" t="s">
        <v>237</v>
      </c>
      <c r="B4">
        <v>1</v>
      </c>
    </row>
    <row r="5" spans="1:2" x14ac:dyDescent="0.3">
      <c r="A5" s="21" t="s">
        <v>238</v>
      </c>
      <c r="B5">
        <v>5</v>
      </c>
    </row>
    <row r="6" spans="1:2" x14ac:dyDescent="0.3">
      <c r="A6" s="21" t="s">
        <v>239</v>
      </c>
      <c r="B6">
        <v>3</v>
      </c>
    </row>
    <row r="7" spans="1:2" x14ac:dyDescent="0.3">
      <c r="A7" s="21" t="s">
        <v>240</v>
      </c>
      <c r="B7">
        <v>6</v>
      </c>
    </row>
    <row r="8" spans="1:2" x14ac:dyDescent="0.3">
      <c r="A8" s="21" t="s">
        <v>241</v>
      </c>
      <c r="B8">
        <v>6</v>
      </c>
    </row>
    <row r="9" spans="1:2" x14ac:dyDescent="0.3">
      <c r="A9" s="21" t="s">
        <v>242</v>
      </c>
      <c r="B9">
        <v>6</v>
      </c>
    </row>
    <row r="10" spans="1:2" x14ac:dyDescent="0.3">
      <c r="A10" s="21" t="s">
        <v>243</v>
      </c>
      <c r="B10">
        <v>7</v>
      </c>
    </row>
    <row r="11" spans="1:2" x14ac:dyDescent="0.3">
      <c r="A11" s="20" t="s">
        <v>233</v>
      </c>
    </row>
    <row r="12" spans="1:2" x14ac:dyDescent="0.3">
      <c r="A12" s="21" t="s">
        <v>244</v>
      </c>
      <c r="B12">
        <v>6</v>
      </c>
    </row>
    <row r="13" spans="1:2" x14ac:dyDescent="0.3">
      <c r="A13" s="21" t="s">
        <v>245</v>
      </c>
      <c r="B13">
        <v>4</v>
      </c>
    </row>
    <row r="14" spans="1:2" x14ac:dyDescent="0.3">
      <c r="A14" s="21" t="s">
        <v>246</v>
      </c>
      <c r="B14">
        <v>9</v>
      </c>
    </row>
    <row r="15" spans="1:2" x14ac:dyDescent="0.3">
      <c r="A15" s="21" t="s">
        <v>247</v>
      </c>
      <c r="B15">
        <v>5</v>
      </c>
    </row>
    <row r="16" spans="1:2" x14ac:dyDescent="0.3">
      <c r="A16" s="21" t="s">
        <v>236</v>
      </c>
      <c r="B16">
        <v>10</v>
      </c>
    </row>
    <row r="17" spans="1:2" x14ac:dyDescent="0.3">
      <c r="A17" s="21" t="s">
        <v>237</v>
      </c>
      <c r="B17">
        <v>6</v>
      </c>
    </row>
    <row r="18" spans="1:2" x14ac:dyDescent="0.3">
      <c r="A18" s="21" t="s">
        <v>238</v>
      </c>
      <c r="B18">
        <v>13</v>
      </c>
    </row>
    <row r="19" spans="1:2" x14ac:dyDescent="0.3">
      <c r="A19" s="21" t="s">
        <v>239</v>
      </c>
      <c r="B19">
        <v>4</v>
      </c>
    </row>
    <row r="20" spans="1:2" x14ac:dyDescent="0.3">
      <c r="A20" s="21" t="s">
        <v>240</v>
      </c>
      <c r="B20">
        <v>11</v>
      </c>
    </row>
    <row r="21" spans="1:2" x14ac:dyDescent="0.3">
      <c r="A21" s="21" t="s">
        <v>241</v>
      </c>
      <c r="B21">
        <v>3</v>
      </c>
    </row>
    <row r="22" spans="1:2" x14ac:dyDescent="0.3">
      <c r="A22" s="21" t="s">
        <v>242</v>
      </c>
      <c r="B22">
        <v>4</v>
      </c>
    </row>
    <row r="23" spans="1:2" x14ac:dyDescent="0.3">
      <c r="A23" s="21" t="s">
        <v>243</v>
      </c>
      <c r="B23">
        <v>7</v>
      </c>
    </row>
    <row r="24" spans="1:2" x14ac:dyDescent="0.3">
      <c r="A24" s="20" t="s">
        <v>234</v>
      </c>
    </row>
    <row r="25" spans="1:2" x14ac:dyDescent="0.3">
      <c r="A25" s="21" t="s">
        <v>244</v>
      </c>
      <c r="B25">
        <v>3</v>
      </c>
    </row>
    <row r="26" spans="1:2" x14ac:dyDescent="0.3">
      <c r="A26" s="21" t="s">
        <v>245</v>
      </c>
      <c r="B26">
        <v>10</v>
      </c>
    </row>
    <row r="27" spans="1:2" x14ac:dyDescent="0.3">
      <c r="A27" s="21" t="s">
        <v>246</v>
      </c>
      <c r="B27">
        <v>9</v>
      </c>
    </row>
    <row r="28" spans="1:2" x14ac:dyDescent="0.3">
      <c r="A28" s="21" t="s">
        <v>247</v>
      </c>
      <c r="B28">
        <v>9</v>
      </c>
    </row>
    <row r="29" spans="1:2" x14ac:dyDescent="0.3">
      <c r="A29" s="21" t="s">
        <v>236</v>
      </c>
      <c r="B29">
        <v>9</v>
      </c>
    </row>
    <row r="30" spans="1:2" x14ac:dyDescent="0.3">
      <c r="A30" s="21" t="s">
        <v>237</v>
      </c>
      <c r="B30">
        <v>7</v>
      </c>
    </row>
    <row r="31" spans="1:2" x14ac:dyDescent="0.3">
      <c r="A31" s="21" t="s">
        <v>238</v>
      </c>
      <c r="B31">
        <v>5</v>
      </c>
    </row>
    <row r="32" spans="1:2" x14ac:dyDescent="0.3">
      <c r="A32" s="21" t="s">
        <v>239</v>
      </c>
      <c r="B32">
        <v>5</v>
      </c>
    </row>
    <row r="33" spans="1:2" x14ac:dyDescent="0.3">
      <c r="A33" s="21" t="s">
        <v>240</v>
      </c>
      <c r="B33">
        <v>2</v>
      </c>
    </row>
    <row r="34" spans="1:2" x14ac:dyDescent="0.3">
      <c r="A34" s="21" t="s">
        <v>241</v>
      </c>
      <c r="B34">
        <v>3</v>
      </c>
    </row>
    <row r="35" spans="1:2" x14ac:dyDescent="0.3">
      <c r="A35" s="20" t="s">
        <v>235</v>
      </c>
    </row>
    <row r="36" spans="1:2" x14ac:dyDescent="0.3">
      <c r="A36" s="21" t="s">
        <v>245</v>
      </c>
      <c r="B36">
        <v>1</v>
      </c>
    </row>
    <row r="37" spans="1:2" x14ac:dyDescent="0.3">
      <c r="A37" s="21" t="s">
        <v>247</v>
      </c>
      <c r="B37">
        <v>1</v>
      </c>
    </row>
    <row r="38" spans="1:2" x14ac:dyDescent="0.3">
      <c r="A38" s="20" t="s">
        <v>226</v>
      </c>
      <c r="B38">
        <v>183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1145E-AE0A-470E-923A-5AE8E21ECAD2}">
  <dimension ref="B1:S24"/>
  <sheetViews>
    <sheetView tabSelected="1" workbookViewId="0">
      <selection activeCell="X17" sqref="X17"/>
    </sheetView>
  </sheetViews>
  <sheetFormatPr defaultRowHeight="14.4" x14ac:dyDescent="0.3"/>
  <cols>
    <col min="2" max="2" width="8.88671875" customWidth="1"/>
    <col min="4" max="4" width="1.5546875" customWidth="1"/>
    <col min="7" max="7" width="1.6640625" customWidth="1"/>
    <col min="14" max="14" width="1.5546875" customWidth="1"/>
    <col min="17" max="17" width="1.6640625" customWidth="1"/>
  </cols>
  <sheetData>
    <row r="1" spans="2:19" ht="37.799999999999997" customHeight="1" x14ac:dyDescent="0.3">
      <c r="B1" s="49" t="s">
        <v>249</v>
      </c>
      <c r="C1" s="50"/>
      <c r="D1" s="50"/>
      <c r="E1" s="50"/>
      <c r="F1" s="50"/>
      <c r="G1" s="50"/>
      <c r="H1" s="50"/>
      <c r="I1" s="50"/>
      <c r="J1" s="53"/>
      <c r="K1" s="53"/>
      <c r="L1" s="51" t="s">
        <v>250</v>
      </c>
      <c r="M1" s="50"/>
      <c r="N1" s="50"/>
      <c r="O1" s="50"/>
      <c r="P1" s="50"/>
      <c r="Q1" s="50"/>
      <c r="R1" s="50"/>
      <c r="S1" s="52"/>
    </row>
    <row r="2" spans="2:19" x14ac:dyDescent="0.3">
      <c r="B2" s="54">
        <f>COUNTIF(STAFF[Country],"IND")</f>
        <v>92</v>
      </c>
      <c r="C2" s="55"/>
      <c r="E2" s="56">
        <f>COUNTIFS(STAFF[Country],"IND",STAFF[Gender],"Female")</f>
        <v>43</v>
      </c>
      <c r="F2" s="56"/>
      <c r="H2" s="57">
        <f>AVERAGEIFS(STAFF[Salary],STAFF[Country],"IND")</f>
        <v>77366.521739130432</v>
      </c>
      <c r="I2" s="57"/>
      <c r="L2" s="58">
        <f>COUNTIF(STAFF[Country],"NZ")</f>
        <v>91</v>
      </c>
      <c r="M2" s="58"/>
      <c r="O2" s="58">
        <f>COUNTIFS(STAFF[Country],"NZ",STAFF[Gender],"Female")</f>
        <v>43</v>
      </c>
      <c r="P2" s="58"/>
      <c r="R2" s="44">
        <f>AVERAGEIFS(STAFF[Salary],STAFF[Country],"NZ")</f>
        <v>76978.791208791212</v>
      </c>
      <c r="S2" s="45"/>
    </row>
    <row r="3" spans="2:19" x14ac:dyDescent="0.3">
      <c r="B3" s="54"/>
      <c r="C3" s="55"/>
      <c r="E3" s="56"/>
      <c r="F3" s="56"/>
      <c r="H3" s="57"/>
      <c r="I3" s="57"/>
      <c r="L3" s="58"/>
      <c r="M3" s="58"/>
      <c r="O3" s="58"/>
      <c r="P3" s="58"/>
      <c r="R3" s="44"/>
      <c r="S3" s="45"/>
    </row>
    <row r="4" spans="2:19" x14ac:dyDescent="0.3">
      <c r="B4" s="54"/>
      <c r="C4" s="55"/>
      <c r="E4" s="56"/>
      <c r="F4" s="56"/>
      <c r="H4" s="57"/>
      <c r="I4" s="57"/>
      <c r="L4" s="58"/>
      <c r="M4" s="58"/>
      <c r="O4" s="58"/>
      <c r="P4" s="58"/>
      <c r="R4" s="44"/>
      <c r="S4" s="45"/>
    </row>
    <row r="5" spans="2:19" x14ac:dyDescent="0.3">
      <c r="B5" s="54"/>
      <c r="C5" s="55"/>
      <c r="E5" s="56"/>
      <c r="F5" s="56"/>
      <c r="H5" s="57"/>
      <c r="I5" s="57"/>
      <c r="L5" s="58"/>
      <c r="M5" s="58"/>
      <c r="O5" s="58"/>
      <c r="P5" s="58"/>
      <c r="R5" s="44"/>
      <c r="S5" s="45"/>
    </row>
    <row r="6" spans="2:19" x14ac:dyDescent="0.3">
      <c r="B6" s="54"/>
      <c r="C6" s="55"/>
      <c r="E6" s="56"/>
      <c r="F6" s="56"/>
      <c r="H6" s="57"/>
      <c r="I6" s="57"/>
      <c r="L6" s="58"/>
      <c r="M6" s="58"/>
      <c r="O6" s="58"/>
      <c r="P6" s="58"/>
      <c r="R6" s="44"/>
      <c r="S6" s="45"/>
    </row>
    <row r="7" spans="2:19" x14ac:dyDescent="0.3">
      <c r="B7" s="54"/>
      <c r="C7" s="55"/>
      <c r="E7" s="56"/>
      <c r="F7" s="56"/>
      <c r="H7" s="57"/>
      <c r="I7" s="57"/>
      <c r="L7" s="58"/>
      <c r="M7" s="58"/>
      <c r="O7" s="58"/>
      <c r="P7" s="58"/>
      <c r="R7" s="44"/>
      <c r="S7" s="45"/>
    </row>
    <row r="8" spans="2:19" ht="14.4" customHeight="1" thickBot="1" x14ac:dyDescent="0.35">
      <c r="B8" s="54"/>
      <c r="C8" s="55"/>
      <c r="E8" s="56"/>
      <c r="F8" s="56"/>
      <c r="H8" s="57"/>
      <c r="I8" s="57"/>
      <c r="L8" s="58"/>
      <c r="M8" s="58"/>
      <c r="O8" s="58"/>
      <c r="P8" s="58"/>
      <c r="R8" s="44"/>
      <c r="S8" s="45"/>
    </row>
    <row r="9" spans="2:19" ht="49.8" customHeight="1" thickBot="1" x14ac:dyDescent="0.35">
      <c r="B9" s="46" t="s">
        <v>248</v>
      </c>
      <c r="C9" s="47"/>
      <c r="D9" s="47"/>
      <c r="E9" s="47"/>
      <c r="F9" s="47"/>
      <c r="G9" s="47"/>
      <c r="H9" s="47"/>
      <c r="I9" s="47"/>
      <c r="J9" s="47"/>
      <c r="K9" s="47"/>
      <c r="L9" s="47"/>
      <c r="M9" s="47"/>
      <c r="N9" s="47"/>
      <c r="O9" s="47"/>
      <c r="P9" s="47"/>
      <c r="Q9" s="47"/>
      <c r="R9" s="47"/>
      <c r="S9" s="48"/>
    </row>
    <row r="10" spans="2:19" x14ac:dyDescent="0.3">
      <c r="B10" s="30"/>
      <c r="I10" s="31"/>
      <c r="J10" s="35"/>
      <c r="K10" s="36"/>
      <c r="L10" s="30"/>
      <c r="S10" s="31"/>
    </row>
    <row r="11" spans="2:19" x14ac:dyDescent="0.3">
      <c r="B11" s="30"/>
      <c r="I11" s="31"/>
      <c r="J11" s="37"/>
      <c r="K11" s="38"/>
      <c r="L11" s="30"/>
      <c r="S11" s="31"/>
    </row>
    <row r="12" spans="2:19" x14ac:dyDescent="0.3">
      <c r="B12" s="30"/>
      <c r="I12" s="31"/>
      <c r="J12" s="37"/>
      <c r="K12" s="38"/>
      <c r="L12" s="30"/>
      <c r="S12" s="31"/>
    </row>
    <row r="13" spans="2:19" x14ac:dyDescent="0.3">
      <c r="B13" s="30"/>
      <c r="I13" s="31"/>
      <c r="J13" s="37"/>
      <c r="K13" s="38"/>
      <c r="L13" s="30"/>
      <c r="S13" s="31"/>
    </row>
    <row r="14" spans="2:19" x14ac:dyDescent="0.3">
      <c r="B14" s="30"/>
      <c r="I14" s="31"/>
      <c r="J14" s="37"/>
      <c r="K14" s="38"/>
      <c r="L14" s="30"/>
      <c r="S14" s="31"/>
    </row>
    <row r="15" spans="2:19" x14ac:dyDescent="0.3">
      <c r="B15" s="30"/>
      <c r="I15" s="31"/>
      <c r="J15" s="37"/>
      <c r="K15" s="38"/>
      <c r="L15" s="30"/>
      <c r="S15" s="31"/>
    </row>
    <row r="16" spans="2:19" x14ac:dyDescent="0.3">
      <c r="B16" s="30"/>
      <c r="I16" s="31"/>
      <c r="J16" s="37"/>
      <c r="K16" s="38"/>
      <c r="L16" s="30"/>
      <c r="S16" s="31"/>
    </row>
    <row r="17" spans="2:19" x14ac:dyDescent="0.3">
      <c r="B17" s="30"/>
      <c r="I17" s="31"/>
      <c r="J17" s="37"/>
      <c r="K17" s="38"/>
      <c r="L17" s="30"/>
      <c r="S17" s="31"/>
    </row>
    <row r="18" spans="2:19" x14ac:dyDescent="0.3">
      <c r="B18" s="30"/>
      <c r="I18" s="31"/>
      <c r="J18" s="37"/>
      <c r="K18" s="38"/>
      <c r="L18" s="30"/>
      <c r="S18" s="31"/>
    </row>
    <row r="19" spans="2:19" x14ac:dyDescent="0.3">
      <c r="B19" s="30"/>
      <c r="I19" s="31"/>
      <c r="J19" s="37"/>
      <c r="K19" s="38"/>
      <c r="L19" s="30"/>
      <c r="S19" s="31"/>
    </row>
    <row r="20" spans="2:19" x14ac:dyDescent="0.3">
      <c r="B20" s="30"/>
      <c r="I20" s="31"/>
      <c r="J20" s="37"/>
      <c r="K20" s="38"/>
      <c r="L20" s="30"/>
      <c r="S20" s="31"/>
    </row>
    <row r="21" spans="2:19" x14ac:dyDescent="0.3">
      <c r="B21" s="30"/>
      <c r="I21" s="31"/>
      <c r="J21" s="37"/>
      <c r="K21" s="38"/>
      <c r="L21" s="30"/>
      <c r="S21" s="31"/>
    </row>
    <row r="22" spans="2:19" x14ac:dyDescent="0.3">
      <c r="B22" s="30"/>
      <c r="I22" s="31"/>
      <c r="J22" s="37"/>
      <c r="K22" s="38"/>
      <c r="L22" s="30"/>
      <c r="S22" s="31"/>
    </row>
    <row r="23" spans="2:19" x14ac:dyDescent="0.3">
      <c r="B23" s="30"/>
      <c r="I23" s="31"/>
      <c r="J23" s="37"/>
      <c r="K23" s="38"/>
      <c r="L23" s="30"/>
      <c r="S23" s="31"/>
    </row>
    <row r="24" spans="2:19" ht="15" thickBot="1" x14ac:dyDescent="0.35">
      <c r="B24" s="32"/>
      <c r="C24" s="33"/>
      <c r="D24" s="33"/>
      <c r="E24" s="33"/>
      <c r="F24" s="33"/>
      <c r="G24" s="33"/>
      <c r="H24" s="33"/>
      <c r="I24" s="34"/>
      <c r="J24" s="39"/>
      <c r="K24" s="40"/>
      <c r="L24" s="32"/>
      <c r="M24" s="33"/>
      <c r="N24" s="33"/>
      <c r="O24" s="33"/>
      <c r="P24" s="33"/>
      <c r="Q24" s="33"/>
      <c r="R24" s="33"/>
      <c r="S24" s="34"/>
    </row>
  </sheetData>
  <mergeCells count="10">
    <mergeCell ref="R2:S8"/>
    <mergeCell ref="B9:S9"/>
    <mergeCell ref="B1:I1"/>
    <mergeCell ref="L1:S1"/>
    <mergeCell ref="J1:K1"/>
    <mergeCell ref="B2:C8"/>
    <mergeCell ref="E2:F8"/>
    <mergeCell ref="H2:I8"/>
    <mergeCell ref="L2:M8"/>
    <mergeCell ref="O2:P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9EE09A94-8AF8-4F4D-9750-7390844B9A1E}">
  <ds:schemaRefs/>
</ds:datastoreItem>
</file>

<file path=customXml/itemProps2.xml><?xml version="1.0" encoding="utf-8"?>
<ds:datastoreItem xmlns:ds="http://schemas.openxmlformats.org/officeDocument/2006/customXml" ds:itemID="{D23B2AE5-262C-45CB-BE0D-561D69F72D83}">
  <ds:schemaRefs/>
</ds:datastoreItem>
</file>

<file path=customXml/itemProps3.xml><?xml version="1.0" encoding="utf-8"?>
<ds:datastoreItem xmlns:ds="http://schemas.openxmlformats.org/officeDocument/2006/customXml" ds:itemID="{27B8113C-6414-430D-9FD1-EA6242B7B88D}">
  <ds:schemaRefs/>
</ds:datastoreItem>
</file>

<file path=customXml/itemProps4.xml><?xml version="1.0" encoding="utf-8"?>
<ds:datastoreItem xmlns:ds="http://schemas.openxmlformats.org/officeDocument/2006/customXml" ds:itemID="{4C837579-13B7-41E5-BDFA-F234DDA10E1D}">
  <ds:schemaRefs/>
</ds:datastoreItem>
</file>

<file path=customXml/itemProps5.xml><?xml version="1.0" encoding="utf-8"?>
<ds:datastoreItem xmlns:ds="http://schemas.openxmlformats.org/officeDocument/2006/customXml" ds:itemID="{82B7A489-9745-4869-8A95-367D8B84D8F5}">
  <ds:schemaRefs/>
</ds:datastoreItem>
</file>

<file path=customXml/itemProps6.xml><?xml version="1.0" encoding="utf-8"?>
<ds:datastoreItem xmlns:ds="http://schemas.openxmlformats.org/officeDocument/2006/customXml" ds:itemID="{C63DA477-615F-45ED-A5D3-86E83D96A64F}">
  <ds:schemaRefs/>
</ds:datastoreItem>
</file>

<file path=customXml/itemProps7.xml><?xml version="1.0" encoding="utf-8"?>
<ds:datastoreItem xmlns:ds="http://schemas.openxmlformats.org/officeDocument/2006/customXml" ds:itemID="{F1FCDA54-15BD-49D1-BC64-E7A7C8C432F0}">
  <ds:schemaRefs/>
</ds:datastoreItem>
</file>

<file path=customXml/itemProps8.xml><?xml version="1.0" encoding="utf-8"?>
<ds:datastoreItem xmlns:ds="http://schemas.openxmlformats.org/officeDocument/2006/customXml" ds:itemID="{65C08B54-CCFD-42B3-BF7C-4925186DF151}">
  <ds:schemaRefs/>
</ds:datastoreItem>
</file>

<file path=customXml/itemProps9.xml><?xml version="1.0" encoding="utf-8"?>
<ds:datastoreItem xmlns:ds="http://schemas.openxmlformats.org/officeDocument/2006/customXml" ds:itemID="{2AF2D363-BB5E-4DDC-B984-83AA75C81860}">
  <ds:schemaRefs/>
</ds:datastoreItem>
</file>

<file path=customXml/itemProps10.xml><?xml version="1.0" encoding="utf-8"?>
<ds:datastoreItem xmlns:ds="http://schemas.openxmlformats.org/officeDocument/2006/customXml" ds:itemID="{F99A3D32-0DBB-4762-ADC2-9B539BA4872E}">
  <ds:schemaRefs/>
</ds:datastoreItem>
</file>

<file path=customXml/itemProps11.xml><?xml version="1.0" encoding="utf-8"?>
<ds:datastoreItem xmlns:ds="http://schemas.openxmlformats.org/officeDocument/2006/customXml" ds:itemID="{99F9DEAD-A322-45FC-BAD4-44C6BC3508EC}">
  <ds:schemaRefs>
    <ds:schemaRef ds:uri="http://schemas.microsoft.com/DataMashup"/>
  </ds:schemaRefs>
</ds:datastoreItem>
</file>

<file path=customXml/itemProps12.xml><?xml version="1.0" encoding="utf-8"?>
<ds:datastoreItem xmlns:ds="http://schemas.openxmlformats.org/officeDocument/2006/customXml" ds:itemID="{961936BB-3266-45CD-8F8F-8C091F0D1A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Sheet5</vt:lpstr>
      <vt:lpstr>Sheet9</vt:lpstr>
      <vt:lpstr>All Staff</vt:lpstr>
      <vt:lpstr>Formula</vt:lpstr>
      <vt:lpstr>pivort table</vt:lpstr>
      <vt:lpstr>Info Finder</vt:lpstr>
      <vt:lpstr>pivort</vt:lpstr>
      <vt:lpstr>IND VS 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Sampa Barui</cp:lastModifiedBy>
  <dcterms:created xsi:type="dcterms:W3CDTF">2021-03-14T20:21:32Z</dcterms:created>
  <dcterms:modified xsi:type="dcterms:W3CDTF">2025-10-20T11:52:35Z</dcterms:modified>
</cp:coreProperties>
</file>