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/>
  <xr:revisionPtr revIDLastSave="0" documentId="13_ncr:1_{7067094D-C021-473C-A6A7-D9FA4A8F3261}" xr6:coauthVersionLast="46" xr6:coauthVersionMax="46" xr10:uidLastSave="{00000000-0000-0000-0000-000000000000}"/>
  <bookViews>
    <workbookView xWindow="10512" yWindow="96" windowWidth="11220" windowHeight="12264" xr2:uid="{00000000-000D-0000-FFFF-FFFF00000000}"/>
  </bookViews>
  <sheets>
    <sheet name="履修科目達成表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3" l="1"/>
  <c r="S37" i="3"/>
  <c r="T37" i="3"/>
  <c r="U37" i="3"/>
  <c r="U35" i="3"/>
  <c r="T35" i="3"/>
  <c r="S35" i="3"/>
  <c r="R35" i="3"/>
  <c r="Q35" i="3"/>
  <c r="Q37" i="3"/>
  <c r="E14" i="3"/>
  <c r="E69" i="3"/>
  <c r="E87" i="3"/>
  <c r="E88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U28" i="3"/>
  <c r="U29" i="3"/>
  <c r="U30" i="3"/>
  <c r="U31" i="3"/>
  <c r="U27" i="3"/>
  <c r="S28" i="3"/>
  <c r="S29" i="3"/>
  <c r="S30" i="3"/>
  <c r="S31" i="3"/>
  <c r="S27" i="3"/>
  <c r="T28" i="3"/>
  <c r="T29" i="3"/>
  <c r="T30" i="3"/>
  <c r="T31" i="3"/>
  <c r="T27" i="3"/>
  <c r="R28" i="3"/>
  <c r="R29" i="3"/>
  <c r="R30" i="3"/>
  <c r="R31" i="3"/>
  <c r="R27" i="3"/>
  <c r="Q28" i="3"/>
  <c r="Q29" i="3"/>
  <c r="Q30" i="3"/>
  <c r="Q31" i="3"/>
  <c r="Q27" i="3"/>
  <c r="R21" i="3"/>
  <c r="R22" i="3"/>
  <c r="R24" i="3"/>
  <c r="R25" i="3"/>
  <c r="R26" i="3"/>
  <c r="R23" i="3"/>
  <c r="R20" i="3"/>
  <c r="S21" i="3"/>
  <c r="S22" i="3"/>
  <c r="S24" i="3"/>
  <c r="S25" i="3"/>
  <c r="S26" i="3"/>
  <c r="S23" i="3"/>
  <c r="S20" i="3"/>
  <c r="T21" i="3"/>
  <c r="T22" i="3"/>
  <c r="T24" i="3"/>
  <c r="T25" i="3"/>
  <c r="T26" i="3"/>
  <c r="T23" i="3"/>
  <c r="T20" i="3"/>
  <c r="U21" i="3"/>
  <c r="U22" i="3"/>
  <c r="U24" i="3"/>
  <c r="U25" i="3"/>
  <c r="U26" i="3"/>
  <c r="U23" i="3"/>
  <c r="U20" i="3"/>
  <c r="Q21" i="3"/>
  <c r="Q22" i="3"/>
  <c r="Q24" i="3"/>
  <c r="Q25" i="3"/>
  <c r="Q26" i="3"/>
  <c r="Q23" i="3"/>
  <c r="Q20" i="3"/>
  <c r="N21" i="3"/>
  <c r="F123" i="3"/>
  <c r="F105" i="3"/>
  <c r="F121" i="3"/>
  <c r="F114" i="3"/>
  <c r="F113" i="3"/>
  <c r="F115" i="3"/>
  <c r="F127" i="3"/>
  <c r="F126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G123" i="3"/>
  <c r="G105" i="3"/>
  <c r="G121" i="3"/>
  <c r="G114" i="3"/>
  <c r="G113" i="3"/>
  <c r="G115" i="3"/>
  <c r="G127" i="3"/>
  <c r="G126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F77" i="3"/>
  <c r="F90" i="3"/>
  <c r="F88" i="3"/>
  <c r="F87" i="3"/>
  <c r="F111" i="3"/>
  <c r="F89" i="3"/>
  <c r="F110" i="3"/>
  <c r="F86" i="3"/>
  <c r="F99" i="3"/>
  <c r="F78" i="3"/>
  <c r="F91" i="3"/>
  <c r="F83" i="3"/>
  <c r="F96" i="3"/>
  <c r="F82" i="3"/>
  <c r="F95" i="3"/>
  <c r="F81" i="3"/>
  <c r="F94" i="3"/>
  <c r="F79" i="3"/>
  <c r="F92" i="3"/>
  <c r="F85" i="3"/>
  <c r="F98" i="3"/>
  <c r="F84" i="3"/>
  <c r="F97" i="3"/>
  <c r="F80" i="3"/>
  <c r="F93" i="3"/>
  <c r="F101" i="3"/>
  <c r="F117" i="3"/>
  <c r="F112" i="3"/>
  <c r="F103" i="3"/>
  <c r="F119" i="3"/>
  <c r="F102" i="3"/>
  <c r="F118" i="3"/>
  <c r="F109" i="3"/>
  <c r="F125" i="3"/>
  <c r="F106" i="3"/>
  <c r="F122" i="3"/>
  <c r="F104" i="3"/>
  <c r="F120" i="3"/>
  <c r="F108" i="3"/>
  <c r="F124" i="3"/>
  <c r="F107" i="3"/>
  <c r="G77" i="3"/>
  <c r="G90" i="3"/>
  <c r="G88" i="3"/>
  <c r="G87" i="3"/>
  <c r="G111" i="3"/>
  <c r="G89" i="3"/>
  <c r="G110" i="3"/>
  <c r="G86" i="3"/>
  <c r="G99" i="3"/>
  <c r="G78" i="3"/>
  <c r="G91" i="3"/>
  <c r="G83" i="3"/>
  <c r="G96" i="3"/>
  <c r="G82" i="3"/>
  <c r="G95" i="3"/>
  <c r="G81" i="3"/>
  <c r="G94" i="3"/>
  <c r="G79" i="3"/>
  <c r="G92" i="3"/>
  <c r="G85" i="3"/>
  <c r="G98" i="3"/>
  <c r="G84" i="3"/>
  <c r="G97" i="3"/>
  <c r="G80" i="3"/>
  <c r="G93" i="3"/>
  <c r="G101" i="3"/>
  <c r="G117" i="3"/>
  <c r="G112" i="3"/>
  <c r="G103" i="3"/>
  <c r="G119" i="3"/>
  <c r="G102" i="3"/>
  <c r="G118" i="3"/>
  <c r="G109" i="3"/>
  <c r="G125" i="3"/>
  <c r="G106" i="3"/>
  <c r="G122" i="3"/>
  <c r="G104" i="3"/>
  <c r="G120" i="3"/>
  <c r="G108" i="3"/>
  <c r="G124" i="3"/>
  <c r="G107" i="3"/>
  <c r="U13" i="3"/>
  <c r="U12" i="3"/>
  <c r="U10" i="3"/>
  <c r="F100" i="3"/>
  <c r="F116" i="3"/>
  <c r="U11" i="3"/>
  <c r="F66" i="3"/>
  <c r="F67" i="3"/>
  <c r="F68" i="3"/>
  <c r="F58" i="3"/>
  <c r="F4" i="3"/>
  <c r="F3" i="3"/>
  <c r="F5" i="3"/>
  <c r="F6" i="3"/>
  <c r="F9" i="3"/>
  <c r="F7" i="3"/>
  <c r="F8" i="3"/>
  <c r="F10" i="3"/>
  <c r="F12" i="3"/>
  <c r="F13" i="3"/>
  <c r="F11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3" i="3"/>
  <c r="F34" i="3"/>
  <c r="F35" i="3"/>
  <c r="F36" i="3"/>
  <c r="F37" i="3"/>
  <c r="F31" i="3"/>
  <c r="F32" i="3"/>
  <c r="F38" i="3"/>
  <c r="F39" i="3"/>
  <c r="F40" i="3"/>
  <c r="F41" i="3"/>
  <c r="F42" i="3"/>
  <c r="F43" i="3"/>
  <c r="F44" i="3"/>
  <c r="F45" i="3"/>
  <c r="F46" i="3"/>
  <c r="F48" i="3"/>
  <c r="F47" i="3"/>
  <c r="F49" i="3"/>
  <c r="F51" i="3"/>
  <c r="F50" i="3"/>
  <c r="F52" i="3"/>
  <c r="F53" i="3"/>
  <c r="F54" i="3"/>
  <c r="F55" i="3"/>
  <c r="F57" i="3"/>
  <c r="F56" i="3"/>
  <c r="F70" i="3"/>
  <c r="F69" i="3"/>
  <c r="F60" i="3"/>
  <c r="F72" i="3"/>
  <c r="F59" i="3"/>
  <c r="F71" i="3"/>
  <c r="F63" i="3"/>
  <c r="F74" i="3"/>
  <c r="F62" i="3"/>
  <c r="F75" i="3"/>
  <c r="F61" i="3"/>
  <c r="F73" i="3"/>
  <c r="F64" i="3"/>
  <c r="F76" i="3"/>
  <c r="F65" i="3"/>
  <c r="U9" i="3"/>
  <c r="U8" i="3"/>
  <c r="U6" i="3"/>
  <c r="U7" i="3"/>
  <c r="S13" i="3"/>
  <c r="S12" i="3"/>
  <c r="G100" i="3"/>
  <c r="G116" i="3"/>
  <c r="S11" i="3"/>
  <c r="S10" i="3"/>
  <c r="G67" i="3"/>
  <c r="G68" i="3"/>
  <c r="G66" i="3"/>
  <c r="G58" i="3"/>
  <c r="G70" i="3"/>
  <c r="G69" i="3"/>
  <c r="G60" i="3"/>
  <c r="G59" i="3"/>
  <c r="G63" i="3"/>
  <c r="G4" i="3"/>
  <c r="G3" i="3"/>
  <c r="G5" i="3"/>
  <c r="G6" i="3"/>
  <c r="G9" i="3"/>
  <c r="G7" i="3"/>
  <c r="G8" i="3"/>
  <c r="G10" i="3"/>
  <c r="G12" i="3"/>
  <c r="G13" i="3"/>
  <c r="G11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3" i="3"/>
  <c r="G34" i="3"/>
  <c r="G35" i="3"/>
  <c r="G36" i="3"/>
  <c r="G37" i="3"/>
  <c r="G31" i="3"/>
  <c r="G32" i="3"/>
  <c r="G38" i="3"/>
  <c r="G39" i="3"/>
  <c r="G40" i="3"/>
  <c r="G41" i="3"/>
  <c r="G42" i="3"/>
  <c r="G43" i="3"/>
  <c r="G44" i="3"/>
  <c r="G45" i="3"/>
  <c r="G46" i="3"/>
  <c r="G48" i="3"/>
  <c r="G47" i="3"/>
  <c r="G49" i="3"/>
  <c r="G51" i="3"/>
  <c r="G50" i="3"/>
  <c r="G52" i="3"/>
  <c r="G53" i="3"/>
  <c r="G54" i="3"/>
  <c r="G55" i="3"/>
  <c r="G57" i="3"/>
  <c r="G56" i="3"/>
  <c r="G72" i="3"/>
  <c r="G71" i="3"/>
  <c r="G74" i="3"/>
  <c r="G62" i="3"/>
  <c r="G75" i="3"/>
  <c r="G61" i="3"/>
  <c r="G73" i="3"/>
  <c r="G64" i="3"/>
  <c r="G76" i="3"/>
  <c r="G65" i="3"/>
  <c r="S9" i="3"/>
  <c r="S8" i="3"/>
  <c r="S6" i="3"/>
  <c r="T6" i="3"/>
  <c r="S7" i="3"/>
  <c r="N7" i="3"/>
  <c r="N9" i="3"/>
  <c r="N10" i="3"/>
  <c r="N11" i="3"/>
  <c r="N12" i="3"/>
  <c r="N13" i="3"/>
  <c r="N14" i="3"/>
  <c r="N15" i="3"/>
  <c r="N16" i="3"/>
  <c r="N8" i="3"/>
  <c r="N17" i="3"/>
  <c r="N18" i="3"/>
  <c r="N19" i="3"/>
  <c r="N6" i="3"/>
  <c r="N22" i="3"/>
  <c r="N24" i="3"/>
  <c r="N25" i="3"/>
  <c r="N26" i="3"/>
  <c r="N23" i="3"/>
  <c r="N28" i="3"/>
  <c r="N29" i="3"/>
  <c r="N30" i="3"/>
  <c r="N31" i="3"/>
  <c r="N27" i="3"/>
  <c r="N20" i="3"/>
  <c r="N5" i="3"/>
  <c r="S5" i="3"/>
  <c r="U5" i="3"/>
  <c r="T5" i="3"/>
  <c r="T7" i="3"/>
  <c r="T8" i="3"/>
  <c r="T9" i="3"/>
  <c r="T10" i="3"/>
  <c r="T11" i="3"/>
  <c r="T12" i="3"/>
  <c r="T13" i="3"/>
</calcChain>
</file>

<file path=xl/sharedStrings.xml><?xml version="1.0" encoding="utf-8"?>
<sst xmlns="http://schemas.openxmlformats.org/spreadsheetml/2006/main" count="451" uniqueCount="227">
  <si>
    <t>科目名</t>
    <rPh sb="0" eb="3">
      <t>カモクメイ</t>
    </rPh>
    <phoneticPr fontId="1"/>
  </si>
  <si>
    <t>情報処理基礎</t>
  </si>
  <si>
    <t>地域概論</t>
  </si>
  <si>
    <t>EAP Ⅰ</t>
  </si>
  <si>
    <t>EAP Ⅲ</t>
  </si>
  <si>
    <t>EAP Ⅳ</t>
  </si>
  <si>
    <t>化学Ⅰ</t>
  </si>
  <si>
    <t>機械工学序論A</t>
    <rPh sb="0" eb="2">
      <t>ｷｶｲ</t>
    </rPh>
    <rPh sb="2" eb="4">
      <t>ｺｳｶﾞｸ</t>
    </rPh>
    <rPh sb="4" eb="6">
      <t>ｼﾞｮﾛﾝ</t>
    </rPh>
    <phoneticPr fontId="1" type="noConversion"/>
  </si>
  <si>
    <t>機械工学序論B</t>
    <rPh sb="0" eb="2">
      <t>ｷｶｲ</t>
    </rPh>
    <rPh sb="2" eb="4">
      <t>ｺｳｶﾞｸ</t>
    </rPh>
    <rPh sb="4" eb="6">
      <t>ｼﾞｮﾛﾝ</t>
    </rPh>
    <phoneticPr fontId="1" type="noConversion"/>
  </si>
  <si>
    <t>工業力学</t>
    <rPh sb="0" eb="4">
      <t>ｺｳｷﾞｮｳﾘｷｶﾞｸ</t>
    </rPh>
    <phoneticPr fontId="1" type="noConversion"/>
  </si>
  <si>
    <t>機械解析入門A</t>
    <rPh sb="0" eb="6">
      <t>ｷｶｲｶｲｾｷﾆｭｳﾓﾝ</t>
    </rPh>
    <phoneticPr fontId="1" type="noConversion"/>
  </si>
  <si>
    <t>機械解析入門B</t>
    <rPh sb="0" eb="6">
      <t>ｷｶｲｶｲｾｷﾆｭｳﾓﾝ</t>
    </rPh>
    <phoneticPr fontId="1" type="noConversion"/>
  </si>
  <si>
    <t>単位</t>
    <rPh sb="0" eb="2">
      <t>タンイ</t>
    </rPh>
    <phoneticPr fontId="1"/>
  </si>
  <si>
    <t>評価</t>
    <rPh sb="0" eb="2">
      <t>ヒョウカ</t>
    </rPh>
    <phoneticPr fontId="1"/>
  </si>
  <si>
    <t>学年</t>
    <rPh sb="0" eb="2">
      <t>ガクネン</t>
    </rPh>
    <phoneticPr fontId="1"/>
  </si>
  <si>
    <t>期</t>
    <rPh sb="0" eb="1">
      <t>キ</t>
    </rPh>
    <phoneticPr fontId="1"/>
  </si>
  <si>
    <t>1Ⅱ(EF)</t>
  </si>
  <si>
    <t>1Ⅱ(EF)</t>
    <phoneticPr fontId="1"/>
  </si>
  <si>
    <t>1Ⅰ(ABCD)</t>
  </si>
  <si>
    <t>1Ⅰ(ABCD)</t>
    <phoneticPr fontId="1"/>
  </si>
  <si>
    <t>2Ⅰ(ABC)</t>
  </si>
  <si>
    <t>2Ⅰ(ABC)</t>
    <phoneticPr fontId="1"/>
  </si>
  <si>
    <t>2Ⅱ(DE)</t>
  </si>
  <si>
    <t>2Ⅱ(DE)</t>
    <phoneticPr fontId="1"/>
  </si>
  <si>
    <t>3(ABCDEF)</t>
  </si>
  <si>
    <t>3(ABCDEF)</t>
    <phoneticPr fontId="1"/>
  </si>
  <si>
    <t>4(ABCDEF)</t>
  </si>
  <si>
    <t>4(ABCDEF)</t>
    <phoneticPr fontId="1"/>
  </si>
  <si>
    <t>5Ⅰ(ABC)</t>
  </si>
  <si>
    <t>5Ⅰ(ABC)</t>
    <phoneticPr fontId="1"/>
  </si>
  <si>
    <t>5Ⅱ(DEF)</t>
  </si>
  <si>
    <t>5Ⅱ(DEF)</t>
    <phoneticPr fontId="1"/>
  </si>
  <si>
    <t>取得単位数</t>
    <rPh sb="0" eb="2">
      <t>シュトク</t>
    </rPh>
    <rPh sb="2" eb="5">
      <t>タンイスウ</t>
    </rPh>
    <phoneticPr fontId="1"/>
  </si>
  <si>
    <t>必要単位数</t>
    <rPh sb="0" eb="2">
      <t>ヒツヨウ</t>
    </rPh>
    <rPh sb="2" eb="5">
      <t>タンイスウ</t>
    </rPh>
    <phoneticPr fontId="1"/>
  </si>
  <si>
    <t>卒業研究</t>
    <rPh sb="0" eb="2">
      <t>ソツギョウ</t>
    </rPh>
    <rPh sb="2" eb="4">
      <t>ケンキュウ</t>
    </rPh>
    <phoneticPr fontId="1"/>
  </si>
  <si>
    <t>卒業</t>
    <rPh sb="0" eb="2">
      <t>ソツギョウ</t>
    </rPh>
    <phoneticPr fontId="1"/>
  </si>
  <si>
    <t>区分</t>
    <rPh sb="0" eb="2">
      <t>クブン</t>
    </rPh>
    <phoneticPr fontId="1"/>
  </si>
  <si>
    <t>共通教育科目</t>
    <phoneticPr fontId="1"/>
  </si>
  <si>
    <t>導入科目</t>
  </si>
  <si>
    <t>GS科目</t>
    <phoneticPr fontId="1"/>
  </si>
  <si>
    <t>GS言語科目</t>
  </si>
  <si>
    <t>GS言語科目</t>
    <phoneticPr fontId="1"/>
  </si>
  <si>
    <t>自由履修科目</t>
    <phoneticPr fontId="1"/>
  </si>
  <si>
    <t>基礎科目</t>
  </si>
  <si>
    <t>基礎科目</t>
    <phoneticPr fontId="1"/>
  </si>
  <si>
    <t>専門教育科目</t>
    <phoneticPr fontId="1"/>
  </si>
  <si>
    <t>学域GS科目</t>
  </si>
  <si>
    <t>学域GS科目</t>
    <phoneticPr fontId="1"/>
  </si>
  <si>
    <t>学域GS言語科目</t>
  </si>
  <si>
    <t>学域GS言語科目</t>
    <phoneticPr fontId="1"/>
  </si>
  <si>
    <t>専門総合科目</t>
    <rPh sb="0" eb="2">
      <t>ｾﾝﾓﾝ</t>
    </rPh>
    <rPh sb="2" eb="4">
      <t>ｿｳｺﾞｳ</t>
    </rPh>
    <rPh sb="4" eb="6">
      <t>ｶﾓｸ</t>
    </rPh>
    <phoneticPr fontId="1" type="noConversion"/>
  </si>
  <si>
    <t>専門科目Ⅱ</t>
    <rPh sb="0" eb="2">
      <t>ｾﾝﾓﾝ</t>
    </rPh>
    <rPh sb="2" eb="4">
      <t>ｶﾓｸ</t>
    </rPh>
    <phoneticPr fontId="1" type="noConversion"/>
  </si>
  <si>
    <t>専門科目Ⅰ</t>
    <rPh sb="0" eb="2">
      <t>ｾﾝﾓﾝ</t>
    </rPh>
    <rPh sb="2" eb="4">
      <t>ｶﾓｸ</t>
    </rPh>
    <phoneticPr fontId="1" type="noConversion"/>
  </si>
  <si>
    <t>実践基礎科目</t>
    <rPh sb="0" eb="2">
      <t>ｼﾞｯｾﾝ</t>
    </rPh>
    <rPh sb="2" eb="4">
      <t>ｷｿ</t>
    </rPh>
    <rPh sb="4" eb="6">
      <t>ｶﾓｸ</t>
    </rPh>
    <phoneticPr fontId="1" type="noConversion"/>
  </si>
  <si>
    <t>専門科目</t>
    <phoneticPr fontId="1"/>
  </si>
  <si>
    <t>専門基礎科目Ⅱ</t>
    <rPh sb="0" eb="2">
      <t>ｾﾝﾓﾝ</t>
    </rPh>
    <rPh sb="2" eb="4">
      <t>ｷｿ</t>
    </rPh>
    <rPh sb="4" eb="6">
      <t>ｶﾓｸ</t>
    </rPh>
    <phoneticPr fontId="1" type="noConversion"/>
  </si>
  <si>
    <t>専門基礎科目Ⅰ</t>
    <rPh sb="0" eb="2">
      <t>ｾﾝﾓﾝ</t>
    </rPh>
    <rPh sb="2" eb="4">
      <t>ｷｿ</t>
    </rPh>
    <rPh sb="4" eb="6">
      <t>ｶﾓｸ</t>
    </rPh>
    <phoneticPr fontId="1" type="noConversion"/>
  </si>
  <si>
    <t>学域共通科目</t>
    <rPh sb="0" eb="2">
      <t>ｶﾞｸｲｷ</t>
    </rPh>
    <rPh sb="2" eb="4">
      <t>ｷｮｳﾂｳ</t>
    </rPh>
    <rPh sb="4" eb="6">
      <t>ｶﾓｸ</t>
    </rPh>
    <phoneticPr fontId="1" type="noConversion"/>
  </si>
  <si>
    <t>専門基礎科目</t>
    <phoneticPr fontId="1"/>
  </si>
  <si>
    <t>導入科目</t>
    <phoneticPr fontId="1"/>
  </si>
  <si>
    <t>合</t>
    <rPh sb="0" eb="1">
      <t>ゴウ</t>
    </rPh>
    <phoneticPr fontId="1"/>
  </si>
  <si>
    <t>A</t>
    <phoneticPr fontId="1"/>
  </si>
  <si>
    <t>TOEIC準備 Ⅱ</t>
    <phoneticPr fontId="1"/>
  </si>
  <si>
    <t>EAP Ⅱ</t>
    <phoneticPr fontId="1"/>
  </si>
  <si>
    <t>TOEIC準備 Ⅰ</t>
    <phoneticPr fontId="1"/>
  </si>
  <si>
    <t>前</t>
    <rPh sb="0" eb="1">
      <t>ゼン</t>
    </rPh>
    <phoneticPr fontId="1"/>
  </si>
  <si>
    <t>1E：地球生物圏と人間</t>
    <rPh sb="3" eb="5">
      <t>チキュウ</t>
    </rPh>
    <rPh sb="5" eb="8">
      <t>セイブツケン</t>
    </rPh>
    <rPh sb="9" eb="11">
      <t>ニンゲン</t>
    </rPh>
    <phoneticPr fontId="1"/>
  </si>
  <si>
    <t>3A：初学者ゼミⅡ</t>
    <rPh sb="3" eb="6">
      <t>ショガクシャ</t>
    </rPh>
    <phoneticPr fontId="1"/>
  </si>
  <si>
    <t>3Db：数学的発想法</t>
    <rPh sb="4" eb="7">
      <t>スウガクテキ</t>
    </rPh>
    <rPh sb="7" eb="10">
      <t>ハッソウホウ</t>
    </rPh>
    <phoneticPr fontId="1"/>
  </si>
  <si>
    <t>4B：日本史・日本文化</t>
    <rPh sb="3" eb="6">
      <t>ニホンシ</t>
    </rPh>
    <rPh sb="7" eb="11">
      <t>ニホンブンカ</t>
    </rPh>
    <phoneticPr fontId="1"/>
  </si>
  <si>
    <t>5C：情報の科学</t>
    <rPh sb="3" eb="5">
      <t>ジョウホウ</t>
    </rPh>
    <rPh sb="6" eb="8">
      <t>カガク</t>
    </rPh>
    <phoneticPr fontId="1"/>
  </si>
  <si>
    <t>5E：生活と社会保障</t>
    <rPh sb="3" eb="5">
      <t>セイカツ</t>
    </rPh>
    <rPh sb="6" eb="8">
      <t>シャカイ</t>
    </rPh>
    <rPh sb="8" eb="10">
      <t>ホショウ</t>
    </rPh>
    <phoneticPr fontId="1"/>
  </si>
  <si>
    <t>大学・社会生活論</t>
    <rPh sb="0" eb="2">
      <t>ダイガク</t>
    </rPh>
    <rPh sb="3" eb="5">
      <t>シャカイ</t>
    </rPh>
    <rPh sb="5" eb="7">
      <t>セイカツ</t>
    </rPh>
    <rPh sb="7" eb="8">
      <t>ロン</t>
    </rPh>
    <phoneticPr fontId="1"/>
  </si>
  <si>
    <t>初学者ゼミⅠ</t>
    <rPh sb="0" eb="3">
      <t>ショガクシャ</t>
    </rPh>
    <phoneticPr fontId="1"/>
  </si>
  <si>
    <t>微分積分学第一</t>
    <rPh sb="0" eb="2">
      <t>ビブン</t>
    </rPh>
    <rPh sb="2" eb="5">
      <t>セキブンガク</t>
    </rPh>
    <rPh sb="5" eb="7">
      <t>ダイイチ</t>
    </rPh>
    <phoneticPr fontId="1"/>
  </si>
  <si>
    <t>線形代数学第一</t>
    <rPh sb="4" eb="5">
      <t>ガク</t>
    </rPh>
    <rPh sb="5" eb="7">
      <t>ダイイチ</t>
    </rPh>
    <phoneticPr fontId="1"/>
  </si>
  <si>
    <t>物理学Ⅰ</t>
    <phoneticPr fontId="1"/>
  </si>
  <si>
    <t>数学物理基礎リテラシー</t>
    <rPh sb="1" eb="2">
      <t>ガク</t>
    </rPh>
    <rPh sb="3" eb="4">
      <t>リ</t>
    </rPh>
    <rPh sb="4" eb="6">
      <t>キソ</t>
    </rPh>
    <phoneticPr fontId="1"/>
  </si>
  <si>
    <t>1D：ケーススタディによる応用倫理学</t>
    <rPh sb="13" eb="15">
      <t>オウヨウ</t>
    </rPh>
    <rPh sb="15" eb="18">
      <t>リンリガク</t>
    </rPh>
    <phoneticPr fontId="1"/>
  </si>
  <si>
    <t>4C：異文化間コミュニケーション</t>
    <rPh sb="3" eb="7">
      <t>イブンカカン</t>
    </rPh>
    <phoneticPr fontId="1"/>
  </si>
  <si>
    <t>3E：芸術と自己表現ー初心者のためのスコア・リーディングー</t>
    <rPh sb="3" eb="5">
      <t>ゲイジュツ</t>
    </rPh>
    <rPh sb="6" eb="8">
      <t>ジコ</t>
    </rPh>
    <rPh sb="8" eb="10">
      <t>ヒョウゲン</t>
    </rPh>
    <rPh sb="11" eb="14">
      <t>ショシンシャ</t>
    </rPh>
    <phoneticPr fontId="1"/>
  </si>
  <si>
    <t>2D：健康科学</t>
    <rPh sb="3" eb="7">
      <t>ケンコウカガク</t>
    </rPh>
    <phoneticPr fontId="1"/>
  </si>
  <si>
    <t>1Fb：化学の世界</t>
    <rPh sb="4" eb="6">
      <t>カガク</t>
    </rPh>
    <rPh sb="7" eb="9">
      <t>セカイ</t>
    </rPh>
    <phoneticPr fontId="1"/>
  </si>
  <si>
    <t>TOEIC準備 Ⅲ</t>
    <phoneticPr fontId="1"/>
  </si>
  <si>
    <t>微分方程式及び演習</t>
    <rPh sb="0" eb="2">
      <t>ﾋﾞﾌﾞﾝ</t>
    </rPh>
    <rPh sb="2" eb="5">
      <t>ﾎｳﾃｲｼｷ</t>
    </rPh>
    <rPh sb="5" eb="6">
      <t>ｵﾖ</t>
    </rPh>
    <rPh sb="7" eb="9">
      <t>ｴﾝｼｭｳ</t>
    </rPh>
    <phoneticPr fontId="1" type="noConversion"/>
  </si>
  <si>
    <t>後</t>
    <rPh sb="0" eb="1">
      <t>コウ</t>
    </rPh>
    <phoneticPr fontId="1"/>
  </si>
  <si>
    <t>微分積分学第二</t>
    <rPh sb="0" eb="2">
      <t>ビブン</t>
    </rPh>
    <rPh sb="2" eb="5">
      <t>セキブンガク</t>
    </rPh>
    <rPh sb="5" eb="7">
      <t>ダイニ</t>
    </rPh>
    <phoneticPr fontId="1"/>
  </si>
  <si>
    <t>線形代数学第二</t>
    <rPh sb="4" eb="5">
      <t>ガク</t>
    </rPh>
    <rPh sb="5" eb="7">
      <t>ダイニ</t>
    </rPh>
    <phoneticPr fontId="1"/>
  </si>
  <si>
    <t>物理学Ⅱ</t>
    <phoneticPr fontId="1"/>
  </si>
  <si>
    <t>コンピュータグラフィクス演習</t>
    <rPh sb="12" eb="14">
      <t>エンシュウ</t>
    </rPh>
    <phoneticPr fontId="1"/>
  </si>
  <si>
    <t>プログラミング演習B</t>
    <rPh sb="7" eb="9">
      <t>エンシュウ</t>
    </rPh>
    <phoneticPr fontId="1"/>
  </si>
  <si>
    <t>TOEIC準備 Ⅳ</t>
    <phoneticPr fontId="1"/>
  </si>
  <si>
    <t>2A：哲学(自我論)</t>
    <rPh sb="3" eb="5">
      <t>テツガク</t>
    </rPh>
    <rPh sb="6" eb="7">
      <t>ジ</t>
    </rPh>
    <rPh sb="7" eb="8">
      <t>ガ</t>
    </rPh>
    <rPh sb="8" eb="9">
      <t>ロン</t>
    </rPh>
    <phoneticPr fontId="1"/>
  </si>
  <si>
    <t>2E：細胞・分子生物学</t>
    <rPh sb="3" eb="5">
      <t>サイボウ</t>
    </rPh>
    <rPh sb="6" eb="8">
      <t>ブンシ</t>
    </rPh>
    <rPh sb="8" eb="11">
      <t>セイブツガク</t>
    </rPh>
    <phoneticPr fontId="1"/>
  </si>
  <si>
    <t>4A：金沢・能登と世界の地域文化</t>
    <rPh sb="3" eb="5">
      <t>カナザワ</t>
    </rPh>
    <rPh sb="6" eb="8">
      <t>ノト</t>
    </rPh>
    <rPh sb="9" eb="11">
      <t>セカイ</t>
    </rPh>
    <rPh sb="12" eb="14">
      <t>チイキ</t>
    </rPh>
    <rPh sb="14" eb="16">
      <t>ブンカ</t>
    </rPh>
    <phoneticPr fontId="1"/>
  </si>
  <si>
    <t>5D：環境学とESD</t>
    <rPh sb="3" eb="6">
      <t>カンキョウガク</t>
    </rPh>
    <phoneticPr fontId="1"/>
  </si>
  <si>
    <t>基礎科目</t>
    <rPh sb="0" eb="2">
      <t>キソ</t>
    </rPh>
    <rPh sb="2" eb="4">
      <t>カモク</t>
    </rPh>
    <phoneticPr fontId="1"/>
  </si>
  <si>
    <t>単位認定</t>
    <rPh sb="0" eb="2">
      <t>タンイ</t>
    </rPh>
    <rPh sb="2" eb="4">
      <t>ニンテイ</t>
    </rPh>
    <phoneticPr fontId="1"/>
  </si>
  <si>
    <t>GPT加算点</t>
    <rPh sb="3" eb="5">
      <t>カサン</t>
    </rPh>
    <rPh sb="5" eb="6">
      <t>テン</t>
    </rPh>
    <phoneticPr fontId="1"/>
  </si>
  <si>
    <t>GPT</t>
    <phoneticPr fontId="1"/>
  </si>
  <si>
    <t>GPA</t>
    <phoneticPr fontId="1"/>
  </si>
  <si>
    <t>通算</t>
    <rPh sb="0" eb="2">
      <t>ツウサン</t>
    </rPh>
    <phoneticPr fontId="1"/>
  </si>
  <si>
    <t>1年前期</t>
    <rPh sb="1" eb="2">
      <t>ネン</t>
    </rPh>
    <rPh sb="2" eb="4">
      <t>ゼンキ</t>
    </rPh>
    <phoneticPr fontId="1"/>
  </si>
  <si>
    <t>2年前期</t>
    <rPh sb="1" eb="2">
      <t>ネン</t>
    </rPh>
    <rPh sb="2" eb="4">
      <t>ゼンキ</t>
    </rPh>
    <phoneticPr fontId="1"/>
  </si>
  <si>
    <t>3年前期</t>
    <rPh sb="1" eb="2">
      <t>ネン</t>
    </rPh>
    <rPh sb="2" eb="4">
      <t>ゼンキ</t>
    </rPh>
    <phoneticPr fontId="1"/>
  </si>
  <si>
    <t>4年前期</t>
    <rPh sb="1" eb="2">
      <t>ネン</t>
    </rPh>
    <rPh sb="2" eb="4">
      <t>ゼンキ</t>
    </rPh>
    <phoneticPr fontId="1"/>
  </si>
  <si>
    <t>1年後期</t>
    <rPh sb="1" eb="2">
      <t>ネン</t>
    </rPh>
    <rPh sb="2" eb="4">
      <t>コウキ</t>
    </rPh>
    <phoneticPr fontId="1"/>
  </si>
  <si>
    <t>2年後期</t>
    <rPh sb="1" eb="2">
      <t>ネン</t>
    </rPh>
    <rPh sb="2" eb="4">
      <t>コウキ</t>
    </rPh>
    <phoneticPr fontId="1"/>
  </si>
  <si>
    <t>3年後期</t>
    <rPh sb="1" eb="2">
      <t>ネン</t>
    </rPh>
    <rPh sb="2" eb="4">
      <t>コウキ</t>
    </rPh>
    <phoneticPr fontId="1"/>
  </si>
  <si>
    <t>4年後期</t>
    <rPh sb="1" eb="2">
      <t>ネン</t>
    </rPh>
    <rPh sb="2" eb="4">
      <t>コウキ</t>
    </rPh>
    <phoneticPr fontId="1"/>
  </si>
  <si>
    <t>GPTGPA対象</t>
    <rPh sb="6" eb="8">
      <t>タイショウ</t>
    </rPh>
    <phoneticPr fontId="1"/>
  </si>
  <si>
    <t>自由履修科目</t>
    <rPh sb="0" eb="2">
      <t>ジユウ</t>
    </rPh>
    <rPh sb="2" eb="4">
      <t>リシュウ</t>
    </rPh>
    <rPh sb="4" eb="6">
      <t>カモク</t>
    </rPh>
    <phoneticPr fontId="1"/>
  </si>
  <si>
    <t>物理学実験</t>
    <rPh sb="0" eb="2">
      <t>ブツリ</t>
    </rPh>
    <rPh sb="2" eb="3">
      <t>ガク</t>
    </rPh>
    <rPh sb="3" eb="5">
      <t>ジッケン</t>
    </rPh>
    <phoneticPr fontId="1"/>
  </si>
  <si>
    <t>学域GS言語科目Ⅰ(理工系英語Ⅰ)</t>
    <rPh sb="10" eb="13">
      <t>リコウケイ</t>
    </rPh>
    <rPh sb="13" eb="15">
      <t>エイゴ</t>
    </rPh>
    <phoneticPr fontId="1"/>
  </si>
  <si>
    <t>学域GS言語科目Ⅱ(理工系英語Ⅱ)</t>
    <phoneticPr fontId="1"/>
  </si>
  <si>
    <t>ベクトル解析及び演習</t>
    <rPh sb="4" eb="6">
      <t>カイセキ</t>
    </rPh>
    <rPh sb="6" eb="7">
      <t>オヨ</t>
    </rPh>
    <rPh sb="8" eb="10">
      <t>エンシュウ</t>
    </rPh>
    <phoneticPr fontId="1"/>
  </si>
  <si>
    <t>フーリエ解析及び演習</t>
    <rPh sb="4" eb="6">
      <t>カイセキ</t>
    </rPh>
    <rPh sb="6" eb="7">
      <t>オヨ</t>
    </rPh>
    <rPh sb="8" eb="10">
      <t>エンシュウ</t>
    </rPh>
    <phoneticPr fontId="1"/>
  </si>
  <si>
    <t>複素解析及び演習</t>
    <rPh sb="0" eb="2">
      <t>フクソ</t>
    </rPh>
    <rPh sb="2" eb="4">
      <t>カイセキ</t>
    </rPh>
    <rPh sb="4" eb="5">
      <t>オヨ</t>
    </rPh>
    <rPh sb="6" eb="8">
      <t>エンシュウ</t>
    </rPh>
    <phoneticPr fontId="1"/>
  </si>
  <si>
    <t>確率・統計解析A</t>
    <rPh sb="0" eb="2">
      <t>カクリツ</t>
    </rPh>
    <rPh sb="3" eb="5">
      <t>トウケイ</t>
    </rPh>
    <rPh sb="5" eb="7">
      <t>カイセキ</t>
    </rPh>
    <phoneticPr fontId="1"/>
  </si>
  <si>
    <t>確率・統計解析B</t>
    <rPh sb="0" eb="2">
      <t>カクリツ</t>
    </rPh>
    <rPh sb="3" eb="5">
      <t>トウケイ</t>
    </rPh>
    <rPh sb="5" eb="7">
      <t>カイセキ</t>
    </rPh>
    <phoneticPr fontId="1"/>
  </si>
  <si>
    <t>材料力学Ⅰ及び演習</t>
    <rPh sb="0" eb="2">
      <t>ザイリョウ</t>
    </rPh>
    <rPh sb="2" eb="4">
      <t>リキガク</t>
    </rPh>
    <rPh sb="5" eb="6">
      <t>オヨ</t>
    </rPh>
    <rPh sb="7" eb="9">
      <t>エンシュウ</t>
    </rPh>
    <phoneticPr fontId="1"/>
  </si>
  <si>
    <t>振動工学Ⅰ及び演習</t>
    <rPh sb="0" eb="2">
      <t>シンドウ</t>
    </rPh>
    <rPh sb="2" eb="4">
      <t>コウガク</t>
    </rPh>
    <rPh sb="5" eb="6">
      <t>オヨ</t>
    </rPh>
    <rPh sb="7" eb="9">
      <t>エンシュウ</t>
    </rPh>
    <phoneticPr fontId="1"/>
  </si>
  <si>
    <t>流れ学Ⅰ及び演習</t>
    <rPh sb="0" eb="1">
      <t>ナガ</t>
    </rPh>
    <rPh sb="2" eb="3">
      <t>ガク</t>
    </rPh>
    <rPh sb="4" eb="5">
      <t>オヨ</t>
    </rPh>
    <rPh sb="6" eb="8">
      <t>エンシュウ</t>
    </rPh>
    <phoneticPr fontId="1"/>
  </si>
  <si>
    <t>材料工学A</t>
    <phoneticPr fontId="1"/>
  </si>
  <si>
    <t>材料工学B</t>
    <phoneticPr fontId="1"/>
  </si>
  <si>
    <t>基礎加工学A</t>
    <phoneticPr fontId="1"/>
  </si>
  <si>
    <t>基礎加工学B</t>
    <phoneticPr fontId="1"/>
  </si>
  <si>
    <t>熱力学Ⅰ及び演習</t>
    <rPh sb="0" eb="1">
      <t>ネツ</t>
    </rPh>
    <rPh sb="1" eb="2">
      <t>リキ</t>
    </rPh>
    <rPh sb="2" eb="3">
      <t>ガク</t>
    </rPh>
    <rPh sb="4" eb="5">
      <t>オヨ</t>
    </rPh>
    <rPh sb="6" eb="8">
      <t>エンシュウ</t>
    </rPh>
    <phoneticPr fontId="1"/>
  </si>
  <si>
    <t>機械機能発見</t>
    <rPh sb="0" eb="2">
      <t>キカイ</t>
    </rPh>
    <rPh sb="2" eb="4">
      <t>キノウ</t>
    </rPh>
    <rPh sb="4" eb="6">
      <t>ハッケン</t>
    </rPh>
    <phoneticPr fontId="1"/>
  </si>
  <si>
    <t>材料力学ⅡA</t>
    <rPh sb="0" eb="2">
      <t>ザイリョウ</t>
    </rPh>
    <rPh sb="2" eb="4">
      <t>リキガク</t>
    </rPh>
    <phoneticPr fontId="1"/>
  </si>
  <si>
    <t>材料力学ⅡB</t>
    <rPh sb="0" eb="2">
      <t>ザイリョウ</t>
    </rPh>
    <rPh sb="2" eb="4">
      <t>リキガク</t>
    </rPh>
    <phoneticPr fontId="1"/>
  </si>
  <si>
    <t>TA対象単位</t>
    <rPh sb="2" eb="4">
      <t>タイショウ</t>
    </rPh>
    <rPh sb="4" eb="6">
      <t>タンイ</t>
    </rPh>
    <phoneticPr fontId="1"/>
  </si>
  <si>
    <t>機械工学設計製図基礎</t>
  </si>
  <si>
    <t>技術と倫理A</t>
    <phoneticPr fontId="1"/>
  </si>
  <si>
    <t>技術と倫理B</t>
    <phoneticPr fontId="1"/>
  </si>
  <si>
    <t>制御工学ⅠA</t>
    <phoneticPr fontId="1"/>
  </si>
  <si>
    <t>制御工学ⅠB</t>
    <phoneticPr fontId="1"/>
  </si>
  <si>
    <t>振動工学ⅡA</t>
    <phoneticPr fontId="1"/>
  </si>
  <si>
    <t>振動工学ⅡB</t>
    <phoneticPr fontId="1"/>
  </si>
  <si>
    <t>数値解析A</t>
    <phoneticPr fontId="1"/>
  </si>
  <si>
    <t>数値解析B</t>
    <phoneticPr fontId="1"/>
  </si>
  <si>
    <t>機械材料学ⅠA</t>
    <phoneticPr fontId="1"/>
  </si>
  <si>
    <t>機械材料学ⅠB</t>
    <phoneticPr fontId="1"/>
  </si>
  <si>
    <t>生産工学A</t>
    <phoneticPr fontId="1"/>
  </si>
  <si>
    <t>生産工学B</t>
    <phoneticPr fontId="1"/>
  </si>
  <si>
    <t>応用数理解析A</t>
    <phoneticPr fontId="1"/>
  </si>
  <si>
    <t>応用数理解析B</t>
    <phoneticPr fontId="1"/>
  </si>
  <si>
    <t>計算機プログラミング演習</t>
    <rPh sb="0" eb="3">
      <t>ケイサンキ</t>
    </rPh>
    <rPh sb="10" eb="12">
      <t>エンシュウ</t>
    </rPh>
    <phoneticPr fontId="1"/>
  </si>
  <si>
    <t>前</t>
    <rPh sb="0" eb="1">
      <t>ゼン</t>
    </rPh>
    <phoneticPr fontId="1"/>
  </si>
  <si>
    <t>機械工学設計製図</t>
    <rPh sb="0" eb="2">
      <t>キカイ</t>
    </rPh>
    <rPh sb="2" eb="4">
      <t>コウガク</t>
    </rPh>
    <rPh sb="4" eb="6">
      <t>セッケイ</t>
    </rPh>
    <rPh sb="6" eb="8">
      <t>セイズ</t>
    </rPh>
    <phoneticPr fontId="1"/>
  </si>
  <si>
    <t>機械工学実験Ⅰ</t>
    <rPh sb="0" eb="2">
      <t>キカイ</t>
    </rPh>
    <rPh sb="2" eb="4">
      <t>コウガク</t>
    </rPh>
    <rPh sb="4" eb="6">
      <t>ジッケン</t>
    </rPh>
    <phoneticPr fontId="1"/>
  </si>
  <si>
    <t>機械工学実験Ⅱ</t>
    <rPh sb="0" eb="2">
      <t>キカイ</t>
    </rPh>
    <rPh sb="2" eb="4">
      <t>コウガク</t>
    </rPh>
    <rPh sb="4" eb="6">
      <t>ジッケン</t>
    </rPh>
    <phoneticPr fontId="1"/>
  </si>
  <si>
    <t>機械工作実習</t>
    <rPh sb="0" eb="2">
      <t>キカイ</t>
    </rPh>
    <rPh sb="2" eb="4">
      <t>コウサク</t>
    </rPh>
    <rPh sb="4" eb="6">
      <t>ジッシュウ</t>
    </rPh>
    <phoneticPr fontId="1"/>
  </si>
  <si>
    <t>機械技術英語</t>
    <rPh sb="0" eb="2">
      <t>キカイ</t>
    </rPh>
    <rPh sb="2" eb="4">
      <t>ギジュツ</t>
    </rPh>
    <rPh sb="4" eb="6">
      <t>エイゴ</t>
    </rPh>
    <phoneticPr fontId="1"/>
  </si>
  <si>
    <t>専門区分</t>
    <rPh sb="0" eb="2">
      <t>センモン</t>
    </rPh>
    <rPh sb="2" eb="4">
      <t>クブン</t>
    </rPh>
    <phoneticPr fontId="1"/>
  </si>
  <si>
    <t>専門区分別内訳</t>
    <rPh sb="0" eb="2">
      <t>センモン</t>
    </rPh>
    <rPh sb="2" eb="4">
      <t>クブン</t>
    </rPh>
    <rPh sb="4" eb="5">
      <t>ベツ</t>
    </rPh>
    <rPh sb="5" eb="7">
      <t>ウチワケ</t>
    </rPh>
    <phoneticPr fontId="1"/>
  </si>
  <si>
    <t>必修</t>
    <rPh sb="0" eb="2">
      <t>ヒッシュウ</t>
    </rPh>
    <phoneticPr fontId="1"/>
  </si>
  <si>
    <t>選択</t>
    <rPh sb="0" eb="2">
      <t>センタク</t>
    </rPh>
    <phoneticPr fontId="1"/>
  </si>
  <si>
    <t>(選択)必修</t>
    <rPh sb="1" eb="3">
      <t>センタク</t>
    </rPh>
    <rPh sb="4" eb="6">
      <t>ヒッシュウ</t>
    </rPh>
    <phoneticPr fontId="1"/>
  </si>
  <si>
    <t>選択Ⅰ</t>
  </si>
  <si>
    <t>選択Ⅰ</t>
    <rPh sb="0" eb="2">
      <t>センタク</t>
    </rPh>
    <phoneticPr fontId="1"/>
  </si>
  <si>
    <t>選択Ⅱ</t>
  </si>
  <si>
    <t>選択Ⅱ</t>
    <rPh sb="0" eb="2">
      <t>センタク</t>
    </rPh>
    <phoneticPr fontId="1"/>
  </si>
  <si>
    <t>選択Ⅲ</t>
    <rPh sb="0" eb="2">
      <t>センタク</t>
    </rPh>
    <phoneticPr fontId="1"/>
  </si>
  <si>
    <t>選択Ⅰ</t>
    <rPh sb="0" eb="3">
      <t>センタク1</t>
    </rPh>
    <phoneticPr fontId="1"/>
  </si>
  <si>
    <t>ロボット工学A</t>
    <rPh sb="4" eb="6">
      <t>コウガク</t>
    </rPh>
    <phoneticPr fontId="1"/>
  </si>
  <si>
    <t>ロボット工学B</t>
    <rPh sb="4" eb="6">
      <t>コウガク</t>
    </rPh>
    <phoneticPr fontId="1"/>
  </si>
  <si>
    <t>専門科目Ⅱ</t>
  </si>
  <si>
    <t>専門科目Ⅱ</t>
    <rPh sb="0" eb="2">
      <t>センモン</t>
    </rPh>
    <rPh sb="2" eb="4">
      <t>カモク</t>
    </rPh>
    <phoneticPr fontId="1"/>
  </si>
  <si>
    <t>エレクトロニクスA</t>
    <phoneticPr fontId="1"/>
  </si>
  <si>
    <t>エレクトロニクスB</t>
    <phoneticPr fontId="1"/>
  </si>
  <si>
    <t>専門科目Ⅰ</t>
  </si>
  <si>
    <t>専門科目Ⅰ</t>
    <rPh sb="0" eb="4">
      <t>センモンカモク</t>
    </rPh>
    <phoneticPr fontId="1"/>
  </si>
  <si>
    <t>熱力学ⅡA</t>
    <rPh sb="0" eb="3">
      <t>ネツリキガク</t>
    </rPh>
    <phoneticPr fontId="1"/>
  </si>
  <si>
    <t>熱力学ⅡB</t>
    <rPh sb="0" eb="3">
      <t>ネツリキガク</t>
    </rPh>
    <phoneticPr fontId="1"/>
  </si>
  <si>
    <t>流れ学ⅡA</t>
    <rPh sb="0" eb="1">
      <t>ナガ</t>
    </rPh>
    <rPh sb="2" eb="3">
      <t>ガク</t>
    </rPh>
    <phoneticPr fontId="1"/>
  </si>
  <si>
    <t>流れ学ⅡB</t>
    <rPh sb="0" eb="1">
      <t>ナガ</t>
    </rPh>
    <rPh sb="2" eb="4">
      <t>ガク2</t>
    </rPh>
    <phoneticPr fontId="1"/>
  </si>
  <si>
    <t>制御工学ⅡA</t>
    <rPh sb="0" eb="2">
      <t>セイギョ</t>
    </rPh>
    <rPh sb="2" eb="4">
      <t>コウガク</t>
    </rPh>
    <phoneticPr fontId="1"/>
  </si>
  <si>
    <t>制御工学ⅡB</t>
    <rPh sb="0" eb="2">
      <t>セイギョ</t>
    </rPh>
    <rPh sb="2" eb="4">
      <t>コウガク</t>
    </rPh>
    <phoneticPr fontId="1"/>
  </si>
  <si>
    <t>機械材料学ⅡA</t>
    <rPh sb="0" eb="2">
      <t>キカイ</t>
    </rPh>
    <rPh sb="2" eb="4">
      <t>ザイリョウ</t>
    </rPh>
    <rPh sb="4" eb="5">
      <t>ガク</t>
    </rPh>
    <phoneticPr fontId="1"/>
  </si>
  <si>
    <t>機械材料学ⅡB</t>
    <rPh sb="0" eb="2">
      <t>キカイ</t>
    </rPh>
    <rPh sb="2" eb="4">
      <t>ザイリョウ</t>
    </rPh>
    <rPh sb="4" eb="5">
      <t>ガク</t>
    </rPh>
    <phoneticPr fontId="1"/>
  </si>
  <si>
    <t>レーザー工学A</t>
    <rPh sb="4" eb="6">
      <t>コウガク</t>
    </rPh>
    <phoneticPr fontId="1"/>
  </si>
  <si>
    <t>レーザー工学B</t>
    <rPh sb="4" eb="6">
      <t>コウガク</t>
    </rPh>
    <phoneticPr fontId="1"/>
  </si>
  <si>
    <t>専門科目Ⅱ</t>
    <rPh sb="0" eb="4">
      <t>センモンカモク</t>
    </rPh>
    <phoneticPr fontId="1"/>
  </si>
  <si>
    <t>航空宇宙工学A</t>
    <rPh sb="0" eb="2">
      <t>コウクウ</t>
    </rPh>
    <rPh sb="2" eb="4">
      <t>ウチュウ</t>
    </rPh>
    <rPh sb="4" eb="6">
      <t>コウガク</t>
    </rPh>
    <phoneticPr fontId="1"/>
  </si>
  <si>
    <t>航空宇宙工学B</t>
    <rPh sb="0" eb="2">
      <t>コウクウ</t>
    </rPh>
    <rPh sb="2" eb="4">
      <t>ウチュウ</t>
    </rPh>
    <rPh sb="4" eb="6">
      <t>コウガク</t>
    </rPh>
    <phoneticPr fontId="1"/>
  </si>
  <si>
    <t>機械設計学A</t>
    <rPh sb="0" eb="2">
      <t>キカイ</t>
    </rPh>
    <rPh sb="2" eb="5">
      <t>セッケイガク</t>
    </rPh>
    <phoneticPr fontId="1"/>
  </si>
  <si>
    <t>機械設計学B</t>
    <rPh sb="0" eb="2">
      <t>キカイ</t>
    </rPh>
    <rPh sb="2" eb="5">
      <t>セッケイガク</t>
    </rPh>
    <phoneticPr fontId="1"/>
  </si>
  <si>
    <t>計算機概論A</t>
    <rPh sb="0" eb="3">
      <t>ケイサンキ</t>
    </rPh>
    <rPh sb="3" eb="5">
      <t>ガイロン</t>
    </rPh>
    <phoneticPr fontId="1"/>
  </si>
  <si>
    <t>計算機概論B</t>
    <rPh sb="0" eb="3">
      <t>ケイサンキ</t>
    </rPh>
    <rPh sb="3" eb="5">
      <t>ガイロン</t>
    </rPh>
    <phoneticPr fontId="1"/>
  </si>
  <si>
    <t>応用プログラミング技術</t>
    <rPh sb="0" eb="2">
      <t>オウヨウ</t>
    </rPh>
    <rPh sb="9" eb="11">
      <t>ギジュツ</t>
    </rPh>
    <phoneticPr fontId="1"/>
  </si>
  <si>
    <t>後</t>
    <rPh sb="0" eb="1">
      <t>コウ</t>
    </rPh>
    <phoneticPr fontId="1"/>
  </si>
  <si>
    <t>生産システム工学A</t>
    <rPh sb="0" eb="2">
      <t>セイサン</t>
    </rPh>
    <rPh sb="6" eb="8">
      <t>コウガク</t>
    </rPh>
    <phoneticPr fontId="1"/>
  </si>
  <si>
    <t>計測工学A</t>
    <rPh sb="0" eb="2">
      <t>ケイソク</t>
    </rPh>
    <rPh sb="2" eb="4">
      <t>コウガク</t>
    </rPh>
    <phoneticPr fontId="1"/>
  </si>
  <si>
    <t>生産システム工学B</t>
    <rPh sb="0" eb="2">
      <t>セイサン</t>
    </rPh>
    <rPh sb="6" eb="8">
      <t>コウガク</t>
    </rPh>
    <phoneticPr fontId="1"/>
  </si>
  <si>
    <t>計測工学B</t>
    <rPh sb="0" eb="2">
      <t>ケイソク</t>
    </rPh>
    <rPh sb="2" eb="4">
      <t>コウガク</t>
    </rPh>
    <phoneticPr fontId="1"/>
  </si>
  <si>
    <t>専門総合科目</t>
  </si>
  <si>
    <t>メカトロニクスA</t>
    <phoneticPr fontId="1"/>
  </si>
  <si>
    <t>メカトロニクスB</t>
    <phoneticPr fontId="1"/>
  </si>
  <si>
    <t>伝熱工学A</t>
    <rPh sb="0" eb="2">
      <t>デンネツ</t>
    </rPh>
    <rPh sb="2" eb="4">
      <t>コウガク</t>
    </rPh>
    <phoneticPr fontId="1"/>
  </si>
  <si>
    <t>伝熱工学B</t>
    <rPh sb="0" eb="2">
      <t>デンネツ</t>
    </rPh>
    <rPh sb="2" eb="4">
      <t>コウガク</t>
    </rPh>
    <phoneticPr fontId="1"/>
  </si>
  <si>
    <t>エネルギー変換工学A</t>
    <rPh sb="5" eb="7">
      <t>ヘンカン</t>
    </rPh>
    <rPh sb="7" eb="9">
      <t>コウガク</t>
    </rPh>
    <phoneticPr fontId="1"/>
  </si>
  <si>
    <t>エネルギー変換工学B</t>
    <rPh sb="5" eb="7">
      <t>ヘンカン</t>
    </rPh>
    <rPh sb="7" eb="9">
      <t>コウガク</t>
    </rPh>
    <phoneticPr fontId="1"/>
  </si>
  <si>
    <t>マイクロ・ナノメカニクスA</t>
    <phoneticPr fontId="1"/>
  </si>
  <si>
    <t>マイクロ・ナノメカニクスB</t>
    <phoneticPr fontId="1"/>
  </si>
  <si>
    <t>トライボロジーA</t>
    <phoneticPr fontId="1"/>
  </si>
  <si>
    <t>トライボロジーB</t>
    <phoneticPr fontId="1"/>
  </si>
  <si>
    <t>機構運動学A</t>
    <rPh sb="0" eb="2">
      <t>キコウ</t>
    </rPh>
    <rPh sb="2" eb="5">
      <t>ウンドウガク</t>
    </rPh>
    <phoneticPr fontId="1"/>
  </si>
  <si>
    <t>機構運動学B</t>
    <rPh sb="0" eb="2">
      <t>キコウ</t>
    </rPh>
    <rPh sb="2" eb="5">
      <t>ウンドウガク</t>
    </rPh>
    <phoneticPr fontId="1"/>
  </si>
  <si>
    <t>企業開放講義</t>
    <rPh sb="0" eb="4">
      <t>キギョウカイホウ</t>
    </rPh>
    <rPh sb="4" eb="6">
      <t>コウギ</t>
    </rPh>
    <phoneticPr fontId="1"/>
  </si>
  <si>
    <t>機械機能探求</t>
    <rPh sb="0" eb="4">
      <t>キカイキノウ</t>
    </rPh>
    <rPh sb="4" eb="6">
      <t>タンキュウ</t>
    </rPh>
    <phoneticPr fontId="1"/>
  </si>
  <si>
    <t>職業指導第1</t>
    <rPh sb="0" eb="2">
      <t>ショクギョウ</t>
    </rPh>
    <rPh sb="2" eb="4">
      <t>シドウ</t>
    </rPh>
    <rPh sb="4" eb="5">
      <t>ダイ</t>
    </rPh>
    <phoneticPr fontId="1"/>
  </si>
  <si>
    <t>専門科目</t>
    <rPh sb="0" eb="2">
      <t>センモン</t>
    </rPh>
    <rPh sb="2" eb="4">
      <t>カモク</t>
    </rPh>
    <phoneticPr fontId="1"/>
  </si>
  <si>
    <t>職業指導第2</t>
    <rPh sb="0" eb="2">
      <t>ショクギョウ</t>
    </rPh>
    <rPh sb="2" eb="4">
      <t>シドウ</t>
    </rPh>
    <rPh sb="4" eb="5">
      <t>ダイ</t>
    </rPh>
    <phoneticPr fontId="1"/>
  </si>
  <si>
    <t>前</t>
    <rPh sb="0" eb="1">
      <t>ゼン</t>
    </rPh>
    <phoneticPr fontId="1"/>
  </si>
  <si>
    <t>選択</t>
    <phoneticPr fontId="1"/>
  </si>
  <si>
    <t>機械工学輪講</t>
    <rPh sb="0" eb="2">
      <t>キカイ</t>
    </rPh>
    <rPh sb="2" eb="4">
      <t>コウガク</t>
    </rPh>
    <rPh sb="4" eb="6">
      <t>リンコウ</t>
    </rPh>
    <phoneticPr fontId="1"/>
  </si>
  <si>
    <t>卒業研究</t>
    <rPh sb="0" eb="2">
      <t>ソツギョウ</t>
    </rPh>
    <rPh sb="2" eb="4">
      <t>ケンキュウ</t>
    </rPh>
    <phoneticPr fontId="1"/>
  </si>
  <si>
    <t>卒業</t>
    <rPh sb="0" eb="2">
      <t>ソツギョウ</t>
    </rPh>
    <phoneticPr fontId="1"/>
  </si>
  <si>
    <t>14(選択Ⅰ)</t>
    <rPh sb="3" eb="5">
      <t>センタク</t>
    </rPh>
    <phoneticPr fontId="1"/>
  </si>
  <si>
    <t>6(必修・選択Ⅰ)</t>
    <rPh sb="2" eb="4">
      <t>ヒッシュウ</t>
    </rPh>
    <rPh sb="5" eb="7">
      <t>センタク</t>
    </rPh>
    <phoneticPr fontId="1"/>
  </si>
  <si>
    <r>
      <t>8</t>
    </r>
    <r>
      <rPr>
        <sz val="11"/>
        <color theme="1"/>
        <rFont val="游ゴシック"/>
        <family val="2"/>
        <charset val="128"/>
        <scheme val="minor"/>
      </rPr>
      <t>(</t>
    </r>
    <r>
      <rPr>
        <sz val="11"/>
        <color theme="1"/>
        <rFont val="游ゴシック"/>
        <family val="2"/>
        <charset val="128"/>
        <scheme val="minor"/>
      </rPr>
      <t>必修・選択Ⅰ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</si>
  <si>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必修科目</t>
    <rPh sb="0" eb="2">
      <t>ヒッシュウ</t>
    </rPh>
    <rPh sb="2" eb="4">
      <t>カモク</t>
    </rPh>
    <phoneticPr fontId="1"/>
  </si>
  <si>
    <t>選択</t>
    <rPh sb="0" eb="2">
      <t>センタク</t>
    </rPh>
    <phoneticPr fontId="1"/>
  </si>
  <si>
    <t>選択Ⅰ</t>
    <rPh sb="0" eb="2">
      <t>センタク</t>
    </rPh>
    <phoneticPr fontId="1"/>
  </si>
  <si>
    <t>選択Ⅲ</t>
  </si>
  <si>
    <t>cf.取れる数</t>
    <rPh sb="3" eb="4">
      <t>ト</t>
    </rPh>
    <rPh sb="6" eb="7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</si>
</sst>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2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8" borderId="0" xfId="25" applyAlignment="1">
      <alignment horizontal="center" vertical="center"/>
    </xf>
    <xf numFmtId="0" fontId="4" fillId="8" borderId="3" xfId="25" applyBorder="1" applyAlignment="1">
      <alignment horizontal="center" vertical="center"/>
    </xf>
    <xf numFmtId="0" fontId="4" fillId="7" borderId="0" xfId="24" applyAlignment="1">
      <alignment horizontal="center" vertical="center"/>
    </xf>
    <xf numFmtId="0" fontId="4" fillId="7" borderId="3" xfId="24" applyBorder="1" applyAlignment="1">
      <alignment horizontal="center" vertical="center"/>
    </xf>
    <xf numFmtId="0" fontId="4" fillId="6" borderId="8" xfId="23" applyBorder="1" applyAlignment="1">
      <alignment horizontal="center" vertical="center"/>
    </xf>
    <xf numFmtId="0" fontId="4" fillId="6" borderId="5" xfId="23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0" fontId="4" fillId="3" borderId="9" xfId="2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5" borderId="9" xfId="22" applyFont="1" applyBorder="1">
      <alignment vertical="center"/>
    </xf>
    <xf numFmtId="0" fontId="0" fillId="4" borderId="9" xfId="21" applyFont="1" applyBorder="1">
      <alignment vertical="center"/>
    </xf>
    <xf numFmtId="0" fontId="0" fillId="8" borderId="9" xfId="25" applyFont="1" applyBorder="1">
      <alignment vertical="center"/>
    </xf>
    <xf numFmtId="0" fontId="0" fillId="7" borderId="9" xfId="24" applyFont="1" applyBorder="1">
      <alignment vertical="center"/>
    </xf>
    <xf numFmtId="0" fontId="0" fillId="6" borderId="9" xfId="23" applyFont="1" applyBorder="1">
      <alignment vertical="center"/>
    </xf>
    <xf numFmtId="0" fontId="0" fillId="6" borderId="10" xfId="23" applyFont="1" applyBorder="1">
      <alignment vertical="center"/>
    </xf>
    <xf numFmtId="0" fontId="0" fillId="2" borderId="15" xfId="19" applyFont="1" applyBorder="1" applyAlignment="1">
      <alignment horizontal="center" vertical="center"/>
    </xf>
    <xf numFmtId="0" fontId="0" fillId="2" borderId="16" xfId="19" applyFont="1" applyBorder="1" applyAlignment="1">
      <alignment horizontal="center" vertical="center"/>
    </xf>
    <xf numFmtId="0" fontId="0" fillId="2" borderId="17" xfId="19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6" borderId="0" xfId="23" applyAlignment="1">
      <alignment horizontal="center" vertical="center"/>
    </xf>
    <xf numFmtId="0" fontId="4" fillId="6" borderId="3" xfId="23" applyBorder="1" applyAlignment="1">
      <alignment horizontal="center" vertical="center"/>
    </xf>
    <xf numFmtId="0" fontId="0" fillId="6" borderId="0" xfId="23" applyFont="1" applyAlignment="1">
      <alignment horizontal="center" vertical="center"/>
    </xf>
    <xf numFmtId="0" fontId="0" fillId="6" borderId="3" xfId="23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3" borderId="0" xfId="20" applyAlignment="1">
      <alignment horizontal="center" vertical="center"/>
    </xf>
    <xf numFmtId="0" fontId="4" fillId="3" borderId="3" xfId="20" applyBorder="1" applyAlignment="1">
      <alignment horizontal="center" vertical="center"/>
    </xf>
    <xf numFmtId="0" fontId="4" fillId="4" borderId="0" xfId="21" applyAlignment="1">
      <alignment horizontal="center" vertical="center"/>
    </xf>
    <xf numFmtId="0" fontId="4" fillId="4" borderId="3" xfId="2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5" borderId="0" xfId="22" applyAlignment="1">
      <alignment horizontal="center" vertical="center"/>
    </xf>
    <xf numFmtId="0" fontId="4" fillId="5" borderId="3" xfId="22" applyBorder="1" applyAlignment="1">
      <alignment horizontal="center" vertical="center"/>
    </xf>
    <xf numFmtId="0" fontId="4" fillId="7" borderId="0" xfId="24" applyAlignment="1">
      <alignment horizontal="center" vertical="center"/>
    </xf>
    <xf numFmtId="0" fontId="4" fillId="7" borderId="3" xfId="24" applyBorder="1" applyAlignment="1">
      <alignment horizontal="center" vertical="center"/>
    </xf>
    <xf numFmtId="0" fontId="4" fillId="6" borderId="0" xfId="23" applyAlignment="1">
      <alignment horizontal="center" vertical="center"/>
    </xf>
    <xf numFmtId="0" fontId="4" fillId="6" borderId="3" xfId="2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6">
    <cellStyle name="20% - アクセント 1" xfId="20" builtinId="30"/>
    <cellStyle name="20% - アクセント 6" xfId="23" builtinId="50"/>
    <cellStyle name="40% - アクセント 1" xfId="21" builtinId="31"/>
    <cellStyle name="40% - アクセント 6" xfId="24" builtinId="51"/>
    <cellStyle name="60% - アクセント 1" xfId="22" builtinId="32"/>
    <cellStyle name="60% - アクセント 6" xfId="25" builtinId="52"/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メモ" xfId="19" builtinId="10"/>
    <cellStyle name="標準" xfId="0" builtinId="0"/>
    <cellStyle name="表示済みのハイパーリンク" xfId="1" builtinId="9" hidden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B2:K139" totalsRowShown="0">
  <autoFilter ref="B2:K139" xr:uid="{00000000-0009-0000-0100-000001000000}"/>
  <sortState xmlns:xlrd2="http://schemas.microsoft.com/office/spreadsheetml/2017/richdata2" ref="B3:K139">
    <sortCondition ref="J3:J139"/>
    <sortCondition ref="K3:K139" customList="1,前,2,3,後,4"/>
    <sortCondition ref="H3:H139" customList="導入科目,1Ⅰ,1Ⅱ,2Ⅰ,2Ⅱ,3,4,5Ⅰ,5Ⅱ,GS言語科目,自由履修科目,基礎科目,学域GS科目,学域GS言語科目,学域共通科目,専門基礎科目Ⅰ,専門基礎科目Ⅱ,実践基礎科目,専門科目Ⅰ,専門科目Ⅱ,専門総合科目"/>
    <sortCondition ref="I3:I139" customList="必修,選択,選択Ⅰ,選択Ⅱ,選択Ⅲ"/>
    <sortCondition ref="B3:B139"/>
  </sortState>
  <tableColumns count="10">
    <tableColumn id="1" xr3:uid="{00000000-0010-0000-0000-000001000000}" name="科目名" dataDxfId="9"/>
    <tableColumn id="2" xr3:uid="{00000000-0010-0000-0000-000002000000}" name="単位" dataDxfId="8"/>
    <tableColumn id="3" xr3:uid="{00000000-0010-0000-0000-000003000000}" name="評価" dataDxfId="7"/>
    <tableColumn id="7" xr3:uid="{00000000-0010-0000-0000-000007000000}" name="単位認定" dataDxfId="6">
      <calculatedColumnFormula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calculatedColumnFormula>
    </tableColumn>
    <tableColumn id="10" xr3:uid="{00000000-0010-0000-0000-00000A000000}" name="GPTGPA対象" dataDxfId="5">
      <calculatedColumnFormula>AND(OR(テーブル1[[#This Row],[評価]]=4,テーブル1[[#This Row],[評価]]=3,テーブル1[[#This Row],[評価]]=2,テーブル1[[#This Row],[評価]]=1,テーブル1[[#This Row],[評価]]=0),テーブル1[[#This Row],[評価]]&lt;&gt;"")</calculatedColumnFormula>
    </tableColumn>
    <tableColumn id="8" xr3:uid="{00000000-0010-0000-0000-000008000000}" name="GPT加算点" dataDxfId="4">
      <calculatedColumnFormula>IF(テーブル1[[#This Row],[GPTGPA対象]],テーブル1[[#This Row],[単位]]*テーブル1[[#This Row],[評価]],"")</calculatedColumnFormula>
    </tableColumn>
    <tableColumn id="4" xr3:uid="{00000000-0010-0000-0000-000004000000}" name="区分" dataDxfId="3"/>
    <tableColumn id="9" xr3:uid="{048ED2C3-83F4-4DF6-AACF-38268DCC1BC6}" name="専門区分" dataDxfId="2"/>
    <tableColumn id="5" xr3:uid="{00000000-0010-0000-0000-000005000000}" name="学年" dataDxfId="1"/>
    <tableColumn id="6" xr3:uid="{00000000-0010-0000-0000-000006000000}" name="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U139"/>
  <sheetViews>
    <sheetView tabSelected="1" zoomScale="60" zoomScaleNormal="60" workbookViewId="0">
      <selection activeCell="D129" sqref="D129"/>
    </sheetView>
  </sheetViews>
  <sheetFormatPr defaultRowHeight="18" x14ac:dyDescent="0.45"/>
  <cols>
    <col min="2" max="2" width="32.796875" style="30" bestFit="1" customWidth="1"/>
    <col min="3" max="3" width="7.3984375" customWidth="1"/>
    <col min="4" max="4" width="7.69921875" customWidth="1"/>
    <col min="5" max="5" width="11.296875" customWidth="1"/>
    <col min="6" max="6" width="15.796875" customWidth="1"/>
    <col min="7" max="7" width="12.59765625" customWidth="1"/>
    <col min="8" max="8" width="16.09765625" bestFit="1" customWidth="1"/>
    <col min="9" max="9" width="12.59765625" bestFit="1" customWidth="1"/>
    <col min="10" max="10" width="7.09765625" customWidth="1"/>
    <col min="11" max="11" width="5.796875" customWidth="1"/>
    <col min="13" max="13" width="16.09765625" bestFit="1" customWidth="1"/>
    <col min="14" max="14" width="11.296875" bestFit="1" customWidth="1"/>
    <col min="15" max="16" width="15.8984375" bestFit="1" customWidth="1"/>
    <col min="17" max="17" width="10.59765625" bestFit="1" customWidth="1"/>
    <col min="18" max="18" width="8.3984375" bestFit="1" customWidth="1"/>
    <col min="19" max="19" width="7.3984375" bestFit="1" customWidth="1"/>
    <col min="20" max="20" width="8.3984375" bestFit="1" customWidth="1"/>
    <col min="21" max="21" width="11.796875" bestFit="1" customWidth="1"/>
  </cols>
  <sheetData>
    <row r="1" spans="2:21" x14ac:dyDescent="0.45">
      <c r="B1"/>
    </row>
    <row r="2" spans="2:21" x14ac:dyDescent="0.45">
      <c r="B2" s="30" t="s">
        <v>0</v>
      </c>
      <c r="C2" t="s">
        <v>12</v>
      </c>
      <c r="D2" t="s">
        <v>13</v>
      </c>
      <c r="E2" t="s">
        <v>97</v>
      </c>
      <c r="F2" t="s">
        <v>110</v>
      </c>
      <c r="G2" t="s">
        <v>98</v>
      </c>
      <c r="H2" t="s">
        <v>36</v>
      </c>
      <c r="I2" t="s">
        <v>154</v>
      </c>
      <c r="J2" t="s">
        <v>14</v>
      </c>
      <c r="K2" t="s">
        <v>15</v>
      </c>
    </row>
    <row r="3" spans="2:21" x14ac:dyDescent="0.45">
      <c r="B3" s="33" t="s">
        <v>73</v>
      </c>
      <c r="C3" s="34">
        <v>1</v>
      </c>
      <c r="D3" s="34" t="s">
        <v>60</v>
      </c>
      <c r="E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3" s="34" t="str">
        <f>IF(テーブル1[[#This Row],[GPTGPA対象]],テーブル1[[#This Row],[単位]]*テーブル1[[#This Row],[評価]],"")</f>
        <v/>
      </c>
      <c r="H3" s="34" t="s">
        <v>38</v>
      </c>
      <c r="I3" s="34"/>
      <c r="J3" s="34">
        <v>1</v>
      </c>
      <c r="K3" s="34">
        <v>1</v>
      </c>
      <c r="N3" s="61" t="s">
        <v>32</v>
      </c>
      <c r="O3" s="63" t="s">
        <v>33</v>
      </c>
      <c r="P3" s="64"/>
    </row>
    <row r="4" spans="2:21" ht="18.600000000000001" thickBot="1" x14ac:dyDescent="0.5">
      <c r="B4" s="33" t="s">
        <v>72</v>
      </c>
      <c r="C4" s="34">
        <v>1</v>
      </c>
      <c r="D4" s="34" t="s">
        <v>60</v>
      </c>
      <c r="E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4" s="34" t="str">
        <f>IF(テーブル1[[#This Row],[GPTGPA対象]],テーブル1[[#This Row],[単位]]*テーブル1[[#This Row],[評価]],"")</f>
        <v/>
      </c>
      <c r="H4" s="34" t="s">
        <v>38</v>
      </c>
      <c r="I4" s="34"/>
      <c r="J4" s="34">
        <v>1</v>
      </c>
      <c r="K4" s="34">
        <v>1</v>
      </c>
      <c r="N4" s="62"/>
      <c r="O4" s="31" t="s">
        <v>34</v>
      </c>
      <c r="P4" s="32" t="s">
        <v>35</v>
      </c>
      <c r="R4" s="29"/>
      <c r="S4" s="26" t="s">
        <v>99</v>
      </c>
      <c r="T4" s="26" t="s">
        <v>100</v>
      </c>
      <c r="U4" s="27" t="s">
        <v>131</v>
      </c>
    </row>
    <row r="5" spans="2:21" x14ac:dyDescent="0.45">
      <c r="B5" s="33" t="s">
        <v>1</v>
      </c>
      <c r="C5" s="34">
        <v>1</v>
      </c>
      <c r="D5" s="34" t="s">
        <v>61</v>
      </c>
      <c r="E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5" s="34" t="str">
        <f>IF(テーブル1[[#This Row],[GPTGPA対象]],テーブル1[[#This Row],[単位]]*テーブル1[[#This Row],[評価]],"")</f>
        <v/>
      </c>
      <c r="H5" s="34" t="s">
        <v>38</v>
      </c>
      <c r="I5" s="34"/>
      <c r="J5" s="34">
        <v>1</v>
      </c>
      <c r="K5" s="34">
        <v>1</v>
      </c>
      <c r="M5" s="9" t="s">
        <v>36</v>
      </c>
      <c r="N5" s="23">
        <f>SUM(N6,N20)</f>
        <v>154</v>
      </c>
      <c r="O5" s="2">
        <v>115</v>
      </c>
      <c r="P5" s="1">
        <v>130</v>
      </c>
      <c r="R5" s="28" t="s">
        <v>101</v>
      </c>
      <c r="S5" s="54">
        <f>SUM(S6:S13)</f>
        <v>447</v>
      </c>
      <c r="T5" s="55">
        <f t="shared" ref="T5:T13" si="0">ROUNDDOWN(S5/U5,2)</f>
        <v>3.14</v>
      </c>
      <c r="U5" s="56">
        <f>SUM(U6:U13)</f>
        <v>142</v>
      </c>
    </row>
    <row r="6" spans="2:21" x14ac:dyDescent="0.45">
      <c r="B6" s="33" t="s">
        <v>2</v>
      </c>
      <c r="C6" s="34">
        <v>1</v>
      </c>
      <c r="D6" s="34" t="s">
        <v>60</v>
      </c>
      <c r="E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6" s="34" t="str">
        <f>IF(テーブル1[[#This Row],[GPTGPA対象]],テーブル1[[#This Row],[単位]]*テーブル1[[#This Row],[評価]],"")</f>
        <v/>
      </c>
      <c r="H6" s="34" t="s">
        <v>38</v>
      </c>
      <c r="I6" s="34"/>
      <c r="J6" s="34">
        <v>1</v>
      </c>
      <c r="K6" s="34">
        <v>1</v>
      </c>
      <c r="M6" s="17" t="s">
        <v>37</v>
      </c>
      <c r="N6" s="24">
        <f>SUM(N7:N8,N17:N19)</f>
        <v>47</v>
      </c>
      <c r="O6" s="65">
        <v>46</v>
      </c>
      <c r="P6" s="66"/>
      <c r="R6" s="10" t="s">
        <v>102</v>
      </c>
      <c r="S6" s="12">
        <f>SUMIFS(テーブル1[GPT加算点],テーブル1[GPTGPA対象],TRUE,テーブル1[学年],1,テーブル1[期],"前")+SUMIFS(テーブル1[GPT加算点],テーブル1[GPTGPA対象],TRUE,テーブル1[学年],1,テーブル1[期],"1")+SUMIFS(テーブル1[GPT加算点],テーブル1[GPTGPA対象],TRUE,テーブル1[学年],1,テーブル1[期],"2")</f>
        <v>59</v>
      </c>
      <c r="T6">
        <f t="shared" si="0"/>
        <v>3.27</v>
      </c>
      <c r="U6" s="13">
        <f>SUMIFS(テーブル1[単位],テーブル1[学年],1,テーブル1[期],"前",テーブル1[GPTGPA対象],TRUE)+SUMIFS(テーブル1[単位],テーブル1[学年],1,テーブル1[期],"1",テーブル1[GPTGPA対象],TRUE)+SUMIFS(テーブル1[単位],テーブル1[学年],1,テーブル1[期],"2",テーブル1[GPTGPA対象],TRUE)</f>
        <v>18</v>
      </c>
    </row>
    <row r="7" spans="2:21" x14ac:dyDescent="0.45">
      <c r="B7" s="33" t="s">
        <v>3</v>
      </c>
      <c r="C7" s="34">
        <v>1</v>
      </c>
      <c r="D7" s="34">
        <v>4</v>
      </c>
      <c r="E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" s="34">
        <f>IF(テーブル1[[#This Row],[GPTGPA対象]],テーブル1[[#This Row],[単位]]*テーブル1[[#This Row],[評価]],"")</f>
        <v>4</v>
      </c>
      <c r="H7" s="34" t="s">
        <v>40</v>
      </c>
      <c r="I7" s="34"/>
      <c r="J7" s="34">
        <v>1</v>
      </c>
      <c r="K7" s="34">
        <v>1</v>
      </c>
      <c r="M7" s="18" t="s">
        <v>59</v>
      </c>
      <c r="N7" s="24">
        <f>SUMIFS(テーブル1[単位],テーブル1[区分],M7,テーブル1[単位認定],TRUE)</f>
        <v>4</v>
      </c>
      <c r="O7" s="59">
        <v>4</v>
      </c>
      <c r="P7" s="60"/>
      <c r="R7" s="10" t="s">
        <v>106</v>
      </c>
      <c r="S7" s="12">
        <f>SUMIFS(テーブル1[GPT加算点],テーブル1[GPTGPA対象],TRUE,テーブル1[学年],1,テーブル1[期],"後")+SUMIFS(テーブル1[GPT加算点],テーブル1[GPTGPA対象],TRUE,テーブル1[学年],1,テーブル1[期],"3")+SUMIFS(テーブル1[GPT加算点],テーブル1[GPTGPA対象],TRUE,テーブル1[学年],1,テーブル1[期],"4")</f>
        <v>101</v>
      </c>
      <c r="T7">
        <f t="shared" si="0"/>
        <v>3.25</v>
      </c>
      <c r="U7" s="13">
        <f>SUMIFS(テーブル1[単位],テーブル1[学年],1,テーブル1[期],"後",テーブル1[GPTGPA対象],TRUE)+SUMIFS(テーブル1[単位],テーブル1[学年],1,テーブル1[期],"3",テーブル1[GPTGPA対象],TRUE)+SUMIFS(テーブル1[単位],テーブル1[学年],1,テーブル1[期],"4",テーブル1[GPTGPA対象],TRUE)</f>
        <v>31</v>
      </c>
    </row>
    <row r="8" spans="2:21" x14ac:dyDescent="0.45">
      <c r="B8" s="33" t="s">
        <v>63</v>
      </c>
      <c r="C8" s="34">
        <v>1</v>
      </c>
      <c r="D8" s="34">
        <v>2</v>
      </c>
      <c r="E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" s="34">
        <f>IF(テーブル1[[#This Row],[GPTGPA対象]],テーブル1[[#This Row],[単位]]*テーブル1[[#This Row],[評価]],"")</f>
        <v>2</v>
      </c>
      <c r="H8" s="34" t="s">
        <v>40</v>
      </c>
      <c r="I8" s="34"/>
      <c r="J8" s="34">
        <v>1</v>
      </c>
      <c r="K8" s="34">
        <v>1</v>
      </c>
      <c r="M8" s="18" t="s">
        <v>39</v>
      </c>
      <c r="N8" s="24">
        <f>SUM(N9:N16)</f>
        <v>15</v>
      </c>
      <c r="O8" s="59">
        <v>15</v>
      </c>
      <c r="P8" s="60"/>
      <c r="R8" s="10" t="s">
        <v>103</v>
      </c>
      <c r="S8" s="12">
        <f>SUMIFS(テーブル1[GPT加算点],テーブル1[GPTGPA対象],TRUE,テーブル1[学年],2,テーブル1[期],"前")+SUMIFS(テーブル1[GPT加算点],テーブル1[GPTGPA対象],TRUE,テーブル1[学年],2,テーブル1[期],"1")+SUMIFS(テーブル1[GPT加算点],テーブル1[GPTGPA対象],TRUE,テーブル1[学年],2,テーブル1[期],"2")</f>
        <v>55</v>
      </c>
      <c r="T8">
        <f t="shared" si="0"/>
        <v>3.23</v>
      </c>
      <c r="U8" s="13">
        <f>SUMIFS(テーブル1[単位],テーブル1[学年],2,テーブル1[期],"前",テーブル1[GPTGPA対象],TRUE)+SUMIFS(テーブル1[単位],テーブル1[学年],2,テーブル1[期],"1",テーブル1[GPTGPA対象],TRUE)+SUMIFS(テーブル1[単位],テーブル1[学年],2,テーブル1[期],"2",テーブル1[GPTGPA対象],TRUE)</f>
        <v>17</v>
      </c>
    </row>
    <row r="9" spans="2:21" x14ac:dyDescent="0.45">
      <c r="B9" s="33" t="s">
        <v>64</v>
      </c>
      <c r="C9" s="34">
        <v>1</v>
      </c>
      <c r="D9" s="34">
        <v>3</v>
      </c>
      <c r="E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" s="34">
        <f>IF(テーブル1[[#This Row],[GPTGPA対象]],テーブル1[[#This Row],[単位]]*テーブル1[[#This Row],[評価]],"")</f>
        <v>3</v>
      </c>
      <c r="H9" s="34" t="s">
        <v>40</v>
      </c>
      <c r="I9" s="34"/>
      <c r="J9" s="34">
        <v>1</v>
      </c>
      <c r="K9" s="34">
        <v>1</v>
      </c>
      <c r="M9" s="11" t="s">
        <v>19</v>
      </c>
      <c r="N9" s="24">
        <f>SUMIFS(テーブル1[単位],テーブル1[区分],M9,テーブル1[単位認定],TRUE)</f>
        <v>1</v>
      </c>
      <c r="O9" s="57">
        <v>1</v>
      </c>
      <c r="P9" s="58"/>
      <c r="R9" s="10" t="s">
        <v>107</v>
      </c>
      <c r="S9" s="12">
        <f>SUMIFS(テーブル1[GPT加算点],テーブル1[GPTGPA対象],TRUE,テーブル1[学年],2,テーブル1[期],"後")+SUMIFS(テーブル1[GPT加算点],テーブル1[GPTGPA対象],TRUE,テーブル1[学年],2,テーブル1[期],"3")+SUMIFS(テーブル1[GPT加算点],テーブル1[GPTGPA対象],TRUE,テーブル1[学年],2,テーブル1[期],"4")</f>
        <v>79</v>
      </c>
      <c r="T9">
        <f t="shared" si="0"/>
        <v>3.29</v>
      </c>
      <c r="U9" s="13">
        <f>SUMIFS(テーブル1[単位],テーブル1[学年],2,テーブル1[期],"後",テーブル1[GPTGPA対象],TRUE)+SUMIFS(テーブル1[単位],テーブル1[学年],2,テーブル1[期],"3",テーブル1[GPTGPA対象],TRUE)+SUMIFS(テーブル1[単位],テーブル1[学年],2,テーブル1[期],"4",テーブル1[GPTGPA対象],TRUE)</f>
        <v>24</v>
      </c>
    </row>
    <row r="10" spans="2:21" x14ac:dyDescent="0.45">
      <c r="B10" s="33" t="s">
        <v>74</v>
      </c>
      <c r="C10" s="34">
        <v>2</v>
      </c>
      <c r="D10" s="34">
        <v>4</v>
      </c>
      <c r="E1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" s="34">
        <f>IF(テーブル1[[#This Row],[GPTGPA対象]],テーブル1[[#This Row],[単位]]*テーブル1[[#This Row],[評価]],"")</f>
        <v>8</v>
      </c>
      <c r="H10" s="34" t="s">
        <v>43</v>
      </c>
      <c r="I10" s="34"/>
      <c r="J10" s="34">
        <v>1</v>
      </c>
      <c r="K10" s="34" t="s">
        <v>65</v>
      </c>
      <c r="M10" s="11" t="s">
        <v>17</v>
      </c>
      <c r="N10" s="24">
        <f>SUMIFS(テーブル1[単位],テーブル1[区分],M10,テーブル1[単位認定],TRUE)</f>
        <v>2</v>
      </c>
      <c r="O10" s="57">
        <v>1</v>
      </c>
      <c r="P10" s="58"/>
      <c r="R10" s="10" t="s">
        <v>104</v>
      </c>
      <c r="S10" s="12">
        <f>SUMIFS(テーブル1[GPT加算点],テーブル1[GPTGPA対象],TRUE,テーブル1[学年],3,テーブル1[期],"前")+SUMIFS(テーブル1[GPT加算点],テーブル1[GPTGPA対象],TRUE,テーブル1[学年],3,テーブル1[期],"1")+SUMIFS(テーブル1[GPT加算点],テーブル1[GPTGPA対象],TRUE,テーブル1[学年],3,テーブル1[期],"2")</f>
        <v>64</v>
      </c>
      <c r="T10">
        <f t="shared" si="0"/>
        <v>2.78</v>
      </c>
      <c r="U10" s="13">
        <f>SUMIFS(テーブル1[単位],テーブル1[学年],3,テーブル1[期],"前",テーブル1[GPTGPA対象],TRUE)+SUMIFS(テーブル1[単位],テーブル1[学年],3,テーブル1[期],"1",テーブル1[GPTGPA対象],TRUE)+SUMIFS(テーブル1[単位],テーブル1[学年],3,テーブル1[期],"2",テーブル1[GPTGPA対象],TRUE)</f>
        <v>23</v>
      </c>
    </row>
    <row r="11" spans="2:21" x14ac:dyDescent="0.45">
      <c r="B11" s="33" t="s">
        <v>6</v>
      </c>
      <c r="C11" s="34">
        <v>2</v>
      </c>
      <c r="D11" s="34">
        <v>4</v>
      </c>
      <c r="E1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" s="34">
        <f>IF(テーブル1[[#This Row],[GPTGPA対象]],テーブル1[[#This Row],[単位]]*テーブル1[[#This Row],[評価]],"")</f>
        <v>8</v>
      </c>
      <c r="H11" s="34" t="s">
        <v>43</v>
      </c>
      <c r="I11" s="34"/>
      <c r="J11" s="34">
        <v>1</v>
      </c>
      <c r="K11" s="34" t="s">
        <v>65</v>
      </c>
      <c r="M11" s="11" t="s">
        <v>21</v>
      </c>
      <c r="N11" s="24">
        <f>SUMIFS(テーブル1[単位],テーブル1[区分],M11,テーブル1[単位認定],TRUE)</f>
        <v>1</v>
      </c>
      <c r="O11" s="57">
        <v>1</v>
      </c>
      <c r="P11" s="58"/>
      <c r="R11" s="10" t="s">
        <v>108</v>
      </c>
      <c r="S11" s="12">
        <f>SUMIFS(テーブル1[GPT加算点],テーブル1[GPTGPA対象],TRUE,テーブル1[学年],3,テーブル1[期],"後")+SUMIFS(テーブル1[GPT加算点],テーブル1[GPTGPA対象],TRUE,テーブル1[学年],3,テーブル1[期],"3")+SUMIFS(テーブル1[GPT加算点],テーブル1[GPTGPA対象],TRUE,テーブル1[学年],3,テーブル1[期],"4")</f>
        <v>86</v>
      </c>
      <c r="T11">
        <f t="shared" si="0"/>
        <v>3.07</v>
      </c>
      <c r="U11" s="13">
        <f>SUMIFS(テーブル1[単位],テーブル1[学年],3,テーブル1[期],"後",テーブル1[GPTGPA対象],TRUE)+SUMIFS(テーブル1[単位],テーブル1[学年],3,テーブル1[期],"3",テーブル1[GPTGPA対象],TRUE)+SUMIFS(テーブル1[単位],テーブル1[学年],3,テーブル1[期],"4",テーブル1[GPTGPA対象],TRUE)</f>
        <v>28</v>
      </c>
    </row>
    <row r="12" spans="2:21" x14ac:dyDescent="0.45">
      <c r="B12" s="33" t="s">
        <v>75</v>
      </c>
      <c r="C12" s="34">
        <v>2</v>
      </c>
      <c r="D12" s="34">
        <v>3</v>
      </c>
      <c r="E1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2" s="34">
        <f>IF(テーブル1[[#This Row],[GPTGPA対象]],テーブル1[[#This Row],[単位]]*テーブル1[[#This Row],[評価]],"")</f>
        <v>6</v>
      </c>
      <c r="H12" s="34" t="s">
        <v>43</v>
      </c>
      <c r="I12" s="34"/>
      <c r="J12" s="34">
        <v>1</v>
      </c>
      <c r="K12" s="34" t="s">
        <v>65</v>
      </c>
      <c r="M12" s="11" t="s">
        <v>23</v>
      </c>
      <c r="N12" s="24">
        <f>SUMIFS(テーブル1[単位],テーブル1[区分],M12,テーブル1[単位認定],TRUE)</f>
        <v>2</v>
      </c>
      <c r="O12" s="57">
        <v>1</v>
      </c>
      <c r="P12" s="58"/>
      <c r="R12" s="10" t="s">
        <v>105</v>
      </c>
      <c r="S12" s="12">
        <f>SUMIFS(テーブル1[GPT加算点],テーブル1[GPTGPA対象],TRUE,テーブル1[学年],4,テーブル1[期],"前")+SUMIFS(テーブル1[GPT加算点],テーブル1[GPTGPA対象],TRUE,テーブル1[学年],4,テーブル1[期],"1")+SUMIFS(テーブル1[GPT加算点],テーブル1[GPTGPA対象],TRUE,テーブル1[学年],4,テーブル1[期],"2")</f>
        <v>3</v>
      </c>
      <c r="T12">
        <f t="shared" si="0"/>
        <v>3</v>
      </c>
      <c r="U12" s="13">
        <f>SUMIFS(テーブル1[単位],テーブル1[学年],4,テーブル1[期],"前",テーブル1[GPTGPA対象],TRUE)+SUMIFS(テーブル1[単位],テーブル1[学年],4,テーブル1[期],"1",テーブル1[GPTGPA対象],TRUE)+SUMIFS(テーブル1[単位],テーブル1[学年],4,テーブル1[期],"2",テーブル1[GPTGPA対象],TRUE)</f>
        <v>1</v>
      </c>
    </row>
    <row r="13" spans="2:21" ht="18.600000000000001" thickBot="1" x14ac:dyDescent="0.5">
      <c r="B13" s="33" t="s">
        <v>76</v>
      </c>
      <c r="C13" s="34">
        <v>2</v>
      </c>
      <c r="D13" s="34">
        <v>2</v>
      </c>
      <c r="E1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3" s="34">
        <f>IF(テーブル1[[#This Row],[GPTGPA対象]],テーブル1[[#This Row],[単位]]*テーブル1[[#This Row],[評価]],"")</f>
        <v>4</v>
      </c>
      <c r="H13" s="34" t="s">
        <v>43</v>
      </c>
      <c r="I13" s="34"/>
      <c r="J13" s="34">
        <v>1</v>
      </c>
      <c r="K13" s="34" t="s">
        <v>65</v>
      </c>
      <c r="M13" s="11" t="s">
        <v>25</v>
      </c>
      <c r="N13" s="24">
        <f>SUMIFS(テーブル1[単位],テーブル1[区分],M13,テーブル1[単位認定],TRUE)</f>
        <v>3</v>
      </c>
      <c r="O13" s="57">
        <v>3</v>
      </c>
      <c r="P13" s="58"/>
      <c r="R13" s="28" t="s">
        <v>109</v>
      </c>
      <c r="S13" s="14">
        <f>SUMIFS(テーブル1[GPT加算点],テーブル1[GPTGPA対象],TRUE,テーブル1[学年],4,テーブル1[期],"後")+SUMIFS(テーブル1[GPT加算点],テーブル1[GPTGPA対象],TRUE,テーブル1[学年],4,テーブル1[期],"3")+SUMIFS(テーブル1[GPT加算点],テーブル1[GPTGPA対象],TRUE,テーブル1[学年],4,テーブル1[期],"4")</f>
        <v>0</v>
      </c>
      <c r="T13" s="15" t="e">
        <f t="shared" si="0"/>
        <v>#DIV/0!</v>
      </c>
      <c r="U13" s="16">
        <f>SUMIFS(テーブル1[単位],テーブル1[学年],4,テーブル1[期],"後",テーブル1[GPTGPA対象],TRUE)+SUMIFS(テーブル1[単位],テーブル1[学年],4,テーブル1[期],"3",テーブル1[GPTGPA対象],TRUE)+SUMIFS(テーブル1[単位],テーブル1[学年],4,テーブル1[期],"4",テーブル1[GPTGPA対象],TRUE)</f>
        <v>0</v>
      </c>
    </row>
    <row r="14" spans="2:21" x14ac:dyDescent="0.45">
      <c r="B14" s="33" t="s">
        <v>77</v>
      </c>
      <c r="C14" s="34">
        <v>1</v>
      </c>
      <c r="D14" s="34">
        <v>4</v>
      </c>
      <c r="E1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4" s="34">
        <f>IF(テーブル1[[#This Row],[GPTGPA対象]],テーブル1[[#This Row],[単位]]*テーブル1[[#This Row],[評価]],"")</f>
        <v>4</v>
      </c>
      <c r="H14" s="34" t="s">
        <v>53</v>
      </c>
      <c r="I14" s="34" t="s">
        <v>156</v>
      </c>
      <c r="J14" s="34">
        <v>1</v>
      </c>
      <c r="K14" s="34" t="s">
        <v>65</v>
      </c>
      <c r="M14" s="11" t="s">
        <v>27</v>
      </c>
      <c r="N14" s="24">
        <f>SUMIFS(テーブル1[単位],テーブル1[区分],M14,テーブル1[単位認定],TRUE)</f>
        <v>3</v>
      </c>
      <c r="O14" s="57">
        <v>3</v>
      </c>
      <c r="P14" s="58"/>
    </row>
    <row r="15" spans="2:21" x14ac:dyDescent="0.45">
      <c r="B15" s="33" t="s">
        <v>62</v>
      </c>
      <c r="C15" s="34">
        <v>1</v>
      </c>
      <c r="D15" s="34">
        <v>4</v>
      </c>
      <c r="E1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5" s="34">
        <f>IF(テーブル1[[#This Row],[GPTGPA対象]],テーブル1[[#This Row],[単位]]*テーブル1[[#This Row],[評価]],"")</f>
        <v>4</v>
      </c>
      <c r="H15" s="34" t="s">
        <v>40</v>
      </c>
      <c r="I15" s="34"/>
      <c r="J15" s="34">
        <v>1</v>
      </c>
      <c r="K15" s="34">
        <v>2</v>
      </c>
      <c r="M15" s="11" t="s">
        <v>29</v>
      </c>
      <c r="N15" s="24">
        <f>SUMIFS(テーブル1[単位],テーブル1[区分],M15,テーブル1[単位認定],TRUE)</f>
        <v>1</v>
      </c>
      <c r="O15" s="57">
        <v>1</v>
      </c>
      <c r="P15" s="58"/>
    </row>
    <row r="16" spans="2:21" x14ac:dyDescent="0.45">
      <c r="B16" s="33" t="s">
        <v>66</v>
      </c>
      <c r="C16" s="34">
        <v>1</v>
      </c>
      <c r="D16" s="34">
        <v>3</v>
      </c>
      <c r="E1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6" s="34">
        <f>IF(テーブル1[[#This Row],[GPTGPA対象]],テーブル1[[#This Row],[単位]]*テーブル1[[#This Row],[評価]],"")</f>
        <v>3</v>
      </c>
      <c r="H16" s="34" t="s">
        <v>16</v>
      </c>
      <c r="I16" s="34"/>
      <c r="J16" s="34">
        <v>1</v>
      </c>
      <c r="K16" s="34">
        <v>2</v>
      </c>
      <c r="M16" s="11" t="s">
        <v>31</v>
      </c>
      <c r="N16" s="24">
        <f>SUMIFS(テーブル1[単位],テーブル1[区分],M16,テーブル1[単位認定],TRUE)</f>
        <v>2</v>
      </c>
      <c r="O16" s="57">
        <v>1</v>
      </c>
      <c r="P16" s="58"/>
    </row>
    <row r="17" spans="2:21" x14ac:dyDescent="0.45">
      <c r="B17" s="33" t="s">
        <v>67</v>
      </c>
      <c r="C17" s="34">
        <v>1</v>
      </c>
      <c r="D17" s="34" t="s">
        <v>60</v>
      </c>
      <c r="E1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7" s="34" t="str">
        <f>IF(テーブル1[[#This Row],[GPTGPA対象]],テーブル1[[#This Row],[単位]]*テーブル1[[#This Row],[評価]],"")</f>
        <v/>
      </c>
      <c r="H17" s="34" t="s">
        <v>24</v>
      </c>
      <c r="I17" s="34"/>
      <c r="J17" s="34">
        <v>1</v>
      </c>
      <c r="K17" s="34">
        <v>2</v>
      </c>
      <c r="M17" s="18" t="s">
        <v>41</v>
      </c>
      <c r="N17" s="24">
        <f>SUMIFS(テーブル1[単位],テーブル1[区分],M17,テーブル1[単位認定],TRUE)</f>
        <v>8</v>
      </c>
      <c r="O17" s="59">
        <v>8</v>
      </c>
      <c r="P17" s="60"/>
    </row>
    <row r="18" spans="2:21" x14ac:dyDescent="0.45">
      <c r="B18" s="33" t="s">
        <v>68</v>
      </c>
      <c r="C18" s="34">
        <v>1</v>
      </c>
      <c r="D18" s="34">
        <v>4</v>
      </c>
      <c r="E1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8" s="34">
        <f>IF(テーブル1[[#This Row],[GPTGPA対象]],テーブル1[[#This Row],[単位]]*テーブル1[[#This Row],[評価]],"")</f>
        <v>4</v>
      </c>
      <c r="H18" s="34" t="s">
        <v>24</v>
      </c>
      <c r="I18" s="34"/>
      <c r="J18" s="34">
        <v>1</v>
      </c>
      <c r="K18" s="34">
        <v>2</v>
      </c>
      <c r="M18" s="18" t="s">
        <v>42</v>
      </c>
      <c r="N18" s="24">
        <f>SUMIFS(テーブル1[単位],テーブル1[区分],M18,テーブル1[単位認定],TRUE)</f>
        <v>4</v>
      </c>
      <c r="O18" s="59">
        <v>3</v>
      </c>
      <c r="P18" s="60"/>
      <c r="Q18" s="61" t="s">
        <v>155</v>
      </c>
      <c r="R18" s="71"/>
      <c r="S18" s="71"/>
      <c r="T18" s="71"/>
      <c r="U18" s="72"/>
    </row>
    <row r="19" spans="2:21" x14ac:dyDescent="0.45">
      <c r="B19" s="33" t="s">
        <v>69</v>
      </c>
      <c r="C19" s="34">
        <v>1</v>
      </c>
      <c r="D19" s="34">
        <v>3</v>
      </c>
      <c r="E1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9" s="34">
        <f>IF(テーブル1[[#This Row],[GPTGPA対象]],テーブル1[[#This Row],[単位]]*テーブル1[[#This Row],[評価]],"")</f>
        <v>3</v>
      </c>
      <c r="H19" s="34" t="s">
        <v>26</v>
      </c>
      <c r="I19" s="34"/>
      <c r="J19" s="34">
        <v>1</v>
      </c>
      <c r="K19" s="34">
        <v>2</v>
      </c>
      <c r="M19" s="18" t="s">
        <v>44</v>
      </c>
      <c r="N19" s="24">
        <f>SUMIFS(テーブル1[単位],テーブル1[区分],M19,テーブル1[単位認定],TRUE)</f>
        <v>16</v>
      </c>
      <c r="O19" s="59">
        <v>16</v>
      </c>
      <c r="P19" s="60"/>
      <c r="Q19" s="39" t="s">
        <v>158</v>
      </c>
      <c r="R19" s="40" t="s">
        <v>157</v>
      </c>
      <c r="S19" s="40" t="s">
        <v>160</v>
      </c>
      <c r="T19" s="40" t="s">
        <v>162</v>
      </c>
      <c r="U19" s="41" t="s">
        <v>163</v>
      </c>
    </row>
    <row r="20" spans="2:21" x14ac:dyDescent="0.45">
      <c r="B20" s="33" t="s">
        <v>70</v>
      </c>
      <c r="C20" s="34">
        <v>1</v>
      </c>
      <c r="D20" s="34">
        <v>3</v>
      </c>
      <c r="E2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0" s="34">
        <f>IF(テーブル1[[#This Row],[GPTGPA対象]],テーブル1[[#This Row],[単位]]*テーブル1[[#This Row],[評価]],"")</f>
        <v>3</v>
      </c>
      <c r="H20" s="34" t="s">
        <v>28</v>
      </c>
      <c r="I20" s="34"/>
      <c r="J20" s="34">
        <v>1</v>
      </c>
      <c r="K20" s="34">
        <v>2</v>
      </c>
      <c r="M20" s="19" t="s">
        <v>45</v>
      </c>
      <c r="N20" s="24">
        <f>SUM(N21:N23,N27)</f>
        <v>107</v>
      </c>
      <c r="O20" s="3">
        <v>69</v>
      </c>
      <c r="P20" s="4">
        <v>84</v>
      </c>
      <c r="Q20" s="42">
        <f>SUM(Q21:Q23,Q27)</f>
        <v>41</v>
      </c>
      <c r="R20" s="43">
        <f t="shared" ref="R20:U20" si="1">SUM(R21:R23,R27)</f>
        <v>23</v>
      </c>
      <c r="S20" s="43">
        <f t="shared" si="1"/>
        <v>41</v>
      </c>
      <c r="T20" s="43">
        <f t="shared" si="1"/>
        <v>2</v>
      </c>
      <c r="U20" s="44">
        <f t="shared" si="1"/>
        <v>0</v>
      </c>
    </row>
    <row r="21" spans="2:21" x14ac:dyDescent="0.45">
      <c r="B21" s="33" t="s">
        <v>71</v>
      </c>
      <c r="C21" s="34">
        <v>1</v>
      </c>
      <c r="D21" s="34">
        <v>3</v>
      </c>
      <c r="E2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1" s="34">
        <f>IF(テーブル1[[#This Row],[GPTGPA対象]],テーブル1[[#This Row],[単位]]*テーブル1[[#This Row],[評価]],"")</f>
        <v>3</v>
      </c>
      <c r="H21" s="34" t="s">
        <v>30</v>
      </c>
      <c r="I21" s="34"/>
      <c r="J21" s="34">
        <v>1</v>
      </c>
      <c r="K21" s="34">
        <v>2</v>
      </c>
      <c r="M21" s="20" t="s">
        <v>47</v>
      </c>
      <c r="N21" s="24">
        <f>SUMIFS(テーブル1[単位],テーブル1[区分],M21,テーブル1[単位認定],TRUE)</f>
        <v>2</v>
      </c>
      <c r="O21" s="5">
        <v>2</v>
      </c>
      <c r="P21" s="6"/>
      <c r="Q21" s="45">
        <f>SUMIFS(テーブル1[単位],テーブル1[区分],$M21,テーブル1[単位認定],TRUE,テーブル1[専門区分],"必修")</f>
        <v>2</v>
      </c>
      <c r="R21" s="46">
        <f>SUMIFS(テーブル1[単位],テーブル1[区分],$M21,テーブル1[単位認定],TRUE,テーブル1[専門区分],$R$19)</f>
        <v>0</v>
      </c>
      <c r="S21" s="46">
        <f>SUMIFS(テーブル1[単位],テーブル1[区分],$M21,テーブル1[単位認定],TRUE,テーブル1[専門区分],$S$19)</f>
        <v>0</v>
      </c>
      <c r="T21" s="46">
        <f>SUMIFS(テーブル1[単位],テーブル1[区分],$M21,テーブル1[単位認定],TRUE,テーブル1[専門区分],$T$19)</f>
        <v>0</v>
      </c>
      <c r="U21" s="47">
        <f>SUMIFS(テーブル1[単位],テーブル1[区分],$M21,テーブル1[単位認定],TRUE,テーブル1[専門区分],$U$19)</f>
        <v>0</v>
      </c>
    </row>
    <row r="22" spans="2:21" x14ac:dyDescent="0.45">
      <c r="B22" s="33" t="s">
        <v>4</v>
      </c>
      <c r="C22" s="34">
        <v>1</v>
      </c>
      <c r="D22" s="34">
        <v>3</v>
      </c>
      <c r="E2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2" s="34">
        <f>IF(テーブル1[[#This Row],[GPTGPA対象]],テーブル1[[#This Row],[単位]]*テーブル1[[#This Row],[評価]],"")</f>
        <v>3</v>
      </c>
      <c r="H22" s="34" t="s">
        <v>40</v>
      </c>
      <c r="I22" s="34"/>
      <c r="J22" s="34">
        <v>1</v>
      </c>
      <c r="K22" s="34">
        <v>3</v>
      </c>
      <c r="M22" s="20" t="s">
        <v>49</v>
      </c>
      <c r="N22" s="24">
        <f>SUMIFS(テーブル1[単位],テーブル1[区分],M22,テーブル1[単位認定],TRUE)</f>
        <v>2</v>
      </c>
      <c r="O22" s="67"/>
      <c r="P22" s="68"/>
      <c r="Q22" s="45">
        <f>SUMIFS(テーブル1[単位],テーブル1[区分],$M22,テーブル1[単位認定],TRUE,テーブル1[専門区分],"必修")</f>
        <v>2</v>
      </c>
      <c r="R22" s="46">
        <f>SUMIFS(テーブル1[単位],テーブル1[区分],$M22,テーブル1[単位認定],TRUE,テーブル1[専門区分],$R$19)</f>
        <v>0</v>
      </c>
      <c r="S22" s="46">
        <f>SUMIFS(テーブル1[単位],テーブル1[区分],$M22,テーブル1[単位認定],TRUE,テーブル1[専門区分],$S$19)</f>
        <v>0</v>
      </c>
      <c r="T22" s="46">
        <f>SUMIFS(テーブル1[単位],テーブル1[区分],$M22,テーブル1[単位認定],TRUE,テーブル1[専門区分],$T$19)</f>
        <v>0</v>
      </c>
      <c r="U22" s="47">
        <f>SUMIFS(テーブル1[単位],テーブル1[区分],$M22,テーブル1[単位認定],TRUE,テーブル1[専門区分],$U$19)</f>
        <v>0</v>
      </c>
    </row>
    <row r="23" spans="2:21" x14ac:dyDescent="0.45">
      <c r="B23" s="33" t="s">
        <v>83</v>
      </c>
      <c r="C23" s="34">
        <v>1</v>
      </c>
      <c r="D23" s="34">
        <v>4</v>
      </c>
      <c r="E2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3" s="34">
        <f>IF(テーブル1[[#This Row],[GPTGPA対象]],テーブル1[[#This Row],[単位]]*テーブル1[[#This Row],[評価]],"")</f>
        <v>4</v>
      </c>
      <c r="H23" s="34" t="s">
        <v>40</v>
      </c>
      <c r="I23" s="34"/>
      <c r="J23" s="34">
        <v>1</v>
      </c>
      <c r="K23" s="34">
        <v>3</v>
      </c>
      <c r="M23" s="20" t="s">
        <v>58</v>
      </c>
      <c r="N23" s="24">
        <f>SUM(N24:N26)</f>
        <v>30</v>
      </c>
      <c r="O23" s="67"/>
      <c r="P23" s="68"/>
      <c r="Q23" s="45">
        <f>SUM(Q24:Q26)</f>
        <v>12</v>
      </c>
      <c r="R23" s="46">
        <f t="shared" ref="R23:U23" si="2">SUM(R24:R26)</f>
        <v>18</v>
      </c>
      <c r="S23" s="46">
        <f t="shared" si="2"/>
        <v>0</v>
      </c>
      <c r="T23" s="46">
        <f t="shared" si="2"/>
        <v>0</v>
      </c>
      <c r="U23" s="47">
        <f t="shared" si="2"/>
        <v>0</v>
      </c>
    </row>
    <row r="24" spans="2:21" x14ac:dyDescent="0.45">
      <c r="B24" s="33" t="s">
        <v>7</v>
      </c>
      <c r="C24" s="34">
        <v>1</v>
      </c>
      <c r="D24" s="34">
        <v>4</v>
      </c>
      <c r="E2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4" s="34">
        <f>IF(テーブル1[[#This Row],[GPTGPA対象]],テーブル1[[#This Row],[単位]]*テーブル1[[#This Row],[評価]],"")</f>
        <v>4</v>
      </c>
      <c r="H24" s="34" t="s">
        <v>46</v>
      </c>
      <c r="I24" s="34" t="s">
        <v>156</v>
      </c>
      <c r="J24" s="34">
        <v>1</v>
      </c>
      <c r="K24" s="34">
        <v>3</v>
      </c>
      <c r="M24" s="21" t="s">
        <v>57</v>
      </c>
      <c r="N24" s="24">
        <f>SUMIFS(テーブル1[単位],テーブル1[区分],M24,テーブル1[単位認定],TRUE)</f>
        <v>2</v>
      </c>
      <c r="O24" s="69"/>
      <c r="P24" s="70"/>
      <c r="Q24" s="48">
        <f>SUMIFS(テーブル1[単位],テーブル1[区分],$M24,テーブル1[単位認定],TRUE,テーブル1[専門区分],"必修")</f>
        <v>2</v>
      </c>
      <c r="R24" s="49">
        <f>SUMIFS(テーブル1[単位],テーブル1[区分],$M24,テーブル1[単位認定],TRUE,テーブル1[専門区分],$R$19)</f>
        <v>0</v>
      </c>
      <c r="S24" s="49">
        <f>SUMIFS(テーブル1[単位],テーブル1[区分],$M24,テーブル1[単位認定],TRUE,テーブル1[専門区分],$S$19)</f>
        <v>0</v>
      </c>
      <c r="T24" s="49">
        <f>SUMIFS(テーブル1[単位],テーブル1[区分],$M24,テーブル1[単位認定],TRUE,テーブル1[専門区分],$T$19)</f>
        <v>0</v>
      </c>
      <c r="U24" s="50">
        <f>SUMIFS(テーブル1[単位],テーブル1[区分],$M24,テーブル1[単位認定],TRUE,テーブル1[専門区分],$U$19)</f>
        <v>0</v>
      </c>
    </row>
    <row r="25" spans="2:21" x14ac:dyDescent="0.45">
      <c r="B25" s="33" t="s">
        <v>10</v>
      </c>
      <c r="C25" s="34">
        <v>1</v>
      </c>
      <c r="D25" s="34">
        <v>2</v>
      </c>
      <c r="E2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5" s="34">
        <f>IF(テーブル1[[#This Row],[GPTGPA対象]],テーブル1[[#This Row],[単位]]*テーブル1[[#This Row],[評価]],"")</f>
        <v>2</v>
      </c>
      <c r="H25" s="34" t="s">
        <v>56</v>
      </c>
      <c r="I25" s="34" t="s">
        <v>157</v>
      </c>
      <c r="J25" s="34">
        <v>1</v>
      </c>
      <c r="K25" s="34">
        <v>3</v>
      </c>
      <c r="M25" s="21" t="s">
        <v>56</v>
      </c>
      <c r="N25" s="24">
        <f>SUMIFS(テーブル1[単位],テーブル1[区分],M25,テーブル1[単位認定],TRUE)</f>
        <v>12</v>
      </c>
      <c r="O25" s="35">
        <v>10</v>
      </c>
      <c r="P25" s="36"/>
      <c r="Q25" s="48">
        <f>SUMIFS(テーブル1[単位],テーブル1[区分],$M25,テーブル1[単位認定],TRUE,テーブル1[専門区分],"必修")</f>
        <v>2</v>
      </c>
      <c r="R25" s="49">
        <f>SUMIFS(テーブル1[単位],テーブル1[区分],$M25,テーブル1[単位認定],TRUE,テーブル1[専門区分],$R$19)</f>
        <v>10</v>
      </c>
      <c r="S25" s="49">
        <f>SUMIFS(テーブル1[単位],テーブル1[区分],$M25,テーブル1[単位認定],TRUE,テーブル1[専門区分],$S$19)</f>
        <v>0</v>
      </c>
      <c r="T25" s="49">
        <f>SUMIFS(テーブル1[単位],テーブル1[区分],$M25,テーブル1[単位認定],TRUE,テーブル1[専門区分],$T$19)</f>
        <v>0</v>
      </c>
      <c r="U25" s="50">
        <f>SUMIFS(テーブル1[単位],テーブル1[区分],$M25,テーブル1[単位認定],TRUE,テーブル1[専門区分],$U$19)</f>
        <v>0</v>
      </c>
    </row>
    <row r="26" spans="2:21" x14ac:dyDescent="0.45">
      <c r="B26" s="33" t="s">
        <v>78</v>
      </c>
      <c r="C26" s="34">
        <v>1</v>
      </c>
      <c r="D26" s="34">
        <v>3</v>
      </c>
      <c r="E2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6" s="34">
        <f>IF(テーブル1[[#This Row],[GPTGPA対象]],テーブル1[[#This Row],[単位]]*テーブル1[[#This Row],[評価]],"")</f>
        <v>3</v>
      </c>
      <c r="H26" s="34" t="s">
        <v>18</v>
      </c>
      <c r="I26" s="34"/>
      <c r="J26" s="34">
        <v>1</v>
      </c>
      <c r="K26" s="34">
        <v>3</v>
      </c>
      <c r="M26" s="21" t="s">
        <v>55</v>
      </c>
      <c r="N26" s="24">
        <f>SUMIFS(テーブル1[単位],テーブル1[区分],M26,テーブル1[単位認定],TRUE)</f>
        <v>16</v>
      </c>
      <c r="O26" s="35">
        <v>14</v>
      </c>
      <c r="P26" s="36"/>
      <c r="Q26" s="48">
        <f>SUMIFS(テーブル1[単位],テーブル1[区分],$M26,テーブル1[単位認定],TRUE,テーブル1[専門区分],"必修")</f>
        <v>8</v>
      </c>
      <c r="R26" s="49">
        <f>SUMIFS(テーブル1[単位],テーブル1[区分],$M26,テーブル1[単位認定],TRUE,テーブル1[専門区分],$R$19)</f>
        <v>8</v>
      </c>
      <c r="S26" s="49">
        <f>SUMIFS(テーブル1[単位],テーブル1[区分],$M26,テーブル1[単位認定],TRUE,テーブル1[専門区分],$S$19)</f>
        <v>0</v>
      </c>
      <c r="T26" s="49">
        <f>SUMIFS(テーブル1[単位],テーブル1[区分],$M26,テーブル1[単位認定],TRUE,テーブル1[専門区分],$T$19)</f>
        <v>0</v>
      </c>
      <c r="U26" s="50">
        <f>SUMIFS(テーブル1[単位],テーブル1[区分],$M26,テーブル1[単位認定],TRUE,テーブル1[専門区分],$U$19)</f>
        <v>0</v>
      </c>
    </row>
    <row r="27" spans="2:21" x14ac:dyDescent="0.45">
      <c r="B27" s="33" t="s">
        <v>82</v>
      </c>
      <c r="C27" s="34">
        <v>1</v>
      </c>
      <c r="D27" s="34">
        <v>4</v>
      </c>
      <c r="E2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7" s="34">
        <f>IF(テーブル1[[#This Row],[GPTGPA対象]],テーブル1[[#This Row],[単位]]*テーブル1[[#This Row],[評価]],"")</f>
        <v>4</v>
      </c>
      <c r="H27" s="34" t="s">
        <v>16</v>
      </c>
      <c r="I27" s="34"/>
      <c r="J27" s="34">
        <v>1</v>
      </c>
      <c r="K27" s="34">
        <v>3</v>
      </c>
      <c r="M27" s="20" t="s">
        <v>54</v>
      </c>
      <c r="N27" s="24">
        <f>SUM(N28:N31)</f>
        <v>73</v>
      </c>
      <c r="O27" s="5"/>
      <c r="P27" s="6"/>
      <c r="Q27" s="45">
        <f>SUM(Q28:Q31)</f>
        <v>25</v>
      </c>
      <c r="R27" s="46">
        <f>SUM(R28:R31)</f>
        <v>5</v>
      </c>
      <c r="S27" s="46">
        <f t="shared" ref="S27:T27" si="3">SUM(S28:S31)</f>
        <v>41</v>
      </c>
      <c r="T27" s="46">
        <f t="shared" si="3"/>
        <v>2</v>
      </c>
      <c r="U27" s="47">
        <f>SUM(U28:U31)</f>
        <v>0</v>
      </c>
    </row>
    <row r="28" spans="2:21" x14ac:dyDescent="0.45">
      <c r="B28" s="33" t="s">
        <v>81</v>
      </c>
      <c r="C28" s="34">
        <v>1</v>
      </c>
      <c r="D28" s="34">
        <v>4</v>
      </c>
      <c r="E2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8" s="34">
        <f>IF(テーブル1[[#This Row],[GPTGPA対象]],テーブル1[[#This Row],[単位]]*テーブル1[[#This Row],[評価]],"")</f>
        <v>4</v>
      </c>
      <c r="H28" s="34" t="s">
        <v>22</v>
      </c>
      <c r="I28" s="34"/>
      <c r="J28" s="34">
        <v>1</v>
      </c>
      <c r="K28" s="34">
        <v>3</v>
      </c>
      <c r="M28" s="21" t="s">
        <v>53</v>
      </c>
      <c r="N28" s="24">
        <f>SUMIFS(テーブル1[単位],テーブル1[区分],M28,テーブル1[単位認定],TRUE)</f>
        <v>15</v>
      </c>
      <c r="O28" s="35">
        <v>10</v>
      </c>
      <c r="P28" s="36"/>
      <c r="Q28" s="48">
        <f>SUMIFS(テーブル1[単位],テーブル1[区分],$M28,テーブル1[単位認定],TRUE,テーブル1[専門区分],"必修")</f>
        <v>11</v>
      </c>
      <c r="R28" s="49">
        <f>SUMIFS(テーブル1[単位],テーブル1[区分],$M28,テーブル1[単位認定],TRUE,テーブル1[専門区分],$R$19)</f>
        <v>4</v>
      </c>
      <c r="S28" s="49">
        <f>SUMIFS(テーブル1[単位],テーブル1[区分],$M28,テーブル1[単位認定],TRUE,テーブル1[専門区分],$S$19)</f>
        <v>0</v>
      </c>
      <c r="T28" s="49">
        <f>SUMIFS(テーブル1[単位],テーブル1[区分],$M28,テーブル1[単位認定],TRUE,テーブル1[専門区分],$T$19)</f>
        <v>0</v>
      </c>
      <c r="U28" s="50">
        <f>SUMIFS(テーブル1[単位],テーブル1[区分],$M28,テーブル1[単位認定],TRUE,テーブル1[専門区分],$U$19)</f>
        <v>0</v>
      </c>
    </row>
    <row r="29" spans="2:21" ht="36" x14ac:dyDescent="0.45">
      <c r="B29" s="33" t="s">
        <v>80</v>
      </c>
      <c r="C29" s="34">
        <v>1</v>
      </c>
      <c r="D29" s="34">
        <v>4</v>
      </c>
      <c r="E2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2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29" s="34">
        <f>IF(テーブル1[[#This Row],[GPTGPA対象]],テーブル1[[#This Row],[単位]]*テーブル1[[#This Row],[評価]],"")</f>
        <v>4</v>
      </c>
      <c r="H29" s="34" t="s">
        <v>24</v>
      </c>
      <c r="I29" s="34"/>
      <c r="J29" s="34">
        <v>1</v>
      </c>
      <c r="K29" s="34">
        <v>3</v>
      </c>
      <c r="M29" s="21" t="s">
        <v>52</v>
      </c>
      <c r="N29" s="24">
        <f>SUMIFS(テーブル1[単位],テーブル1[区分],M29,テーブル1[単位認定],TRUE)</f>
        <v>24</v>
      </c>
      <c r="O29" s="37" t="s">
        <v>219</v>
      </c>
      <c r="P29" s="36"/>
      <c r="Q29" s="48">
        <f>SUMIFS(テーブル1[単位],テーブル1[区分],$M29,テーブル1[単位認定],TRUE,テーブル1[専門区分],"必修")</f>
        <v>2</v>
      </c>
      <c r="R29" s="49">
        <f>SUMIFS(テーブル1[単位],テーブル1[区分],$M29,テーブル1[単位認定],TRUE,テーブル1[専門区分],$R$19)</f>
        <v>0</v>
      </c>
      <c r="S29" s="49">
        <f>SUMIFS(テーブル1[単位],テーブル1[区分],$M29,テーブル1[単位認定],TRUE,テーブル1[専門区分],$S$19)</f>
        <v>22</v>
      </c>
      <c r="T29" s="49">
        <f>SUMIFS(テーブル1[単位],テーブル1[区分],$M29,テーブル1[単位認定],TRUE,テーブル1[専門区分],$T$19)</f>
        <v>0</v>
      </c>
      <c r="U29" s="50">
        <f>SUMIFS(テーブル1[単位],テーブル1[区分],$M29,テーブル1[単位認定],TRUE,テーブル1[専門区分],$U$19)</f>
        <v>0</v>
      </c>
    </row>
    <row r="30" spans="2:21" x14ac:dyDescent="0.45">
      <c r="B30" s="33" t="s">
        <v>79</v>
      </c>
      <c r="C30" s="34">
        <v>1</v>
      </c>
      <c r="D30" s="34">
        <v>3</v>
      </c>
      <c r="E3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0" s="34">
        <f>IF(テーブル1[[#This Row],[GPTGPA対象]],テーブル1[[#This Row],[単位]]*テーブル1[[#This Row],[評価]],"")</f>
        <v>3</v>
      </c>
      <c r="H30" s="34" t="s">
        <v>26</v>
      </c>
      <c r="I30" s="34"/>
      <c r="J30" s="34">
        <v>1</v>
      </c>
      <c r="K30" s="34">
        <v>3</v>
      </c>
      <c r="M30" s="21" t="s">
        <v>51</v>
      </c>
      <c r="N30" s="24">
        <f>SUMIFS(テーブル1[単位],テーブル1[区分],M30,テーブル1[単位認定],TRUE)</f>
        <v>21</v>
      </c>
      <c r="O30" s="37" t="s">
        <v>220</v>
      </c>
      <c r="P30" s="38" t="s">
        <v>221</v>
      </c>
      <c r="Q30" s="48">
        <f>SUMIFS(テーブル1[単位],テーブル1[区分],$M30,テーブル1[単位認定],TRUE,テーブル1[専門区分],"必修")</f>
        <v>0</v>
      </c>
      <c r="R30" s="49">
        <f>SUMIFS(テーブル1[単位],テーブル1[区分],$M30,テーブル1[単位認定],TRUE,テーブル1[専門区分],$R$19)</f>
        <v>0</v>
      </c>
      <c r="S30" s="49">
        <f>SUMIFS(テーブル1[単位],テーブル1[区分],$M30,テーブル1[単位認定],TRUE,テーブル1[専門区分],$S$19)</f>
        <v>19</v>
      </c>
      <c r="T30" s="49">
        <f>SUMIFS(テーブル1[単位],テーブル1[区分],$M30,テーブル1[単位認定],TRUE,テーブル1[専門区分],$T$19)</f>
        <v>2</v>
      </c>
      <c r="U30" s="50">
        <f>SUMIFS(テーブル1[単位],テーブル1[区分],$M30,テーブル1[単位認定],TRUE,テーブル1[専門区分],$U$19)</f>
        <v>0</v>
      </c>
    </row>
    <row r="31" spans="2:21" ht="18.600000000000001" thickBot="1" x14ac:dyDescent="0.5">
      <c r="B31" s="33" t="s">
        <v>89</v>
      </c>
      <c r="C31" s="34">
        <v>2</v>
      </c>
      <c r="D31" s="34">
        <v>3</v>
      </c>
      <c r="E3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1" s="34">
        <f>IF(テーブル1[[#This Row],[GPTGPA対象]],テーブル1[[#This Row],[単位]]*テーブル1[[#This Row],[評価]],"")</f>
        <v>6</v>
      </c>
      <c r="H31" s="34" t="s">
        <v>111</v>
      </c>
      <c r="I31" s="34"/>
      <c r="J31" s="34">
        <v>1</v>
      </c>
      <c r="K31" s="34" t="s">
        <v>85</v>
      </c>
      <c r="M31" s="22" t="s">
        <v>50</v>
      </c>
      <c r="N31" s="25">
        <f>SUMIFS(テーブル1[単位],テーブル1[区分],M31,テーブル1[単位認定],TRUE)</f>
        <v>13</v>
      </c>
      <c r="O31" s="7"/>
      <c r="P31" s="8">
        <v>13</v>
      </c>
      <c r="Q31" s="51">
        <f>SUMIFS(テーブル1[単位],テーブル1[区分],$M31,テーブル1[単位認定],TRUE,テーブル1[専門区分],"必修")</f>
        <v>12</v>
      </c>
      <c r="R31" s="52">
        <f>SUMIFS(テーブル1[単位],テーブル1[区分],$M31,テーブル1[単位認定],TRUE,テーブル1[専門区分],$R$19)</f>
        <v>1</v>
      </c>
      <c r="S31" s="52">
        <f>SUMIFS(テーブル1[単位],テーブル1[区分],$M31,テーブル1[単位認定],TRUE,テーブル1[専門区分],$S$19)</f>
        <v>0</v>
      </c>
      <c r="T31" s="52">
        <f>SUMIFS(テーブル1[単位],テーブル1[区分],$M31,テーブル1[単位認定],TRUE,テーブル1[専門区分],$T$19)</f>
        <v>0</v>
      </c>
      <c r="U31" s="53">
        <f>SUMIFS(テーブル1[単位],テーブル1[区分],$M31,テーブル1[単位認定],TRUE,テーブル1[専門区分],$U$19)</f>
        <v>0</v>
      </c>
    </row>
    <row r="32" spans="2:21" x14ac:dyDescent="0.45">
      <c r="B32" s="33" t="s">
        <v>90</v>
      </c>
      <c r="C32" s="34">
        <v>2</v>
      </c>
      <c r="D32" s="34">
        <v>3</v>
      </c>
      <c r="E3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2" s="34">
        <f>IF(テーブル1[[#This Row],[GPTGPA対象]],テーブル1[[#This Row],[単位]]*テーブル1[[#This Row],[評価]],"")</f>
        <v>6</v>
      </c>
      <c r="H32" s="34" t="s">
        <v>111</v>
      </c>
      <c r="I32" s="34"/>
      <c r="J32" s="34">
        <v>1</v>
      </c>
      <c r="K32" s="34" t="s">
        <v>85</v>
      </c>
      <c r="R32" t="s">
        <v>226</v>
      </c>
    </row>
    <row r="33" spans="2:21" x14ac:dyDescent="0.45">
      <c r="B33" s="33" t="s">
        <v>86</v>
      </c>
      <c r="C33" s="34">
        <v>2</v>
      </c>
      <c r="D33" s="34">
        <v>4</v>
      </c>
      <c r="E3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3" s="34">
        <f>IF(テーブル1[[#This Row],[GPTGPA対象]],テーブル1[[#This Row],[単位]]*テーブル1[[#This Row],[評価]],"")</f>
        <v>8</v>
      </c>
      <c r="H33" s="34" t="s">
        <v>43</v>
      </c>
      <c r="I33" s="34"/>
      <c r="J33" s="34">
        <v>1</v>
      </c>
      <c r="K33" s="34" t="s">
        <v>85</v>
      </c>
      <c r="Q33" s="34" t="s">
        <v>222</v>
      </c>
      <c r="R33" t="s">
        <v>223</v>
      </c>
      <c r="S33" t="s">
        <v>224</v>
      </c>
      <c r="T33" t="s">
        <v>161</v>
      </c>
      <c r="U33" t="s">
        <v>225</v>
      </c>
    </row>
    <row r="34" spans="2:21" ht="18" customHeight="1" x14ac:dyDescent="0.45">
      <c r="B34" s="33" t="s">
        <v>87</v>
      </c>
      <c r="C34" s="34">
        <v>2</v>
      </c>
      <c r="D34" s="34">
        <v>3</v>
      </c>
      <c r="E3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4" s="34">
        <f>IF(テーブル1[[#This Row],[GPTGPA対象]],テーブル1[[#This Row],[単位]]*テーブル1[[#This Row],[評価]],"")</f>
        <v>6</v>
      </c>
      <c r="H34" s="34" t="s">
        <v>43</v>
      </c>
      <c r="I34" s="34"/>
      <c r="J34" s="34">
        <v>1</v>
      </c>
      <c r="K34" s="34" t="s">
        <v>85</v>
      </c>
      <c r="Q34" t="s">
        <v>217</v>
      </c>
    </row>
    <row r="35" spans="2:21" ht="18" customHeight="1" x14ac:dyDescent="0.45">
      <c r="B35" s="33" t="s">
        <v>88</v>
      </c>
      <c r="C35" s="34">
        <v>2</v>
      </c>
      <c r="D35" s="34">
        <v>2</v>
      </c>
      <c r="E3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5" s="34">
        <f>IF(テーブル1[[#This Row],[GPTGPA対象]],テーブル1[[#This Row],[単位]]*テーブル1[[#This Row],[評価]],"")</f>
        <v>4</v>
      </c>
      <c r="H35" s="34" t="s">
        <v>43</v>
      </c>
      <c r="I35" s="34"/>
      <c r="J35" s="34">
        <v>1</v>
      </c>
      <c r="K35" s="34" t="s">
        <v>85</v>
      </c>
      <c r="Q35">
        <f>SUMIFS(テーブル1[単位],テーブル1[専門区分],"必修",テーブル1[学年],"&lt;&gt;4")</f>
        <v>32</v>
      </c>
      <c r="R35">
        <f>SUMIFS(テーブル1[単位],テーブル1[専門区分],R33,テーブル1[学年],"&lt;&gt;4")</f>
        <v>25</v>
      </c>
      <c r="S35">
        <f>SUMIFS(テーブル1[単位],テーブル1[専門区分],S33,テーブル1[学年],"&lt;&gt;4")</f>
        <v>42</v>
      </c>
      <c r="T35">
        <f>SUMIFS(テーブル1[単位],テーブル1[専門区分],T33,テーブル1[学年],"&lt;&gt;4")</f>
        <v>2</v>
      </c>
      <c r="U35">
        <f>SUMIFS(テーブル1[単位],テーブル1[専門区分],U33,テーブル1[学年],"&lt;&gt;4")</f>
        <v>0</v>
      </c>
    </row>
    <row r="36" spans="2:21" ht="18" customHeight="1" x14ac:dyDescent="0.45">
      <c r="B36" s="33" t="s">
        <v>9</v>
      </c>
      <c r="C36" s="34">
        <v>2</v>
      </c>
      <c r="D36" s="34">
        <v>4</v>
      </c>
      <c r="E3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6" s="34">
        <f>IF(テーブル1[[#This Row],[GPTGPA対象]],テーブル1[[#This Row],[単位]]*テーブル1[[#This Row],[評価]],"")</f>
        <v>8</v>
      </c>
      <c r="H36" s="34" t="s">
        <v>57</v>
      </c>
      <c r="I36" s="34" t="s">
        <v>156</v>
      </c>
      <c r="J36" s="34">
        <v>1</v>
      </c>
      <c r="K36" s="34" t="s">
        <v>85</v>
      </c>
      <c r="Q36" t="s">
        <v>218</v>
      </c>
    </row>
    <row r="37" spans="2:21" ht="18" customHeight="1" x14ac:dyDescent="0.45">
      <c r="B37" s="33" t="s">
        <v>84</v>
      </c>
      <c r="C37" s="34">
        <v>2</v>
      </c>
      <c r="D37" s="34">
        <v>4</v>
      </c>
      <c r="E3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7" s="34">
        <f>IF(テーブル1[[#This Row],[GPTGPA対象]],テーブル1[[#This Row],[単位]]*テーブル1[[#This Row],[評価]],"")</f>
        <v>8</v>
      </c>
      <c r="H37" s="34" t="s">
        <v>56</v>
      </c>
      <c r="I37" s="34" t="s">
        <v>157</v>
      </c>
      <c r="J37" s="34">
        <v>1</v>
      </c>
      <c r="K37" s="34" t="s">
        <v>85</v>
      </c>
      <c r="Q37">
        <f>SUMIFS(テーブル1[単位],テーブル1[専門区分],"必修")</f>
        <v>41</v>
      </c>
      <c r="R37">
        <f>SUMIFS(テーブル1[単位],テーブル1[専門区分],R33)</f>
        <v>27</v>
      </c>
      <c r="S37">
        <f>SUMIFS(テーブル1[単位],テーブル1[専門区分],S33)</f>
        <v>42</v>
      </c>
      <c r="T37">
        <f>SUMIFS(テーブル1[単位],テーブル1[専門区分],T33)</f>
        <v>2</v>
      </c>
      <c r="U37">
        <f>SUMIFS(テーブル1[単位],テーブル1[専門区分],U33)</f>
        <v>0</v>
      </c>
    </row>
    <row r="38" spans="2:21" ht="18" customHeight="1" x14ac:dyDescent="0.45">
      <c r="B38" s="33" t="s">
        <v>5</v>
      </c>
      <c r="C38" s="34">
        <v>1</v>
      </c>
      <c r="D38" s="34">
        <v>3</v>
      </c>
      <c r="E3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8" s="34">
        <f>IF(テーブル1[[#This Row],[GPTGPA対象]],テーブル1[[#This Row],[単位]]*テーブル1[[#This Row],[評価]],"")</f>
        <v>3</v>
      </c>
      <c r="H38" s="34" t="s">
        <v>40</v>
      </c>
      <c r="I38" s="34"/>
      <c r="J38" s="34">
        <v>1</v>
      </c>
      <c r="K38" s="34">
        <v>4</v>
      </c>
    </row>
    <row r="39" spans="2:21" ht="18" customHeight="1" x14ac:dyDescent="0.45">
      <c r="B39" s="33" t="s">
        <v>91</v>
      </c>
      <c r="C39" s="34">
        <v>1</v>
      </c>
      <c r="D39" s="34">
        <v>4</v>
      </c>
      <c r="E3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3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39" s="34">
        <f>IF(テーブル1[[#This Row],[GPTGPA対象]],テーブル1[[#This Row],[単位]]*テーブル1[[#This Row],[評価]],"")</f>
        <v>4</v>
      </c>
      <c r="H39" s="34" t="s">
        <v>40</v>
      </c>
      <c r="I39" s="34"/>
      <c r="J39" s="34">
        <v>1</v>
      </c>
      <c r="K39" s="34">
        <v>4</v>
      </c>
    </row>
    <row r="40" spans="2:21" ht="18" customHeight="1" x14ac:dyDescent="0.45">
      <c r="B40" s="33" t="s">
        <v>8</v>
      </c>
      <c r="C40" s="34">
        <v>1</v>
      </c>
      <c r="D40" s="34">
        <v>4</v>
      </c>
      <c r="E4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0" s="34">
        <f>IF(テーブル1[[#This Row],[GPTGPA対象]],テーブル1[[#This Row],[単位]]*テーブル1[[#This Row],[評価]],"")</f>
        <v>4</v>
      </c>
      <c r="H40" s="34" t="s">
        <v>46</v>
      </c>
      <c r="I40" s="34" t="s">
        <v>156</v>
      </c>
      <c r="J40" s="34">
        <v>1</v>
      </c>
      <c r="K40" s="34">
        <v>4</v>
      </c>
    </row>
    <row r="41" spans="2:21" ht="18" customHeight="1" x14ac:dyDescent="0.45">
      <c r="B41" s="33" t="s">
        <v>11</v>
      </c>
      <c r="C41" s="34">
        <v>1</v>
      </c>
      <c r="D41" s="34">
        <v>4</v>
      </c>
      <c r="E4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1" s="34">
        <f>IF(テーブル1[[#This Row],[GPTGPA対象]],テーブル1[[#This Row],[単位]]*テーブル1[[#This Row],[評価]],"")</f>
        <v>4</v>
      </c>
      <c r="H41" s="34" t="s">
        <v>56</v>
      </c>
      <c r="I41" s="34" t="s">
        <v>157</v>
      </c>
      <c r="J41" s="34">
        <v>1</v>
      </c>
      <c r="K41" s="34">
        <v>4</v>
      </c>
    </row>
    <row r="42" spans="2:21" ht="18" customHeight="1" x14ac:dyDescent="0.45">
      <c r="B42" s="33" t="s">
        <v>92</v>
      </c>
      <c r="C42" s="34">
        <v>1</v>
      </c>
      <c r="D42" s="34">
        <v>2</v>
      </c>
      <c r="E4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2" s="34">
        <f>IF(テーブル1[[#This Row],[GPTGPA対象]],テーブル1[[#This Row],[単位]]*テーブル1[[#This Row],[評価]],"")</f>
        <v>2</v>
      </c>
      <c r="H42" s="34" t="s">
        <v>20</v>
      </c>
      <c r="I42" s="34"/>
      <c r="J42" s="34">
        <v>1</v>
      </c>
      <c r="K42" s="34">
        <v>4</v>
      </c>
    </row>
    <row r="43" spans="2:21" ht="18" customHeight="1" x14ac:dyDescent="0.45">
      <c r="B43" s="33" t="s">
        <v>93</v>
      </c>
      <c r="C43" s="34">
        <v>1</v>
      </c>
      <c r="D43" s="34">
        <v>3</v>
      </c>
      <c r="E4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3" s="34">
        <f>IF(テーブル1[[#This Row],[GPTGPA対象]],テーブル1[[#This Row],[単位]]*テーブル1[[#This Row],[評価]],"")</f>
        <v>3</v>
      </c>
      <c r="H43" s="34" t="s">
        <v>22</v>
      </c>
      <c r="I43" s="34"/>
      <c r="J43" s="34">
        <v>1</v>
      </c>
      <c r="K43" s="34">
        <v>4</v>
      </c>
    </row>
    <row r="44" spans="2:21" x14ac:dyDescent="0.45">
      <c r="B44" s="33" t="s">
        <v>94</v>
      </c>
      <c r="C44" s="34">
        <v>1</v>
      </c>
      <c r="D44" s="34">
        <v>2</v>
      </c>
      <c r="E4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4" s="34">
        <f>IF(テーブル1[[#This Row],[GPTGPA対象]],テーブル1[[#This Row],[単位]]*テーブル1[[#This Row],[評価]],"")</f>
        <v>2</v>
      </c>
      <c r="H44" s="34" t="s">
        <v>26</v>
      </c>
      <c r="I44" s="34"/>
      <c r="J44" s="34">
        <v>1</v>
      </c>
      <c r="K44" s="34">
        <v>4</v>
      </c>
    </row>
    <row r="45" spans="2:21" x14ac:dyDescent="0.45">
      <c r="B45" s="33" t="s">
        <v>95</v>
      </c>
      <c r="C45" s="34">
        <v>1</v>
      </c>
      <c r="D45" s="34">
        <v>2</v>
      </c>
      <c r="E4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5" s="34">
        <f>IF(テーブル1[[#This Row],[GPTGPA対象]],テーブル1[[#This Row],[単位]]*テーブル1[[#This Row],[評価]],"")</f>
        <v>2</v>
      </c>
      <c r="H45" s="34" t="s">
        <v>30</v>
      </c>
      <c r="I45" s="34"/>
      <c r="J45" s="34">
        <v>1</v>
      </c>
      <c r="K45" s="34">
        <v>4</v>
      </c>
    </row>
    <row r="46" spans="2:21" x14ac:dyDescent="0.45">
      <c r="B46" s="33" t="s">
        <v>113</v>
      </c>
      <c r="C46" s="34">
        <v>1</v>
      </c>
      <c r="D46" s="34">
        <v>4</v>
      </c>
      <c r="E4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6" s="34">
        <f>IF(テーブル1[[#This Row],[GPTGPA対象]],テーブル1[[#This Row],[単位]]*テーブル1[[#This Row],[評価]],"")</f>
        <v>4</v>
      </c>
      <c r="H46" s="34" t="s">
        <v>48</v>
      </c>
      <c r="I46" s="34" t="s">
        <v>156</v>
      </c>
      <c r="J46" s="34">
        <v>2</v>
      </c>
      <c r="K46" s="34">
        <v>1</v>
      </c>
    </row>
    <row r="47" spans="2:21" x14ac:dyDescent="0.45">
      <c r="B47" s="33" t="s">
        <v>125</v>
      </c>
      <c r="C47" s="34">
        <v>1</v>
      </c>
      <c r="D47" s="34">
        <v>3</v>
      </c>
      <c r="E4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7" s="34">
        <f>IF(テーブル1[[#This Row],[GPTGPA対象]],テーブル1[[#This Row],[単位]]*テーブル1[[#This Row],[評価]],"")</f>
        <v>3</v>
      </c>
      <c r="H47" s="34" t="s">
        <v>55</v>
      </c>
      <c r="I47" s="34" t="s">
        <v>157</v>
      </c>
      <c r="J47" s="34">
        <v>2</v>
      </c>
      <c r="K47" s="34">
        <v>1</v>
      </c>
    </row>
    <row r="48" spans="2:21" x14ac:dyDescent="0.45">
      <c r="B48" s="33" t="s">
        <v>123</v>
      </c>
      <c r="C48" s="34">
        <v>1</v>
      </c>
      <c r="D48" s="34">
        <v>2</v>
      </c>
      <c r="E4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8" s="34">
        <f>IF(テーブル1[[#This Row],[GPTGPA対象]],テーブル1[[#This Row],[単位]]*テーブル1[[#This Row],[評価]],"")</f>
        <v>2</v>
      </c>
      <c r="H48" s="34" t="s">
        <v>55</v>
      </c>
      <c r="I48" s="34" t="s">
        <v>157</v>
      </c>
      <c r="J48" s="34">
        <v>2</v>
      </c>
      <c r="K48" s="34">
        <v>1</v>
      </c>
    </row>
    <row r="49" spans="2:11" x14ac:dyDescent="0.45">
      <c r="B49" s="33" t="s">
        <v>112</v>
      </c>
      <c r="C49" s="34">
        <v>2</v>
      </c>
      <c r="D49" s="34">
        <v>4</v>
      </c>
      <c r="E4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4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49" s="34">
        <f>IF(テーブル1[[#This Row],[GPTGPA対象]],テーブル1[[#This Row],[単位]]*テーブル1[[#This Row],[評価]],"")</f>
        <v>8</v>
      </c>
      <c r="H49" s="34" t="s">
        <v>96</v>
      </c>
      <c r="I49" s="34"/>
      <c r="J49" s="34">
        <v>2</v>
      </c>
      <c r="K49" s="34" t="s">
        <v>65</v>
      </c>
    </row>
    <row r="50" spans="2:11" x14ac:dyDescent="0.45">
      <c r="B50" s="33" t="s">
        <v>116</v>
      </c>
      <c r="C50" s="34">
        <v>2</v>
      </c>
      <c r="D50" s="34">
        <v>2</v>
      </c>
      <c r="E5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0" s="34">
        <f>IF(テーブル1[[#This Row],[GPTGPA対象]],テーブル1[[#This Row],[単位]]*テーブル1[[#This Row],[評価]],"")</f>
        <v>4</v>
      </c>
      <c r="H50" s="34" t="s">
        <v>56</v>
      </c>
      <c r="I50" s="34" t="s">
        <v>157</v>
      </c>
      <c r="J50" s="34">
        <v>2</v>
      </c>
      <c r="K50" s="34" t="s">
        <v>65</v>
      </c>
    </row>
    <row r="51" spans="2:11" x14ac:dyDescent="0.45">
      <c r="B51" s="33" t="s">
        <v>115</v>
      </c>
      <c r="C51" s="34">
        <v>2</v>
      </c>
      <c r="D51" s="34">
        <v>4</v>
      </c>
      <c r="E5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1" s="34">
        <f>IF(テーブル1[[#This Row],[GPTGPA対象]],テーブル1[[#This Row],[単位]]*テーブル1[[#This Row],[評価]],"")</f>
        <v>8</v>
      </c>
      <c r="H51" s="34" t="s">
        <v>56</v>
      </c>
      <c r="I51" s="34" t="s">
        <v>157</v>
      </c>
      <c r="J51" s="34">
        <v>2</v>
      </c>
      <c r="K51" s="34" t="s">
        <v>65</v>
      </c>
    </row>
    <row r="52" spans="2:11" x14ac:dyDescent="0.45">
      <c r="B52" s="33" t="s">
        <v>120</v>
      </c>
      <c r="C52" s="34">
        <v>2</v>
      </c>
      <c r="D52" s="34">
        <v>2</v>
      </c>
      <c r="E5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2" s="34">
        <f>IF(テーブル1[[#This Row],[GPTGPA対象]],テーブル1[[#This Row],[単位]]*テーブル1[[#This Row],[評価]],"")</f>
        <v>4</v>
      </c>
      <c r="H52" s="34" t="s">
        <v>55</v>
      </c>
      <c r="I52" s="34" t="s">
        <v>156</v>
      </c>
      <c r="J52" s="34">
        <v>2</v>
      </c>
      <c r="K52" s="34" t="s">
        <v>65</v>
      </c>
    </row>
    <row r="53" spans="2:11" x14ac:dyDescent="0.45">
      <c r="B53" s="33" t="s">
        <v>121</v>
      </c>
      <c r="C53" s="34">
        <v>2</v>
      </c>
      <c r="D53" s="34">
        <v>4</v>
      </c>
      <c r="E5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3" s="34">
        <f>IF(テーブル1[[#This Row],[GPTGPA対象]],テーブル1[[#This Row],[単位]]*テーブル1[[#This Row],[評価]],"")</f>
        <v>8</v>
      </c>
      <c r="H53" s="34" t="s">
        <v>55</v>
      </c>
      <c r="I53" s="34" t="s">
        <v>156</v>
      </c>
      <c r="J53" s="34">
        <v>2</v>
      </c>
      <c r="K53" s="34" t="s">
        <v>65</v>
      </c>
    </row>
    <row r="54" spans="2:11" x14ac:dyDescent="0.45">
      <c r="B54" s="33" t="s">
        <v>128</v>
      </c>
      <c r="C54" s="34">
        <v>1</v>
      </c>
      <c r="D54" s="34">
        <v>4</v>
      </c>
      <c r="E5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4" s="34">
        <f>IF(テーブル1[[#This Row],[GPTGPA対象]],テーブル1[[#This Row],[単位]]*テーブル1[[#This Row],[評価]],"")</f>
        <v>4</v>
      </c>
      <c r="H54" s="34" t="s">
        <v>50</v>
      </c>
      <c r="I54" s="34" t="s">
        <v>156</v>
      </c>
      <c r="J54" s="34">
        <v>2</v>
      </c>
      <c r="K54" s="34" t="s">
        <v>65</v>
      </c>
    </row>
    <row r="55" spans="2:11" x14ac:dyDescent="0.45">
      <c r="B55" s="33" t="s">
        <v>114</v>
      </c>
      <c r="C55" s="34">
        <v>1</v>
      </c>
      <c r="D55" s="34">
        <v>4</v>
      </c>
      <c r="E5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5" s="34">
        <f>IF(テーブル1[[#This Row],[GPTGPA対象]],テーブル1[[#This Row],[単位]]*テーブル1[[#This Row],[評価]],"")</f>
        <v>4</v>
      </c>
      <c r="H55" s="34" t="s">
        <v>48</v>
      </c>
      <c r="I55" s="34" t="s">
        <v>156</v>
      </c>
      <c r="J55" s="34">
        <v>2</v>
      </c>
      <c r="K55" s="34">
        <v>2</v>
      </c>
    </row>
    <row r="56" spans="2:11" x14ac:dyDescent="0.45">
      <c r="B56" s="33" t="s">
        <v>126</v>
      </c>
      <c r="C56" s="34">
        <v>1</v>
      </c>
      <c r="D56" s="34">
        <v>2</v>
      </c>
      <c r="E5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6" s="34">
        <f>IF(テーブル1[[#This Row],[GPTGPA対象]],テーブル1[[#This Row],[単位]]*テーブル1[[#This Row],[評価]],"")</f>
        <v>2</v>
      </c>
      <c r="H56" s="34" t="s">
        <v>55</v>
      </c>
      <c r="I56" s="34" t="s">
        <v>157</v>
      </c>
      <c r="J56" s="34">
        <v>2</v>
      </c>
      <c r="K56" s="34">
        <v>2</v>
      </c>
    </row>
    <row r="57" spans="2:11" x14ac:dyDescent="0.45">
      <c r="B57" s="33" t="s">
        <v>124</v>
      </c>
      <c r="C57" s="34">
        <v>1</v>
      </c>
      <c r="D57" s="34">
        <v>4</v>
      </c>
      <c r="E5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7" s="34">
        <f>IF(テーブル1[[#This Row],[GPTGPA対象]],テーブル1[[#This Row],[単位]]*テーブル1[[#This Row],[評価]],"")</f>
        <v>4</v>
      </c>
      <c r="H57" s="34" t="s">
        <v>55</v>
      </c>
      <c r="I57" s="34" t="s">
        <v>157</v>
      </c>
      <c r="J57" s="34">
        <v>2</v>
      </c>
      <c r="K57" s="34">
        <v>2</v>
      </c>
    </row>
    <row r="58" spans="2:11" x14ac:dyDescent="0.45">
      <c r="B58" s="33" t="s">
        <v>129</v>
      </c>
      <c r="C58" s="34">
        <v>1</v>
      </c>
      <c r="D58" s="34">
        <v>3</v>
      </c>
      <c r="E5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8" s="34">
        <f>IF(テーブル1[[#This Row],[GPTGPA対象]],テーブル1[[#This Row],[単位]]*テーブル1[[#This Row],[評価]],"")</f>
        <v>3</v>
      </c>
      <c r="H58" s="34" t="s">
        <v>55</v>
      </c>
      <c r="I58" s="34" t="s">
        <v>157</v>
      </c>
      <c r="J58" s="34">
        <v>2</v>
      </c>
      <c r="K58" s="34">
        <v>3</v>
      </c>
    </row>
    <row r="59" spans="2:11" x14ac:dyDescent="0.45">
      <c r="B59" s="33" t="s">
        <v>135</v>
      </c>
      <c r="C59" s="34">
        <v>1</v>
      </c>
      <c r="D59" s="34">
        <v>4</v>
      </c>
      <c r="E5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5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59" s="34">
        <f>IF(テーブル1[[#This Row],[GPTGPA対象]],テーブル1[[#This Row],[単位]]*テーブル1[[#This Row],[評価]],"")</f>
        <v>4</v>
      </c>
      <c r="H59" s="34" t="s">
        <v>55</v>
      </c>
      <c r="I59" s="34" t="s">
        <v>157</v>
      </c>
      <c r="J59" s="34">
        <v>2</v>
      </c>
      <c r="K59" s="34">
        <v>3</v>
      </c>
    </row>
    <row r="60" spans="2:11" x14ac:dyDescent="0.45">
      <c r="B60" s="33" t="s">
        <v>133</v>
      </c>
      <c r="C60" s="34">
        <v>1</v>
      </c>
      <c r="D60" s="34">
        <v>2</v>
      </c>
      <c r="E6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0" s="34">
        <f>IF(テーブル1[[#This Row],[GPTGPA対象]],テーブル1[[#This Row],[単位]]*テーブル1[[#This Row],[評価]],"")</f>
        <v>2</v>
      </c>
      <c r="H60" s="34" t="s">
        <v>52</v>
      </c>
      <c r="I60" s="34" t="s">
        <v>156</v>
      </c>
      <c r="J60" s="34">
        <v>2</v>
      </c>
      <c r="K60" s="34">
        <v>3</v>
      </c>
    </row>
    <row r="61" spans="2:11" x14ac:dyDescent="0.45">
      <c r="B61" s="33" t="s">
        <v>141</v>
      </c>
      <c r="C61" s="34">
        <v>1</v>
      </c>
      <c r="D61" s="34">
        <v>4</v>
      </c>
      <c r="E6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1" s="34">
        <f>IF(テーブル1[[#This Row],[GPTGPA対象]],テーブル1[[#This Row],[単位]]*テーブル1[[#This Row],[評価]],"")</f>
        <v>4</v>
      </c>
      <c r="H61" s="34" t="s">
        <v>52</v>
      </c>
      <c r="I61" s="34" t="s">
        <v>164</v>
      </c>
      <c r="J61" s="34">
        <v>2</v>
      </c>
      <c r="K61" s="34">
        <v>3</v>
      </c>
    </row>
    <row r="62" spans="2:11" x14ac:dyDescent="0.45">
      <c r="B62" s="33" t="s">
        <v>139</v>
      </c>
      <c r="C62" s="34">
        <v>1</v>
      </c>
      <c r="D62" s="34">
        <v>4</v>
      </c>
      <c r="E6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2" s="34">
        <f>IF(テーブル1[[#This Row],[GPTGPA対象]],テーブル1[[#This Row],[単位]]*テーブル1[[#This Row],[評価]],"")</f>
        <v>4</v>
      </c>
      <c r="H62" s="34" t="s">
        <v>52</v>
      </c>
      <c r="I62" s="34" t="s">
        <v>164</v>
      </c>
      <c r="J62" s="34">
        <v>2</v>
      </c>
      <c r="K62" s="34">
        <v>3</v>
      </c>
    </row>
    <row r="63" spans="2:11" x14ac:dyDescent="0.45">
      <c r="B63" s="33" t="s">
        <v>137</v>
      </c>
      <c r="C63" s="34">
        <v>1</v>
      </c>
      <c r="D63" s="34">
        <v>4</v>
      </c>
      <c r="E6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3" s="34">
        <f>IF(テーブル1[[#This Row],[GPTGPA対象]],テーブル1[[#This Row],[単位]]*テーブル1[[#This Row],[評価]],"")</f>
        <v>4</v>
      </c>
      <c r="H63" s="34" t="s">
        <v>52</v>
      </c>
      <c r="I63" s="34" t="s">
        <v>160</v>
      </c>
      <c r="J63" s="34">
        <v>2</v>
      </c>
      <c r="K63" s="34">
        <v>3</v>
      </c>
    </row>
    <row r="64" spans="2:11" x14ac:dyDescent="0.45">
      <c r="B64" s="33" t="s">
        <v>143</v>
      </c>
      <c r="C64" s="34">
        <v>1</v>
      </c>
      <c r="D64" s="34">
        <v>4</v>
      </c>
      <c r="E6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4" s="34">
        <f>IF(テーブル1[[#This Row],[GPTGPA対象]],テーブル1[[#This Row],[単位]]*テーブル1[[#This Row],[評価]],"")</f>
        <v>4</v>
      </c>
      <c r="H64" s="34" t="s">
        <v>51</v>
      </c>
      <c r="I64" s="34" t="s">
        <v>164</v>
      </c>
      <c r="J64" s="34">
        <v>2</v>
      </c>
      <c r="K64" s="34">
        <v>3</v>
      </c>
    </row>
    <row r="65" spans="2:11" x14ac:dyDescent="0.45">
      <c r="B65" s="33" t="s">
        <v>145</v>
      </c>
      <c r="C65" s="34">
        <v>1</v>
      </c>
      <c r="D65" s="34">
        <v>2</v>
      </c>
      <c r="E6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5" s="34">
        <f>IF(テーブル1[[#This Row],[GPTGPA対象]],テーブル1[[#This Row],[単位]]*テーブル1[[#This Row],[評価]],"")</f>
        <v>2</v>
      </c>
      <c r="H65" s="34" t="s">
        <v>51</v>
      </c>
      <c r="I65" s="34" t="s">
        <v>162</v>
      </c>
      <c r="J65" s="34">
        <v>2</v>
      </c>
      <c r="K65" s="34">
        <v>3</v>
      </c>
    </row>
    <row r="66" spans="2:11" x14ac:dyDescent="0.45">
      <c r="B66" s="33" t="s">
        <v>117</v>
      </c>
      <c r="C66" s="34">
        <v>2</v>
      </c>
      <c r="D66" s="34">
        <v>4</v>
      </c>
      <c r="E6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6" s="34">
        <f>IF(テーブル1[[#This Row],[GPTGPA対象]],テーブル1[[#This Row],[単位]]*テーブル1[[#This Row],[評価]],"")</f>
        <v>8</v>
      </c>
      <c r="H66" s="34" t="s">
        <v>56</v>
      </c>
      <c r="I66" s="34" t="s">
        <v>157</v>
      </c>
      <c r="J66" s="34">
        <v>2</v>
      </c>
      <c r="K66" s="34" t="s">
        <v>85</v>
      </c>
    </row>
    <row r="67" spans="2:11" x14ac:dyDescent="0.45">
      <c r="B67" s="33" t="s">
        <v>122</v>
      </c>
      <c r="C67" s="34">
        <v>2</v>
      </c>
      <c r="D67" s="34">
        <v>3</v>
      </c>
      <c r="E6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7" s="34">
        <f>IF(テーブル1[[#This Row],[GPTGPA対象]],テーブル1[[#This Row],[単位]]*テーブル1[[#This Row],[評価]],"")</f>
        <v>6</v>
      </c>
      <c r="H67" s="34" t="s">
        <v>55</v>
      </c>
      <c r="I67" s="34" t="s">
        <v>156</v>
      </c>
      <c r="J67" s="34">
        <v>2</v>
      </c>
      <c r="K67" s="34" t="s">
        <v>85</v>
      </c>
    </row>
    <row r="68" spans="2:11" x14ac:dyDescent="0.45">
      <c r="B68" s="33" t="s">
        <v>127</v>
      </c>
      <c r="C68" s="34">
        <v>2</v>
      </c>
      <c r="D68" s="34">
        <v>4</v>
      </c>
      <c r="E6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8" s="34">
        <f>IF(テーブル1[[#This Row],[GPTGPA対象]],テーブル1[[#This Row],[単位]]*テーブル1[[#This Row],[評価]],"")</f>
        <v>8</v>
      </c>
      <c r="H68" s="34" t="s">
        <v>55</v>
      </c>
      <c r="I68" s="34" t="s">
        <v>156</v>
      </c>
      <c r="J68" s="34">
        <v>2</v>
      </c>
      <c r="K68" s="34" t="s">
        <v>85</v>
      </c>
    </row>
    <row r="69" spans="2:11" x14ac:dyDescent="0.45">
      <c r="B69" s="33" t="s">
        <v>132</v>
      </c>
      <c r="C69" s="34">
        <v>2</v>
      </c>
      <c r="D69" s="34">
        <v>4</v>
      </c>
      <c r="E6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6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69" s="34">
        <f>IF(テーブル1[[#This Row],[GPTGPA対象]],テーブル1[[#This Row],[単位]]*テーブル1[[#This Row],[評価]],"")</f>
        <v>8</v>
      </c>
      <c r="H69" s="34" t="s">
        <v>53</v>
      </c>
      <c r="I69" s="34" t="s">
        <v>156</v>
      </c>
      <c r="J69" s="34">
        <v>2</v>
      </c>
      <c r="K69" s="34" t="s">
        <v>85</v>
      </c>
    </row>
    <row r="70" spans="2:11" x14ac:dyDescent="0.45">
      <c r="B70" s="33" t="s">
        <v>130</v>
      </c>
      <c r="C70" s="34">
        <v>1</v>
      </c>
      <c r="D70" s="34">
        <v>3</v>
      </c>
      <c r="E7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0" s="34">
        <f>IF(テーブル1[[#This Row],[GPTGPA対象]],テーブル1[[#This Row],[単位]]*テーブル1[[#This Row],[評価]],"")</f>
        <v>3</v>
      </c>
      <c r="H70" s="34" t="s">
        <v>55</v>
      </c>
      <c r="I70" s="34" t="s">
        <v>157</v>
      </c>
      <c r="J70" s="34">
        <v>2</v>
      </c>
      <c r="K70" s="34">
        <v>4</v>
      </c>
    </row>
    <row r="71" spans="2:11" x14ac:dyDescent="0.45">
      <c r="B71" s="33" t="s">
        <v>136</v>
      </c>
      <c r="C71" s="34">
        <v>1</v>
      </c>
      <c r="D71" s="34">
        <v>4</v>
      </c>
      <c r="E7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1" s="34">
        <f>IF(テーブル1[[#This Row],[GPTGPA対象]],テーブル1[[#This Row],[単位]]*テーブル1[[#This Row],[評価]],"")</f>
        <v>4</v>
      </c>
      <c r="H71" s="34" t="s">
        <v>55</v>
      </c>
      <c r="I71" s="34" t="s">
        <v>157</v>
      </c>
      <c r="J71" s="34">
        <v>2</v>
      </c>
      <c r="K71" s="34">
        <v>4</v>
      </c>
    </row>
    <row r="72" spans="2:11" x14ac:dyDescent="0.45">
      <c r="B72" s="33" t="s">
        <v>134</v>
      </c>
      <c r="C72" s="34">
        <v>1</v>
      </c>
      <c r="D72" s="34">
        <v>2</v>
      </c>
      <c r="E7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2" s="34">
        <f>IF(テーブル1[[#This Row],[GPTGPA対象]],テーブル1[[#This Row],[単位]]*テーブル1[[#This Row],[評価]],"")</f>
        <v>2</v>
      </c>
      <c r="H72" s="34" t="s">
        <v>52</v>
      </c>
      <c r="I72" s="34" t="s">
        <v>156</v>
      </c>
      <c r="J72" s="34">
        <v>2</v>
      </c>
      <c r="K72" s="34">
        <v>4</v>
      </c>
    </row>
    <row r="73" spans="2:11" x14ac:dyDescent="0.45">
      <c r="B73" s="33" t="s">
        <v>142</v>
      </c>
      <c r="C73" s="34">
        <v>1</v>
      </c>
      <c r="D73" s="34">
        <v>2</v>
      </c>
      <c r="E7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3" s="34">
        <f>IF(テーブル1[[#This Row],[GPTGPA対象]],テーブル1[[#This Row],[単位]]*テーブル1[[#This Row],[評価]],"")</f>
        <v>2</v>
      </c>
      <c r="H73" s="34" t="s">
        <v>52</v>
      </c>
      <c r="I73" s="34" t="s">
        <v>160</v>
      </c>
      <c r="J73" s="34">
        <v>2</v>
      </c>
      <c r="K73" s="34">
        <v>4</v>
      </c>
    </row>
    <row r="74" spans="2:11" x14ac:dyDescent="0.45">
      <c r="B74" s="33" t="s">
        <v>138</v>
      </c>
      <c r="C74" s="34">
        <v>1</v>
      </c>
      <c r="D74" s="34">
        <v>2</v>
      </c>
      <c r="E7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4" s="34">
        <f>IF(テーブル1[[#This Row],[GPTGPA対象]],テーブル1[[#This Row],[単位]]*テーブル1[[#This Row],[評価]],"")</f>
        <v>2</v>
      </c>
      <c r="H74" s="34" t="s">
        <v>52</v>
      </c>
      <c r="I74" s="34" t="s">
        <v>160</v>
      </c>
      <c r="J74" s="34">
        <v>2</v>
      </c>
      <c r="K74" s="34">
        <v>4</v>
      </c>
    </row>
    <row r="75" spans="2:11" x14ac:dyDescent="0.45">
      <c r="B75" s="33" t="s">
        <v>140</v>
      </c>
      <c r="C75" s="34">
        <v>1</v>
      </c>
      <c r="D75" s="34">
        <v>4</v>
      </c>
      <c r="E7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5" s="34">
        <f>IF(テーブル1[[#This Row],[GPTGPA対象]],テーブル1[[#This Row],[単位]]*テーブル1[[#This Row],[評価]],"")</f>
        <v>4</v>
      </c>
      <c r="H75" s="34" t="s">
        <v>52</v>
      </c>
      <c r="I75" s="34" t="s">
        <v>160</v>
      </c>
      <c r="J75" s="34">
        <v>2</v>
      </c>
      <c r="K75" s="34">
        <v>4</v>
      </c>
    </row>
    <row r="76" spans="2:11" x14ac:dyDescent="0.45">
      <c r="B76" s="33" t="s">
        <v>144</v>
      </c>
      <c r="C76" s="34">
        <v>1</v>
      </c>
      <c r="D76" s="34">
        <v>3</v>
      </c>
      <c r="E7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6" s="34">
        <f>IF(テーブル1[[#This Row],[GPTGPA対象]],テーブル1[[#This Row],[単位]]*テーブル1[[#This Row],[評価]],"")</f>
        <v>3</v>
      </c>
      <c r="H76" s="34" t="s">
        <v>51</v>
      </c>
      <c r="I76" s="34" t="s">
        <v>160</v>
      </c>
      <c r="J76" s="34">
        <v>2</v>
      </c>
      <c r="K76" s="34">
        <v>4</v>
      </c>
    </row>
    <row r="77" spans="2:11" x14ac:dyDescent="0.45">
      <c r="B77" s="33" t="s">
        <v>146</v>
      </c>
      <c r="C77" s="34">
        <v>1</v>
      </c>
      <c r="D77" s="34">
        <v>2</v>
      </c>
      <c r="E7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7" s="34">
        <f>IF(テーブル1[[#This Row],[GPTGPA対象]],テーブル1[[#This Row],[単位]]*テーブル1[[#This Row],[評価]],"")</f>
        <v>2</v>
      </c>
      <c r="H77" s="34" t="s">
        <v>51</v>
      </c>
      <c r="I77" s="34" t="s">
        <v>162</v>
      </c>
      <c r="J77" s="34">
        <v>2</v>
      </c>
      <c r="K77" s="34">
        <v>4</v>
      </c>
    </row>
    <row r="78" spans="2:11" x14ac:dyDescent="0.45">
      <c r="B78" s="33" t="s">
        <v>169</v>
      </c>
      <c r="C78" s="34">
        <v>1</v>
      </c>
      <c r="D78" s="34">
        <v>2</v>
      </c>
      <c r="E7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8" s="34">
        <f>IF(テーブル1[[#This Row],[GPTGPA対象]],テーブル1[[#This Row],[単位]]*テーブル1[[#This Row],[評価]],"")</f>
        <v>2</v>
      </c>
      <c r="H78" s="34" t="s">
        <v>172</v>
      </c>
      <c r="I78" s="34" t="s">
        <v>160</v>
      </c>
      <c r="J78" s="34">
        <v>3</v>
      </c>
      <c r="K78" s="34">
        <v>1</v>
      </c>
    </row>
    <row r="79" spans="2:11" x14ac:dyDescent="0.45">
      <c r="B79" s="33" t="s">
        <v>179</v>
      </c>
      <c r="C79" s="34">
        <v>1</v>
      </c>
      <c r="D79" s="34">
        <v>2</v>
      </c>
      <c r="E7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7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79" s="34">
        <f>IF(テーブル1[[#This Row],[GPTGPA対象]],テーブル1[[#This Row],[単位]]*テーブル1[[#This Row],[評価]],"")</f>
        <v>2</v>
      </c>
      <c r="H79" s="34" t="s">
        <v>172</v>
      </c>
      <c r="I79" s="34" t="s">
        <v>160</v>
      </c>
      <c r="J79" s="34">
        <v>3</v>
      </c>
      <c r="K79" s="34">
        <v>1</v>
      </c>
    </row>
    <row r="80" spans="2:11" x14ac:dyDescent="0.45">
      <c r="B80" s="33" t="s">
        <v>186</v>
      </c>
      <c r="C80" s="34">
        <v>1</v>
      </c>
      <c r="D80" s="34">
        <v>1</v>
      </c>
      <c r="E8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0" s="34">
        <f>IF(テーブル1[[#This Row],[GPTGPA対象]],テーブル1[[#This Row],[単位]]*テーブル1[[#This Row],[評価]],"")</f>
        <v>1</v>
      </c>
      <c r="H80" s="34" t="s">
        <v>172</v>
      </c>
      <c r="I80" s="34" t="s">
        <v>160</v>
      </c>
      <c r="J80" s="34">
        <v>3</v>
      </c>
      <c r="K80" s="34">
        <v>1</v>
      </c>
    </row>
    <row r="81" spans="2:11" x14ac:dyDescent="0.45">
      <c r="B81" s="33" t="s">
        <v>177</v>
      </c>
      <c r="C81" s="34">
        <v>1</v>
      </c>
      <c r="D81" s="34">
        <v>4</v>
      </c>
      <c r="E8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1" s="34">
        <f>IF(テーブル1[[#This Row],[GPTGPA対象]],テーブル1[[#This Row],[単位]]*テーブル1[[#This Row],[評価]],"")</f>
        <v>4</v>
      </c>
      <c r="H81" s="34" t="s">
        <v>172</v>
      </c>
      <c r="I81" s="34" t="s">
        <v>160</v>
      </c>
      <c r="J81" s="34">
        <v>3</v>
      </c>
      <c r="K81" s="34">
        <v>1</v>
      </c>
    </row>
    <row r="82" spans="2:11" x14ac:dyDescent="0.45">
      <c r="B82" s="33" t="s">
        <v>175</v>
      </c>
      <c r="C82" s="34">
        <v>1</v>
      </c>
      <c r="D82" s="34">
        <v>3</v>
      </c>
      <c r="E8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2" s="34">
        <f>IF(テーブル1[[#This Row],[GPTGPA対象]],テーブル1[[#This Row],[単位]]*テーブル1[[#This Row],[評価]],"")</f>
        <v>3</v>
      </c>
      <c r="H82" s="34" t="s">
        <v>172</v>
      </c>
      <c r="I82" s="34" t="s">
        <v>160</v>
      </c>
      <c r="J82" s="34">
        <v>3</v>
      </c>
      <c r="K82" s="34">
        <v>1</v>
      </c>
    </row>
    <row r="83" spans="2:11" x14ac:dyDescent="0.45">
      <c r="B83" s="33" t="s">
        <v>173</v>
      </c>
      <c r="C83" s="34">
        <v>1</v>
      </c>
      <c r="D83" s="34">
        <v>3</v>
      </c>
      <c r="E8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3" s="34">
        <f>IF(テーブル1[[#This Row],[GPTGPA対象]],テーブル1[[#This Row],[単位]]*テーブル1[[#This Row],[評価]],"")</f>
        <v>3</v>
      </c>
      <c r="H83" s="34" t="s">
        <v>172</v>
      </c>
      <c r="I83" s="34" t="s">
        <v>160</v>
      </c>
      <c r="J83" s="34">
        <v>3</v>
      </c>
      <c r="K83" s="34">
        <v>1</v>
      </c>
    </row>
    <row r="84" spans="2:11" x14ac:dyDescent="0.45">
      <c r="B84" s="33" t="s">
        <v>184</v>
      </c>
      <c r="C84" s="34">
        <v>1</v>
      </c>
      <c r="D84" s="34">
        <v>3</v>
      </c>
      <c r="E8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4" s="34">
        <f>IF(テーブル1[[#This Row],[GPTGPA対象]],テーブル1[[#This Row],[単位]]*テーブル1[[#This Row],[評価]],"")</f>
        <v>3</v>
      </c>
      <c r="H84" s="34" t="s">
        <v>183</v>
      </c>
      <c r="I84" s="34" t="s">
        <v>160</v>
      </c>
      <c r="J84" s="34">
        <v>3</v>
      </c>
      <c r="K84" s="34">
        <v>1</v>
      </c>
    </row>
    <row r="85" spans="2:11" x14ac:dyDescent="0.45">
      <c r="B85" s="33" t="s">
        <v>181</v>
      </c>
      <c r="C85" s="34">
        <v>1</v>
      </c>
      <c r="D85" s="34">
        <v>3</v>
      </c>
      <c r="E8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5" s="34">
        <f>IF(テーブル1[[#This Row],[GPTGPA対象]],テーブル1[[#This Row],[単位]]*テーブル1[[#This Row],[評価]],"")</f>
        <v>3</v>
      </c>
      <c r="H85" s="34" t="s">
        <v>183</v>
      </c>
      <c r="I85" s="34" t="s">
        <v>160</v>
      </c>
      <c r="J85" s="34">
        <v>3</v>
      </c>
      <c r="K85" s="34">
        <v>1</v>
      </c>
    </row>
    <row r="86" spans="2:11" x14ac:dyDescent="0.45">
      <c r="B86" s="33" t="s">
        <v>165</v>
      </c>
      <c r="C86" s="34">
        <v>1</v>
      </c>
      <c r="D86" s="34">
        <v>4</v>
      </c>
      <c r="E8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6" s="34">
        <f>IF(テーブル1[[#This Row],[GPTGPA対象]],テーブル1[[#This Row],[単位]]*テーブル1[[#This Row],[評価]],"")</f>
        <v>4</v>
      </c>
      <c r="H86" s="34" t="s">
        <v>168</v>
      </c>
      <c r="I86" s="34" t="s">
        <v>160</v>
      </c>
      <c r="J86" s="34">
        <v>3</v>
      </c>
      <c r="K86" s="34">
        <v>1</v>
      </c>
    </row>
    <row r="87" spans="2:11" x14ac:dyDescent="0.45">
      <c r="B87" s="33" t="s">
        <v>150</v>
      </c>
      <c r="C87" s="34">
        <v>1</v>
      </c>
      <c r="D87" s="34">
        <v>3</v>
      </c>
      <c r="E8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7" s="34">
        <f>IF(テーブル1[[#This Row],[GPTGPA対象]],テーブル1[[#This Row],[単位]]*テーブル1[[#This Row],[評価]],"")</f>
        <v>3</v>
      </c>
      <c r="H87" s="34" t="s">
        <v>53</v>
      </c>
      <c r="I87" s="34" t="s">
        <v>156</v>
      </c>
      <c r="J87" s="34">
        <v>3</v>
      </c>
      <c r="K87" s="34" t="s">
        <v>65</v>
      </c>
    </row>
    <row r="88" spans="2:11" x14ac:dyDescent="0.45">
      <c r="B88" s="33" t="s">
        <v>149</v>
      </c>
      <c r="C88" s="34">
        <v>2</v>
      </c>
      <c r="D88" s="34">
        <v>3</v>
      </c>
      <c r="E8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8" s="34">
        <f>IF(テーブル1[[#This Row],[GPTGPA対象]],テーブル1[[#This Row],[単位]]*テーブル1[[#This Row],[評価]],"")</f>
        <v>6</v>
      </c>
      <c r="H88" s="34" t="s">
        <v>53</v>
      </c>
      <c r="I88" s="34" t="s">
        <v>156</v>
      </c>
      <c r="J88" s="34">
        <v>3</v>
      </c>
      <c r="K88" s="34" t="s">
        <v>148</v>
      </c>
    </row>
    <row r="89" spans="2:11" x14ac:dyDescent="0.45">
      <c r="B89" s="33" t="s">
        <v>152</v>
      </c>
      <c r="C89" s="34">
        <v>1</v>
      </c>
      <c r="D89" s="34">
        <v>3</v>
      </c>
      <c r="E8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8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89" s="34">
        <f>IF(テーブル1[[#This Row],[GPTGPA対象]],テーブル1[[#This Row],[単位]]*テーブル1[[#This Row],[評価]],"")</f>
        <v>3</v>
      </c>
      <c r="H89" s="34" t="s">
        <v>53</v>
      </c>
      <c r="I89" s="34" t="s">
        <v>156</v>
      </c>
      <c r="J89" s="34">
        <v>3</v>
      </c>
      <c r="K89" s="34" t="s">
        <v>65</v>
      </c>
    </row>
    <row r="90" spans="2:11" x14ac:dyDescent="0.45">
      <c r="B90" s="33" t="s">
        <v>147</v>
      </c>
      <c r="C90" s="34">
        <v>1</v>
      </c>
      <c r="D90" s="34">
        <v>4</v>
      </c>
      <c r="E9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0" s="34">
        <f>IF(テーブル1[[#This Row],[GPTGPA対象]],テーブル1[[#This Row],[単位]]*テーブル1[[#This Row],[評価]],"")</f>
        <v>4</v>
      </c>
      <c r="H90" s="34" t="s">
        <v>53</v>
      </c>
      <c r="I90" s="34" t="s">
        <v>156</v>
      </c>
      <c r="J90" s="34">
        <v>3</v>
      </c>
      <c r="K90" s="34" t="s">
        <v>148</v>
      </c>
    </row>
    <row r="91" spans="2:11" x14ac:dyDescent="0.45">
      <c r="B91" s="33" t="s">
        <v>170</v>
      </c>
      <c r="C91" s="34">
        <v>1</v>
      </c>
      <c r="D91" s="34">
        <v>3</v>
      </c>
      <c r="E9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1" s="34">
        <f>IF(テーブル1[[#This Row],[GPTGPA対象]],テーブル1[[#This Row],[単位]]*テーブル1[[#This Row],[評価]],"")</f>
        <v>3</v>
      </c>
      <c r="H91" s="34" t="s">
        <v>172</v>
      </c>
      <c r="I91" s="34" t="s">
        <v>160</v>
      </c>
      <c r="J91" s="34">
        <v>3</v>
      </c>
      <c r="K91" s="34">
        <v>2</v>
      </c>
    </row>
    <row r="92" spans="2:11" x14ac:dyDescent="0.45">
      <c r="B92" s="33" t="s">
        <v>180</v>
      </c>
      <c r="C92" s="34">
        <v>1</v>
      </c>
      <c r="D92" s="34">
        <v>2</v>
      </c>
      <c r="E9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2" s="34">
        <f>IF(テーブル1[[#This Row],[GPTGPA対象]],テーブル1[[#This Row],[単位]]*テーブル1[[#This Row],[評価]],"")</f>
        <v>2</v>
      </c>
      <c r="H92" s="34" t="s">
        <v>172</v>
      </c>
      <c r="I92" s="34" t="s">
        <v>160</v>
      </c>
      <c r="J92" s="34">
        <v>3</v>
      </c>
      <c r="K92" s="34">
        <v>2</v>
      </c>
    </row>
    <row r="93" spans="2:11" x14ac:dyDescent="0.45">
      <c r="B93" s="33" t="s">
        <v>187</v>
      </c>
      <c r="C93" s="34">
        <v>1</v>
      </c>
      <c r="D93" s="34">
        <v>1</v>
      </c>
      <c r="E9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3" s="34">
        <f>IF(テーブル1[[#This Row],[GPTGPA対象]],テーブル1[[#This Row],[単位]]*テーブル1[[#This Row],[評価]],"")</f>
        <v>1</v>
      </c>
      <c r="H93" s="34" t="s">
        <v>172</v>
      </c>
      <c r="I93" s="34" t="s">
        <v>160</v>
      </c>
      <c r="J93" s="34">
        <v>3</v>
      </c>
      <c r="K93" s="34">
        <v>2</v>
      </c>
    </row>
    <row r="94" spans="2:11" x14ac:dyDescent="0.45">
      <c r="B94" s="33" t="s">
        <v>178</v>
      </c>
      <c r="C94" s="34">
        <v>1</v>
      </c>
      <c r="D94" s="34">
        <v>4</v>
      </c>
      <c r="E9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4" s="34">
        <f>IF(テーブル1[[#This Row],[GPTGPA対象]],テーブル1[[#This Row],[単位]]*テーブル1[[#This Row],[評価]],"")</f>
        <v>4</v>
      </c>
      <c r="H94" s="34" t="s">
        <v>172</v>
      </c>
      <c r="I94" s="34" t="s">
        <v>160</v>
      </c>
      <c r="J94" s="34">
        <v>3</v>
      </c>
      <c r="K94" s="34">
        <v>2</v>
      </c>
    </row>
    <row r="95" spans="2:11" x14ac:dyDescent="0.45">
      <c r="B95" s="33" t="s">
        <v>176</v>
      </c>
      <c r="C95" s="34">
        <v>1</v>
      </c>
      <c r="D95" s="34">
        <v>3</v>
      </c>
      <c r="E9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5" s="34">
        <f>IF(テーブル1[[#This Row],[GPTGPA対象]],テーブル1[[#This Row],[単位]]*テーブル1[[#This Row],[評価]],"")</f>
        <v>3</v>
      </c>
      <c r="H95" s="34" t="s">
        <v>172</v>
      </c>
      <c r="I95" s="34" t="s">
        <v>160</v>
      </c>
      <c r="J95" s="34">
        <v>3</v>
      </c>
      <c r="K95" s="34">
        <v>2</v>
      </c>
    </row>
    <row r="96" spans="2:11" x14ac:dyDescent="0.45">
      <c r="B96" s="33" t="s">
        <v>174</v>
      </c>
      <c r="C96" s="34">
        <v>1</v>
      </c>
      <c r="D96" s="34">
        <v>3</v>
      </c>
      <c r="E9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6" s="34">
        <f>IF(テーブル1[[#This Row],[GPTGPA対象]],テーブル1[[#This Row],[単位]]*テーブル1[[#This Row],[評価]],"")</f>
        <v>3</v>
      </c>
      <c r="H96" s="34" t="s">
        <v>172</v>
      </c>
      <c r="I96" s="34" t="s">
        <v>160</v>
      </c>
      <c r="J96" s="34">
        <v>3</v>
      </c>
      <c r="K96" s="34">
        <v>2</v>
      </c>
    </row>
    <row r="97" spans="2:11" x14ac:dyDescent="0.45">
      <c r="B97" s="33" t="s">
        <v>185</v>
      </c>
      <c r="C97" s="34">
        <v>1</v>
      </c>
      <c r="D97" s="34">
        <v>0</v>
      </c>
      <c r="E9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9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7" s="34">
        <f>IF(テーブル1[[#This Row],[GPTGPA対象]],テーブル1[[#This Row],[単位]]*テーブル1[[#This Row],[評価]],"")</f>
        <v>0</v>
      </c>
      <c r="H97" s="34" t="s">
        <v>183</v>
      </c>
      <c r="I97" s="34" t="s">
        <v>160</v>
      </c>
      <c r="J97" s="34">
        <v>3</v>
      </c>
      <c r="K97" s="34">
        <v>2</v>
      </c>
    </row>
    <row r="98" spans="2:11" x14ac:dyDescent="0.45">
      <c r="B98" s="33" t="s">
        <v>182</v>
      </c>
      <c r="C98" s="34">
        <v>1</v>
      </c>
      <c r="D98" s="34">
        <v>3</v>
      </c>
      <c r="E9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8" s="34">
        <f>IF(テーブル1[[#This Row],[GPTGPA対象]],テーブル1[[#This Row],[単位]]*テーブル1[[#This Row],[評価]],"")</f>
        <v>3</v>
      </c>
      <c r="H98" s="34" t="s">
        <v>183</v>
      </c>
      <c r="I98" s="34" t="s">
        <v>160</v>
      </c>
      <c r="J98" s="34">
        <v>3</v>
      </c>
      <c r="K98" s="34">
        <v>2</v>
      </c>
    </row>
    <row r="99" spans="2:11" x14ac:dyDescent="0.45">
      <c r="B99" s="33" t="s">
        <v>166</v>
      </c>
      <c r="C99" s="34">
        <v>1</v>
      </c>
      <c r="D99" s="34">
        <v>4</v>
      </c>
      <c r="E9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9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99" s="34">
        <f>IF(テーブル1[[#This Row],[GPTGPA対象]],テーブル1[[#This Row],[単位]]*テーブル1[[#This Row],[評価]],"")</f>
        <v>4</v>
      </c>
      <c r="H99" s="34" t="s">
        <v>168</v>
      </c>
      <c r="I99" s="34" t="s">
        <v>160</v>
      </c>
      <c r="J99" s="34">
        <v>3</v>
      </c>
      <c r="K99" s="34">
        <v>2</v>
      </c>
    </row>
    <row r="100" spans="2:11" x14ac:dyDescent="0.45">
      <c r="B100" s="33" t="s">
        <v>118</v>
      </c>
      <c r="C100" s="34">
        <v>1</v>
      </c>
      <c r="D100" s="34">
        <v>3</v>
      </c>
      <c r="E10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0" s="34">
        <f>IF(テーブル1[[#This Row],[GPTGPA対象]],テーブル1[[#This Row],[単位]]*テーブル1[[#This Row],[評価]],"")</f>
        <v>3</v>
      </c>
      <c r="H100" s="34" t="s">
        <v>56</v>
      </c>
      <c r="I100" s="34" t="s">
        <v>156</v>
      </c>
      <c r="J100" s="34">
        <v>3</v>
      </c>
      <c r="K100" s="34">
        <v>3</v>
      </c>
    </row>
    <row r="101" spans="2:11" x14ac:dyDescent="0.45">
      <c r="B101" s="33" t="s">
        <v>188</v>
      </c>
      <c r="C101" s="34">
        <v>1</v>
      </c>
      <c r="D101" s="34">
        <v>4</v>
      </c>
      <c r="E10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1" s="34">
        <f>IF(テーブル1[[#This Row],[GPTGPA対象]],テーブル1[[#This Row],[単位]]*テーブル1[[#This Row],[評価]],"")</f>
        <v>4</v>
      </c>
      <c r="H101" s="34" t="s">
        <v>53</v>
      </c>
      <c r="I101" s="34" t="s">
        <v>157</v>
      </c>
      <c r="J101" s="34">
        <v>3</v>
      </c>
      <c r="K101" s="34">
        <v>3</v>
      </c>
    </row>
    <row r="102" spans="2:11" x14ac:dyDescent="0.45">
      <c r="B102" s="33" t="s">
        <v>193</v>
      </c>
      <c r="C102" s="34">
        <v>1</v>
      </c>
      <c r="D102" s="34">
        <v>3</v>
      </c>
      <c r="E10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2" s="34">
        <f>IF(テーブル1[[#This Row],[GPTGPA対象]],テーブル1[[#This Row],[単位]]*テーブル1[[#This Row],[評価]],"")</f>
        <v>3</v>
      </c>
      <c r="H102" s="34" t="s">
        <v>171</v>
      </c>
      <c r="I102" s="34" t="s">
        <v>159</v>
      </c>
      <c r="J102" s="34">
        <v>3</v>
      </c>
      <c r="K102" s="34">
        <v>3</v>
      </c>
    </row>
    <row r="103" spans="2:11" x14ac:dyDescent="0.45">
      <c r="B103" s="33" t="s">
        <v>192</v>
      </c>
      <c r="C103" s="34">
        <v>1</v>
      </c>
      <c r="D103" s="34">
        <v>4</v>
      </c>
      <c r="E10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3" s="34">
        <f>IF(テーブル1[[#This Row],[GPTGPA対象]],テーブル1[[#This Row],[単位]]*テーブル1[[#This Row],[評価]],"")</f>
        <v>4</v>
      </c>
      <c r="H103" s="34" t="s">
        <v>171</v>
      </c>
      <c r="I103" s="34" t="s">
        <v>159</v>
      </c>
      <c r="J103" s="34">
        <v>3</v>
      </c>
      <c r="K103" s="34">
        <v>3</v>
      </c>
    </row>
    <row r="104" spans="2:11" x14ac:dyDescent="0.45">
      <c r="B104" s="33" t="s">
        <v>201</v>
      </c>
      <c r="C104" s="34">
        <v>1</v>
      </c>
      <c r="D104" s="34">
        <v>4</v>
      </c>
      <c r="E10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4" s="34">
        <f>IF(テーブル1[[#This Row],[GPTGPA対象]],テーブル1[[#This Row],[単位]]*テーブル1[[#This Row],[評価]],"")</f>
        <v>4</v>
      </c>
      <c r="H104" s="34" t="s">
        <v>167</v>
      </c>
      <c r="I104" s="34" t="s">
        <v>159</v>
      </c>
      <c r="J104" s="34">
        <v>3</v>
      </c>
      <c r="K104" s="34">
        <v>3</v>
      </c>
    </row>
    <row r="105" spans="2:11" x14ac:dyDescent="0.45">
      <c r="B105" s="33" t="s">
        <v>207</v>
      </c>
      <c r="C105" s="34">
        <v>1</v>
      </c>
      <c r="D105" s="34">
        <v>2</v>
      </c>
      <c r="E10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5" s="34">
        <f>IF(テーブル1[[#This Row],[GPTGPA対象]],テーブル1[[#This Row],[単位]]*テーブル1[[#This Row],[評価]],"")</f>
        <v>2</v>
      </c>
      <c r="H105" s="34" t="s">
        <v>167</v>
      </c>
      <c r="I105" s="34" t="s">
        <v>159</v>
      </c>
      <c r="J105" s="34">
        <v>3</v>
      </c>
      <c r="K105" s="34">
        <v>3</v>
      </c>
    </row>
    <row r="106" spans="2:11" x14ac:dyDescent="0.45">
      <c r="B106" s="33" t="s">
        <v>199</v>
      </c>
      <c r="C106" s="34">
        <v>1</v>
      </c>
      <c r="D106" s="34">
        <v>4</v>
      </c>
      <c r="E10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6" s="34">
        <f>IF(テーブル1[[#This Row],[GPTGPA対象]],テーブル1[[#This Row],[単位]]*テーブル1[[#This Row],[評価]],"")</f>
        <v>4</v>
      </c>
      <c r="H106" s="34" t="s">
        <v>167</v>
      </c>
      <c r="I106" s="34" t="s">
        <v>159</v>
      </c>
      <c r="J106" s="34">
        <v>3</v>
      </c>
      <c r="K106" s="34">
        <v>3</v>
      </c>
    </row>
    <row r="107" spans="2:11" x14ac:dyDescent="0.45">
      <c r="B107" s="33" t="s">
        <v>205</v>
      </c>
      <c r="C107" s="34">
        <v>1</v>
      </c>
      <c r="D107" s="34">
        <v>1</v>
      </c>
      <c r="E10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7" s="34">
        <f>IF(テーブル1[[#This Row],[GPTGPA対象]],テーブル1[[#This Row],[単位]]*テーブル1[[#This Row],[評価]],"")</f>
        <v>1</v>
      </c>
      <c r="H107" s="34" t="s">
        <v>167</v>
      </c>
      <c r="I107" s="34" t="s">
        <v>159</v>
      </c>
      <c r="J107" s="34">
        <v>3</v>
      </c>
      <c r="K107" s="34">
        <v>3</v>
      </c>
    </row>
    <row r="108" spans="2:11" x14ac:dyDescent="0.45">
      <c r="B108" s="33" t="s">
        <v>203</v>
      </c>
      <c r="C108" s="34">
        <v>1</v>
      </c>
      <c r="D108" s="34">
        <v>2</v>
      </c>
      <c r="E10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8" s="34">
        <f>IF(テーブル1[[#This Row],[GPTGPA対象]],テーブル1[[#This Row],[単位]]*テーブル1[[#This Row],[評価]],"")</f>
        <v>2</v>
      </c>
      <c r="H108" s="34" t="s">
        <v>167</v>
      </c>
      <c r="I108" s="34" t="s">
        <v>159</v>
      </c>
      <c r="J108" s="34">
        <v>3</v>
      </c>
      <c r="K108" s="34">
        <v>3</v>
      </c>
    </row>
    <row r="109" spans="2:11" x14ac:dyDescent="0.45">
      <c r="B109" s="33" t="s">
        <v>197</v>
      </c>
      <c r="C109" s="34">
        <v>1</v>
      </c>
      <c r="D109" s="34">
        <v>4</v>
      </c>
      <c r="E10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0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09" s="34">
        <f>IF(テーブル1[[#This Row],[GPTGPA対象]],テーブル1[[#This Row],[単位]]*テーブル1[[#This Row],[評価]],"")</f>
        <v>4</v>
      </c>
      <c r="H109" s="34" t="s">
        <v>167</v>
      </c>
      <c r="I109" s="34" t="s">
        <v>159</v>
      </c>
      <c r="J109" s="34">
        <v>3</v>
      </c>
      <c r="K109" s="34">
        <v>3</v>
      </c>
    </row>
    <row r="110" spans="2:11" x14ac:dyDescent="0.45">
      <c r="B110" s="33" t="s">
        <v>153</v>
      </c>
      <c r="C110" s="34">
        <v>2</v>
      </c>
      <c r="D110" s="34">
        <v>4</v>
      </c>
      <c r="E11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0" s="34">
        <f>IF(テーブル1[[#This Row],[GPTGPA対象]],テーブル1[[#This Row],[単位]]*テーブル1[[#This Row],[評価]],"")</f>
        <v>8</v>
      </c>
      <c r="H110" s="34" t="s">
        <v>53</v>
      </c>
      <c r="I110" s="34" t="s">
        <v>156</v>
      </c>
      <c r="J110" s="34">
        <v>3</v>
      </c>
      <c r="K110" s="34" t="s">
        <v>85</v>
      </c>
    </row>
    <row r="111" spans="2:11" x14ac:dyDescent="0.45">
      <c r="B111" s="33" t="s">
        <v>151</v>
      </c>
      <c r="C111" s="34">
        <v>1</v>
      </c>
      <c r="D111" s="34">
        <v>3</v>
      </c>
      <c r="E11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1" s="34">
        <f>IF(テーブル1[[#This Row],[GPTGPA対象]],テーブル1[[#This Row],[単位]]*テーブル1[[#This Row],[評価]],"")</f>
        <v>3</v>
      </c>
      <c r="H111" s="34" t="s">
        <v>53</v>
      </c>
      <c r="I111" s="34" t="s">
        <v>156</v>
      </c>
      <c r="J111" s="34">
        <v>3</v>
      </c>
      <c r="K111" s="34" t="s">
        <v>85</v>
      </c>
    </row>
    <row r="112" spans="2:11" x14ac:dyDescent="0.45">
      <c r="B112" s="33" t="s">
        <v>190</v>
      </c>
      <c r="C112" s="34">
        <v>2</v>
      </c>
      <c r="D112" s="34">
        <v>3</v>
      </c>
      <c r="E11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2" s="34">
        <f>IF(テーブル1[[#This Row],[GPTGPA対象]],テーブル1[[#This Row],[単位]]*テーブル1[[#This Row],[評価]],"")</f>
        <v>6</v>
      </c>
      <c r="H112" s="34" t="s">
        <v>53</v>
      </c>
      <c r="I112" s="34" t="s">
        <v>157</v>
      </c>
      <c r="J112" s="34">
        <v>3</v>
      </c>
      <c r="K112" s="34" t="s">
        <v>191</v>
      </c>
    </row>
    <row r="113" spans="2:11" x14ac:dyDescent="0.45">
      <c r="B113" s="33" t="s">
        <v>210</v>
      </c>
      <c r="C113" s="34">
        <v>2</v>
      </c>
      <c r="D113" s="34">
        <v>3</v>
      </c>
      <c r="E11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3" s="34">
        <f>IF(テーブル1[[#This Row],[GPTGPA対象]],テーブル1[[#This Row],[単位]]*テーブル1[[#This Row],[評価]],"")</f>
        <v>6</v>
      </c>
      <c r="H113" s="34" t="s">
        <v>196</v>
      </c>
      <c r="I113" s="34" t="s">
        <v>156</v>
      </c>
      <c r="J113" s="34">
        <v>3</v>
      </c>
      <c r="K113" s="34" t="s">
        <v>85</v>
      </c>
    </row>
    <row r="114" spans="2:11" x14ac:dyDescent="0.45">
      <c r="B114" s="33" t="s">
        <v>209</v>
      </c>
      <c r="C114" s="34">
        <v>1</v>
      </c>
      <c r="D114" s="34">
        <v>2</v>
      </c>
      <c r="E11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4" s="34">
        <f>IF(テーブル1[[#This Row],[GPTGPA対象]],テーブル1[[#This Row],[単位]]*テーブル1[[#This Row],[評価]],"")</f>
        <v>2</v>
      </c>
      <c r="H114" s="34" t="s">
        <v>196</v>
      </c>
      <c r="I114" s="34" t="s">
        <v>157</v>
      </c>
      <c r="J114" s="34">
        <v>3</v>
      </c>
      <c r="K114" s="34" t="s">
        <v>85</v>
      </c>
    </row>
    <row r="115" spans="2:11" x14ac:dyDescent="0.45">
      <c r="B115" s="33" t="s">
        <v>211</v>
      </c>
      <c r="C115" s="34">
        <v>2</v>
      </c>
      <c r="D115" s="34"/>
      <c r="E11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1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15" s="34" t="str">
        <f>IF(テーブル1[[#This Row],[GPTGPA対象]],テーブル1[[#This Row],[単位]]*テーブル1[[#This Row],[評価]],"")</f>
        <v/>
      </c>
      <c r="H115" s="34" t="s">
        <v>212</v>
      </c>
      <c r="I115" s="34" t="s">
        <v>157</v>
      </c>
      <c r="J115" s="34">
        <v>3</v>
      </c>
      <c r="K115" s="34" t="s">
        <v>85</v>
      </c>
    </row>
    <row r="116" spans="2:11" x14ac:dyDescent="0.45">
      <c r="B116" s="33" t="s">
        <v>119</v>
      </c>
      <c r="C116" s="34">
        <v>1</v>
      </c>
      <c r="D116" s="34">
        <v>4</v>
      </c>
      <c r="E11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6" s="34">
        <f>IF(テーブル1[[#This Row],[GPTGPA対象]],テーブル1[[#This Row],[単位]]*テーブル1[[#This Row],[評価]],"")</f>
        <v>4</v>
      </c>
      <c r="H116" s="34" t="s">
        <v>56</v>
      </c>
      <c r="I116" s="34" t="s">
        <v>156</v>
      </c>
      <c r="J116" s="34">
        <v>3</v>
      </c>
      <c r="K116" s="34">
        <v>4</v>
      </c>
    </row>
    <row r="117" spans="2:11" x14ac:dyDescent="0.45">
      <c r="B117" s="33" t="s">
        <v>189</v>
      </c>
      <c r="C117" s="34">
        <v>1</v>
      </c>
      <c r="D117" s="34">
        <v>4</v>
      </c>
      <c r="E11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7" s="34">
        <f>IF(テーブル1[[#This Row],[GPTGPA対象]],テーブル1[[#This Row],[単位]]*テーブル1[[#This Row],[評価]],"")</f>
        <v>4</v>
      </c>
      <c r="H117" s="34" t="s">
        <v>53</v>
      </c>
      <c r="I117" s="34" t="s">
        <v>157</v>
      </c>
      <c r="J117" s="34">
        <v>3</v>
      </c>
      <c r="K117" s="34">
        <v>4</v>
      </c>
    </row>
    <row r="118" spans="2:11" x14ac:dyDescent="0.45">
      <c r="B118" s="33" t="s">
        <v>195</v>
      </c>
      <c r="C118" s="34">
        <v>1</v>
      </c>
      <c r="D118" s="34">
        <v>3</v>
      </c>
      <c r="E11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8" s="34">
        <f>IF(テーブル1[[#This Row],[GPTGPA対象]],テーブル1[[#This Row],[単位]]*テーブル1[[#This Row],[評価]],"")</f>
        <v>3</v>
      </c>
      <c r="H118" s="34" t="s">
        <v>171</v>
      </c>
      <c r="I118" s="34" t="s">
        <v>159</v>
      </c>
      <c r="J118" s="34">
        <v>3</v>
      </c>
      <c r="K118" s="34">
        <v>4</v>
      </c>
    </row>
    <row r="119" spans="2:11" x14ac:dyDescent="0.45">
      <c r="B119" s="33" t="s">
        <v>194</v>
      </c>
      <c r="C119" s="34">
        <v>1</v>
      </c>
      <c r="D119" s="34">
        <v>3</v>
      </c>
      <c r="E11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1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19" s="34">
        <f>IF(テーブル1[[#This Row],[GPTGPA対象]],テーブル1[[#This Row],[単位]]*テーブル1[[#This Row],[評価]],"")</f>
        <v>3</v>
      </c>
      <c r="H119" s="34" t="s">
        <v>171</v>
      </c>
      <c r="I119" s="34" t="s">
        <v>159</v>
      </c>
      <c r="J119" s="34">
        <v>3</v>
      </c>
      <c r="K119" s="34">
        <v>4</v>
      </c>
    </row>
    <row r="120" spans="2:11" x14ac:dyDescent="0.45">
      <c r="B120" s="33" t="s">
        <v>202</v>
      </c>
      <c r="C120" s="34">
        <v>1</v>
      </c>
      <c r="D120" s="34">
        <v>1</v>
      </c>
      <c r="E12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2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20" s="34">
        <f>IF(テーブル1[[#This Row],[GPTGPA対象]],テーブル1[[#This Row],[単位]]*テーブル1[[#This Row],[評価]],"")</f>
        <v>1</v>
      </c>
      <c r="H120" s="34" t="s">
        <v>167</v>
      </c>
      <c r="I120" s="34" t="s">
        <v>159</v>
      </c>
      <c r="J120" s="34">
        <v>3</v>
      </c>
      <c r="K120" s="34">
        <v>4</v>
      </c>
    </row>
    <row r="121" spans="2:11" x14ac:dyDescent="0.45">
      <c r="B121" s="33" t="s">
        <v>208</v>
      </c>
      <c r="C121" s="34">
        <v>1</v>
      </c>
      <c r="D121" s="34">
        <v>3</v>
      </c>
      <c r="E12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2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21" s="34">
        <f>IF(テーブル1[[#This Row],[GPTGPA対象]],テーブル1[[#This Row],[単位]]*テーブル1[[#This Row],[評価]],"")</f>
        <v>3</v>
      </c>
      <c r="H121" s="34" t="s">
        <v>167</v>
      </c>
      <c r="I121" s="34" t="s">
        <v>159</v>
      </c>
      <c r="J121" s="34">
        <v>3</v>
      </c>
      <c r="K121" s="34">
        <v>4</v>
      </c>
    </row>
    <row r="122" spans="2:11" x14ac:dyDescent="0.45">
      <c r="B122" s="33" t="s">
        <v>200</v>
      </c>
      <c r="C122" s="34">
        <v>1</v>
      </c>
      <c r="D122" s="34">
        <v>3</v>
      </c>
      <c r="E12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2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22" s="34">
        <f>IF(テーブル1[[#This Row],[GPTGPA対象]],テーブル1[[#This Row],[単位]]*テーブル1[[#This Row],[評価]],"")</f>
        <v>3</v>
      </c>
      <c r="H122" s="34" t="s">
        <v>167</v>
      </c>
      <c r="I122" s="34" t="s">
        <v>159</v>
      </c>
      <c r="J122" s="34">
        <v>3</v>
      </c>
      <c r="K122" s="34">
        <v>4</v>
      </c>
    </row>
    <row r="123" spans="2:11" x14ac:dyDescent="0.45">
      <c r="B123" s="33" t="s">
        <v>206</v>
      </c>
      <c r="C123" s="34">
        <v>1</v>
      </c>
      <c r="D123" s="34">
        <v>3</v>
      </c>
      <c r="E12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2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23" s="34">
        <f>IF(テーブル1[[#This Row],[GPTGPA対象]],テーブル1[[#This Row],[単位]]*テーブル1[[#This Row],[評価]],"")</f>
        <v>3</v>
      </c>
      <c r="H123" s="34" t="s">
        <v>167</v>
      </c>
      <c r="I123" s="34" t="s">
        <v>159</v>
      </c>
      <c r="J123" s="34">
        <v>3</v>
      </c>
      <c r="K123" s="34">
        <v>4</v>
      </c>
    </row>
    <row r="124" spans="2:11" x14ac:dyDescent="0.45">
      <c r="B124" s="33" t="s">
        <v>204</v>
      </c>
      <c r="C124" s="34">
        <v>1</v>
      </c>
      <c r="D124" s="34">
        <v>2</v>
      </c>
      <c r="E12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2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24" s="34">
        <f>IF(テーブル1[[#This Row],[GPTGPA対象]],テーブル1[[#This Row],[単位]]*テーブル1[[#This Row],[評価]],"")</f>
        <v>2</v>
      </c>
      <c r="H124" s="34" t="s">
        <v>167</v>
      </c>
      <c r="I124" s="34" t="s">
        <v>159</v>
      </c>
      <c r="J124" s="34">
        <v>3</v>
      </c>
      <c r="K124" s="34">
        <v>4</v>
      </c>
    </row>
    <row r="125" spans="2:11" x14ac:dyDescent="0.45">
      <c r="B125" s="33" t="s">
        <v>198</v>
      </c>
      <c r="C125" s="34">
        <v>1</v>
      </c>
      <c r="D125" s="34">
        <v>4</v>
      </c>
      <c r="E12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2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25" s="34">
        <f>IF(テーブル1[[#This Row],[GPTGPA対象]],テーブル1[[#This Row],[単位]]*テーブル1[[#This Row],[評価]],"")</f>
        <v>4</v>
      </c>
      <c r="H125" s="34" t="s">
        <v>167</v>
      </c>
      <c r="I125" s="34" t="s">
        <v>159</v>
      </c>
      <c r="J125" s="34">
        <v>3</v>
      </c>
      <c r="K125" s="34">
        <v>4</v>
      </c>
    </row>
    <row r="126" spans="2:11" x14ac:dyDescent="0.45">
      <c r="B126" s="33" t="s">
        <v>216</v>
      </c>
      <c r="C126" s="34">
        <v>1</v>
      </c>
      <c r="D126" s="34">
        <v>3</v>
      </c>
      <c r="E12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2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1</v>
      </c>
      <c r="G126" s="34">
        <f>IF(テーブル1[[#This Row],[GPTGPA対象]],テーブル1[[#This Row],[単位]]*テーブル1[[#This Row],[評価]],"")</f>
        <v>3</v>
      </c>
      <c r="H126" s="34" t="s">
        <v>50</v>
      </c>
      <c r="I126" s="34" t="s">
        <v>156</v>
      </c>
      <c r="J126" s="34">
        <v>4</v>
      </c>
      <c r="K126" s="34" t="s">
        <v>65</v>
      </c>
    </row>
    <row r="127" spans="2:11" x14ac:dyDescent="0.45">
      <c r="B127" s="33" t="s">
        <v>213</v>
      </c>
      <c r="C127" s="34">
        <v>2</v>
      </c>
      <c r="D127" s="34"/>
      <c r="E12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2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27" s="34" t="str">
        <f>IF(テーブル1[[#This Row],[GPTGPA対象]],テーブル1[[#This Row],[単位]]*テーブル1[[#This Row],[評価]],"")</f>
        <v/>
      </c>
      <c r="H127" s="34" t="s">
        <v>212</v>
      </c>
      <c r="I127" s="34" t="s">
        <v>215</v>
      </c>
      <c r="J127" s="34">
        <v>4</v>
      </c>
      <c r="K127" s="34" t="s">
        <v>214</v>
      </c>
    </row>
    <row r="128" spans="2:11" x14ac:dyDescent="0.45">
      <c r="B128" s="33" t="s">
        <v>217</v>
      </c>
      <c r="C128" s="34">
        <v>8</v>
      </c>
      <c r="D128" s="34" t="s">
        <v>60</v>
      </c>
      <c r="E12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1</v>
      </c>
      <c r="F12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28" s="34" t="str">
        <f>IF(テーブル1[[#This Row],[GPTGPA対象]],テーブル1[[#This Row],[単位]]*テーブル1[[#This Row],[評価]],"")</f>
        <v/>
      </c>
      <c r="H128" s="34" t="s">
        <v>50</v>
      </c>
      <c r="I128" s="34" t="s">
        <v>156</v>
      </c>
      <c r="J128" s="34">
        <v>4</v>
      </c>
      <c r="K128" s="34"/>
    </row>
    <row r="129" spans="2:11" x14ac:dyDescent="0.45">
      <c r="B129" s="33"/>
      <c r="C129" s="34"/>
      <c r="D129" s="34"/>
      <c r="E12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2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29" s="34" t="str">
        <f>IF(テーブル1[[#This Row],[GPTGPA対象]],テーブル1[[#This Row],[単位]]*テーブル1[[#This Row],[評価]],"")</f>
        <v/>
      </c>
      <c r="H129" s="34"/>
      <c r="I129" s="34"/>
      <c r="J129" s="34"/>
      <c r="K129" s="34"/>
    </row>
    <row r="130" spans="2:11" x14ac:dyDescent="0.45">
      <c r="B130" s="33"/>
      <c r="C130" s="34"/>
      <c r="D130" s="34"/>
      <c r="E130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0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0" s="34" t="str">
        <f>IF(テーブル1[[#This Row],[GPTGPA対象]],テーブル1[[#This Row],[単位]]*テーブル1[[#This Row],[評価]],"")</f>
        <v/>
      </c>
      <c r="H130" s="34"/>
      <c r="I130" s="34"/>
      <c r="J130" s="34"/>
      <c r="K130" s="34"/>
    </row>
    <row r="131" spans="2:11" x14ac:dyDescent="0.45">
      <c r="B131" s="33"/>
      <c r="C131" s="34"/>
      <c r="D131" s="34"/>
      <c r="E131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1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1" s="34" t="str">
        <f>IF(テーブル1[[#This Row],[GPTGPA対象]],テーブル1[[#This Row],[単位]]*テーブル1[[#This Row],[評価]],"")</f>
        <v/>
      </c>
      <c r="H131" s="34"/>
      <c r="I131" s="34"/>
      <c r="J131" s="34"/>
      <c r="K131" s="34"/>
    </row>
    <row r="132" spans="2:11" x14ac:dyDescent="0.45">
      <c r="B132" s="33"/>
      <c r="C132" s="34"/>
      <c r="D132" s="34"/>
      <c r="E132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2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2" s="34" t="str">
        <f>IF(テーブル1[[#This Row],[GPTGPA対象]],テーブル1[[#This Row],[単位]]*テーブル1[[#This Row],[評価]],"")</f>
        <v/>
      </c>
      <c r="H132" s="34"/>
      <c r="I132" s="34"/>
      <c r="J132" s="34"/>
      <c r="K132" s="34"/>
    </row>
    <row r="133" spans="2:11" x14ac:dyDescent="0.45">
      <c r="B133" s="33"/>
      <c r="C133" s="34"/>
      <c r="D133" s="34"/>
      <c r="E133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3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3" s="34" t="str">
        <f>IF(テーブル1[[#This Row],[GPTGPA対象]],テーブル1[[#This Row],[単位]]*テーブル1[[#This Row],[評価]],"")</f>
        <v/>
      </c>
      <c r="H133" s="34"/>
      <c r="I133" s="34"/>
      <c r="J133" s="34"/>
      <c r="K133" s="34"/>
    </row>
    <row r="134" spans="2:11" x14ac:dyDescent="0.45">
      <c r="B134" s="33"/>
      <c r="C134" s="34"/>
      <c r="D134" s="34"/>
      <c r="E134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4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4" s="34" t="str">
        <f>IF(テーブル1[[#This Row],[GPTGPA対象]],テーブル1[[#This Row],[単位]]*テーブル1[[#This Row],[評価]],"")</f>
        <v/>
      </c>
      <c r="H134" s="34"/>
      <c r="I134" s="34"/>
      <c r="J134" s="34"/>
      <c r="K134" s="34"/>
    </row>
    <row r="135" spans="2:11" x14ac:dyDescent="0.45">
      <c r="B135" s="33"/>
      <c r="C135" s="34"/>
      <c r="D135" s="34"/>
      <c r="E135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5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5" s="34" t="str">
        <f>IF(テーブル1[[#This Row],[GPTGPA対象]],テーブル1[[#This Row],[単位]]*テーブル1[[#This Row],[評価]],"")</f>
        <v/>
      </c>
      <c r="H135" s="34"/>
      <c r="I135" s="34"/>
      <c r="J135" s="34"/>
      <c r="K135" s="34"/>
    </row>
    <row r="136" spans="2:11" x14ac:dyDescent="0.45">
      <c r="B136" s="33"/>
      <c r="C136" s="34"/>
      <c r="D136" s="34"/>
      <c r="E136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6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6" s="34" t="str">
        <f>IF(テーブル1[[#This Row],[GPTGPA対象]],テーブル1[[#This Row],[単位]]*テーブル1[[#This Row],[評価]],"")</f>
        <v/>
      </c>
      <c r="H136" s="34"/>
      <c r="I136" s="34"/>
      <c r="J136" s="34"/>
      <c r="K136" s="34"/>
    </row>
    <row r="137" spans="2:11" x14ac:dyDescent="0.45">
      <c r="B137" s="33"/>
      <c r="C137" s="34"/>
      <c r="D137" s="34"/>
      <c r="E137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7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7" s="34" t="str">
        <f>IF(テーブル1[[#This Row],[GPTGPA対象]],テーブル1[[#This Row],[単位]]*テーブル1[[#This Row],[評価]],"")</f>
        <v/>
      </c>
      <c r="H137" s="34"/>
      <c r="I137" s="34"/>
      <c r="J137" s="34"/>
      <c r="K137" s="34"/>
    </row>
    <row r="138" spans="2:11" x14ac:dyDescent="0.45">
      <c r="B138" s="33"/>
      <c r="C138" s="34"/>
      <c r="D138" s="34"/>
      <c r="E138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8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8" s="34" t="str">
        <f>IF(テーブル1[[#This Row],[GPTGPA対象]],テーブル1[[#This Row],[単位]]*テーブル1[[#This Row],[評価]],"")</f>
        <v/>
      </c>
      <c r="H138" s="34"/>
      <c r="I138" s="34"/>
      <c r="J138" s="34"/>
      <c r="K138" s="34"/>
    </row>
    <row r="139" spans="2:11" x14ac:dyDescent="0.45">
      <c r="B139" s="33"/>
      <c r="C139" s="34"/>
      <c r="D139" s="34"/>
      <c r="E139" s="34" t="b">
        <f>OR(テーブル1[[#This Row],[評価]]="合",テーブル1[[#This Row],[評価]]="S",テーブル1[[#This Row],[評価]]="A",テーブル1[[#This Row],[評価]]="B",テーブル1[[#This Row],[評価]]="C",テーブル1[[#This Row],[評価]]=4,テーブル1[[#This Row],[評価]]=3,テーブル1[[#This Row],[評価]]=2,テーブル1[[#This Row],[評価]]=1)</f>
        <v>0</v>
      </c>
      <c r="F139" s="34" t="b">
        <f>AND(OR(テーブル1[[#This Row],[評価]]=4,テーブル1[[#This Row],[評価]]=3,テーブル1[[#This Row],[評価]]=2,テーブル1[[#This Row],[評価]]=1,テーブル1[[#This Row],[評価]]=0),テーブル1[[#This Row],[評価]]&lt;&gt;"")</f>
        <v>0</v>
      </c>
      <c r="G139" s="34" t="str">
        <f>IF(テーブル1[[#This Row],[GPTGPA対象]],テーブル1[[#This Row],[単位]]*テーブル1[[#This Row],[評価]],"")</f>
        <v/>
      </c>
      <c r="H139" s="34"/>
      <c r="I139" s="34"/>
      <c r="J139" s="34"/>
      <c r="K139" s="34"/>
    </row>
  </sheetData>
  <sortState xmlns:xlrd2="http://schemas.microsoft.com/office/spreadsheetml/2017/richdata2" ref="M29:U32">
    <sortCondition ref="U32"/>
  </sortState>
  <mergeCells count="20">
    <mergeCell ref="O19:P19"/>
    <mergeCell ref="O23:P23"/>
    <mergeCell ref="O24:P24"/>
    <mergeCell ref="O22:P22"/>
    <mergeCell ref="Q18:U18"/>
    <mergeCell ref="N3:N4"/>
    <mergeCell ref="O3:P3"/>
    <mergeCell ref="O6:P6"/>
    <mergeCell ref="O7:P7"/>
    <mergeCell ref="O8:P8"/>
    <mergeCell ref="O15:P15"/>
    <mergeCell ref="O16:P16"/>
    <mergeCell ref="O17:P17"/>
    <mergeCell ref="O18:P18"/>
    <mergeCell ref="O9:P9"/>
    <mergeCell ref="O10:P10"/>
    <mergeCell ref="O11:P11"/>
    <mergeCell ref="O12:P12"/>
    <mergeCell ref="O13:P13"/>
    <mergeCell ref="O14:P14"/>
  </mergeCells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履修科目達成表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2021-01-12T12:02:00Z</dcterms:created>
  <dcterms:modified xsi:type="dcterms:W3CDTF">2021-01-12T12:02:16Z</dcterms:modified>
</cp:coreProperties>
</file>