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ER_01" sheetId="1" r:id="rId4"/>
    <sheet state="visible" name="NAVER_02" sheetId="2" r:id="rId5"/>
    <sheet state="visible" name="NAVER_0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IFERROR(__xludf.DUMMYFUNCTION("IMPORTHTML(""https://finance.naver.com/item/frgn.naver?code=035420"",""table"", 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IFERROR(__xludf.DUMMYFUNCTION("""COMPUTED_VALUE"""),"2023.06.05")</f>
        <v>2023.06.05</v>
      </c>
      <c r="B4" s="2">
        <f>IFERROR(__xludf.DUMMYFUNCTION("""COMPUTED_VALUE"""),204500.0)</f>
        <v>204500</v>
      </c>
      <c r="C4" s="1">
        <f>IFERROR(__xludf.DUMMYFUNCTION("""COMPUTED_VALUE"""),0.0)</f>
        <v>0</v>
      </c>
      <c r="D4" s="3">
        <f>IFERROR(__xludf.DUMMYFUNCTION("""COMPUTED_VALUE"""),0.0)</f>
        <v>0</v>
      </c>
      <c r="E4" s="2">
        <f>IFERROR(__xludf.DUMMYFUNCTION("""COMPUTED_VALUE"""),428762.0)</f>
        <v>428762</v>
      </c>
      <c r="F4" s="1" t="str">
        <f>IFERROR(__xludf.DUMMYFUNCTION("""COMPUTED_VALUE"""),"+37,167")</f>
        <v>+37,167</v>
      </c>
      <c r="G4" s="2">
        <f>IFERROR(__xludf.DUMMYFUNCTION("""COMPUTED_VALUE"""),-68103.0)</f>
        <v>-68103</v>
      </c>
      <c r="H4" s="2">
        <f>IFERROR(__xludf.DUMMYFUNCTION("""COMPUTED_VALUE"""),7.8742597E7)</f>
        <v>78742597</v>
      </c>
      <c r="I4" s="3">
        <f>IFERROR(__xludf.DUMMYFUNCTION("""COMPUTED_VALUE"""),0.48)</f>
        <v>0.48</v>
      </c>
    </row>
    <row r="5">
      <c r="A5" s="1" t="str">
        <f>IFERROR(__xludf.DUMMYFUNCTION("""COMPUTED_VALUE"""),"2023.06.02")</f>
        <v>2023.06.02</v>
      </c>
      <c r="B5" s="2">
        <f>IFERROR(__xludf.DUMMYFUNCTION("""COMPUTED_VALUE"""),204500.0)</f>
        <v>204500</v>
      </c>
      <c r="C5" s="1">
        <f>IFERROR(__xludf.DUMMYFUNCTION("""COMPUTED_VALUE"""),500.0)</f>
        <v>500</v>
      </c>
      <c r="D5" s="1" t="str">
        <f>IFERROR(__xludf.DUMMYFUNCTION("""COMPUTED_VALUE"""),"+0.25%")</f>
        <v>+0.25%</v>
      </c>
      <c r="E5" s="2">
        <f>IFERROR(__xludf.DUMMYFUNCTION("""COMPUTED_VALUE"""),405330.0)</f>
        <v>405330</v>
      </c>
      <c r="F5" s="1" t="str">
        <f>IFERROR(__xludf.DUMMYFUNCTION("""COMPUTED_VALUE"""),"+15,402")</f>
        <v>+15,402</v>
      </c>
      <c r="G5" s="2">
        <f>IFERROR(__xludf.DUMMYFUNCTION("""COMPUTED_VALUE"""),-43854.0)</f>
        <v>-43854</v>
      </c>
      <c r="H5" s="2">
        <f>IFERROR(__xludf.DUMMYFUNCTION("""COMPUTED_VALUE"""),7.8826061E7)</f>
        <v>78826061</v>
      </c>
      <c r="I5" s="3">
        <f>IFERROR(__xludf.DUMMYFUNCTION("""COMPUTED_VALUE"""),0.4805)</f>
        <v>0.4805</v>
      </c>
    </row>
    <row r="6">
      <c r="A6" s="1" t="str">
        <f>IFERROR(__xludf.DUMMYFUNCTION("""COMPUTED_VALUE"""),"2023.06.01")</f>
        <v>2023.06.01</v>
      </c>
      <c r="B6" s="2">
        <f>IFERROR(__xludf.DUMMYFUNCTION("""COMPUTED_VALUE"""),204000.0)</f>
        <v>204000</v>
      </c>
      <c r="C6" s="2">
        <f>IFERROR(__xludf.DUMMYFUNCTION("""COMPUTED_VALUE"""),4500.0)</f>
        <v>4500</v>
      </c>
      <c r="D6" s="1" t="str">
        <f>IFERROR(__xludf.DUMMYFUNCTION("""COMPUTED_VALUE"""),"+2.26%")</f>
        <v>+2.26%</v>
      </c>
      <c r="E6" s="2">
        <f>IFERROR(__xludf.DUMMYFUNCTION("""COMPUTED_VALUE"""),547388.0)</f>
        <v>547388</v>
      </c>
      <c r="F6" s="2">
        <f>IFERROR(__xludf.DUMMYFUNCTION("""COMPUTED_VALUE"""),-25855.0)</f>
        <v>-25855</v>
      </c>
      <c r="G6" s="1" t="str">
        <f>IFERROR(__xludf.DUMMYFUNCTION("""COMPUTED_VALUE"""),"+102,997")</f>
        <v>+102,997</v>
      </c>
      <c r="H6" s="2">
        <f>IFERROR(__xludf.DUMMYFUNCTION("""COMPUTED_VALUE"""),7.8864281E7)</f>
        <v>78864281</v>
      </c>
      <c r="I6" s="3">
        <f>IFERROR(__xludf.DUMMYFUNCTION("""COMPUTED_VALUE"""),0.4807)</f>
        <v>0.4807</v>
      </c>
    </row>
    <row r="7">
      <c r="A7" s="1" t="str">
        <f>IFERROR(__xludf.DUMMYFUNCTION("""COMPUTED_VALUE"""),"2023.05.31")</f>
        <v>2023.05.31</v>
      </c>
      <c r="B7" s="2">
        <f>IFERROR(__xludf.DUMMYFUNCTION("""COMPUTED_VALUE"""),199500.0)</f>
        <v>199500</v>
      </c>
      <c r="C7" s="2">
        <f>IFERROR(__xludf.DUMMYFUNCTION("""COMPUTED_VALUE"""),2000.0)</f>
        <v>2000</v>
      </c>
      <c r="D7" s="3">
        <f>IFERROR(__xludf.DUMMYFUNCTION("""COMPUTED_VALUE"""),-0.0099)</f>
        <v>-0.0099</v>
      </c>
      <c r="E7" s="2">
        <f>IFERROR(__xludf.DUMMYFUNCTION("""COMPUTED_VALUE"""),993582.0)</f>
        <v>993582</v>
      </c>
      <c r="F7" s="2">
        <f>IFERROR(__xludf.DUMMYFUNCTION("""COMPUTED_VALUE"""),-34818.0)</f>
        <v>-34818</v>
      </c>
      <c r="G7" s="2">
        <f>IFERROR(__xludf.DUMMYFUNCTION("""COMPUTED_VALUE"""),-124158.0)</f>
        <v>-124158</v>
      </c>
      <c r="H7" s="2">
        <f>IFERROR(__xludf.DUMMYFUNCTION("""COMPUTED_VALUE"""),7.8845284E7)</f>
        <v>78845284</v>
      </c>
      <c r="I7" s="3">
        <f>IFERROR(__xludf.DUMMYFUNCTION("""COMPUTED_VALUE"""),0.4806)</f>
        <v>0.4806</v>
      </c>
    </row>
    <row r="8">
      <c r="A8" s="1" t="str">
        <f>IFERROR(__xludf.DUMMYFUNCTION("""COMPUTED_VALUE"""),"2023.05.30")</f>
        <v>2023.05.30</v>
      </c>
      <c r="B8" s="2">
        <f>IFERROR(__xludf.DUMMYFUNCTION("""COMPUTED_VALUE"""),201500.0)</f>
        <v>201500</v>
      </c>
      <c r="C8" s="2">
        <f>IFERROR(__xludf.DUMMYFUNCTION("""COMPUTED_VALUE"""),1000.0)</f>
        <v>1000</v>
      </c>
      <c r="D8" s="3">
        <f>IFERROR(__xludf.DUMMYFUNCTION("""COMPUTED_VALUE"""),-0.0049)</f>
        <v>-0.0049</v>
      </c>
      <c r="E8" s="2">
        <f>IFERROR(__xludf.DUMMYFUNCTION("""COMPUTED_VALUE"""),609318.0)</f>
        <v>609318</v>
      </c>
      <c r="F8" s="2">
        <f>IFERROR(__xludf.DUMMYFUNCTION("""COMPUTED_VALUE"""),-94738.0)</f>
        <v>-94738</v>
      </c>
      <c r="G8" s="1" t="str">
        <f>IFERROR(__xludf.DUMMYFUNCTION("""COMPUTED_VALUE"""),"+20,593")</f>
        <v>+20,593</v>
      </c>
      <c r="H8" s="2">
        <f>IFERROR(__xludf.DUMMYFUNCTION("""COMPUTED_VALUE"""),7.8969442E7)</f>
        <v>78969442</v>
      </c>
      <c r="I8" s="3">
        <f>IFERROR(__xludf.DUMMYFUNCTION("""COMPUTED_VALUE"""),0.4814)</f>
        <v>0.4814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IFERROR(__xludf.DUMMYFUNCTION("""COMPUTED_VALUE"""),"2023.05.26")</f>
        <v>2023.05.26</v>
      </c>
      <c r="B12" s="2">
        <f>IFERROR(__xludf.DUMMYFUNCTION("""COMPUTED_VALUE"""),202500.0)</f>
        <v>202500</v>
      </c>
      <c r="C12" s="2">
        <f>IFERROR(__xludf.DUMMYFUNCTION("""COMPUTED_VALUE"""),3500.0)</f>
        <v>3500</v>
      </c>
      <c r="D12" s="3">
        <f>IFERROR(__xludf.DUMMYFUNCTION("""COMPUTED_VALUE"""),-0.017)</f>
        <v>-0.017</v>
      </c>
      <c r="E12" s="2">
        <f>IFERROR(__xludf.DUMMYFUNCTION("""COMPUTED_VALUE"""),505880.0)</f>
        <v>505880</v>
      </c>
      <c r="F12" s="2">
        <f>IFERROR(__xludf.DUMMYFUNCTION("""COMPUTED_VALUE"""),-45487.0)</f>
        <v>-45487</v>
      </c>
      <c r="G12" s="2">
        <f>IFERROR(__xludf.DUMMYFUNCTION("""COMPUTED_VALUE"""),-90888.0)</f>
        <v>-90888</v>
      </c>
      <c r="H12" s="2">
        <f>IFERROR(__xludf.DUMMYFUNCTION("""COMPUTED_VALUE"""),7.8946018E7)</f>
        <v>78946018</v>
      </c>
      <c r="I12" s="3">
        <f>IFERROR(__xludf.DUMMYFUNCTION("""COMPUTED_VALUE"""),0.4812)</f>
        <v>0.4812</v>
      </c>
    </row>
    <row r="13">
      <c r="A13" s="1" t="str">
        <f>IFERROR(__xludf.DUMMYFUNCTION("""COMPUTED_VALUE"""),"2023.05.25")</f>
        <v>2023.05.25</v>
      </c>
      <c r="B13" s="2">
        <f>IFERROR(__xludf.DUMMYFUNCTION("""COMPUTED_VALUE"""),206000.0)</f>
        <v>206000</v>
      </c>
      <c r="C13" s="2">
        <f>IFERROR(__xludf.DUMMYFUNCTION("""COMPUTED_VALUE"""),3000.0)</f>
        <v>3000</v>
      </c>
      <c r="D13" s="1" t="str">
        <f>IFERROR(__xludf.DUMMYFUNCTION("""COMPUTED_VALUE"""),"+1.48%")</f>
        <v>+1.48%</v>
      </c>
      <c r="E13" s="2">
        <f>IFERROR(__xludf.DUMMYFUNCTION("""COMPUTED_VALUE"""),791642.0)</f>
        <v>791642</v>
      </c>
      <c r="F13" s="2">
        <f>IFERROR(__xludf.DUMMYFUNCTION("""COMPUTED_VALUE"""),-32759.0)</f>
        <v>-32759</v>
      </c>
      <c r="G13" s="1" t="str">
        <f>IFERROR(__xludf.DUMMYFUNCTION("""COMPUTED_VALUE"""),"+134,892")</f>
        <v>+134,892</v>
      </c>
      <c r="H13" s="2">
        <f>IFERROR(__xludf.DUMMYFUNCTION("""COMPUTED_VALUE"""),7.9039697E7)</f>
        <v>79039697</v>
      </c>
      <c r="I13" s="3">
        <f>IFERROR(__xludf.DUMMYFUNCTION("""COMPUTED_VALUE"""),0.4818)</f>
        <v>0.4818</v>
      </c>
    </row>
    <row r="14">
      <c r="A14" s="1" t="str">
        <f>IFERROR(__xludf.DUMMYFUNCTION("""COMPUTED_VALUE"""),"2023.05.24")</f>
        <v>2023.05.24</v>
      </c>
      <c r="B14" s="2">
        <f>IFERROR(__xludf.DUMMYFUNCTION("""COMPUTED_VALUE"""),203000.0)</f>
        <v>203000</v>
      </c>
      <c r="C14" s="2">
        <f>IFERROR(__xludf.DUMMYFUNCTION("""COMPUTED_VALUE"""),9000.0)</f>
        <v>9000</v>
      </c>
      <c r="D14" s="3">
        <f>IFERROR(__xludf.DUMMYFUNCTION("""COMPUTED_VALUE"""),-0.0425)</f>
        <v>-0.0425</v>
      </c>
      <c r="E14" s="2">
        <f>IFERROR(__xludf.DUMMYFUNCTION("""COMPUTED_VALUE"""),1210194.0)</f>
        <v>1210194</v>
      </c>
      <c r="F14" s="2">
        <f>IFERROR(__xludf.DUMMYFUNCTION("""COMPUTED_VALUE"""),-194623.0)</f>
        <v>-194623</v>
      </c>
      <c r="G14" s="2">
        <f>IFERROR(__xludf.DUMMYFUNCTION("""COMPUTED_VALUE"""),-86608.0)</f>
        <v>-86608</v>
      </c>
      <c r="H14" s="2">
        <f>IFERROR(__xludf.DUMMYFUNCTION("""COMPUTED_VALUE"""),7.8904655E7)</f>
        <v>78904655</v>
      </c>
      <c r="I14" s="3">
        <f>IFERROR(__xludf.DUMMYFUNCTION("""COMPUTED_VALUE"""),0.481)</f>
        <v>0.481</v>
      </c>
    </row>
    <row r="15">
      <c r="A15" s="1" t="str">
        <f>IFERROR(__xludf.DUMMYFUNCTION("""COMPUTED_VALUE"""),"2023.05.23")</f>
        <v>2023.05.23</v>
      </c>
      <c r="B15" s="2">
        <f>IFERROR(__xludf.DUMMYFUNCTION("""COMPUTED_VALUE"""),212000.0)</f>
        <v>212000</v>
      </c>
      <c r="C15" s="2">
        <f>IFERROR(__xludf.DUMMYFUNCTION("""COMPUTED_VALUE"""),3000.0)</f>
        <v>3000</v>
      </c>
      <c r="D15" s="3">
        <f>IFERROR(__xludf.DUMMYFUNCTION("""COMPUTED_VALUE"""),-0.014)</f>
        <v>-0.014</v>
      </c>
      <c r="E15" s="2">
        <f>IFERROR(__xludf.DUMMYFUNCTION("""COMPUTED_VALUE"""),550247.0)</f>
        <v>550247</v>
      </c>
      <c r="F15" s="1" t="str">
        <f>IFERROR(__xludf.DUMMYFUNCTION("""COMPUTED_VALUE"""),"+105")</f>
        <v>+105</v>
      </c>
      <c r="G15" s="2">
        <f>IFERROR(__xludf.DUMMYFUNCTION("""COMPUTED_VALUE"""),-18693.0)</f>
        <v>-18693</v>
      </c>
      <c r="H15" s="2">
        <f>IFERROR(__xludf.DUMMYFUNCTION("""COMPUTED_VALUE"""),7.8991263E7)</f>
        <v>78991263</v>
      </c>
      <c r="I15" s="3">
        <f>IFERROR(__xludf.DUMMYFUNCTION("""COMPUTED_VALUE"""),0.4815)</f>
        <v>0.4815</v>
      </c>
    </row>
    <row r="16">
      <c r="A16" s="1" t="str">
        <f>IFERROR(__xludf.DUMMYFUNCTION("""COMPUTED_VALUE"""),"2023.05.22")</f>
        <v>2023.05.22</v>
      </c>
      <c r="B16" s="2">
        <f>IFERROR(__xludf.DUMMYFUNCTION("""COMPUTED_VALUE"""),215000.0)</f>
        <v>215000</v>
      </c>
      <c r="C16" s="2">
        <f>IFERROR(__xludf.DUMMYFUNCTION("""COMPUTED_VALUE"""),1500.0)</f>
        <v>1500</v>
      </c>
      <c r="D16" s="3">
        <f>IFERROR(__xludf.DUMMYFUNCTION("""COMPUTED_VALUE"""),-0.0069)</f>
        <v>-0.0069</v>
      </c>
      <c r="E16" s="2">
        <f>IFERROR(__xludf.DUMMYFUNCTION("""COMPUTED_VALUE"""),534887.0)</f>
        <v>534887</v>
      </c>
      <c r="F16" s="1" t="str">
        <f>IFERROR(__xludf.DUMMYFUNCTION("""COMPUTED_VALUE"""),"+90,436")</f>
        <v>+90,436</v>
      </c>
      <c r="G16" s="2">
        <f>IFERROR(__xludf.DUMMYFUNCTION("""COMPUTED_VALUE"""),-103115.0)</f>
        <v>-103115</v>
      </c>
      <c r="H16" s="2">
        <f>IFERROR(__xludf.DUMMYFUNCTION("""COMPUTED_VALUE"""),7.9009956E7)</f>
        <v>79009956</v>
      </c>
      <c r="I16" s="3">
        <f>IFERROR(__xludf.DUMMYFUNCTION("""COMPUTED_VALUE"""),0.4816)</f>
        <v>0.4816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IFERROR(__xludf.DUMMYFUNCTION("""COMPUTED_VALUE"""),"2023.05.19")</f>
        <v>2023.05.19</v>
      </c>
      <c r="B20" s="2">
        <f>IFERROR(__xludf.DUMMYFUNCTION("""COMPUTED_VALUE"""),216500.0)</f>
        <v>216500</v>
      </c>
      <c r="C20" s="2">
        <f>IFERROR(__xludf.DUMMYFUNCTION("""COMPUTED_VALUE"""),4000.0)</f>
        <v>4000</v>
      </c>
      <c r="D20" s="1" t="str">
        <f>IFERROR(__xludf.DUMMYFUNCTION("""COMPUTED_VALUE"""),"+1.88%")</f>
        <v>+1.88%</v>
      </c>
      <c r="E20" s="2">
        <f>IFERROR(__xludf.DUMMYFUNCTION("""COMPUTED_VALUE"""),870698.0)</f>
        <v>870698</v>
      </c>
      <c r="F20" s="1" t="str">
        <f>IFERROR(__xludf.DUMMYFUNCTION("""COMPUTED_VALUE"""),"+185,778")</f>
        <v>+185,778</v>
      </c>
      <c r="G20" s="1" t="str">
        <f>IFERROR(__xludf.DUMMYFUNCTION("""COMPUTED_VALUE"""),"+13,753")</f>
        <v>+13,753</v>
      </c>
      <c r="H20" s="2">
        <f>IFERROR(__xludf.DUMMYFUNCTION("""COMPUTED_VALUE"""),7.9171431E7)</f>
        <v>79171431</v>
      </c>
      <c r="I20" s="3">
        <f>IFERROR(__xludf.DUMMYFUNCTION("""COMPUTED_VALUE"""),0.4826)</f>
        <v>0.4826</v>
      </c>
    </row>
    <row r="21">
      <c r="A21" s="1" t="str">
        <f>IFERROR(__xludf.DUMMYFUNCTION("""COMPUTED_VALUE"""),"2023.05.18")</f>
        <v>2023.05.18</v>
      </c>
      <c r="B21" s="2">
        <f>IFERROR(__xludf.DUMMYFUNCTION("""COMPUTED_VALUE"""),212500.0)</f>
        <v>212500</v>
      </c>
      <c r="C21" s="1">
        <f>IFERROR(__xludf.DUMMYFUNCTION("""COMPUTED_VALUE"""),500.0)</f>
        <v>500</v>
      </c>
      <c r="D21" s="3">
        <f>IFERROR(__xludf.DUMMYFUNCTION("""COMPUTED_VALUE"""),-0.0023)</f>
        <v>-0.0023</v>
      </c>
      <c r="E21" s="2">
        <f>IFERROR(__xludf.DUMMYFUNCTION("""COMPUTED_VALUE"""),378470.0)</f>
        <v>378470</v>
      </c>
      <c r="F21" s="1" t="str">
        <f>IFERROR(__xludf.DUMMYFUNCTION("""COMPUTED_VALUE"""),"+29,342")</f>
        <v>+29,342</v>
      </c>
      <c r="G21" s="2">
        <f>IFERROR(__xludf.DUMMYFUNCTION("""COMPUTED_VALUE"""),-17226.0)</f>
        <v>-17226</v>
      </c>
      <c r="H21" s="2">
        <f>IFERROR(__xludf.DUMMYFUNCTION("""COMPUTED_VALUE"""),7.9096103E7)</f>
        <v>79096103</v>
      </c>
      <c r="I21" s="3">
        <f>IFERROR(__xludf.DUMMYFUNCTION("""COMPUTED_VALUE"""),0.4821)</f>
        <v>0.4821</v>
      </c>
    </row>
    <row r="22">
      <c r="A22" s="1" t="str">
        <f>IFERROR(__xludf.DUMMYFUNCTION("""COMPUTED_VALUE"""),"2023.05.17")</f>
        <v>2023.05.17</v>
      </c>
      <c r="B22" s="2">
        <f>IFERROR(__xludf.DUMMYFUNCTION("""COMPUTED_VALUE"""),213000.0)</f>
        <v>213000</v>
      </c>
      <c r="C22" s="2">
        <f>IFERROR(__xludf.DUMMYFUNCTION("""COMPUTED_VALUE"""),5500.0)</f>
        <v>5500</v>
      </c>
      <c r="D22" s="1" t="str">
        <f>IFERROR(__xludf.DUMMYFUNCTION("""COMPUTED_VALUE"""),"+2.65%")</f>
        <v>+2.65%</v>
      </c>
      <c r="E22" s="2">
        <f>IFERROR(__xludf.DUMMYFUNCTION("""COMPUTED_VALUE"""),538104.0)</f>
        <v>538104</v>
      </c>
      <c r="F22" s="1" t="str">
        <f>IFERROR(__xludf.DUMMYFUNCTION("""COMPUTED_VALUE"""),"+78,901")</f>
        <v>+78,901</v>
      </c>
      <c r="G22" s="1" t="str">
        <f>IFERROR(__xludf.DUMMYFUNCTION("""COMPUTED_VALUE"""),"+69,711")</f>
        <v>+69,711</v>
      </c>
      <c r="H22" s="2">
        <f>IFERROR(__xludf.DUMMYFUNCTION("""COMPUTED_VALUE"""),7.9109282E7)</f>
        <v>79109282</v>
      </c>
      <c r="I22" s="3">
        <f>IFERROR(__xludf.DUMMYFUNCTION("""COMPUTED_VALUE"""),0.4822)</f>
        <v>0.4822</v>
      </c>
    </row>
    <row r="23">
      <c r="A23" s="1" t="str">
        <f>IFERROR(__xludf.DUMMYFUNCTION("""COMPUTED_VALUE"""),"2023.05.16")</f>
        <v>2023.05.16</v>
      </c>
      <c r="B23" s="2">
        <f>IFERROR(__xludf.DUMMYFUNCTION("""COMPUTED_VALUE"""),207500.0)</f>
        <v>207500</v>
      </c>
      <c r="C23" s="2">
        <f>IFERROR(__xludf.DUMMYFUNCTION("""COMPUTED_VALUE"""),4500.0)</f>
        <v>4500</v>
      </c>
      <c r="D23" s="3">
        <f>IFERROR(__xludf.DUMMYFUNCTION("""COMPUTED_VALUE"""),-0.0212)</f>
        <v>-0.0212</v>
      </c>
      <c r="E23" s="2">
        <f>IFERROR(__xludf.DUMMYFUNCTION("""COMPUTED_VALUE"""),528940.0)</f>
        <v>528940</v>
      </c>
      <c r="F23" s="2">
        <f>IFERROR(__xludf.DUMMYFUNCTION("""COMPUTED_VALUE"""),-3758.0)</f>
        <v>-3758</v>
      </c>
      <c r="G23" s="2">
        <f>IFERROR(__xludf.DUMMYFUNCTION("""COMPUTED_VALUE"""),-22713.0)</f>
        <v>-22713</v>
      </c>
      <c r="H23" s="2">
        <f>IFERROR(__xludf.DUMMYFUNCTION("""COMPUTED_VALUE"""),7.9022571E7)</f>
        <v>79022571</v>
      </c>
      <c r="I23" s="3">
        <f>IFERROR(__xludf.DUMMYFUNCTION("""COMPUTED_VALUE"""),0.4817)</f>
        <v>0.4817</v>
      </c>
    </row>
    <row r="24">
      <c r="A24" s="1" t="str">
        <f>IFERROR(__xludf.DUMMYFUNCTION("""COMPUTED_VALUE"""),"2023.05.15")</f>
        <v>2023.05.15</v>
      </c>
      <c r="B24" s="2">
        <f>IFERROR(__xludf.DUMMYFUNCTION("""COMPUTED_VALUE"""),212000.0)</f>
        <v>212000</v>
      </c>
      <c r="C24" s="2">
        <f>IFERROR(__xludf.DUMMYFUNCTION("""COMPUTED_VALUE"""),1500.0)</f>
        <v>1500</v>
      </c>
      <c r="D24" s="3">
        <f>IFERROR(__xludf.DUMMYFUNCTION("""COMPUTED_VALUE"""),-0.007)</f>
        <v>-0.007</v>
      </c>
      <c r="E24" s="2">
        <f>IFERROR(__xludf.DUMMYFUNCTION("""COMPUTED_VALUE"""),584184.0)</f>
        <v>584184</v>
      </c>
      <c r="F24" s="1" t="str">
        <f>IFERROR(__xludf.DUMMYFUNCTION("""COMPUTED_VALUE"""),"+80,654")</f>
        <v>+80,654</v>
      </c>
      <c r="G24" s="2">
        <f>IFERROR(__xludf.DUMMYFUNCTION("""COMPUTED_VALUE"""),-9725.0)</f>
        <v>-9725</v>
      </c>
      <c r="H24" s="2">
        <f>IFERROR(__xludf.DUMMYFUNCTION("""COMPUTED_VALUE"""),7.9051494E7)</f>
        <v>79051494</v>
      </c>
      <c r="I24" s="3">
        <f>IFERROR(__xludf.DUMMYFUNCTION("""COMPUTED_VALUE"""),0.4819)</f>
        <v>0.4819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IFERROR(__xludf.DUMMYFUNCTION("""COMPUTED_VALUE"""),"2023.05.12")</f>
        <v>2023.05.12</v>
      </c>
      <c r="B28" s="2">
        <f>IFERROR(__xludf.DUMMYFUNCTION("""COMPUTED_VALUE"""),213500.0)</f>
        <v>213500</v>
      </c>
      <c r="C28" s="2">
        <f>IFERROR(__xludf.DUMMYFUNCTION("""COMPUTED_VALUE"""),2500.0)</f>
        <v>2500</v>
      </c>
      <c r="D28" s="1" t="str">
        <f>IFERROR(__xludf.DUMMYFUNCTION("""COMPUTED_VALUE"""),"+1.18%")</f>
        <v>+1.18%</v>
      </c>
      <c r="E28" s="2">
        <f>IFERROR(__xludf.DUMMYFUNCTION("""COMPUTED_VALUE"""),666880.0)</f>
        <v>666880</v>
      </c>
      <c r="F28" s="1" t="str">
        <f>IFERROR(__xludf.DUMMYFUNCTION("""COMPUTED_VALUE"""),"+87,839")</f>
        <v>+87,839</v>
      </c>
      <c r="G28" s="1" t="str">
        <f>IFERROR(__xludf.DUMMYFUNCTION("""COMPUTED_VALUE"""),"+77,301")</f>
        <v>+77,301</v>
      </c>
      <c r="H28" s="2">
        <f>IFERROR(__xludf.DUMMYFUNCTION("""COMPUTED_VALUE"""),7.9061219E7)</f>
        <v>79061219</v>
      </c>
      <c r="I28" s="3">
        <f>IFERROR(__xludf.DUMMYFUNCTION("""COMPUTED_VALUE"""),0.4819)</f>
        <v>0.4819</v>
      </c>
    </row>
    <row r="29">
      <c r="A29" s="1" t="str">
        <f>IFERROR(__xludf.DUMMYFUNCTION("""COMPUTED_VALUE"""),"2023.05.11")</f>
        <v>2023.05.11</v>
      </c>
      <c r="B29" s="2">
        <f>IFERROR(__xludf.DUMMYFUNCTION("""COMPUTED_VALUE"""),211000.0)</f>
        <v>211000</v>
      </c>
      <c r="C29" s="2">
        <f>IFERROR(__xludf.DUMMYFUNCTION("""COMPUTED_VALUE"""),1000.0)</f>
        <v>1000</v>
      </c>
      <c r="D29" s="1" t="str">
        <f>IFERROR(__xludf.DUMMYFUNCTION("""COMPUTED_VALUE"""),"+0.48%")</f>
        <v>+0.48%</v>
      </c>
      <c r="E29" s="2">
        <f>IFERROR(__xludf.DUMMYFUNCTION("""COMPUTED_VALUE"""),825757.0)</f>
        <v>825757</v>
      </c>
      <c r="F29" s="1" t="str">
        <f>IFERROR(__xludf.DUMMYFUNCTION("""COMPUTED_VALUE"""),"+40,096")</f>
        <v>+40,096</v>
      </c>
      <c r="G29" s="1" t="str">
        <f>IFERROR(__xludf.DUMMYFUNCTION("""COMPUTED_VALUE"""),"+55,815")</f>
        <v>+55,815</v>
      </c>
      <c r="H29" s="2">
        <f>IFERROR(__xludf.DUMMYFUNCTION("""COMPUTED_VALUE"""),7.8973918E7)</f>
        <v>78973918</v>
      </c>
      <c r="I29" s="3">
        <f>IFERROR(__xludf.DUMMYFUNCTION("""COMPUTED_VALUE"""),0.4814)</f>
        <v>0.4814</v>
      </c>
    </row>
    <row r="30">
      <c r="A30" s="1" t="str">
        <f>IFERROR(__xludf.DUMMYFUNCTION("""COMPUTED_VALUE"""),"2023.05.10")</f>
        <v>2023.05.10</v>
      </c>
      <c r="B30" s="2">
        <f>IFERROR(__xludf.DUMMYFUNCTION("""COMPUTED_VALUE"""),210000.0)</f>
        <v>210000</v>
      </c>
      <c r="C30" s="2">
        <f>IFERROR(__xludf.DUMMYFUNCTION("""COMPUTED_VALUE"""),1000.0)</f>
        <v>1000</v>
      </c>
      <c r="D30" s="3">
        <f>IFERROR(__xludf.DUMMYFUNCTION("""COMPUTED_VALUE"""),-0.0047)</f>
        <v>-0.0047</v>
      </c>
      <c r="E30" s="2">
        <f>IFERROR(__xludf.DUMMYFUNCTION("""COMPUTED_VALUE"""),763447.0)</f>
        <v>763447</v>
      </c>
      <c r="F30" s="1" t="str">
        <f>IFERROR(__xludf.DUMMYFUNCTION("""COMPUTED_VALUE"""),"+22,907")</f>
        <v>+22,907</v>
      </c>
      <c r="G30" s="1" t="str">
        <f>IFERROR(__xludf.DUMMYFUNCTION("""COMPUTED_VALUE"""),"+156,419")</f>
        <v>+156,419</v>
      </c>
      <c r="H30" s="2">
        <f>IFERROR(__xludf.DUMMYFUNCTION("""COMPUTED_VALUE"""),7.8945103E7)</f>
        <v>78945103</v>
      </c>
      <c r="I30" s="3">
        <f>IFERROR(__xludf.DUMMYFUNCTION("""COMPUTED_VALUE"""),0.4812)</f>
        <v>0.4812</v>
      </c>
    </row>
    <row r="31">
      <c r="A31" s="1" t="str">
        <f>IFERROR(__xludf.DUMMYFUNCTION("""COMPUTED_VALUE"""),"2023.05.09")</f>
        <v>2023.05.09</v>
      </c>
      <c r="B31" s="2">
        <f>IFERROR(__xludf.DUMMYFUNCTION("""COMPUTED_VALUE"""),211000.0)</f>
        <v>211000</v>
      </c>
      <c r="C31" s="2">
        <f>IFERROR(__xludf.DUMMYFUNCTION("""COMPUTED_VALUE"""),4000.0)</f>
        <v>4000</v>
      </c>
      <c r="D31" s="1" t="str">
        <f>IFERROR(__xludf.DUMMYFUNCTION("""COMPUTED_VALUE"""),"+1.93%")</f>
        <v>+1.93%</v>
      </c>
      <c r="E31" s="2">
        <f>IFERROR(__xludf.DUMMYFUNCTION("""COMPUTED_VALUE"""),1855368.0)</f>
        <v>1855368</v>
      </c>
      <c r="F31" s="1" t="str">
        <f>IFERROR(__xludf.DUMMYFUNCTION("""COMPUTED_VALUE"""),"+39,240")</f>
        <v>+39,240</v>
      </c>
      <c r="G31" s="1" t="str">
        <f>IFERROR(__xludf.DUMMYFUNCTION("""COMPUTED_VALUE"""),"+414,290")</f>
        <v>+414,290</v>
      </c>
      <c r="H31" s="2">
        <f>IFERROR(__xludf.DUMMYFUNCTION("""COMPUTED_VALUE"""),7.8860684E7)</f>
        <v>78860684</v>
      </c>
      <c r="I31" s="3">
        <f>IFERROR(__xludf.DUMMYFUNCTION("""COMPUTED_VALUE"""),0.4807)</f>
        <v>0.4807</v>
      </c>
    </row>
    <row r="32">
      <c r="A32" s="1" t="str">
        <f>IFERROR(__xludf.DUMMYFUNCTION("""COMPUTED_VALUE"""),"2023.05.08")</f>
        <v>2023.05.08</v>
      </c>
      <c r="B32" s="2">
        <f>IFERROR(__xludf.DUMMYFUNCTION("""COMPUTED_VALUE"""),207000.0)</f>
        <v>207000</v>
      </c>
      <c r="C32" s="2">
        <f>IFERROR(__xludf.DUMMYFUNCTION("""COMPUTED_VALUE"""),10900.0)</f>
        <v>10900</v>
      </c>
      <c r="D32" s="1" t="str">
        <f>IFERROR(__xludf.DUMMYFUNCTION("""COMPUTED_VALUE"""),"+5.56%")</f>
        <v>+5.56%</v>
      </c>
      <c r="E32" s="2">
        <f>IFERROR(__xludf.DUMMYFUNCTION("""COMPUTED_VALUE"""),2034862.0)</f>
        <v>2034862</v>
      </c>
      <c r="F32" s="1" t="str">
        <f>IFERROR(__xludf.DUMMYFUNCTION("""COMPUTED_VALUE"""),"+511,447")</f>
        <v>+511,447</v>
      </c>
      <c r="G32" s="1" t="str">
        <f>IFERROR(__xludf.DUMMYFUNCTION("""COMPUTED_VALUE"""),"+422,609")</f>
        <v>+422,609</v>
      </c>
      <c r="H32" s="2">
        <f>IFERROR(__xludf.DUMMYFUNCTION("""COMPUTED_VALUE"""),7.8446818E7)</f>
        <v>78446818</v>
      </c>
      <c r="I32" s="3">
        <f>IFERROR(__xludf.DUMMYFUNCTION("""COMPUTED_VALUE"""),0.4782)</f>
        <v>0.4782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IFERROR(__xludf.DUMMYFUNCTION("IMPORTHTML(""https://finance.naver.com/item/frgn.naver?code=035420&amp;page=2"",""table"", 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IFERROR(__xludf.DUMMYFUNCTION("""COMPUTED_VALUE"""),"2023.05.04")</f>
        <v>2023.05.04</v>
      </c>
      <c r="B4" s="2">
        <f>IFERROR(__xludf.DUMMYFUNCTION("""COMPUTED_VALUE"""),196100.0)</f>
        <v>196100</v>
      </c>
      <c r="C4" s="2">
        <f>IFERROR(__xludf.DUMMYFUNCTION("""COMPUTED_VALUE"""),3500.0)</f>
        <v>3500</v>
      </c>
      <c r="D4" s="1" t="str">
        <f>IFERROR(__xludf.DUMMYFUNCTION("""COMPUTED_VALUE"""),"+1.82%")</f>
        <v>+1.82%</v>
      </c>
      <c r="E4" s="2">
        <f>IFERROR(__xludf.DUMMYFUNCTION("""COMPUTED_VALUE"""),900385.0)</f>
        <v>900385</v>
      </c>
      <c r="F4" s="1" t="str">
        <f>IFERROR(__xludf.DUMMYFUNCTION("""COMPUTED_VALUE"""),"+191,464")</f>
        <v>+191,464</v>
      </c>
      <c r="G4" s="2">
        <f>IFERROR(__xludf.DUMMYFUNCTION("""COMPUTED_VALUE"""),-75145.0)</f>
        <v>-75145</v>
      </c>
      <c r="H4" s="2">
        <f>IFERROR(__xludf.DUMMYFUNCTION("""COMPUTED_VALUE"""),7.804595E7)</f>
        <v>78045950</v>
      </c>
      <c r="I4" s="3">
        <f>IFERROR(__xludf.DUMMYFUNCTION("""COMPUTED_VALUE"""),0.4757)</f>
        <v>0.4757</v>
      </c>
    </row>
    <row r="5">
      <c r="A5" s="1" t="str">
        <f>IFERROR(__xludf.DUMMYFUNCTION("""COMPUTED_VALUE"""),"2023.05.03")</f>
        <v>2023.05.03</v>
      </c>
      <c r="B5" s="2">
        <f>IFERROR(__xludf.DUMMYFUNCTION("""COMPUTED_VALUE"""),192600.0)</f>
        <v>192600</v>
      </c>
      <c r="C5" s="1">
        <f>IFERROR(__xludf.DUMMYFUNCTION("""COMPUTED_VALUE"""),600.0)</f>
        <v>600</v>
      </c>
      <c r="D5" s="3">
        <f>IFERROR(__xludf.DUMMYFUNCTION("""COMPUTED_VALUE"""),-0.0031)</f>
        <v>-0.0031</v>
      </c>
      <c r="E5" s="2">
        <f>IFERROR(__xludf.DUMMYFUNCTION("""COMPUTED_VALUE"""),448203.0)</f>
        <v>448203</v>
      </c>
      <c r="F5" s="1" t="str">
        <f>IFERROR(__xludf.DUMMYFUNCTION("""COMPUTED_VALUE"""),"+2,594")</f>
        <v>+2,594</v>
      </c>
      <c r="G5" s="1" t="str">
        <f>IFERROR(__xludf.DUMMYFUNCTION("""COMPUTED_VALUE"""),"+25,748")</f>
        <v>+25,748</v>
      </c>
      <c r="H5" s="2">
        <f>IFERROR(__xludf.DUMMYFUNCTION("""COMPUTED_VALUE"""),7.8093265E7)</f>
        <v>78093265</v>
      </c>
      <c r="I5" s="3">
        <f>IFERROR(__xludf.DUMMYFUNCTION("""COMPUTED_VALUE"""),0.476)</f>
        <v>0.476</v>
      </c>
    </row>
    <row r="6">
      <c r="A6" s="1" t="str">
        <f>IFERROR(__xludf.DUMMYFUNCTION("""COMPUTED_VALUE"""),"2023.05.02")</f>
        <v>2023.05.02</v>
      </c>
      <c r="B6" s="2">
        <f>IFERROR(__xludf.DUMMYFUNCTION("""COMPUTED_VALUE"""),193200.0)</f>
        <v>193200</v>
      </c>
      <c r="C6" s="1">
        <f>IFERROR(__xludf.DUMMYFUNCTION("""COMPUTED_VALUE"""),900.0)</f>
        <v>900</v>
      </c>
      <c r="D6" s="1" t="str">
        <f>IFERROR(__xludf.DUMMYFUNCTION("""COMPUTED_VALUE"""),"+0.47%")</f>
        <v>+0.47%</v>
      </c>
      <c r="E6" s="2">
        <f>IFERROR(__xludf.DUMMYFUNCTION("""COMPUTED_VALUE"""),491178.0)</f>
        <v>491178</v>
      </c>
      <c r="F6" s="1" t="str">
        <f>IFERROR(__xludf.DUMMYFUNCTION("""COMPUTED_VALUE"""),"+106,472")</f>
        <v>+106,472</v>
      </c>
      <c r="G6" s="1" t="str">
        <f>IFERROR(__xludf.DUMMYFUNCTION("""COMPUTED_VALUE"""),"+9,604")</f>
        <v>+9,604</v>
      </c>
      <c r="H6" s="2">
        <f>IFERROR(__xludf.DUMMYFUNCTION("""COMPUTED_VALUE"""),7.7950508E7)</f>
        <v>77950508</v>
      </c>
      <c r="I6" s="3">
        <f>IFERROR(__xludf.DUMMYFUNCTION("""COMPUTED_VALUE"""),0.4752)</f>
        <v>0.4752</v>
      </c>
    </row>
    <row r="7">
      <c r="A7" s="1" t="str">
        <f>IFERROR(__xludf.DUMMYFUNCTION("""COMPUTED_VALUE"""),"2023.04.28")</f>
        <v>2023.04.28</v>
      </c>
      <c r="B7" s="2">
        <f>IFERROR(__xludf.DUMMYFUNCTION("""COMPUTED_VALUE"""),192300.0)</f>
        <v>192300</v>
      </c>
      <c r="C7" s="2">
        <f>IFERROR(__xludf.DUMMYFUNCTION("""COMPUTED_VALUE"""),4100.0)</f>
        <v>4100</v>
      </c>
      <c r="D7" s="1" t="str">
        <f>IFERROR(__xludf.DUMMYFUNCTION("""COMPUTED_VALUE"""),"+2.18%")</f>
        <v>+2.18%</v>
      </c>
      <c r="E7" s="2">
        <f>IFERROR(__xludf.DUMMYFUNCTION("""COMPUTED_VALUE"""),902999.0)</f>
        <v>902999</v>
      </c>
      <c r="F7" s="2">
        <f>IFERROR(__xludf.DUMMYFUNCTION("""COMPUTED_VALUE"""),-24308.0)</f>
        <v>-24308</v>
      </c>
      <c r="G7" s="1" t="str">
        <f>IFERROR(__xludf.DUMMYFUNCTION("""COMPUTED_VALUE"""),"+284,032")</f>
        <v>+284,032</v>
      </c>
      <c r="H7" s="2">
        <f>IFERROR(__xludf.DUMMYFUNCTION("""COMPUTED_VALUE"""),7.7940904E7)</f>
        <v>77940904</v>
      </c>
      <c r="I7" s="3">
        <f>IFERROR(__xludf.DUMMYFUNCTION("""COMPUTED_VALUE"""),0.4751)</f>
        <v>0.4751</v>
      </c>
    </row>
    <row r="8">
      <c r="A8" s="1" t="str">
        <f>IFERROR(__xludf.DUMMYFUNCTION("""COMPUTED_VALUE"""),"2023.04.27")</f>
        <v>2023.04.27</v>
      </c>
      <c r="B8" s="2">
        <f>IFERROR(__xludf.DUMMYFUNCTION("""COMPUTED_VALUE"""),188200.0)</f>
        <v>188200</v>
      </c>
      <c r="C8" s="1">
        <f>IFERROR(__xludf.DUMMYFUNCTION("""COMPUTED_VALUE"""),100.0)</f>
        <v>100</v>
      </c>
      <c r="D8" s="1" t="str">
        <f>IFERROR(__xludf.DUMMYFUNCTION("""COMPUTED_VALUE"""),"+0.05%")</f>
        <v>+0.05%</v>
      </c>
      <c r="E8" s="2">
        <f>IFERROR(__xludf.DUMMYFUNCTION("""COMPUTED_VALUE"""),470891.0)</f>
        <v>470891</v>
      </c>
      <c r="F8" s="2">
        <f>IFERROR(__xludf.DUMMYFUNCTION("""COMPUTED_VALUE"""),-51105.0)</f>
        <v>-51105</v>
      </c>
      <c r="G8" s="1" t="str">
        <f>IFERROR(__xludf.DUMMYFUNCTION("""COMPUTED_VALUE"""),"+29,020")</f>
        <v>+29,020</v>
      </c>
      <c r="H8" s="2">
        <f>IFERROR(__xludf.DUMMYFUNCTION("""COMPUTED_VALUE"""),7.7648072E7)</f>
        <v>77648072</v>
      </c>
      <c r="I8" s="3">
        <f>IFERROR(__xludf.DUMMYFUNCTION("""COMPUTED_VALUE"""),0.4733)</f>
        <v>0.4733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IFERROR(__xludf.DUMMYFUNCTION("""COMPUTED_VALUE"""),"2023.04.26")</f>
        <v>2023.04.26</v>
      </c>
      <c r="B12" s="2">
        <f>IFERROR(__xludf.DUMMYFUNCTION("""COMPUTED_VALUE"""),188100.0)</f>
        <v>188100</v>
      </c>
      <c r="C12" s="2">
        <f>IFERROR(__xludf.DUMMYFUNCTION("""COMPUTED_VALUE"""),2000.0)</f>
        <v>2000</v>
      </c>
      <c r="D12" s="1" t="str">
        <f>IFERROR(__xludf.DUMMYFUNCTION("""COMPUTED_VALUE"""),"+1.07%")</f>
        <v>+1.07%</v>
      </c>
      <c r="E12" s="2">
        <f>IFERROR(__xludf.DUMMYFUNCTION("""COMPUTED_VALUE"""),671910.0)</f>
        <v>671910</v>
      </c>
      <c r="F12" s="1" t="str">
        <f>IFERROR(__xludf.DUMMYFUNCTION("""COMPUTED_VALUE"""),"+15,814")</f>
        <v>+15,814</v>
      </c>
      <c r="G12" s="1" t="str">
        <f>IFERROR(__xludf.DUMMYFUNCTION("""COMPUTED_VALUE"""),"+48,403")</f>
        <v>+48,403</v>
      </c>
      <c r="H12" s="2">
        <f>IFERROR(__xludf.DUMMYFUNCTION("""COMPUTED_VALUE"""),7.7619052E7)</f>
        <v>77619052</v>
      </c>
      <c r="I12" s="3">
        <f>IFERROR(__xludf.DUMMYFUNCTION("""COMPUTED_VALUE"""),0.4731)</f>
        <v>0.4731</v>
      </c>
    </row>
    <row r="13">
      <c r="A13" s="1" t="str">
        <f>IFERROR(__xludf.DUMMYFUNCTION("""COMPUTED_VALUE"""),"2023.04.25")</f>
        <v>2023.04.25</v>
      </c>
      <c r="B13" s="2">
        <f>IFERROR(__xludf.DUMMYFUNCTION("""COMPUTED_VALUE"""),186100.0)</f>
        <v>186100</v>
      </c>
      <c r="C13" s="2">
        <f>IFERROR(__xludf.DUMMYFUNCTION("""COMPUTED_VALUE"""),3900.0)</f>
        <v>3900</v>
      </c>
      <c r="D13" s="3">
        <f>IFERROR(__xludf.DUMMYFUNCTION("""COMPUTED_VALUE"""),-0.0205)</f>
        <v>-0.0205</v>
      </c>
      <c r="E13" s="2">
        <f>IFERROR(__xludf.DUMMYFUNCTION("""COMPUTED_VALUE"""),778485.0)</f>
        <v>778485</v>
      </c>
      <c r="F13" s="2">
        <f>IFERROR(__xludf.DUMMYFUNCTION("""COMPUTED_VALUE"""),-132661.0)</f>
        <v>-132661</v>
      </c>
      <c r="G13" s="1" t="str">
        <f>IFERROR(__xludf.DUMMYFUNCTION("""COMPUTED_VALUE"""),"+5,521")</f>
        <v>+5,521</v>
      </c>
      <c r="H13" s="2">
        <f>IFERROR(__xludf.DUMMYFUNCTION("""COMPUTED_VALUE"""),7.7565369E7)</f>
        <v>77565369</v>
      </c>
      <c r="I13" s="3">
        <f>IFERROR(__xludf.DUMMYFUNCTION("""COMPUTED_VALUE"""),0.4728)</f>
        <v>0.4728</v>
      </c>
    </row>
    <row r="14">
      <c r="A14" s="1" t="str">
        <f>IFERROR(__xludf.DUMMYFUNCTION("""COMPUTED_VALUE"""),"2023.04.24")</f>
        <v>2023.04.24</v>
      </c>
      <c r="B14" s="2">
        <f>IFERROR(__xludf.DUMMYFUNCTION("""COMPUTED_VALUE"""),190000.0)</f>
        <v>190000</v>
      </c>
      <c r="C14" s="1">
        <f>IFERROR(__xludf.DUMMYFUNCTION("""COMPUTED_VALUE"""),300.0)</f>
        <v>300</v>
      </c>
      <c r="D14" s="3">
        <f>IFERROR(__xludf.DUMMYFUNCTION("""COMPUTED_VALUE"""),-0.0016)</f>
        <v>-0.0016</v>
      </c>
      <c r="E14" s="2">
        <f>IFERROR(__xludf.DUMMYFUNCTION("""COMPUTED_VALUE"""),469050.0)</f>
        <v>469050</v>
      </c>
      <c r="F14" s="1" t="str">
        <f>IFERROR(__xludf.DUMMYFUNCTION("""COMPUTED_VALUE"""),"+24,513")</f>
        <v>+24,513</v>
      </c>
      <c r="G14" s="1" t="str">
        <f>IFERROR(__xludf.DUMMYFUNCTION("""COMPUTED_VALUE"""),"+19,132")</f>
        <v>+19,132</v>
      </c>
      <c r="H14" s="2">
        <f>IFERROR(__xludf.DUMMYFUNCTION("""COMPUTED_VALUE"""),7.7537473E7)</f>
        <v>77537473</v>
      </c>
      <c r="I14" s="3">
        <f>IFERROR(__xludf.DUMMYFUNCTION("""COMPUTED_VALUE"""),0.4726)</f>
        <v>0.4726</v>
      </c>
    </row>
    <row r="15">
      <c r="A15" s="1" t="str">
        <f>IFERROR(__xludf.DUMMYFUNCTION("""COMPUTED_VALUE"""),"2023.04.21")</f>
        <v>2023.04.21</v>
      </c>
      <c r="B15" s="2">
        <f>IFERROR(__xludf.DUMMYFUNCTION("""COMPUTED_VALUE"""),190300.0)</f>
        <v>190300</v>
      </c>
      <c r="C15" s="2">
        <f>IFERROR(__xludf.DUMMYFUNCTION("""COMPUTED_VALUE"""),1300.0)</f>
        <v>1300</v>
      </c>
      <c r="D15" s="3">
        <f>IFERROR(__xludf.DUMMYFUNCTION("""COMPUTED_VALUE"""),-0.0068)</f>
        <v>-0.0068</v>
      </c>
      <c r="E15" s="2">
        <f>IFERROR(__xludf.DUMMYFUNCTION("""COMPUTED_VALUE"""),479007.0)</f>
        <v>479007</v>
      </c>
      <c r="F15" s="2">
        <f>IFERROR(__xludf.DUMMYFUNCTION("""COMPUTED_VALUE"""),-22759.0)</f>
        <v>-22759</v>
      </c>
      <c r="G15" s="2">
        <f>IFERROR(__xludf.DUMMYFUNCTION("""COMPUTED_VALUE"""),-79593.0)</f>
        <v>-79593</v>
      </c>
      <c r="H15" s="2">
        <f>IFERROR(__xludf.DUMMYFUNCTION("""COMPUTED_VALUE"""),7.7518341E7)</f>
        <v>77518341</v>
      </c>
      <c r="I15" s="3">
        <f>IFERROR(__xludf.DUMMYFUNCTION("""COMPUTED_VALUE"""),0.4725)</f>
        <v>0.4725</v>
      </c>
    </row>
    <row r="16">
      <c r="A16" s="1" t="str">
        <f>IFERROR(__xludf.DUMMYFUNCTION("""COMPUTED_VALUE"""),"2023.04.20")</f>
        <v>2023.04.20</v>
      </c>
      <c r="B16" s="2">
        <f>IFERROR(__xludf.DUMMYFUNCTION("""COMPUTED_VALUE"""),191600.0)</f>
        <v>191600</v>
      </c>
      <c r="C16" s="1">
        <f>IFERROR(__xludf.DUMMYFUNCTION("""COMPUTED_VALUE"""),200.0)</f>
        <v>200</v>
      </c>
      <c r="D16" s="1" t="str">
        <f>IFERROR(__xludf.DUMMYFUNCTION("""COMPUTED_VALUE"""),"+0.10%")</f>
        <v>+0.10%</v>
      </c>
      <c r="E16" s="2">
        <f>IFERROR(__xludf.DUMMYFUNCTION("""COMPUTED_VALUE"""),581315.0)</f>
        <v>581315</v>
      </c>
      <c r="F16" s="2">
        <f>IFERROR(__xludf.DUMMYFUNCTION("""COMPUTED_VALUE"""),-46337.0)</f>
        <v>-46337</v>
      </c>
      <c r="G16" s="1" t="str">
        <f>IFERROR(__xludf.DUMMYFUNCTION("""COMPUTED_VALUE"""),"+44,318")</f>
        <v>+44,318</v>
      </c>
      <c r="H16" s="2">
        <f>IFERROR(__xludf.DUMMYFUNCTION("""COMPUTED_VALUE"""),7.7595998E7)</f>
        <v>77595998</v>
      </c>
      <c r="I16" s="3">
        <f>IFERROR(__xludf.DUMMYFUNCTION("""COMPUTED_VALUE"""),0.473)</f>
        <v>0.473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IFERROR(__xludf.DUMMYFUNCTION("""COMPUTED_VALUE"""),"2023.04.19")</f>
        <v>2023.04.19</v>
      </c>
      <c r="B20" s="2">
        <f>IFERROR(__xludf.DUMMYFUNCTION("""COMPUTED_VALUE"""),191400.0)</f>
        <v>191400</v>
      </c>
      <c r="C20" s="2">
        <f>IFERROR(__xludf.DUMMYFUNCTION("""COMPUTED_VALUE"""),1400.0)</f>
        <v>1400</v>
      </c>
      <c r="D20" s="3">
        <f>IFERROR(__xludf.DUMMYFUNCTION("""COMPUTED_VALUE"""),-0.0073)</f>
        <v>-0.0073</v>
      </c>
      <c r="E20" s="2">
        <f>IFERROR(__xludf.DUMMYFUNCTION("""COMPUTED_VALUE"""),612192.0)</f>
        <v>612192</v>
      </c>
      <c r="F20" s="2">
        <f>IFERROR(__xludf.DUMMYFUNCTION("""COMPUTED_VALUE"""),-65250.0)</f>
        <v>-65250</v>
      </c>
      <c r="G20" s="2">
        <f>IFERROR(__xludf.DUMMYFUNCTION("""COMPUTED_VALUE"""),-160887.0)</f>
        <v>-160887</v>
      </c>
      <c r="H20" s="2">
        <f>IFERROR(__xludf.DUMMYFUNCTION("""COMPUTED_VALUE"""),7.761168E7)</f>
        <v>77611680</v>
      </c>
      <c r="I20" s="3">
        <f>IFERROR(__xludf.DUMMYFUNCTION("""COMPUTED_VALUE"""),0.4731)</f>
        <v>0.4731</v>
      </c>
    </row>
    <row r="21">
      <c r="A21" s="1" t="str">
        <f>IFERROR(__xludf.DUMMYFUNCTION("""COMPUTED_VALUE"""),"2023.04.18")</f>
        <v>2023.04.18</v>
      </c>
      <c r="B21" s="2">
        <f>IFERROR(__xludf.DUMMYFUNCTION("""COMPUTED_VALUE"""),192800.0)</f>
        <v>192800</v>
      </c>
      <c r="C21" s="2">
        <f>IFERROR(__xludf.DUMMYFUNCTION("""COMPUTED_VALUE"""),4200.0)</f>
        <v>4200</v>
      </c>
      <c r="D21" s="3">
        <f>IFERROR(__xludf.DUMMYFUNCTION("""COMPUTED_VALUE"""),-0.0213)</f>
        <v>-0.0213</v>
      </c>
      <c r="E21" s="2">
        <f>IFERROR(__xludf.DUMMYFUNCTION("""COMPUTED_VALUE"""),1022386.0)</f>
        <v>1022386</v>
      </c>
      <c r="F21" s="2">
        <f>IFERROR(__xludf.DUMMYFUNCTION("""COMPUTED_VALUE"""),-246938.0)</f>
        <v>-246938</v>
      </c>
      <c r="G21" s="2">
        <f>IFERROR(__xludf.DUMMYFUNCTION("""COMPUTED_VALUE"""),-224856.0)</f>
        <v>-224856</v>
      </c>
      <c r="H21" s="2">
        <f>IFERROR(__xludf.DUMMYFUNCTION("""COMPUTED_VALUE"""),7.7769567E7)</f>
        <v>77769567</v>
      </c>
      <c r="I21" s="3">
        <f>IFERROR(__xludf.DUMMYFUNCTION("""COMPUTED_VALUE"""),0.4741)</f>
        <v>0.4741</v>
      </c>
    </row>
    <row r="22">
      <c r="A22" s="1" t="str">
        <f>IFERROR(__xludf.DUMMYFUNCTION("""COMPUTED_VALUE"""),"2023.04.17")</f>
        <v>2023.04.17</v>
      </c>
      <c r="B22" s="2">
        <f>IFERROR(__xludf.DUMMYFUNCTION("""COMPUTED_VALUE"""),197000.0)</f>
        <v>197000</v>
      </c>
      <c r="C22" s="2">
        <f>IFERROR(__xludf.DUMMYFUNCTION("""COMPUTED_VALUE"""),2000.0)</f>
        <v>2000</v>
      </c>
      <c r="D22" s="3">
        <f>IFERROR(__xludf.DUMMYFUNCTION("""COMPUTED_VALUE"""),-0.0101)</f>
        <v>-0.0101</v>
      </c>
      <c r="E22" s="2">
        <f>IFERROR(__xludf.DUMMYFUNCTION("""COMPUTED_VALUE"""),556371.0)</f>
        <v>556371</v>
      </c>
      <c r="F22" s="2">
        <f>IFERROR(__xludf.DUMMYFUNCTION("""COMPUTED_VALUE"""),-109089.0)</f>
        <v>-109089</v>
      </c>
      <c r="G22" s="2">
        <f>IFERROR(__xludf.DUMMYFUNCTION("""COMPUTED_VALUE"""),-29810.0)</f>
        <v>-29810</v>
      </c>
      <c r="H22" s="2">
        <f>IFERROR(__xludf.DUMMYFUNCTION("""COMPUTED_VALUE"""),7.7994423E7)</f>
        <v>77994423</v>
      </c>
      <c r="I22" s="3">
        <f>IFERROR(__xludf.DUMMYFUNCTION("""COMPUTED_VALUE"""),0.4754)</f>
        <v>0.4754</v>
      </c>
    </row>
    <row r="23">
      <c r="A23" s="1" t="str">
        <f>IFERROR(__xludf.DUMMYFUNCTION("""COMPUTED_VALUE"""),"2023.04.14")</f>
        <v>2023.04.14</v>
      </c>
      <c r="B23" s="2">
        <f>IFERROR(__xludf.DUMMYFUNCTION("""COMPUTED_VALUE"""),199000.0)</f>
        <v>199000</v>
      </c>
      <c r="C23" s="2">
        <f>IFERROR(__xludf.DUMMYFUNCTION("""COMPUTED_VALUE"""),2600.0)</f>
        <v>2600</v>
      </c>
      <c r="D23" s="1" t="str">
        <f>IFERROR(__xludf.DUMMYFUNCTION("""COMPUTED_VALUE"""),"+1.32%")</f>
        <v>+1.32%</v>
      </c>
      <c r="E23" s="2">
        <f>IFERROR(__xludf.DUMMYFUNCTION("""COMPUTED_VALUE"""),964852.0)</f>
        <v>964852</v>
      </c>
      <c r="F23" s="1" t="str">
        <f>IFERROR(__xludf.DUMMYFUNCTION("""COMPUTED_VALUE"""),"+118,942")</f>
        <v>+118,942</v>
      </c>
      <c r="G23" s="1" t="str">
        <f>IFERROR(__xludf.DUMMYFUNCTION("""COMPUTED_VALUE"""),"+63,184")</f>
        <v>+63,184</v>
      </c>
      <c r="H23" s="2">
        <f>IFERROR(__xludf.DUMMYFUNCTION("""COMPUTED_VALUE"""),7.8024233E7)</f>
        <v>78024233</v>
      </c>
      <c r="I23" s="3">
        <f>IFERROR(__xludf.DUMMYFUNCTION("""COMPUTED_VALUE"""),0.4756)</f>
        <v>0.4756</v>
      </c>
    </row>
    <row r="24">
      <c r="A24" s="1" t="str">
        <f>IFERROR(__xludf.DUMMYFUNCTION("""COMPUTED_VALUE"""),"2023.04.13")</f>
        <v>2023.04.13</v>
      </c>
      <c r="B24" s="2">
        <f>IFERROR(__xludf.DUMMYFUNCTION("""COMPUTED_VALUE"""),196400.0)</f>
        <v>196400</v>
      </c>
      <c r="C24" s="2">
        <f>IFERROR(__xludf.DUMMYFUNCTION("""COMPUTED_VALUE"""),1600.0)</f>
        <v>1600</v>
      </c>
      <c r="D24" s="3">
        <f>IFERROR(__xludf.DUMMYFUNCTION("""COMPUTED_VALUE"""),-0.0081)</f>
        <v>-0.0081</v>
      </c>
      <c r="E24" s="2">
        <f>IFERROR(__xludf.DUMMYFUNCTION("""COMPUTED_VALUE"""),727674.0)</f>
        <v>727674</v>
      </c>
      <c r="F24" s="1" t="str">
        <f>IFERROR(__xludf.DUMMYFUNCTION("""COMPUTED_VALUE"""),"+44,035")</f>
        <v>+44,035</v>
      </c>
      <c r="G24" s="2">
        <f>IFERROR(__xludf.DUMMYFUNCTION("""COMPUTED_VALUE"""),-194567.0)</f>
        <v>-194567</v>
      </c>
      <c r="H24" s="2">
        <f>IFERROR(__xludf.DUMMYFUNCTION("""COMPUTED_VALUE"""),7.7961049E7)</f>
        <v>77961049</v>
      </c>
      <c r="I24" s="3">
        <f>IFERROR(__xludf.DUMMYFUNCTION("""COMPUTED_VALUE"""),0.4752)</f>
        <v>0.4752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IFERROR(__xludf.DUMMYFUNCTION("""COMPUTED_VALUE"""),"2023.04.12")</f>
        <v>2023.04.12</v>
      </c>
      <c r="B28" s="2">
        <f>IFERROR(__xludf.DUMMYFUNCTION("""COMPUTED_VALUE"""),198000.0)</f>
        <v>198000</v>
      </c>
      <c r="C28" s="2">
        <f>IFERROR(__xludf.DUMMYFUNCTION("""COMPUTED_VALUE"""),1900.0)</f>
        <v>1900</v>
      </c>
      <c r="D28" s="3">
        <f>IFERROR(__xludf.DUMMYFUNCTION("""COMPUTED_VALUE"""),-0.0095)</f>
        <v>-0.0095</v>
      </c>
      <c r="E28" s="2">
        <f>IFERROR(__xludf.DUMMYFUNCTION("""COMPUTED_VALUE"""),700638.0)</f>
        <v>700638</v>
      </c>
      <c r="F28" s="2">
        <f>IFERROR(__xludf.DUMMYFUNCTION("""COMPUTED_VALUE"""),-56337.0)</f>
        <v>-56337</v>
      </c>
      <c r="G28" s="2">
        <f>IFERROR(__xludf.DUMMYFUNCTION("""COMPUTED_VALUE"""),-31265.0)</f>
        <v>-31265</v>
      </c>
      <c r="H28" s="2">
        <f>IFERROR(__xludf.DUMMYFUNCTION("""COMPUTED_VALUE"""),7.8155616E7)</f>
        <v>78155616</v>
      </c>
      <c r="I28" s="3">
        <f>IFERROR(__xludf.DUMMYFUNCTION("""COMPUTED_VALUE"""),0.4764)</f>
        <v>0.4764</v>
      </c>
    </row>
    <row r="29">
      <c r="A29" s="1" t="str">
        <f>IFERROR(__xludf.DUMMYFUNCTION("""COMPUTED_VALUE"""),"2023.04.11")</f>
        <v>2023.04.11</v>
      </c>
      <c r="B29" s="2">
        <f>IFERROR(__xludf.DUMMYFUNCTION("""COMPUTED_VALUE"""),199900.0)</f>
        <v>199900</v>
      </c>
      <c r="C29" s="2">
        <f>IFERROR(__xludf.DUMMYFUNCTION("""COMPUTED_VALUE"""),6900.0)</f>
        <v>6900</v>
      </c>
      <c r="D29" s="1" t="str">
        <f>IFERROR(__xludf.DUMMYFUNCTION("""COMPUTED_VALUE"""),"+3.58%")</f>
        <v>+3.58%</v>
      </c>
      <c r="E29" s="2">
        <f>IFERROR(__xludf.DUMMYFUNCTION("""COMPUTED_VALUE"""),1137837.0)</f>
        <v>1137837</v>
      </c>
      <c r="F29" s="1" t="str">
        <f>IFERROR(__xludf.DUMMYFUNCTION("""COMPUTED_VALUE"""),"+173,515")</f>
        <v>+173,515</v>
      </c>
      <c r="G29" s="1" t="str">
        <f>IFERROR(__xludf.DUMMYFUNCTION("""COMPUTED_VALUE"""),"+104,864")</f>
        <v>+104,864</v>
      </c>
      <c r="H29" s="2">
        <f>IFERROR(__xludf.DUMMYFUNCTION("""COMPUTED_VALUE"""),7.8154167E7)</f>
        <v>78154167</v>
      </c>
      <c r="I29" s="3">
        <f>IFERROR(__xludf.DUMMYFUNCTION("""COMPUTED_VALUE"""),0.4764)</f>
        <v>0.4764</v>
      </c>
    </row>
    <row r="30">
      <c r="A30" s="1" t="str">
        <f>IFERROR(__xludf.DUMMYFUNCTION("""COMPUTED_VALUE"""),"2023.04.10")</f>
        <v>2023.04.10</v>
      </c>
      <c r="B30" s="2">
        <f>IFERROR(__xludf.DUMMYFUNCTION("""COMPUTED_VALUE"""),193000.0)</f>
        <v>193000</v>
      </c>
      <c r="C30" s="1">
        <f>IFERROR(__xludf.DUMMYFUNCTION("""COMPUTED_VALUE"""),400.0)</f>
        <v>400</v>
      </c>
      <c r="D30" s="3">
        <f>IFERROR(__xludf.DUMMYFUNCTION("""COMPUTED_VALUE"""),-0.0021)</f>
        <v>-0.0021</v>
      </c>
      <c r="E30" s="2">
        <f>IFERROR(__xludf.DUMMYFUNCTION("""COMPUTED_VALUE"""),783772.0)</f>
        <v>783772</v>
      </c>
      <c r="F30" s="2">
        <f>IFERROR(__xludf.DUMMYFUNCTION("""COMPUTED_VALUE"""),-43975.0)</f>
        <v>-43975</v>
      </c>
      <c r="G30" s="1" t="str">
        <f>IFERROR(__xludf.DUMMYFUNCTION("""COMPUTED_VALUE"""),"+106,165")</f>
        <v>+106,165</v>
      </c>
      <c r="H30" s="2">
        <f>IFERROR(__xludf.DUMMYFUNCTION("""COMPUTED_VALUE"""),7.8080503E7)</f>
        <v>78080503</v>
      </c>
      <c r="I30" s="3">
        <f>IFERROR(__xludf.DUMMYFUNCTION("""COMPUTED_VALUE"""),0.476)</f>
        <v>0.476</v>
      </c>
    </row>
    <row r="31">
      <c r="A31" s="1" t="str">
        <f>IFERROR(__xludf.DUMMYFUNCTION("""COMPUTED_VALUE"""),"2023.04.07")</f>
        <v>2023.04.07</v>
      </c>
      <c r="B31" s="2">
        <f>IFERROR(__xludf.DUMMYFUNCTION("""COMPUTED_VALUE"""),193400.0)</f>
        <v>193400</v>
      </c>
      <c r="C31" s="2">
        <f>IFERROR(__xludf.DUMMYFUNCTION("""COMPUTED_VALUE"""),1500.0)</f>
        <v>1500</v>
      </c>
      <c r="D31" s="1" t="str">
        <f>IFERROR(__xludf.DUMMYFUNCTION("""COMPUTED_VALUE"""),"+0.78%")</f>
        <v>+0.78%</v>
      </c>
      <c r="E31" s="2">
        <f>IFERROR(__xludf.DUMMYFUNCTION("""COMPUTED_VALUE"""),531141.0)</f>
        <v>531141</v>
      </c>
      <c r="F31" s="2">
        <f>IFERROR(__xludf.DUMMYFUNCTION("""COMPUTED_VALUE"""),-28699.0)</f>
        <v>-28699</v>
      </c>
      <c r="G31" s="1" t="str">
        <f>IFERROR(__xludf.DUMMYFUNCTION("""COMPUTED_VALUE"""),"+90,761")</f>
        <v>+90,761</v>
      </c>
      <c r="H31" s="2">
        <f>IFERROR(__xludf.DUMMYFUNCTION("""COMPUTED_VALUE"""),7.7863338E7)</f>
        <v>77863338</v>
      </c>
      <c r="I31" s="3">
        <f>IFERROR(__xludf.DUMMYFUNCTION("""COMPUTED_VALUE"""),0.4746)</f>
        <v>0.4746</v>
      </c>
    </row>
    <row r="32">
      <c r="A32" s="1" t="str">
        <f>IFERROR(__xludf.DUMMYFUNCTION("""COMPUTED_VALUE"""),"2023.04.06")</f>
        <v>2023.04.06</v>
      </c>
      <c r="B32" s="2">
        <f>IFERROR(__xludf.DUMMYFUNCTION("""COMPUTED_VALUE"""),191900.0)</f>
        <v>191900</v>
      </c>
      <c r="C32" s="2">
        <f>IFERROR(__xludf.DUMMYFUNCTION("""COMPUTED_VALUE"""),7300.0)</f>
        <v>7300</v>
      </c>
      <c r="D32" s="3">
        <f>IFERROR(__xludf.DUMMYFUNCTION("""COMPUTED_VALUE"""),-0.0366)</f>
        <v>-0.0366</v>
      </c>
      <c r="E32" s="2">
        <f>IFERROR(__xludf.DUMMYFUNCTION("""COMPUTED_VALUE"""),1409355.0)</f>
        <v>1409355</v>
      </c>
      <c r="F32" s="2">
        <f>IFERROR(__xludf.DUMMYFUNCTION("""COMPUTED_VALUE"""),-427212.0)</f>
        <v>-427212</v>
      </c>
      <c r="G32" s="2">
        <f>IFERROR(__xludf.DUMMYFUNCTION("""COMPUTED_VALUE"""),-205122.0)</f>
        <v>-205122</v>
      </c>
      <c r="H32" s="2">
        <f>IFERROR(__xludf.DUMMYFUNCTION("""COMPUTED_VALUE"""),7.7772577E7)</f>
        <v>77772577</v>
      </c>
      <c r="I32" s="3">
        <f>IFERROR(__xludf.DUMMYFUNCTION("""COMPUTED_VALUE"""),0.4741)</f>
        <v>0.4741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IFERROR(__xludf.DUMMYFUNCTION("IMPORTHTML(""https://finance.naver.com/item/frgn.naver?code=035420&amp;page=3"",""table"", 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IFERROR(__xludf.DUMMYFUNCTION("""COMPUTED_VALUE"""),"2023.04.05")</f>
        <v>2023.04.05</v>
      </c>
      <c r="B4" s="2">
        <f>IFERROR(__xludf.DUMMYFUNCTION("""COMPUTED_VALUE"""),199200.0)</f>
        <v>199200</v>
      </c>
      <c r="C4" s="2">
        <f>IFERROR(__xludf.DUMMYFUNCTION("""COMPUTED_VALUE"""),1800.0)</f>
        <v>1800</v>
      </c>
      <c r="D4" s="3">
        <f>IFERROR(__xludf.DUMMYFUNCTION("""COMPUTED_VALUE"""),-0.009)</f>
        <v>-0.009</v>
      </c>
      <c r="E4" s="2">
        <f>IFERROR(__xludf.DUMMYFUNCTION("""COMPUTED_VALUE"""),485125.0)</f>
        <v>485125</v>
      </c>
      <c r="F4" s="2">
        <f>IFERROR(__xludf.DUMMYFUNCTION("""COMPUTED_VALUE"""),-39500.0)</f>
        <v>-39500</v>
      </c>
      <c r="G4" s="2">
        <f>IFERROR(__xludf.DUMMYFUNCTION("""COMPUTED_VALUE"""),-25385.0)</f>
        <v>-25385</v>
      </c>
      <c r="H4" s="2">
        <f>IFERROR(__xludf.DUMMYFUNCTION("""COMPUTED_VALUE"""),7.7977809E7)</f>
        <v>77977809</v>
      </c>
      <c r="I4" s="3">
        <f>IFERROR(__xludf.DUMMYFUNCTION("""COMPUTED_VALUE"""),0.4753)</f>
        <v>0.4753</v>
      </c>
    </row>
    <row r="5">
      <c r="A5" s="1" t="str">
        <f>IFERROR(__xludf.DUMMYFUNCTION("""COMPUTED_VALUE"""),"2023.04.04")</f>
        <v>2023.04.04</v>
      </c>
      <c r="B5" s="2">
        <f>IFERROR(__xludf.DUMMYFUNCTION("""COMPUTED_VALUE"""),201000.0)</f>
        <v>201000</v>
      </c>
      <c r="C5" s="2">
        <f>IFERROR(__xludf.DUMMYFUNCTION("""COMPUTED_VALUE"""),2800.0)</f>
        <v>2800</v>
      </c>
      <c r="D5" s="1" t="str">
        <f>IFERROR(__xludf.DUMMYFUNCTION("""COMPUTED_VALUE"""),"+1.41%")</f>
        <v>+1.41%</v>
      </c>
      <c r="E5" s="2">
        <f>IFERROR(__xludf.DUMMYFUNCTION("""COMPUTED_VALUE"""),575220.0)</f>
        <v>575220</v>
      </c>
      <c r="F5" s="2">
        <f>IFERROR(__xludf.DUMMYFUNCTION("""COMPUTED_VALUE"""),-2621.0)</f>
        <v>-2621</v>
      </c>
      <c r="G5" s="1" t="str">
        <f>IFERROR(__xludf.DUMMYFUNCTION("""COMPUTED_VALUE"""),"+159,090")</f>
        <v>+159,090</v>
      </c>
      <c r="H5" s="2">
        <f>IFERROR(__xludf.DUMMYFUNCTION("""COMPUTED_VALUE"""),7.8003414E7)</f>
        <v>78003414</v>
      </c>
      <c r="I5" s="3">
        <f>IFERROR(__xludf.DUMMYFUNCTION("""COMPUTED_VALUE"""),0.4755)</f>
        <v>0.4755</v>
      </c>
    </row>
    <row r="6">
      <c r="A6" s="1" t="str">
        <f>IFERROR(__xludf.DUMMYFUNCTION("""COMPUTED_VALUE"""),"2023.04.03")</f>
        <v>2023.04.03</v>
      </c>
      <c r="B6" s="2">
        <f>IFERROR(__xludf.DUMMYFUNCTION("""COMPUTED_VALUE"""),198200.0)</f>
        <v>198200</v>
      </c>
      <c r="C6" s="2">
        <f>IFERROR(__xludf.DUMMYFUNCTION("""COMPUTED_VALUE"""),3800.0)</f>
        <v>3800</v>
      </c>
      <c r="D6" s="3">
        <f>IFERROR(__xludf.DUMMYFUNCTION("""COMPUTED_VALUE"""),-0.0188)</f>
        <v>-0.0188</v>
      </c>
      <c r="E6" s="2">
        <f>IFERROR(__xludf.DUMMYFUNCTION("""COMPUTED_VALUE"""),794745.0)</f>
        <v>794745</v>
      </c>
      <c r="F6" s="2">
        <f>IFERROR(__xludf.DUMMYFUNCTION("""COMPUTED_VALUE"""),-144841.0)</f>
        <v>-144841</v>
      </c>
      <c r="G6" s="2">
        <f>IFERROR(__xludf.DUMMYFUNCTION("""COMPUTED_VALUE"""),-53178.0)</f>
        <v>-53178</v>
      </c>
      <c r="H6" s="2">
        <f>IFERROR(__xludf.DUMMYFUNCTION("""COMPUTED_VALUE"""),7.7844324E7)</f>
        <v>77844324</v>
      </c>
      <c r="I6" s="3">
        <f>IFERROR(__xludf.DUMMYFUNCTION("""COMPUTED_VALUE"""),0.4745)</f>
        <v>0.4745</v>
      </c>
    </row>
    <row r="7">
      <c r="A7" s="1" t="str">
        <f>IFERROR(__xludf.DUMMYFUNCTION("""COMPUTED_VALUE"""),"2023.03.31")</f>
        <v>2023.03.31</v>
      </c>
      <c r="B7" s="2">
        <f>IFERROR(__xludf.DUMMYFUNCTION("""COMPUTED_VALUE"""),202000.0)</f>
        <v>202000</v>
      </c>
      <c r="C7" s="2">
        <f>IFERROR(__xludf.DUMMYFUNCTION("""COMPUTED_VALUE"""),1000.0)</f>
        <v>1000</v>
      </c>
      <c r="D7" s="1" t="str">
        <f>IFERROR(__xludf.DUMMYFUNCTION("""COMPUTED_VALUE"""),"+0.50%")</f>
        <v>+0.50%</v>
      </c>
      <c r="E7" s="2">
        <f>IFERROR(__xludf.DUMMYFUNCTION("""COMPUTED_VALUE"""),937726.0)</f>
        <v>937726</v>
      </c>
      <c r="F7" s="1" t="str">
        <f>IFERROR(__xludf.DUMMYFUNCTION("""COMPUTED_VALUE"""),"+14,114")</f>
        <v>+14,114</v>
      </c>
      <c r="G7" s="2">
        <f>IFERROR(__xludf.DUMMYFUNCTION("""COMPUTED_VALUE"""),-27749.0)</f>
        <v>-27749</v>
      </c>
      <c r="H7" s="2">
        <f>IFERROR(__xludf.DUMMYFUNCTION("""COMPUTED_VALUE"""),7.7897502E7)</f>
        <v>77897502</v>
      </c>
      <c r="I7" s="3">
        <f>IFERROR(__xludf.DUMMYFUNCTION("""COMPUTED_VALUE"""),0.4748)</f>
        <v>0.4748</v>
      </c>
    </row>
    <row r="8">
      <c r="A8" s="1" t="str">
        <f>IFERROR(__xludf.DUMMYFUNCTION("""COMPUTED_VALUE"""),"2023.03.30")</f>
        <v>2023.03.30</v>
      </c>
      <c r="B8" s="2">
        <f>IFERROR(__xludf.DUMMYFUNCTION("""COMPUTED_VALUE"""),201000.0)</f>
        <v>201000</v>
      </c>
      <c r="C8" s="2">
        <f>IFERROR(__xludf.DUMMYFUNCTION("""COMPUTED_VALUE"""),1900.0)</f>
        <v>1900</v>
      </c>
      <c r="D8" s="1" t="str">
        <f>IFERROR(__xludf.DUMMYFUNCTION("""COMPUTED_VALUE"""),"+0.95%")</f>
        <v>+0.95%</v>
      </c>
      <c r="E8" s="2">
        <f>IFERROR(__xludf.DUMMYFUNCTION("""COMPUTED_VALUE"""),788108.0)</f>
        <v>788108</v>
      </c>
      <c r="F8" s="2">
        <f>IFERROR(__xludf.DUMMYFUNCTION("""COMPUTED_VALUE"""),-11415.0)</f>
        <v>-11415</v>
      </c>
      <c r="G8" s="2">
        <f>IFERROR(__xludf.DUMMYFUNCTION("""COMPUTED_VALUE"""),-31074.0)</f>
        <v>-31074</v>
      </c>
      <c r="H8" s="2">
        <f>IFERROR(__xludf.DUMMYFUNCTION("""COMPUTED_VALUE"""),7.7898114E7)</f>
        <v>77898114</v>
      </c>
      <c r="I8" s="3">
        <f>IFERROR(__xludf.DUMMYFUNCTION("""COMPUTED_VALUE"""),0.4748)</f>
        <v>0.4748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IFERROR(__xludf.DUMMYFUNCTION("""COMPUTED_VALUE"""),"2023.03.29")</f>
        <v>2023.03.29</v>
      </c>
      <c r="B12" s="2">
        <f>IFERROR(__xludf.DUMMYFUNCTION("""COMPUTED_VALUE"""),199100.0)</f>
        <v>199100</v>
      </c>
      <c r="C12" s="1">
        <f>IFERROR(__xludf.DUMMYFUNCTION("""COMPUTED_VALUE"""),400.0)</f>
        <v>400</v>
      </c>
      <c r="D12" s="3">
        <f>IFERROR(__xludf.DUMMYFUNCTION("""COMPUTED_VALUE"""),-0.002)</f>
        <v>-0.002</v>
      </c>
      <c r="E12" s="2">
        <f>IFERROR(__xludf.DUMMYFUNCTION("""COMPUTED_VALUE"""),442034.0)</f>
        <v>442034</v>
      </c>
      <c r="F12" s="2">
        <f>IFERROR(__xludf.DUMMYFUNCTION("""COMPUTED_VALUE"""),-31635.0)</f>
        <v>-31635</v>
      </c>
      <c r="G12" s="1" t="str">
        <f>IFERROR(__xludf.DUMMYFUNCTION("""COMPUTED_VALUE"""),"+67,014")</f>
        <v>+67,014</v>
      </c>
      <c r="H12" s="2">
        <f>IFERROR(__xludf.DUMMYFUNCTION("""COMPUTED_VALUE"""),7.7883545E7)</f>
        <v>77883545</v>
      </c>
      <c r="I12" s="3">
        <f>IFERROR(__xludf.DUMMYFUNCTION("""COMPUTED_VALUE"""),0.4748)</f>
        <v>0.4748</v>
      </c>
    </row>
    <row r="13">
      <c r="A13" s="1" t="str">
        <f>IFERROR(__xludf.DUMMYFUNCTION("""COMPUTED_VALUE"""),"2023.03.28")</f>
        <v>2023.03.28</v>
      </c>
      <c r="B13" s="2">
        <f>IFERROR(__xludf.DUMMYFUNCTION("""COMPUTED_VALUE"""),199500.0)</f>
        <v>199500</v>
      </c>
      <c r="C13" s="1">
        <f>IFERROR(__xludf.DUMMYFUNCTION("""COMPUTED_VALUE"""),200.0)</f>
        <v>200</v>
      </c>
      <c r="D13" s="1" t="str">
        <f>IFERROR(__xludf.DUMMYFUNCTION("""COMPUTED_VALUE"""),"+0.10%")</f>
        <v>+0.10%</v>
      </c>
      <c r="E13" s="2">
        <f>IFERROR(__xludf.DUMMYFUNCTION("""COMPUTED_VALUE"""),586388.0)</f>
        <v>586388</v>
      </c>
      <c r="F13" s="2">
        <f>IFERROR(__xludf.DUMMYFUNCTION("""COMPUTED_VALUE"""),-24515.0)</f>
        <v>-24515</v>
      </c>
      <c r="G13" s="2">
        <f>IFERROR(__xludf.DUMMYFUNCTION("""COMPUTED_VALUE"""),-20072.0)</f>
        <v>-20072</v>
      </c>
      <c r="H13" s="2">
        <f>IFERROR(__xludf.DUMMYFUNCTION("""COMPUTED_VALUE"""),7.7816531E7)</f>
        <v>77816531</v>
      </c>
      <c r="I13" s="3">
        <f>IFERROR(__xludf.DUMMYFUNCTION("""COMPUTED_VALUE"""),0.4743)</f>
        <v>0.4743</v>
      </c>
    </row>
    <row r="14">
      <c r="A14" s="1" t="str">
        <f>IFERROR(__xludf.DUMMYFUNCTION("""COMPUTED_VALUE"""),"2023.03.27")</f>
        <v>2023.03.27</v>
      </c>
      <c r="B14" s="2">
        <f>IFERROR(__xludf.DUMMYFUNCTION("""COMPUTED_VALUE"""),199300.0)</f>
        <v>199300</v>
      </c>
      <c r="C14" s="2">
        <f>IFERROR(__xludf.DUMMYFUNCTION("""COMPUTED_VALUE"""),3200.0)</f>
        <v>3200</v>
      </c>
      <c r="D14" s="3">
        <f>IFERROR(__xludf.DUMMYFUNCTION("""COMPUTED_VALUE"""),-0.0158)</f>
        <v>-0.0158</v>
      </c>
      <c r="E14" s="2">
        <f>IFERROR(__xludf.DUMMYFUNCTION("""COMPUTED_VALUE"""),611569.0)</f>
        <v>611569</v>
      </c>
      <c r="F14" s="2">
        <f>IFERROR(__xludf.DUMMYFUNCTION("""COMPUTED_VALUE"""),-14507.0)</f>
        <v>-14507</v>
      </c>
      <c r="G14" s="2">
        <f>IFERROR(__xludf.DUMMYFUNCTION("""COMPUTED_VALUE"""),-46585.0)</f>
        <v>-46585</v>
      </c>
      <c r="H14" s="2">
        <f>IFERROR(__xludf.DUMMYFUNCTION("""COMPUTED_VALUE"""),7.7836603E7)</f>
        <v>77836603</v>
      </c>
      <c r="I14" s="3">
        <f>IFERROR(__xludf.DUMMYFUNCTION("""COMPUTED_VALUE"""),0.4745)</f>
        <v>0.4745</v>
      </c>
    </row>
    <row r="15">
      <c r="A15" s="1" t="str">
        <f>IFERROR(__xludf.DUMMYFUNCTION("""COMPUTED_VALUE"""),"2023.03.24")</f>
        <v>2023.03.24</v>
      </c>
      <c r="B15" s="2">
        <f>IFERROR(__xludf.DUMMYFUNCTION("""COMPUTED_VALUE"""),202500.0)</f>
        <v>202500</v>
      </c>
      <c r="C15" s="2">
        <f>IFERROR(__xludf.DUMMYFUNCTION("""COMPUTED_VALUE"""),1500.0)</f>
        <v>1500</v>
      </c>
      <c r="D15" s="3">
        <f>IFERROR(__xludf.DUMMYFUNCTION("""COMPUTED_VALUE"""),-0.0074)</f>
        <v>-0.0074</v>
      </c>
      <c r="E15" s="2">
        <f>IFERROR(__xludf.DUMMYFUNCTION("""COMPUTED_VALUE"""),599102.0)</f>
        <v>599102</v>
      </c>
      <c r="F15" s="2">
        <f>IFERROR(__xludf.DUMMYFUNCTION("""COMPUTED_VALUE"""),-45345.0)</f>
        <v>-45345</v>
      </c>
      <c r="G15" s="2">
        <f>IFERROR(__xludf.DUMMYFUNCTION("""COMPUTED_VALUE"""),-44516.0)</f>
        <v>-44516</v>
      </c>
      <c r="H15" s="2">
        <f>IFERROR(__xludf.DUMMYFUNCTION("""COMPUTED_VALUE"""),7.7883188E7)</f>
        <v>77883188</v>
      </c>
      <c r="I15" s="3">
        <f>IFERROR(__xludf.DUMMYFUNCTION("""COMPUTED_VALUE"""),0.4748)</f>
        <v>0.4748</v>
      </c>
    </row>
    <row r="16">
      <c r="A16" s="1" t="str">
        <f>IFERROR(__xludf.DUMMYFUNCTION("""COMPUTED_VALUE"""),"2023.03.23")</f>
        <v>2023.03.23</v>
      </c>
      <c r="B16" s="2">
        <f>IFERROR(__xludf.DUMMYFUNCTION("""COMPUTED_VALUE"""),204000.0)</f>
        <v>204000</v>
      </c>
      <c r="C16" s="2">
        <f>IFERROR(__xludf.DUMMYFUNCTION("""COMPUTED_VALUE"""),3000.0)</f>
        <v>3000</v>
      </c>
      <c r="D16" s="3">
        <f>IFERROR(__xludf.DUMMYFUNCTION("""COMPUTED_VALUE"""),-0.0145)</f>
        <v>-0.0145</v>
      </c>
      <c r="E16" s="2">
        <f>IFERROR(__xludf.DUMMYFUNCTION("""COMPUTED_VALUE"""),607503.0)</f>
        <v>607503</v>
      </c>
      <c r="F16" s="2">
        <f>IFERROR(__xludf.DUMMYFUNCTION("""COMPUTED_VALUE"""),-33155.0)</f>
        <v>-33155</v>
      </c>
      <c r="G16" s="2">
        <f>IFERROR(__xludf.DUMMYFUNCTION("""COMPUTED_VALUE"""),-41295.0)</f>
        <v>-41295</v>
      </c>
      <c r="H16" s="2">
        <f>IFERROR(__xludf.DUMMYFUNCTION("""COMPUTED_VALUE"""),7.7942704E7)</f>
        <v>77942704</v>
      </c>
      <c r="I16" s="3">
        <f>IFERROR(__xludf.DUMMYFUNCTION("""COMPUTED_VALUE"""),0.4751)</f>
        <v>0.4751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IFERROR(__xludf.DUMMYFUNCTION("""COMPUTED_VALUE"""),"2023.03.22")</f>
        <v>2023.03.22</v>
      </c>
      <c r="B20" s="2">
        <f>IFERROR(__xludf.DUMMYFUNCTION("""COMPUTED_VALUE"""),207000.0)</f>
        <v>207000</v>
      </c>
      <c r="C20" s="2">
        <f>IFERROR(__xludf.DUMMYFUNCTION("""COMPUTED_VALUE"""),6500.0)</f>
        <v>6500</v>
      </c>
      <c r="D20" s="1" t="str">
        <f>IFERROR(__xludf.DUMMYFUNCTION("""COMPUTED_VALUE"""),"+3.24%")</f>
        <v>+3.24%</v>
      </c>
      <c r="E20" s="2">
        <f>IFERROR(__xludf.DUMMYFUNCTION("""COMPUTED_VALUE"""),655503.0)</f>
        <v>655503</v>
      </c>
      <c r="F20" s="1" t="str">
        <f>IFERROR(__xludf.DUMMYFUNCTION("""COMPUTED_VALUE"""),"+84,636")</f>
        <v>+84,636</v>
      </c>
      <c r="G20" s="1" t="str">
        <f>IFERROR(__xludf.DUMMYFUNCTION("""COMPUTED_VALUE"""),"+155,295")</f>
        <v>+155,295</v>
      </c>
      <c r="H20" s="2">
        <f>IFERROR(__xludf.DUMMYFUNCTION("""COMPUTED_VALUE"""),7.7884099E7)</f>
        <v>77884099</v>
      </c>
      <c r="I20" s="3">
        <f>IFERROR(__xludf.DUMMYFUNCTION("""COMPUTED_VALUE"""),0.4748)</f>
        <v>0.4748</v>
      </c>
    </row>
    <row r="21">
      <c r="A21" s="1" t="str">
        <f>IFERROR(__xludf.DUMMYFUNCTION("""COMPUTED_VALUE"""),"2023.03.21")</f>
        <v>2023.03.21</v>
      </c>
      <c r="B21" s="2">
        <f>IFERROR(__xludf.DUMMYFUNCTION("""COMPUTED_VALUE"""),200500.0)</f>
        <v>200500</v>
      </c>
      <c r="C21" s="2">
        <f>IFERROR(__xludf.DUMMYFUNCTION("""COMPUTED_VALUE"""),1000.0)</f>
        <v>1000</v>
      </c>
      <c r="D21" s="3">
        <f>IFERROR(__xludf.DUMMYFUNCTION("""COMPUTED_VALUE"""),-0.005)</f>
        <v>-0.005</v>
      </c>
      <c r="E21" s="2">
        <f>IFERROR(__xludf.DUMMYFUNCTION("""COMPUTED_VALUE"""),403322.0)</f>
        <v>403322</v>
      </c>
      <c r="F21" s="2">
        <f>IFERROR(__xludf.DUMMYFUNCTION("""COMPUTED_VALUE"""),-41461.0)</f>
        <v>-41461</v>
      </c>
      <c r="G21" s="1" t="str">
        <f>IFERROR(__xludf.DUMMYFUNCTION("""COMPUTED_VALUE"""),"+19,527")</f>
        <v>+19,527</v>
      </c>
      <c r="H21" s="2">
        <f>IFERROR(__xludf.DUMMYFUNCTION("""COMPUTED_VALUE"""),7.7733654E7)</f>
        <v>77733654</v>
      </c>
      <c r="I21" s="3">
        <f>IFERROR(__xludf.DUMMYFUNCTION("""COMPUTED_VALUE"""),0.4738)</f>
        <v>0.4738</v>
      </c>
    </row>
    <row r="22">
      <c r="A22" s="1" t="str">
        <f>IFERROR(__xludf.DUMMYFUNCTION("""COMPUTED_VALUE"""),"2023.03.20")</f>
        <v>2023.03.20</v>
      </c>
      <c r="B22" s="2">
        <f>IFERROR(__xludf.DUMMYFUNCTION("""COMPUTED_VALUE"""),201500.0)</f>
        <v>201500</v>
      </c>
      <c r="C22" s="2">
        <f>IFERROR(__xludf.DUMMYFUNCTION("""COMPUTED_VALUE"""),3500.0)</f>
        <v>3500</v>
      </c>
      <c r="D22" s="1" t="str">
        <f>IFERROR(__xludf.DUMMYFUNCTION("""COMPUTED_VALUE"""),"+1.77%")</f>
        <v>+1.77%</v>
      </c>
      <c r="E22" s="2">
        <f>IFERROR(__xludf.DUMMYFUNCTION("""COMPUTED_VALUE"""),602589.0)</f>
        <v>602589</v>
      </c>
      <c r="F22" s="1" t="str">
        <f>IFERROR(__xludf.DUMMYFUNCTION("""COMPUTED_VALUE"""),"+45,456")</f>
        <v>+45,456</v>
      </c>
      <c r="G22" s="1" t="str">
        <f>IFERROR(__xludf.DUMMYFUNCTION("""COMPUTED_VALUE"""),"+111,127")</f>
        <v>+111,127</v>
      </c>
      <c r="H22" s="2">
        <f>IFERROR(__xludf.DUMMYFUNCTION("""COMPUTED_VALUE"""),7.7714755E7)</f>
        <v>77714755</v>
      </c>
      <c r="I22" s="3">
        <f>IFERROR(__xludf.DUMMYFUNCTION("""COMPUTED_VALUE"""),0.4737)</f>
        <v>0.4737</v>
      </c>
    </row>
    <row r="23">
      <c r="A23" s="1" t="str">
        <f>IFERROR(__xludf.DUMMYFUNCTION("""COMPUTED_VALUE"""),"2023.03.17")</f>
        <v>2023.03.17</v>
      </c>
      <c r="B23" s="2">
        <f>IFERROR(__xludf.DUMMYFUNCTION("""COMPUTED_VALUE"""),198000.0)</f>
        <v>198000</v>
      </c>
      <c r="C23" s="1">
        <f>IFERROR(__xludf.DUMMYFUNCTION("""COMPUTED_VALUE"""),900.0)</f>
        <v>900</v>
      </c>
      <c r="D23" s="1" t="str">
        <f>IFERROR(__xludf.DUMMYFUNCTION("""COMPUTED_VALUE"""),"+0.46%")</f>
        <v>+0.46%</v>
      </c>
      <c r="E23" s="2">
        <f>IFERROR(__xludf.DUMMYFUNCTION("""COMPUTED_VALUE"""),778496.0)</f>
        <v>778496</v>
      </c>
      <c r="F23" s="2">
        <f>IFERROR(__xludf.DUMMYFUNCTION("""COMPUTED_VALUE"""),-63375.0)</f>
        <v>-63375</v>
      </c>
      <c r="G23" s="2">
        <f>IFERROR(__xludf.DUMMYFUNCTION("""COMPUTED_VALUE"""),-1154.0)</f>
        <v>-1154</v>
      </c>
      <c r="H23" s="2">
        <f>IFERROR(__xludf.DUMMYFUNCTION("""COMPUTED_VALUE"""),7.7613628E7)</f>
        <v>77613628</v>
      </c>
      <c r="I23" s="3">
        <f>IFERROR(__xludf.DUMMYFUNCTION("""COMPUTED_VALUE"""),0.4731)</f>
        <v>0.4731</v>
      </c>
    </row>
    <row r="24">
      <c r="A24" s="1" t="str">
        <f>IFERROR(__xludf.DUMMYFUNCTION("""COMPUTED_VALUE"""),"2023.03.16")</f>
        <v>2023.03.16</v>
      </c>
      <c r="B24" s="2">
        <f>IFERROR(__xludf.DUMMYFUNCTION("""COMPUTED_VALUE"""),197100.0)</f>
        <v>197100</v>
      </c>
      <c r="C24" s="1">
        <f>IFERROR(__xludf.DUMMYFUNCTION("""COMPUTED_VALUE"""),700.0)</f>
        <v>700</v>
      </c>
      <c r="D24" s="1" t="str">
        <f>IFERROR(__xludf.DUMMYFUNCTION("""COMPUTED_VALUE"""),"+0.36%")</f>
        <v>+0.36%</v>
      </c>
      <c r="E24" s="2">
        <f>IFERROR(__xludf.DUMMYFUNCTION("""COMPUTED_VALUE"""),708127.0)</f>
        <v>708127</v>
      </c>
      <c r="F24" s="2">
        <f>IFERROR(__xludf.DUMMYFUNCTION("""COMPUTED_VALUE"""),-19414.0)</f>
        <v>-19414</v>
      </c>
      <c r="G24" s="1" t="str">
        <f>IFERROR(__xludf.DUMMYFUNCTION("""COMPUTED_VALUE"""),"+82,850")</f>
        <v>+82,850</v>
      </c>
      <c r="H24" s="2">
        <f>IFERROR(__xludf.DUMMYFUNCTION("""COMPUTED_VALUE"""),7.7614782E7)</f>
        <v>77614782</v>
      </c>
      <c r="I24" s="3">
        <f>IFERROR(__xludf.DUMMYFUNCTION("""COMPUTED_VALUE"""),0.4731)</f>
        <v>0.4731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IFERROR(__xludf.DUMMYFUNCTION("""COMPUTED_VALUE"""),"2023.03.15")</f>
        <v>2023.03.15</v>
      </c>
      <c r="B28" s="2">
        <f>IFERROR(__xludf.DUMMYFUNCTION("""COMPUTED_VALUE"""),196400.0)</f>
        <v>196400</v>
      </c>
      <c r="C28" s="1">
        <f>IFERROR(__xludf.DUMMYFUNCTION("""COMPUTED_VALUE"""),400.0)</f>
        <v>400</v>
      </c>
      <c r="D28" s="1" t="str">
        <f>IFERROR(__xludf.DUMMYFUNCTION("""COMPUTED_VALUE"""),"+0.20%")</f>
        <v>+0.20%</v>
      </c>
      <c r="E28" s="2">
        <f>IFERROR(__xludf.DUMMYFUNCTION("""COMPUTED_VALUE"""),838555.0)</f>
        <v>838555</v>
      </c>
      <c r="F28" s="2">
        <f>IFERROR(__xludf.DUMMYFUNCTION("""COMPUTED_VALUE"""),-24945.0)</f>
        <v>-24945</v>
      </c>
      <c r="G28" s="2">
        <f>IFERROR(__xludf.DUMMYFUNCTION("""COMPUTED_VALUE"""),-134564.0)</f>
        <v>-134564</v>
      </c>
      <c r="H28" s="2">
        <f>IFERROR(__xludf.DUMMYFUNCTION("""COMPUTED_VALUE"""),7.7599428E7)</f>
        <v>77599428</v>
      </c>
      <c r="I28" s="3">
        <f>IFERROR(__xludf.DUMMYFUNCTION("""COMPUTED_VALUE"""),0.473)</f>
        <v>0.473</v>
      </c>
    </row>
    <row r="29">
      <c r="A29" s="1" t="str">
        <f>IFERROR(__xludf.DUMMYFUNCTION("""COMPUTED_VALUE"""),"2023.03.14")</f>
        <v>2023.03.14</v>
      </c>
      <c r="B29" s="2">
        <f>IFERROR(__xludf.DUMMYFUNCTION("""COMPUTED_VALUE"""),196000.0)</f>
        <v>196000</v>
      </c>
      <c r="C29" s="2">
        <f>IFERROR(__xludf.DUMMYFUNCTION("""COMPUTED_VALUE"""),6500.0)</f>
        <v>6500</v>
      </c>
      <c r="D29" s="3">
        <f>IFERROR(__xludf.DUMMYFUNCTION("""COMPUTED_VALUE"""),-0.0321)</f>
        <v>-0.0321</v>
      </c>
      <c r="E29" s="2">
        <f>IFERROR(__xludf.DUMMYFUNCTION("""COMPUTED_VALUE"""),776395.0)</f>
        <v>776395</v>
      </c>
      <c r="F29" s="2">
        <f>IFERROR(__xludf.DUMMYFUNCTION("""COMPUTED_VALUE"""),-60067.0)</f>
        <v>-60067</v>
      </c>
      <c r="G29" s="2">
        <f>IFERROR(__xludf.DUMMYFUNCTION("""COMPUTED_VALUE"""),-96353.0)</f>
        <v>-96353</v>
      </c>
      <c r="H29" s="2">
        <f>IFERROR(__xludf.DUMMYFUNCTION("""COMPUTED_VALUE"""),7.7788103E7)</f>
        <v>77788103</v>
      </c>
      <c r="I29" s="3">
        <f>IFERROR(__xludf.DUMMYFUNCTION("""COMPUTED_VALUE"""),0.4742)</f>
        <v>0.4742</v>
      </c>
    </row>
    <row r="30">
      <c r="A30" s="1" t="str">
        <f>IFERROR(__xludf.DUMMYFUNCTION("""COMPUTED_VALUE"""),"2023.03.13")</f>
        <v>2023.03.13</v>
      </c>
      <c r="B30" s="2">
        <f>IFERROR(__xludf.DUMMYFUNCTION("""COMPUTED_VALUE"""),202500.0)</f>
        <v>202500</v>
      </c>
      <c r="C30" s="2">
        <f>IFERROR(__xludf.DUMMYFUNCTION("""COMPUTED_VALUE"""),2700.0)</f>
        <v>2700</v>
      </c>
      <c r="D30" s="1" t="str">
        <f>IFERROR(__xludf.DUMMYFUNCTION("""COMPUTED_VALUE"""),"+1.35%")</f>
        <v>+1.35%</v>
      </c>
      <c r="E30" s="2">
        <f>IFERROR(__xludf.DUMMYFUNCTION("""COMPUTED_VALUE"""),1035513.0)</f>
        <v>1035513</v>
      </c>
      <c r="F30" s="2">
        <f>IFERROR(__xludf.DUMMYFUNCTION("""COMPUTED_VALUE"""),-34303.0)</f>
        <v>-34303</v>
      </c>
      <c r="G30" s="2">
        <f>IFERROR(__xludf.DUMMYFUNCTION("""COMPUTED_VALUE"""),-29191.0)</f>
        <v>-29191</v>
      </c>
      <c r="H30" s="2">
        <f>IFERROR(__xludf.DUMMYFUNCTION("""COMPUTED_VALUE"""),7.7872246E7)</f>
        <v>77872246</v>
      </c>
      <c r="I30" s="3">
        <f>IFERROR(__xludf.DUMMYFUNCTION("""COMPUTED_VALUE"""),0.4747)</f>
        <v>0.4747</v>
      </c>
    </row>
    <row r="31">
      <c r="A31" s="1" t="str">
        <f>IFERROR(__xludf.DUMMYFUNCTION("""COMPUTED_VALUE"""),"2023.03.10")</f>
        <v>2023.03.10</v>
      </c>
      <c r="B31" s="2">
        <f>IFERROR(__xludf.DUMMYFUNCTION("""COMPUTED_VALUE"""),199800.0)</f>
        <v>199800</v>
      </c>
      <c r="C31" s="2">
        <f>IFERROR(__xludf.DUMMYFUNCTION("""COMPUTED_VALUE"""),2200.0)</f>
        <v>2200</v>
      </c>
      <c r="D31" s="3">
        <f>IFERROR(__xludf.DUMMYFUNCTION("""COMPUTED_VALUE"""),-0.0109)</f>
        <v>-0.0109</v>
      </c>
      <c r="E31" s="2">
        <f>IFERROR(__xludf.DUMMYFUNCTION("""COMPUTED_VALUE"""),854741.0)</f>
        <v>854741</v>
      </c>
      <c r="F31" s="2">
        <f>IFERROR(__xludf.DUMMYFUNCTION("""COMPUTED_VALUE"""),-60946.0)</f>
        <v>-60946</v>
      </c>
      <c r="G31" s="1" t="str">
        <f>IFERROR(__xludf.DUMMYFUNCTION("""COMPUTED_VALUE"""),"+32,704")</f>
        <v>+32,704</v>
      </c>
      <c r="H31" s="2">
        <f>IFERROR(__xludf.DUMMYFUNCTION("""COMPUTED_VALUE"""),7.7894397E7)</f>
        <v>77894397</v>
      </c>
      <c r="I31" s="3">
        <f>IFERROR(__xludf.DUMMYFUNCTION("""COMPUTED_VALUE"""),0.4748)</f>
        <v>0.4748</v>
      </c>
    </row>
    <row r="32">
      <c r="A32" s="1" t="str">
        <f>IFERROR(__xludf.DUMMYFUNCTION("""COMPUTED_VALUE"""),"2023.03.09")</f>
        <v>2023.03.09</v>
      </c>
      <c r="B32" s="2">
        <f>IFERROR(__xludf.DUMMYFUNCTION("""COMPUTED_VALUE"""),202000.0)</f>
        <v>202000</v>
      </c>
      <c r="C32" s="1">
        <f>IFERROR(__xludf.DUMMYFUNCTION("""COMPUTED_VALUE"""),500.0)</f>
        <v>500</v>
      </c>
      <c r="D32" s="3">
        <f>IFERROR(__xludf.DUMMYFUNCTION("""COMPUTED_VALUE"""),-0.0025)</f>
        <v>-0.0025</v>
      </c>
      <c r="E32" s="2">
        <f>IFERROR(__xludf.DUMMYFUNCTION("""COMPUTED_VALUE"""),760330.0)</f>
        <v>760330</v>
      </c>
      <c r="F32" s="2">
        <f>IFERROR(__xludf.DUMMYFUNCTION("""COMPUTED_VALUE"""),-65374.0)</f>
        <v>-65374</v>
      </c>
      <c r="G32" s="2">
        <f>IFERROR(__xludf.DUMMYFUNCTION("""COMPUTED_VALUE"""),-68605.0)</f>
        <v>-68605</v>
      </c>
      <c r="H32" s="2">
        <f>IFERROR(__xludf.DUMMYFUNCTION("""COMPUTED_VALUE"""),7.7873693E7)</f>
        <v>77873693</v>
      </c>
      <c r="I32" s="3">
        <f>IFERROR(__xludf.DUMMYFUNCTION("""COMPUTED_VALUE"""),0.4747)</f>
        <v>0.4747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