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3B76F026-5C0D-6945-82F5-7D1C8DDFF10F}" xr6:coauthVersionLast="46" xr6:coauthVersionMax="46" xr10:uidLastSave="{00000000-0000-0000-0000-000000000000}"/>
  <bookViews>
    <workbookView xWindow="14700" yWindow="2280" windowWidth="34740" windowHeight="20540" activeTab="4" xr2:uid="{A5B2A4F2-60FC-EA4F-BC94-72BFD2F89465}"/>
  </bookViews>
  <sheets>
    <sheet name="Sheet1" sheetId="1" r:id="rId1"/>
    <sheet name="LONG" sheetId="2" r:id="rId2"/>
    <sheet name="TEMP" sheetId="3" r:id="rId3"/>
    <sheet name="SOLD" sheetId="4" r:id="rId4"/>
    <sheet name="Stock Watch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4" l="1"/>
  <c r="G67" i="4"/>
  <c r="G66" i="4"/>
  <c r="G65" i="4"/>
  <c r="G64" i="4"/>
  <c r="G63" i="4"/>
  <c r="O2" i="3"/>
  <c r="W15" i="3"/>
  <c r="V15" i="3"/>
  <c r="U15" i="3"/>
  <c r="T15" i="3"/>
  <c r="S15" i="3"/>
  <c r="P15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42" i="3"/>
  <c r="J42" i="3"/>
  <c r="G42" i="3"/>
  <c r="E42" i="3"/>
  <c r="K41" i="3"/>
  <c r="J41" i="3"/>
  <c r="G41" i="3"/>
  <c r="E41" i="3"/>
  <c r="K40" i="3"/>
  <c r="J40" i="3"/>
  <c r="H40" i="3"/>
  <c r="G40" i="3"/>
  <c r="E40" i="3"/>
  <c r="K39" i="3"/>
  <c r="J39" i="3"/>
  <c r="H39" i="3"/>
  <c r="G39" i="3"/>
  <c r="E39" i="3"/>
  <c r="K38" i="3"/>
  <c r="J38" i="3"/>
  <c r="H38" i="3"/>
  <c r="G38" i="3"/>
  <c r="E38" i="3"/>
  <c r="K37" i="3"/>
  <c r="J37" i="3"/>
  <c r="G37" i="3"/>
  <c r="E37" i="3"/>
  <c r="K36" i="3"/>
  <c r="J36" i="3"/>
  <c r="G36" i="3"/>
  <c r="E36" i="3"/>
  <c r="K35" i="3"/>
  <c r="J35" i="3"/>
  <c r="H35" i="3"/>
  <c r="G35" i="3"/>
  <c r="E35" i="3"/>
  <c r="K34" i="3"/>
  <c r="J34" i="3"/>
  <c r="H34" i="3"/>
  <c r="G34" i="3"/>
  <c r="E34" i="3"/>
  <c r="K33" i="3"/>
  <c r="J33" i="3"/>
  <c r="G33" i="3"/>
  <c r="E33" i="3"/>
  <c r="K32" i="3"/>
  <c r="J32" i="3"/>
  <c r="G32" i="3"/>
  <c r="E32" i="3"/>
  <c r="K31" i="3"/>
  <c r="J31" i="3"/>
  <c r="H31" i="3"/>
  <c r="G31" i="3"/>
  <c r="E31" i="3"/>
  <c r="K30" i="3"/>
  <c r="J30" i="3"/>
  <c r="H30" i="3"/>
  <c r="G30" i="3"/>
  <c r="E30" i="3"/>
  <c r="K29" i="3"/>
  <c r="J29" i="3"/>
  <c r="G29" i="3"/>
  <c r="E29" i="3"/>
  <c r="K28" i="3"/>
  <c r="J28" i="3"/>
  <c r="G28" i="3"/>
  <c r="E28" i="3"/>
  <c r="K27" i="3"/>
  <c r="J27" i="3"/>
  <c r="H27" i="3"/>
  <c r="G27" i="3"/>
  <c r="E27" i="3"/>
  <c r="K26" i="3"/>
  <c r="J26" i="3"/>
  <c r="H26" i="3"/>
  <c r="G26" i="3"/>
  <c r="E26" i="3"/>
  <c r="K25" i="3"/>
  <c r="J25" i="3"/>
  <c r="G25" i="3"/>
  <c r="E25" i="3"/>
  <c r="K24" i="3"/>
  <c r="J24" i="3"/>
  <c r="G24" i="3"/>
  <c r="E24" i="3"/>
  <c r="K23" i="3"/>
  <c r="J23" i="3"/>
  <c r="H23" i="3"/>
  <c r="F23" i="3"/>
  <c r="G23" i="3" s="1"/>
  <c r="E23" i="3"/>
  <c r="K22" i="3"/>
  <c r="J22" i="3"/>
  <c r="E22" i="3"/>
  <c r="B22" i="3"/>
  <c r="C22" i="3" s="1"/>
  <c r="K21" i="3"/>
  <c r="J21" i="3"/>
  <c r="G21" i="3"/>
  <c r="E21" i="3"/>
  <c r="K20" i="3"/>
  <c r="J20" i="3"/>
  <c r="G20" i="3"/>
  <c r="E20" i="3"/>
  <c r="K19" i="3"/>
  <c r="J19" i="3"/>
  <c r="H19" i="3"/>
  <c r="G19" i="3"/>
  <c r="E19" i="3"/>
  <c r="K18" i="3"/>
  <c r="J18" i="3"/>
  <c r="H18" i="3"/>
  <c r="G18" i="3"/>
  <c r="E18" i="3"/>
  <c r="K17" i="3"/>
  <c r="J17" i="3"/>
  <c r="G17" i="3"/>
  <c r="E17" i="3"/>
  <c r="K16" i="3"/>
  <c r="J16" i="3"/>
  <c r="G16" i="3"/>
  <c r="E16" i="3"/>
  <c r="K15" i="3"/>
  <c r="J15" i="3"/>
  <c r="H15" i="3"/>
  <c r="G15" i="3"/>
  <c r="E15" i="3"/>
  <c r="K14" i="3"/>
  <c r="J14" i="3"/>
  <c r="G14" i="3"/>
  <c r="E14" i="3"/>
  <c r="K13" i="3"/>
  <c r="J13" i="3"/>
  <c r="G13" i="3"/>
  <c r="E13" i="3"/>
  <c r="K12" i="3"/>
  <c r="J12" i="3"/>
  <c r="H12" i="3"/>
  <c r="G12" i="3"/>
  <c r="E12" i="3"/>
  <c r="K11" i="3"/>
  <c r="J11" i="3"/>
  <c r="H11" i="3"/>
  <c r="G11" i="3"/>
  <c r="E11" i="3"/>
  <c r="K10" i="3"/>
  <c r="J10" i="3"/>
  <c r="F10" i="3"/>
  <c r="G10" i="3" s="1"/>
  <c r="E10" i="3"/>
  <c r="K9" i="3"/>
  <c r="J9" i="3"/>
  <c r="G9" i="3"/>
  <c r="E9" i="3"/>
  <c r="K8" i="3"/>
  <c r="J8" i="3"/>
  <c r="G8" i="3"/>
  <c r="E8" i="3"/>
  <c r="K7" i="3"/>
  <c r="J7" i="3"/>
  <c r="H7" i="3"/>
  <c r="G7" i="3"/>
  <c r="E7" i="3"/>
  <c r="K6" i="3"/>
  <c r="J6" i="3"/>
  <c r="H6" i="3"/>
  <c r="G6" i="3"/>
  <c r="E6" i="3"/>
  <c r="K5" i="3"/>
  <c r="J5" i="3"/>
  <c r="G5" i="3"/>
  <c r="E5" i="3"/>
  <c r="K4" i="3"/>
  <c r="J4" i="3"/>
  <c r="H4" i="3"/>
  <c r="G4" i="3"/>
  <c r="E4" i="3"/>
  <c r="K3" i="3"/>
  <c r="J3" i="3"/>
  <c r="H3" i="3"/>
  <c r="G3" i="3"/>
  <c r="E3" i="3"/>
  <c r="X23" i="2"/>
  <c r="W23" i="2"/>
  <c r="V23" i="2"/>
  <c r="U23" i="2"/>
  <c r="Q23" i="2"/>
  <c r="O2" i="2"/>
  <c r="K38" i="2"/>
  <c r="L38" i="2" s="1"/>
  <c r="H38" i="2"/>
  <c r="G38" i="2"/>
  <c r="E38" i="2"/>
  <c r="K37" i="2"/>
  <c r="J37" i="2"/>
  <c r="H37" i="2"/>
  <c r="G37" i="2"/>
  <c r="E37" i="2"/>
  <c r="K36" i="2"/>
  <c r="J36" i="2"/>
  <c r="G36" i="2"/>
  <c r="E36" i="2"/>
  <c r="K35" i="2"/>
  <c r="J35" i="2"/>
  <c r="G35" i="2"/>
  <c r="E35" i="2"/>
  <c r="K34" i="2"/>
  <c r="J34" i="2"/>
  <c r="C34" i="2"/>
  <c r="B34" i="2"/>
  <c r="G34" i="2" s="1"/>
  <c r="K33" i="2"/>
  <c r="J33" i="2"/>
  <c r="G33" i="2"/>
  <c r="E33" i="2"/>
  <c r="K32" i="2"/>
  <c r="J32" i="2"/>
  <c r="H32" i="2"/>
  <c r="G32" i="2"/>
  <c r="E32" i="2"/>
  <c r="K31" i="2"/>
  <c r="J31" i="2"/>
  <c r="H31" i="2"/>
  <c r="G31" i="2"/>
  <c r="E31" i="2"/>
  <c r="K30" i="2"/>
  <c r="J30" i="2"/>
  <c r="G30" i="2"/>
  <c r="E30" i="2"/>
  <c r="K29" i="2"/>
  <c r="J29" i="2"/>
  <c r="F29" i="2"/>
  <c r="G29" i="2" s="1"/>
  <c r="E29" i="2"/>
  <c r="C29" i="2"/>
  <c r="K28" i="2"/>
  <c r="F28" i="2"/>
  <c r="G28" i="2" s="1"/>
  <c r="E28" i="2"/>
  <c r="H28" i="2" s="1"/>
  <c r="K27" i="2"/>
  <c r="J27" i="2"/>
  <c r="G27" i="2"/>
  <c r="E27" i="2"/>
  <c r="K26" i="2"/>
  <c r="J26" i="2"/>
  <c r="G26" i="2"/>
  <c r="E26" i="2"/>
  <c r="K25" i="2"/>
  <c r="J25" i="2"/>
  <c r="H25" i="2"/>
  <c r="G25" i="2"/>
  <c r="F25" i="2"/>
  <c r="E25" i="2"/>
  <c r="K24" i="2"/>
  <c r="J24" i="2"/>
  <c r="H24" i="2"/>
  <c r="G24" i="2"/>
  <c r="E24" i="2"/>
  <c r="K23" i="2"/>
  <c r="J23" i="2"/>
  <c r="H23" i="2"/>
  <c r="G23" i="2"/>
  <c r="E23" i="2"/>
  <c r="K22" i="2"/>
  <c r="J22" i="2"/>
  <c r="G22" i="2"/>
  <c r="E22" i="2"/>
  <c r="K21" i="2"/>
  <c r="J21" i="2"/>
  <c r="G21" i="2"/>
  <c r="E21" i="2"/>
  <c r="K20" i="2"/>
  <c r="J20" i="2"/>
  <c r="H20" i="2"/>
  <c r="G20" i="2"/>
  <c r="E20" i="2"/>
  <c r="K19" i="2"/>
  <c r="J19" i="2"/>
  <c r="G19" i="2"/>
  <c r="E19" i="2"/>
  <c r="C19" i="2"/>
  <c r="K18" i="2"/>
  <c r="J18" i="2"/>
  <c r="G18" i="2"/>
  <c r="E18" i="2"/>
  <c r="K17" i="2"/>
  <c r="J17" i="2"/>
  <c r="G17" i="2"/>
  <c r="E17" i="2"/>
  <c r="K16" i="2"/>
  <c r="J16" i="2"/>
  <c r="H16" i="2"/>
  <c r="G16" i="2"/>
  <c r="E16" i="2"/>
  <c r="K15" i="2"/>
  <c r="J15" i="2"/>
  <c r="H15" i="2"/>
  <c r="G15" i="2"/>
  <c r="E15" i="2"/>
  <c r="K14" i="2"/>
  <c r="J14" i="2"/>
  <c r="F14" i="2"/>
  <c r="H14" i="2" s="1"/>
  <c r="E14" i="2"/>
  <c r="K13" i="2"/>
  <c r="J13" i="2"/>
  <c r="F13" i="2"/>
  <c r="G13" i="2" s="1"/>
  <c r="E13" i="2"/>
  <c r="C13" i="2"/>
  <c r="H13" i="2" s="1"/>
  <c r="K12" i="2"/>
  <c r="J12" i="2"/>
  <c r="H12" i="2"/>
  <c r="G12" i="2"/>
  <c r="E12" i="2"/>
  <c r="K11" i="2"/>
  <c r="J11" i="2"/>
  <c r="G11" i="2"/>
  <c r="E11" i="2"/>
  <c r="K10" i="2"/>
  <c r="J10" i="2"/>
  <c r="G10" i="2"/>
  <c r="E10" i="2"/>
  <c r="K9" i="2"/>
  <c r="J9" i="2"/>
  <c r="H9" i="2"/>
  <c r="G9" i="2"/>
  <c r="E9" i="2"/>
  <c r="K8" i="2"/>
  <c r="J8" i="2"/>
  <c r="H8" i="2"/>
  <c r="G8" i="2"/>
  <c r="E8" i="2"/>
  <c r="K7" i="2"/>
  <c r="J7" i="2"/>
  <c r="G7" i="2"/>
  <c r="E7" i="2"/>
  <c r="K6" i="2"/>
  <c r="J6" i="2"/>
  <c r="E6" i="2"/>
  <c r="C6" i="2"/>
  <c r="G6" i="2" s="1"/>
  <c r="K5" i="2"/>
  <c r="J5" i="2"/>
  <c r="E5" i="2"/>
  <c r="C5" i="2"/>
  <c r="G5" i="2" s="1"/>
  <c r="K4" i="2"/>
  <c r="J4" i="2"/>
  <c r="G4" i="2"/>
  <c r="E4" i="2"/>
  <c r="K3" i="2"/>
  <c r="J3" i="2"/>
  <c r="H3" i="2"/>
  <c r="F3" i="2"/>
  <c r="G3" i="2" s="1"/>
  <c r="E3" i="2"/>
  <c r="J61" i="1"/>
  <c r="K61" i="1"/>
  <c r="G61" i="1"/>
  <c r="E61" i="1"/>
  <c r="G2" i="4"/>
  <c r="K68" i="4"/>
  <c r="J68" i="4"/>
  <c r="F68" i="4"/>
  <c r="L18" i="3" l="1"/>
  <c r="L23" i="3"/>
  <c r="L27" i="3"/>
  <c r="L31" i="3"/>
  <c r="L35" i="3"/>
  <c r="L39" i="3"/>
  <c r="L7" i="3"/>
  <c r="L12" i="3"/>
  <c r="L16" i="3"/>
  <c r="L17" i="3"/>
  <c r="L20" i="3"/>
  <c r="L21" i="3"/>
  <c r="L19" i="3"/>
  <c r="L4" i="3"/>
  <c r="L41" i="3"/>
  <c r="L42" i="3"/>
  <c r="L3" i="3"/>
  <c r="L5" i="3"/>
  <c r="L6" i="3"/>
  <c r="L8" i="3"/>
  <c r="L9" i="3"/>
  <c r="L10" i="3"/>
  <c r="L11" i="3"/>
  <c r="L13" i="3"/>
  <c r="L14" i="3"/>
  <c r="L15" i="3"/>
  <c r="L24" i="3"/>
  <c r="L25" i="3"/>
  <c r="L26" i="3"/>
  <c r="L28" i="3"/>
  <c r="L29" i="3"/>
  <c r="L30" i="3"/>
  <c r="L32" i="3"/>
  <c r="L33" i="3"/>
  <c r="L34" i="3"/>
  <c r="L36" i="3"/>
  <c r="L37" i="3"/>
  <c r="L38" i="3"/>
  <c r="L40" i="3"/>
  <c r="H5" i="3"/>
  <c r="H9" i="3"/>
  <c r="H10" i="3"/>
  <c r="H14" i="3"/>
  <c r="H25" i="3"/>
  <c r="H29" i="3"/>
  <c r="H33" i="3"/>
  <c r="H37" i="3"/>
  <c r="H41" i="3"/>
  <c r="H8" i="3"/>
  <c r="H13" i="3"/>
  <c r="H17" i="3"/>
  <c r="H21" i="3"/>
  <c r="G22" i="3"/>
  <c r="L22" i="3" s="1"/>
  <c r="H24" i="3"/>
  <c r="H28" i="3"/>
  <c r="H32" i="3"/>
  <c r="H36" i="3"/>
  <c r="H16" i="3"/>
  <c r="H20" i="3"/>
  <c r="H22" i="3"/>
  <c r="H42" i="3"/>
  <c r="L61" i="1"/>
  <c r="L16" i="2"/>
  <c r="L9" i="2"/>
  <c r="L24" i="2"/>
  <c r="L32" i="2"/>
  <c r="L34" i="2"/>
  <c r="L5" i="2"/>
  <c r="L6" i="2"/>
  <c r="L26" i="2"/>
  <c r="L27" i="2"/>
  <c r="L29" i="2"/>
  <c r="L30" i="2"/>
  <c r="L4" i="2"/>
  <c r="L7" i="2"/>
  <c r="L8" i="2"/>
  <c r="L13" i="2"/>
  <c r="L15" i="2"/>
  <c r="L23" i="2"/>
  <c r="L31" i="2"/>
  <c r="L10" i="2"/>
  <c r="L11" i="2"/>
  <c r="L12" i="2"/>
  <c r="L17" i="2"/>
  <c r="L18" i="2"/>
  <c r="L33" i="2"/>
  <c r="L35" i="2"/>
  <c r="L36" i="2"/>
  <c r="L37" i="2"/>
  <c r="L3" i="2"/>
  <c r="L19" i="2"/>
  <c r="L20" i="2"/>
  <c r="L25" i="2"/>
  <c r="L21" i="2"/>
  <c r="L22" i="2"/>
  <c r="L28" i="2"/>
  <c r="H21" i="2"/>
  <c r="H26" i="2"/>
  <c r="G14" i="2"/>
  <c r="L14" i="2" s="1"/>
  <c r="H11" i="2"/>
  <c r="H18" i="2"/>
  <c r="H19" i="2"/>
  <c r="H30" i="2"/>
  <c r="E34" i="2"/>
  <c r="H36" i="2"/>
  <c r="H7" i="2"/>
  <c r="H4" i="2"/>
  <c r="H5" i="2"/>
  <c r="H6" i="2"/>
  <c r="H10" i="2"/>
  <c r="H17" i="2"/>
  <c r="H22" i="2"/>
  <c r="H27" i="2"/>
  <c r="H29" i="2"/>
  <c r="H33" i="2"/>
  <c r="H35" i="2"/>
  <c r="H61" i="1"/>
  <c r="F46" i="1"/>
  <c r="T29" i="1"/>
  <c r="S29" i="1"/>
  <c r="T13" i="1"/>
  <c r="S24" i="1"/>
  <c r="U22" i="2"/>
  <c r="W14" i="3"/>
  <c r="V14" i="3"/>
  <c r="U14" i="3"/>
  <c r="T14" i="3"/>
  <c r="P14" i="3"/>
  <c r="T12" i="1"/>
  <c r="T28" i="1"/>
  <c r="S28" i="1"/>
  <c r="K66" i="4"/>
  <c r="J67" i="4"/>
  <c r="K67" i="4" s="1"/>
  <c r="J66" i="4"/>
  <c r="J65" i="4"/>
  <c r="J64" i="4"/>
  <c r="J63" i="4"/>
  <c r="K63" i="4" s="1"/>
  <c r="F67" i="4"/>
  <c r="F66" i="4"/>
  <c r="F65" i="4"/>
  <c r="K65" i="4" s="1"/>
  <c r="F64" i="4"/>
  <c r="K64" i="4" s="1"/>
  <c r="F63" i="4"/>
  <c r="W13" i="3"/>
  <c r="V13" i="3"/>
  <c r="U13" i="3"/>
  <c r="T13" i="3"/>
  <c r="M2" i="3"/>
  <c r="P13" i="3"/>
  <c r="U21" i="2"/>
  <c r="T27" i="1"/>
  <c r="S27" i="1"/>
  <c r="T11" i="1"/>
  <c r="J9" i="1"/>
  <c r="K9" i="1"/>
  <c r="G9" i="1"/>
  <c r="F29" i="1"/>
  <c r="F14" i="1"/>
  <c r="F28" i="1"/>
  <c r="E9" i="1"/>
  <c r="H9" i="1" s="1"/>
  <c r="S8" i="1"/>
  <c r="W12" i="3"/>
  <c r="V12" i="3"/>
  <c r="U12" i="3"/>
  <c r="T12" i="3"/>
  <c r="U20" i="2"/>
  <c r="K37" i="1"/>
  <c r="J37" i="1"/>
  <c r="G37" i="1"/>
  <c r="E37" i="1"/>
  <c r="H37" i="1" s="1"/>
  <c r="T26" i="1"/>
  <c r="S26" i="1"/>
  <c r="T10" i="1"/>
  <c r="O2" i="1"/>
  <c r="F25" i="1"/>
  <c r="F13" i="1"/>
  <c r="D2" i="1"/>
  <c r="K63" i="1"/>
  <c r="J77" i="1"/>
  <c r="K77" i="1"/>
  <c r="G77" i="1"/>
  <c r="E77" i="1"/>
  <c r="H77" i="1" s="1"/>
  <c r="J62" i="4"/>
  <c r="G62" i="4"/>
  <c r="G61" i="4"/>
  <c r="F62" i="4"/>
  <c r="J8" i="1"/>
  <c r="K8" i="1"/>
  <c r="G8" i="1"/>
  <c r="E8" i="1"/>
  <c r="H8" i="1" s="1"/>
  <c r="J7" i="1"/>
  <c r="K7" i="1"/>
  <c r="G7" i="1"/>
  <c r="E7" i="1"/>
  <c r="H7" i="1" s="1"/>
  <c r="J61" i="4"/>
  <c r="F61" i="4"/>
  <c r="H34" i="2" l="1"/>
  <c r="L9" i="1"/>
  <c r="K62" i="4"/>
  <c r="K61" i="4"/>
  <c r="L37" i="1"/>
  <c r="L7" i="1"/>
  <c r="L8" i="1"/>
  <c r="L77" i="1"/>
  <c r="S23" i="1"/>
  <c r="T23" i="1"/>
  <c r="T24" i="1"/>
  <c r="S25" i="1"/>
  <c r="T25" i="1"/>
  <c r="U11" i="3"/>
  <c r="T11" i="3"/>
  <c r="D2" i="3"/>
  <c r="C2" i="3"/>
  <c r="F2" i="3"/>
  <c r="E2" i="3"/>
  <c r="B2" i="3"/>
  <c r="P6" i="3"/>
  <c r="P7" i="3" s="1"/>
  <c r="P8" i="3" s="1"/>
  <c r="T6" i="3"/>
  <c r="U6" i="3"/>
  <c r="W6" i="3" s="1"/>
  <c r="T7" i="3"/>
  <c r="U7" i="3"/>
  <c r="T8" i="3"/>
  <c r="U8" i="3"/>
  <c r="W8" i="3" s="1"/>
  <c r="T9" i="3"/>
  <c r="U9" i="3"/>
  <c r="T10" i="3"/>
  <c r="U10" i="3"/>
  <c r="I2" i="2"/>
  <c r="F2" i="2"/>
  <c r="E2" i="2"/>
  <c r="D2" i="2"/>
  <c r="C2" i="2"/>
  <c r="B2" i="2"/>
  <c r="U19" i="2"/>
  <c r="T9" i="1"/>
  <c r="T22" i="1"/>
  <c r="S22" i="1"/>
  <c r="T21" i="1"/>
  <c r="S21" i="1"/>
  <c r="P21" i="1"/>
  <c r="P22" i="1" s="1"/>
  <c r="P23" i="1" s="1"/>
  <c r="P24" i="1" s="1"/>
  <c r="F3" i="1"/>
  <c r="J15" i="1"/>
  <c r="K15" i="1"/>
  <c r="G15" i="1"/>
  <c r="E15" i="1"/>
  <c r="J30" i="1"/>
  <c r="K30" i="1"/>
  <c r="G30" i="1"/>
  <c r="E30" i="1"/>
  <c r="H30" i="1" s="1"/>
  <c r="C5" i="1"/>
  <c r="C6" i="1"/>
  <c r="C13" i="1"/>
  <c r="C19" i="1"/>
  <c r="C29" i="1"/>
  <c r="B34" i="1"/>
  <c r="C34" i="1"/>
  <c r="B58" i="1"/>
  <c r="C58" i="1" s="1"/>
  <c r="M14" i="2" l="1"/>
  <c r="M13" i="2"/>
  <c r="M8" i="2"/>
  <c r="M16" i="2"/>
  <c r="M23" i="2"/>
  <c r="M15" i="2"/>
  <c r="M12" i="2"/>
  <c r="M37" i="2"/>
  <c r="M31" i="2"/>
  <c r="M25" i="2"/>
  <c r="M24" i="2"/>
  <c r="M20" i="2"/>
  <c r="M32" i="2"/>
  <c r="M9" i="2"/>
  <c r="M3" i="2"/>
  <c r="M38" i="2"/>
  <c r="M27" i="2"/>
  <c r="M7" i="2"/>
  <c r="M10" i="2"/>
  <c r="M33" i="2"/>
  <c r="M4" i="2"/>
  <c r="M30" i="2"/>
  <c r="M22" i="2"/>
  <c r="M11" i="2"/>
  <c r="M35" i="2"/>
  <c r="M28" i="2"/>
  <c r="M21" i="2"/>
  <c r="M6" i="2"/>
  <c r="M29" i="2"/>
  <c r="M17" i="2"/>
  <c r="M36" i="2"/>
  <c r="M26" i="2"/>
  <c r="M19" i="2"/>
  <c r="M5" i="2"/>
  <c r="M18" i="2"/>
  <c r="M34" i="2"/>
  <c r="P9" i="3"/>
  <c r="P10" i="3" s="1"/>
  <c r="P11" i="3" s="1"/>
  <c r="P12" i="3" s="1"/>
  <c r="V8" i="3"/>
  <c r="W11" i="3"/>
  <c r="G2" i="3"/>
  <c r="W7" i="3"/>
  <c r="V6" i="3"/>
  <c r="W9" i="3"/>
  <c r="V7" i="3"/>
  <c r="V9" i="3"/>
  <c r="H2" i="3"/>
  <c r="H2" i="2"/>
  <c r="C2" i="1"/>
  <c r="V21" i="1"/>
  <c r="U21" i="1"/>
  <c r="L15" i="1"/>
  <c r="V23" i="1"/>
  <c r="P25" i="1"/>
  <c r="U23" i="1"/>
  <c r="L30" i="1"/>
  <c r="H15" i="1"/>
  <c r="U22" i="1"/>
  <c r="J2" i="3"/>
  <c r="K2" i="3"/>
  <c r="W10" i="3"/>
  <c r="V10" i="3"/>
  <c r="K2" i="2"/>
  <c r="J2" i="2"/>
  <c r="V22" i="1"/>
  <c r="T18" i="2"/>
  <c r="U18" i="2" s="1"/>
  <c r="T8" i="1"/>
  <c r="J47" i="1"/>
  <c r="K47" i="1"/>
  <c r="E47" i="1"/>
  <c r="G47" i="1"/>
  <c r="L2" i="3" l="1"/>
  <c r="U25" i="1"/>
  <c r="P26" i="1"/>
  <c r="P27" i="1" s="1"/>
  <c r="P28" i="1" s="1"/>
  <c r="V11" i="3"/>
  <c r="M2" i="2"/>
  <c r="H47" i="1"/>
  <c r="U24" i="1"/>
  <c r="V24" i="1"/>
  <c r="V25" i="1"/>
  <c r="L47" i="1"/>
  <c r="U17" i="2"/>
  <c r="T7" i="1"/>
  <c r="P29" i="1" l="1"/>
  <c r="V28" i="1"/>
  <c r="U28" i="1"/>
  <c r="V27" i="1"/>
  <c r="U27" i="1"/>
  <c r="V26" i="1"/>
  <c r="U26" i="1"/>
  <c r="Q14" i="2"/>
  <c r="Q15" i="2" s="1"/>
  <c r="V15" i="2"/>
  <c r="V14" i="2"/>
  <c r="U15" i="2"/>
  <c r="U14" i="2"/>
  <c r="W14" i="2" s="1"/>
  <c r="P4" i="1"/>
  <c r="P5" i="1" s="1"/>
  <c r="P6" i="1" s="1"/>
  <c r="P7" i="1" s="1"/>
  <c r="U29" i="1" l="1"/>
  <c r="V29" i="1"/>
  <c r="X14" i="2"/>
  <c r="Q16" i="2"/>
  <c r="Q17" i="2" s="1"/>
  <c r="X15" i="2"/>
  <c r="W15" i="2"/>
  <c r="P8" i="1"/>
  <c r="V7" i="1"/>
  <c r="T16" i="2"/>
  <c r="J31" i="1"/>
  <c r="K31" i="1"/>
  <c r="G31" i="1"/>
  <c r="E31" i="1"/>
  <c r="J60" i="4"/>
  <c r="F60" i="4"/>
  <c r="G60" i="4"/>
  <c r="J59" i="4"/>
  <c r="F59" i="4"/>
  <c r="G59" i="4"/>
  <c r="J27" i="1"/>
  <c r="K27" i="1"/>
  <c r="G27" i="1"/>
  <c r="E27" i="1"/>
  <c r="J23" i="1"/>
  <c r="K23" i="1"/>
  <c r="G23" i="1"/>
  <c r="E23" i="1"/>
  <c r="V22" i="2" l="1"/>
  <c r="V21" i="2"/>
  <c r="V20" i="2"/>
  <c r="V19" i="2"/>
  <c r="V18" i="2"/>
  <c r="V17" i="2"/>
  <c r="X17" i="2" s="1"/>
  <c r="V16" i="2"/>
  <c r="X16" i="2" s="1"/>
  <c r="U16" i="2"/>
  <c r="W16" i="2" s="1"/>
  <c r="Q18" i="2"/>
  <c r="W17" i="2"/>
  <c r="K60" i="4"/>
  <c r="K59" i="4"/>
  <c r="H31" i="1"/>
  <c r="P9" i="1"/>
  <c r="V8" i="1"/>
  <c r="L31" i="1"/>
  <c r="L23" i="1"/>
  <c r="L27" i="1"/>
  <c r="H23" i="1"/>
  <c r="H27" i="1"/>
  <c r="I2" i="1"/>
  <c r="G10" i="4"/>
  <c r="R5" i="1"/>
  <c r="Q19" i="2" l="1"/>
  <c r="X19" i="2" s="1"/>
  <c r="W18" i="2"/>
  <c r="X18" i="2"/>
  <c r="V9" i="1"/>
  <c r="P10" i="1"/>
  <c r="T6" i="1"/>
  <c r="V6" i="1" s="1"/>
  <c r="V10" i="1" l="1"/>
  <c r="P11" i="1"/>
  <c r="Q20" i="2"/>
  <c r="Q21" i="2" s="1"/>
  <c r="W19" i="2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29" i="1"/>
  <c r="E28" i="1"/>
  <c r="E26" i="1"/>
  <c r="E25" i="1"/>
  <c r="E24" i="1"/>
  <c r="E22" i="1"/>
  <c r="E21" i="1"/>
  <c r="E20" i="1"/>
  <c r="E19" i="1"/>
  <c r="H19" i="1" s="1"/>
  <c r="E18" i="1"/>
  <c r="E17" i="1"/>
  <c r="E16" i="1"/>
  <c r="E14" i="1"/>
  <c r="E13" i="1"/>
  <c r="E12" i="1"/>
  <c r="E11" i="1"/>
  <c r="E6" i="1"/>
  <c r="E5" i="1"/>
  <c r="E4" i="1"/>
  <c r="E3" i="1"/>
  <c r="J36" i="1"/>
  <c r="J19" i="1"/>
  <c r="K19" i="1"/>
  <c r="G19" i="1"/>
  <c r="J16" i="1"/>
  <c r="K16" i="1"/>
  <c r="G16" i="1"/>
  <c r="J34" i="1"/>
  <c r="K34" i="1"/>
  <c r="G34" i="1"/>
  <c r="K11" i="1"/>
  <c r="J11" i="1"/>
  <c r="G11" i="1"/>
  <c r="J10" i="1"/>
  <c r="K10" i="1"/>
  <c r="E10" i="1"/>
  <c r="E54" i="4"/>
  <c r="I2" i="4"/>
  <c r="H2" i="4"/>
  <c r="J58" i="4"/>
  <c r="F58" i="4"/>
  <c r="G58" i="4"/>
  <c r="J57" i="4"/>
  <c r="G57" i="4"/>
  <c r="F57" i="4"/>
  <c r="J56" i="4"/>
  <c r="E56" i="4"/>
  <c r="G56" i="4" s="1"/>
  <c r="J55" i="4"/>
  <c r="C55" i="4"/>
  <c r="F55" i="4" s="1"/>
  <c r="K55" i="4" s="1"/>
  <c r="J54" i="4"/>
  <c r="D54" i="4"/>
  <c r="C54" i="4"/>
  <c r="P12" i="1" l="1"/>
  <c r="V11" i="1"/>
  <c r="Q22" i="2"/>
  <c r="W21" i="2"/>
  <c r="X21" i="2"/>
  <c r="X20" i="2"/>
  <c r="W20" i="2"/>
  <c r="K58" i="4"/>
  <c r="G55" i="4"/>
  <c r="K57" i="4"/>
  <c r="E2" i="1"/>
  <c r="M61" i="1" s="1"/>
  <c r="G54" i="4"/>
  <c r="F56" i="4"/>
  <c r="K56" i="4" s="1"/>
  <c r="F54" i="4"/>
  <c r="K54" i="4" s="1"/>
  <c r="H16" i="1"/>
  <c r="L34" i="1"/>
  <c r="H10" i="1"/>
  <c r="B2" i="1"/>
  <c r="L11" i="1"/>
  <c r="H34" i="1"/>
  <c r="L19" i="1"/>
  <c r="H11" i="1"/>
  <c r="G2" i="2"/>
  <c r="L16" i="1"/>
  <c r="J4" i="1"/>
  <c r="J6" i="1"/>
  <c r="J13" i="1"/>
  <c r="J14" i="1"/>
  <c r="J18" i="1"/>
  <c r="J20" i="1"/>
  <c r="J22" i="1"/>
  <c r="J32" i="1"/>
  <c r="J33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8" i="1"/>
  <c r="J3" i="1"/>
  <c r="I2" i="3"/>
  <c r="K71" i="1"/>
  <c r="F59" i="1"/>
  <c r="H59" i="1" s="1"/>
  <c r="K36" i="1"/>
  <c r="K35" i="1"/>
  <c r="G76" i="1"/>
  <c r="G75" i="1"/>
  <c r="G74" i="1"/>
  <c r="G73" i="1"/>
  <c r="G72" i="1"/>
  <c r="G71" i="1"/>
  <c r="G70" i="1"/>
  <c r="G69" i="1"/>
  <c r="G67" i="1"/>
  <c r="G66" i="1"/>
  <c r="G64" i="1"/>
  <c r="G63" i="1"/>
  <c r="L63" i="1" s="1"/>
  <c r="G62" i="1"/>
  <c r="G60" i="1"/>
  <c r="G58" i="1"/>
  <c r="G57" i="1"/>
  <c r="G55" i="1"/>
  <c r="G54" i="1"/>
  <c r="G53" i="1"/>
  <c r="G51" i="1"/>
  <c r="G50" i="1"/>
  <c r="G49" i="1"/>
  <c r="G48" i="1"/>
  <c r="G46" i="1"/>
  <c r="G45" i="1"/>
  <c r="G42" i="1"/>
  <c r="G41" i="1"/>
  <c r="G40" i="1"/>
  <c r="G39" i="1"/>
  <c r="E12" i="4"/>
  <c r="F12" i="4" s="1"/>
  <c r="H29" i="1"/>
  <c r="K29" i="1"/>
  <c r="K26" i="1"/>
  <c r="K25" i="1"/>
  <c r="K24" i="1"/>
  <c r="K21" i="1"/>
  <c r="K17" i="1"/>
  <c r="H17" i="1"/>
  <c r="H14" i="1"/>
  <c r="H13" i="1"/>
  <c r="K12" i="1"/>
  <c r="K5" i="1"/>
  <c r="K78" i="1"/>
  <c r="K76" i="1"/>
  <c r="K75" i="1"/>
  <c r="K74" i="1"/>
  <c r="K73" i="1"/>
  <c r="K72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3" i="1"/>
  <c r="K32" i="1"/>
  <c r="K28" i="1"/>
  <c r="K22" i="1"/>
  <c r="K20" i="1"/>
  <c r="K18" i="1"/>
  <c r="K14" i="1"/>
  <c r="K13" i="1"/>
  <c r="K6" i="1"/>
  <c r="H78" i="1"/>
  <c r="G78" i="1"/>
  <c r="H76" i="1"/>
  <c r="H75" i="1"/>
  <c r="H74" i="1"/>
  <c r="H73" i="1"/>
  <c r="H72" i="1"/>
  <c r="H71" i="1"/>
  <c r="H70" i="1"/>
  <c r="H69" i="1"/>
  <c r="H68" i="1"/>
  <c r="G68" i="1"/>
  <c r="H67" i="1"/>
  <c r="H66" i="1"/>
  <c r="H65" i="1"/>
  <c r="G65" i="1"/>
  <c r="H64" i="1"/>
  <c r="H63" i="1"/>
  <c r="H62" i="1"/>
  <c r="H60" i="1"/>
  <c r="H58" i="1"/>
  <c r="H57" i="1"/>
  <c r="H56" i="1"/>
  <c r="G56" i="1"/>
  <c r="H55" i="1"/>
  <c r="H54" i="1"/>
  <c r="H53" i="1"/>
  <c r="H52" i="1"/>
  <c r="G52" i="1"/>
  <c r="H51" i="1"/>
  <c r="H50" i="1"/>
  <c r="H49" i="1"/>
  <c r="H48" i="1"/>
  <c r="H46" i="1"/>
  <c r="H45" i="1"/>
  <c r="H44" i="1"/>
  <c r="G44" i="1"/>
  <c r="H43" i="1"/>
  <c r="G43" i="1"/>
  <c r="H42" i="1"/>
  <c r="H41" i="1"/>
  <c r="H40" i="1"/>
  <c r="H39" i="1"/>
  <c r="H38" i="1"/>
  <c r="G38" i="1"/>
  <c r="H36" i="1"/>
  <c r="G36" i="1"/>
  <c r="H35" i="1"/>
  <c r="G35" i="1"/>
  <c r="G33" i="1"/>
  <c r="H32" i="1"/>
  <c r="H28" i="1"/>
  <c r="H26" i="1"/>
  <c r="H25" i="1"/>
  <c r="H24" i="1"/>
  <c r="H22" i="1"/>
  <c r="H21" i="1"/>
  <c r="H20" i="1"/>
  <c r="H18" i="1"/>
  <c r="H12" i="1"/>
  <c r="H6" i="1"/>
  <c r="K4" i="1"/>
  <c r="K3" i="1"/>
  <c r="H4" i="1"/>
  <c r="G32" i="1"/>
  <c r="G28" i="1"/>
  <c r="G26" i="1"/>
  <c r="G25" i="1"/>
  <c r="G24" i="1"/>
  <c r="G22" i="1"/>
  <c r="G21" i="1"/>
  <c r="G20" i="1"/>
  <c r="G18" i="1"/>
  <c r="G12" i="1"/>
  <c r="G6" i="1"/>
  <c r="G4" i="1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16" i="4"/>
  <c r="F16" i="4"/>
  <c r="G15" i="4"/>
  <c r="F15" i="4"/>
  <c r="G13" i="4"/>
  <c r="F13" i="4"/>
  <c r="G12" i="4"/>
  <c r="G11" i="4"/>
  <c r="F11" i="4"/>
  <c r="F10" i="4"/>
  <c r="G8" i="4"/>
  <c r="F8" i="4"/>
  <c r="G7" i="4"/>
  <c r="F7" i="4"/>
  <c r="G4" i="4"/>
  <c r="F4" i="4"/>
  <c r="D14" i="4"/>
  <c r="G14" i="4" s="1"/>
  <c r="J26" i="4"/>
  <c r="E26" i="4"/>
  <c r="G26" i="4" s="1"/>
  <c r="C9" i="4"/>
  <c r="F9" i="4" s="1"/>
  <c r="E6" i="4"/>
  <c r="G6" i="4" s="1"/>
  <c r="E5" i="4"/>
  <c r="F5" i="4" s="1"/>
  <c r="D3" i="4"/>
  <c r="G3" i="4" s="1"/>
  <c r="J17" i="4"/>
  <c r="G17" i="4"/>
  <c r="F17" i="4"/>
  <c r="J23" i="4"/>
  <c r="J22" i="4"/>
  <c r="E23" i="4"/>
  <c r="G23" i="4" s="1"/>
  <c r="E22" i="4"/>
  <c r="G22" i="4" s="1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R4" i="1"/>
  <c r="R3" i="1"/>
  <c r="U10" i="1" l="1"/>
  <c r="W10" i="1" s="1"/>
  <c r="U11" i="1"/>
  <c r="W11" i="1" s="1"/>
  <c r="U12" i="1"/>
  <c r="W12" i="1" s="1"/>
  <c r="U13" i="1"/>
  <c r="M9" i="1"/>
  <c r="P13" i="1"/>
  <c r="V13" i="1" s="1"/>
  <c r="V12" i="1"/>
  <c r="W22" i="2"/>
  <c r="X22" i="2"/>
  <c r="M77" i="1"/>
  <c r="M37" i="1"/>
  <c r="M8" i="1"/>
  <c r="K17" i="4"/>
  <c r="F26" i="4"/>
  <c r="K26" i="4" s="1"/>
  <c r="K4" i="4"/>
  <c r="K8" i="4"/>
  <c r="K12" i="4"/>
  <c r="K16" i="4"/>
  <c r="M38" i="1"/>
  <c r="M7" i="1"/>
  <c r="K2" i="1"/>
  <c r="F22" i="4"/>
  <c r="E2" i="4"/>
  <c r="G5" i="4"/>
  <c r="J2" i="4"/>
  <c r="M16" i="1"/>
  <c r="G9" i="4"/>
  <c r="C2" i="4"/>
  <c r="D46" i="4"/>
  <c r="D2" i="4" s="1"/>
  <c r="B2" i="4"/>
  <c r="F3" i="4"/>
  <c r="M48" i="1"/>
  <c r="M55" i="1"/>
  <c r="M63" i="1"/>
  <c r="M19" i="1"/>
  <c r="M32" i="1"/>
  <c r="M45" i="1"/>
  <c r="M70" i="1"/>
  <c r="M10" i="1"/>
  <c r="M14" i="1"/>
  <c r="M21" i="1"/>
  <c r="M29" i="1"/>
  <c r="M53" i="1"/>
  <c r="M65" i="1"/>
  <c r="M72" i="1"/>
  <c r="M3" i="1"/>
  <c r="M12" i="1"/>
  <c r="U9" i="1"/>
  <c r="W9" i="1" s="1"/>
  <c r="U8" i="1"/>
  <c r="W8" i="1" s="1"/>
  <c r="U7" i="1"/>
  <c r="W7" i="1" s="1"/>
  <c r="M62" i="1"/>
  <c r="M44" i="1"/>
  <c r="M28" i="1"/>
  <c r="M73" i="1"/>
  <c r="M56" i="1"/>
  <c r="M40" i="1"/>
  <c r="M22" i="1"/>
  <c r="M4" i="1"/>
  <c r="M64" i="1"/>
  <c r="M46" i="1"/>
  <c r="M13" i="1"/>
  <c r="M71" i="1"/>
  <c r="M54" i="1"/>
  <c r="M39" i="1"/>
  <c r="M20" i="1"/>
  <c r="M74" i="1"/>
  <c r="M57" i="1"/>
  <c r="M41" i="1"/>
  <c r="M24" i="1"/>
  <c r="M5" i="1"/>
  <c r="M69" i="1"/>
  <c r="M52" i="1"/>
  <c r="M36" i="1"/>
  <c r="M18" i="1"/>
  <c r="M76" i="1"/>
  <c r="M59" i="1"/>
  <c r="M25" i="1"/>
  <c r="M11" i="1"/>
  <c r="M67" i="1"/>
  <c r="M50" i="1"/>
  <c r="M34" i="1"/>
  <c r="G59" i="1"/>
  <c r="M30" i="1"/>
  <c r="M15" i="1"/>
  <c r="M47" i="1"/>
  <c r="M23" i="1"/>
  <c r="M31" i="1"/>
  <c r="M27" i="1"/>
  <c r="M66" i="1"/>
  <c r="M49" i="1"/>
  <c r="M33" i="1"/>
  <c r="M78" i="1"/>
  <c r="M60" i="1"/>
  <c r="M43" i="1"/>
  <c r="M26" i="1"/>
  <c r="M68" i="1"/>
  <c r="M51" i="1"/>
  <c r="M35" i="1"/>
  <c r="M17" i="1"/>
  <c r="M75" i="1"/>
  <c r="M58" i="1"/>
  <c r="M42" i="1"/>
  <c r="M6" i="1"/>
  <c r="G29" i="1"/>
  <c r="L29" i="1" s="1"/>
  <c r="G14" i="1"/>
  <c r="U6" i="1"/>
  <c r="W6" i="1" s="1"/>
  <c r="U5" i="1"/>
  <c r="W5" i="1" s="1"/>
  <c r="G10" i="1"/>
  <c r="L10" i="1" s="1"/>
  <c r="U4" i="1"/>
  <c r="W4" i="1" s="1"/>
  <c r="T4" i="1"/>
  <c r="V4" i="1" s="1"/>
  <c r="T5" i="1"/>
  <c r="V5" i="1" s="1"/>
  <c r="F2" i="1"/>
  <c r="G2" i="1" s="1"/>
  <c r="L33" i="1"/>
  <c r="G5" i="1"/>
  <c r="L5" i="1" s="1"/>
  <c r="G17" i="1"/>
  <c r="L17" i="1" s="1"/>
  <c r="H5" i="1"/>
  <c r="G13" i="1"/>
  <c r="F23" i="4"/>
  <c r="K23" i="4" s="1"/>
  <c r="K3" i="4"/>
  <c r="K11" i="4"/>
  <c r="K15" i="4"/>
  <c r="F6" i="4"/>
  <c r="K6" i="4" s="1"/>
  <c r="F14" i="4"/>
  <c r="K14" i="4" s="1"/>
  <c r="K5" i="4"/>
  <c r="K9" i="4"/>
  <c r="K13" i="4"/>
  <c r="G49" i="4"/>
  <c r="K10" i="4"/>
  <c r="K7" i="4"/>
  <c r="J24" i="1"/>
  <c r="J26" i="1"/>
  <c r="J17" i="1"/>
  <c r="J12" i="1"/>
  <c r="J5" i="1"/>
  <c r="J25" i="1"/>
  <c r="J21" i="1"/>
  <c r="J71" i="1"/>
  <c r="J35" i="1"/>
  <c r="J29" i="1"/>
  <c r="H33" i="1"/>
  <c r="L35" i="1"/>
  <c r="L6" i="1"/>
  <c r="L22" i="1"/>
  <c r="L2" i="2"/>
  <c r="L71" i="1"/>
  <c r="L67" i="1"/>
  <c r="L58" i="1"/>
  <c r="L55" i="1"/>
  <c r="L51" i="1"/>
  <c r="L46" i="1"/>
  <c r="L75" i="1"/>
  <c r="L40" i="1"/>
  <c r="L43" i="1"/>
  <c r="L48" i="1"/>
  <c r="L52" i="1"/>
  <c r="L56" i="1"/>
  <c r="L59" i="1"/>
  <c r="L64" i="1"/>
  <c r="L68" i="1"/>
  <c r="L72" i="1"/>
  <c r="L76" i="1"/>
  <c r="L36" i="1"/>
  <c r="L38" i="1"/>
  <c r="L41" i="1"/>
  <c r="L44" i="1"/>
  <c r="L49" i="1"/>
  <c r="L53" i="1"/>
  <c r="L57" i="1"/>
  <c r="L60" i="1"/>
  <c r="L65" i="1"/>
  <c r="L69" i="1"/>
  <c r="L73" i="1"/>
  <c r="L78" i="1"/>
  <c r="L39" i="1"/>
  <c r="L42" i="1"/>
  <c r="L45" i="1"/>
  <c r="L50" i="1"/>
  <c r="L54" i="1"/>
  <c r="L62" i="1"/>
  <c r="L66" i="1"/>
  <c r="L70" i="1"/>
  <c r="L74" i="1"/>
  <c r="L32" i="1"/>
  <c r="L28" i="1"/>
  <c r="L25" i="1"/>
  <c r="L26" i="1"/>
  <c r="L24" i="1"/>
  <c r="L21" i="1"/>
  <c r="L20" i="1"/>
  <c r="L18" i="1"/>
  <c r="L14" i="1"/>
  <c r="L13" i="1"/>
  <c r="L12" i="1"/>
  <c r="L4" i="1"/>
  <c r="K21" i="4"/>
  <c r="K22" i="4"/>
  <c r="F50" i="4"/>
  <c r="K50" i="4" s="1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K49" i="4"/>
  <c r="F41" i="4"/>
  <c r="K41" i="4" s="1"/>
  <c r="K52" i="4"/>
  <c r="K36" i="4"/>
  <c r="G30" i="4"/>
  <c r="K27" i="4"/>
  <c r="K53" i="4"/>
  <c r="K44" i="4"/>
  <c r="K45" i="4"/>
  <c r="K32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H3" i="1"/>
  <c r="W13" i="1" l="1"/>
  <c r="M2" i="1"/>
  <c r="G46" i="4"/>
  <c r="J2" i="1"/>
  <c r="L2" i="1"/>
  <c r="H2" i="1"/>
  <c r="G3" i="1" l="1"/>
  <c r="L3" i="1" s="1"/>
  <c r="F2" i="4"/>
  <c r="K2" i="4" s="1"/>
</calcChain>
</file>

<file path=xl/sharedStrings.xml><?xml version="1.0" encoding="utf-8"?>
<sst xmlns="http://schemas.openxmlformats.org/spreadsheetml/2006/main" count="607" uniqueCount="143">
  <si>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</si>
  <si>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</si>
  <si>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</si>
  <si>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</si>
  <si>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</si>
  <si>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</si>
  <si>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</si>
  <si>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</si>
  <si>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</si>
  <si>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</si>
  <si>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</si>
  <si>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</si>
  <si>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</si>
  <si>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</si>
  <si>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</si>
  <si>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</si>
  <si>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</si>
  <si>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</si>
  <si>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</si>
  <si>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</si>
  <si>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</si>
  <si>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</si>
  <si>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</si>
  <si>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</si>
  <si>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</si>
  <si>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</si>
  <si>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</si>
  <si>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</si>
  <si>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</si>
  <si>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</si>
  <si>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</si>
  <si>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</si>
  <si>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</si>
  <si>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</si>
  <si>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</si>
  <si>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</si>
  <si>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</si>
  <si>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</si>
  <si>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</si>
  <si>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</si>
  <si>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</si>
  <si>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</si>
  <si>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</si>
  <si>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</si>
  <si>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</si>
  <si>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</si>
  <si>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</si>
  <si>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</si>
  <si>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</si>
  <si>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</si>
  <si>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</si>
  <si>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</si>
  <si>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</si>
  <si>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</si>
  <si>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</si>
  <si>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</si>
  <si>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</si>
  <si>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</si>
  <si>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</si>
  <si>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</si>
  <si>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</si>
  <si>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</si>
  <si>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</si>
  <si>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</si>
  <si>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</si>
  <si>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</si>
  <si>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</si>
  <si>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</si>
  <si>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</si>
  <si>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</si>
  <si>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</si>
  <si>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</si>
  <si>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</si>
  <si>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</si>
  <si>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</si>
  <si>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</si>
  <si>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</si>
  <si>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</si>
  <si>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</si>
  <si>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</si>
  <si>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</si>
  <si>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</si>
  <si>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</si>
  <si>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</si>
  <si>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</si>
  <si>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</si>
  <si>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</si>
  <si>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</si>
  <si>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</si>
  <si>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</si>
  <si>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</si>
  <si>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</si>
  <si>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</si>
  <si>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</si>
  <si>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</si>
  <si>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</si>
  <si>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</si>
  <si>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</si>
  <si>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</si>
  <si>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</si>
  <si>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</si>
  <si>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</si>
  <si>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</si>
  <si>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</si>
  <si>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</si>
  <si>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</si>
  <si>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</si>
  <si>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</si>
  <si>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</si>
  <si>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</si>
  <si>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</si>
  <si>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</si>
  <si>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</si>
  <si>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</si>
  <si>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</si>
  <si>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</si>
  <si>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</si>
  <si>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</si>
  <si>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</si>
  <si>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</si>
  <si>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</si>
  <si>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</si>
  <si>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</si>
  <si>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</si>
  <si>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</si>
  <si>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</si>
  <si>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</si>
  <si>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</si>
  <si>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</si>
  <si>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</si>
  <si>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</si>
  <si>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</si>
  <si>
    <t>NA</t>
  </si>
  <si>
    <t>PLTR</t>
  </si>
  <si>
    <t>BLNK</t>
  </si>
  <si>
    <t>ARKF</t>
  </si>
  <si>
    <t>ARKG</t>
  </si>
  <si>
    <t>TER</t>
  </si>
  <si>
    <t>XPEV</t>
  </si>
  <si>
    <t>ARKK</t>
  </si>
  <si>
    <t>Peg</t>
  </si>
  <si>
    <t>FCX</t>
  </si>
  <si>
    <t>ARKX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</si>
</sst>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W78"/>
  <sheetViews>
    <sheetView zoomScaleNormal="100" workbookViewId="0">
      <pane xSplit="14" ySplit="2" topLeftCell="O22" activePane="bottomRight" state="frozen"/>
      <selection pane="topRight" activeCell="N1" sqref="N1"/>
      <selection pane="bottomLeft" activeCell="A3" sqref="A3"/>
      <selection pane="bottomRight" activeCell="S8" sqref="S8"/>
    </sheetView>
  </sheetViews>
  <sheetFormatPr baseColWidth="10" defaultRowHeight="16" x14ac:dyDescent="0.2"/>
  <cols>
    <col min="22" max="22" width="12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SUM(B3:B1000002)</f>
        <v>639.99470599999995</v>
      </c>
      <c r="C2">
        <f>AVERAGE(C3:C100002)</f>
        <v>195.66313334848974</v>
      </c>
      <c r="D2">
        <f>AVERAGE(D3:D78)</f>
        <v>240.33934210526311</v>
      </c>
      <c r="E2">
        <f>SUM(E3:E1000002)</f>
        <v>81436.49530722003</v>
      </c>
      <c r="F2">
        <f>SUM(F3:F1000002)</f>
        <v>202.06841200000008</v>
      </c>
      <c r="G2">
        <f t="shared" ref="G2:G33" si="0">(D2+F2/B2-C2)/C2*100</f>
        <v>22.994594072101435</v>
      </c>
      <c r="H2">
        <f>SUM(H3:H1000002)</f>
        <v>23979.025874034996</v>
      </c>
      <c r="I2" s="2">
        <f>AVERAGE(I3:I100002)</f>
        <v>44003.276315789473</v>
      </c>
      <c r="J2" s="4">
        <f ca="1">AVERAGE(J3:J100002)</f>
        <v>222.65789473684211</v>
      </c>
      <c r="K2">
        <f ca="1">AVERAGE(K3:K100002)</f>
        <v>0.61525991570301541</v>
      </c>
      <c r="L2">
        <f t="shared" ref="L2:L15" ca="1" si="1">G2/K2</f>
        <v>37.373788678931056</v>
      </c>
      <c r="M2">
        <f>SUM(M3:M1000002)</f>
        <v>99.999999999999972</v>
      </c>
      <c r="O2">
        <f>AVERAGE(O3:O100002)</f>
        <v>1.4898181818181824</v>
      </c>
    </row>
    <row r="3" spans="1:23" x14ac:dyDescent="0.2">
      <c r="A3" t="s">
        <v>0</v>
      </c>
      <c r="B3">
        <v>29</v>
      </c>
      <c r="C3">
        <v>65.040000000000006</v>
      </c>
      <c r="D3" s="6">
        <v>135.83000000000001</v>
      </c>
      <c r="E3">
        <f t="shared" ref="E3:E15" si="2">B3*D3</f>
        <v>3939.07</v>
      </c>
      <c r="F3">
        <f>0.57*4+0.63*4+0.73*4+0.77*4+0.82*2-3.11+1.85</f>
        <v>11.180000000000001</v>
      </c>
      <c r="G3">
        <f t="shared" si="0"/>
        <v>109.43345209314164</v>
      </c>
      <c r="H3">
        <f t="shared" ref="H3:H34" si="3">(E3-C3*B3)+F3</f>
        <v>2064.0899999999997</v>
      </c>
      <c r="I3" s="2">
        <v>43777</v>
      </c>
      <c r="J3" s="4">
        <f t="shared" ref="J3:J15" ca="1" si="4">TODAY()-I3</f>
        <v>451</v>
      </c>
      <c r="K3" s="4">
        <f t="shared" ref="K3:K15" ca="1" si="5">(TODAY()-I3)/365.25</f>
        <v>1.2347707049965777</v>
      </c>
      <c r="L3">
        <f t="shared" ca="1" si="1"/>
        <v>88.62653742133034</v>
      </c>
      <c r="M3">
        <f>E3/E2*100</f>
        <v>4.8369836952582714</v>
      </c>
      <c r="N3" t="s">
        <v>7</v>
      </c>
      <c r="O3" s="6">
        <v>2.56</v>
      </c>
      <c r="Q3" s="1">
        <v>44084</v>
      </c>
      <c r="R3">
        <f>44214.14+14355.45</f>
        <v>58569.59</v>
      </c>
    </row>
    <row r="4" spans="1:23" x14ac:dyDescent="0.2">
      <c r="A4" t="s">
        <v>8</v>
      </c>
      <c r="B4">
        <v>1</v>
      </c>
      <c r="C4">
        <v>440</v>
      </c>
      <c r="D4" s="6">
        <v>462.17</v>
      </c>
      <c r="E4">
        <f t="shared" si="2"/>
        <v>462.17</v>
      </c>
      <c r="F4">
        <v>0</v>
      </c>
      <c r="G4">
        <f t="shared" si="0"/>
        <v>5.0386363636363676</v>
      </c>
      <c r="H4">
        <f t="shared" si="3"/>
        <v>22.170000000000016</v>
      </c>
      <c r="I4" s="2">
        <v>44054</v>
      </c>
      <c r="J4" s="4">
        <f t="shared" ca="1" si="4"/>
        <v>174</v>
      </c>
      <c r="K4" s="4">
        <f t="shared" ca="1" si="5"/>
        <v>0.47638603696098564</v>
      </c>
      <c r="L4">
        <f t="shared" ca="1" si="1"/>
        <v>10.576792711598754</v>
      </c>
      <c r="M4">
        <f>E4/E2*100</f>
        <v>0.56752196697126867</v>
      </c>
      <c r="N4" t="s">
        <v>7</v>
      </c>
      <c r="O4" s="6">
        <v>2.15</v>
      </c>
      <c r="P4">
        <f>Q4-Q3</f>
        <v>5</v>
      </c>
      <c r="Q4" s="1">
        <v>44089</v>
      </c>
      <c r="R4">
        <f>15110.38+44755.95</f>
        <v>59866.329999999994</v>
      </c>
      <c r="S4">
        <v>500</v>
      </c>
      <c r="T4">
        <f t="shared" ref="T4:T13" si="6">(R4-S4-R3)/R3*100</f>
        <v>1.3603305059844162</v>
      </c>
      <c r="U4">
        <f>(R4-S4-R3)/R3*100</f>
        <v>1.3603305059844162</v>
      </c>
      <c r="V4">
        <f t="shared" ref="V4:V13" si="7">T4/((P4-P3)/365)</f>
        <v>99.304126936862389</v>
      </c>
      <c r="W4">
        <f t="shared" ref="W4:W13" si="8">U4/(P4/365)</f>
        <v>99.304126936862389</v>
      </c>
    </row>
    <row r="5" spans="1:23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87.56</v>
      </c>
      <c r="E5">
        <f t="shared" si="2"/>
        <v>4735.5388264799994</v>
      </c>
      <c r="F5">
        <v>0</v>
      </c>
      <c r="G5">
        <f t="shared" si="0"/>
        <v>56.16666149496038</v>
      </c>
      <c r="H5">
        <f t="shared" si="3"/>
        <v>1703.1766173199994</v>
      </c>
      <c r="I5" s="2">
        <v>43602</v>
      </c>
      <c r="J5" s="4">
        <f t="shared" ca="1" si="4"/>
        <v>626</v>
      </c>
      <c r="K5" s="4">
        <f t="shared" ca="1" si="5"/>
        <v>1.7138945927446954</v>
      </c>
      <c r="L5">
        <f t="shared" ca="1" si="1"/>
        <v>32.771362797179357</v>
      </c>
      <c r="M5">
        <f>E5/E2*100</f>
        <v>5.8150081343937137</v>
      </c>
      <c r="N5" t="s">
        <v>7</v>
      </c>
      <c r="O5" s="6">
        <v>1.4</v>
      </c>
      <c r="P5">
        <f t="shared" ref="P5:P13" si="9">Q5-Q4+P4</f>
        <v>21</v>
      </c>
      <c r="Q5" s="1">
        <v>44105</v>
      </c>
      <c r="R5">
        <f>45753.09+15799.23</f>
        <v>61552.319999999992</v>
      </c>
      <c r="S5">
        <v>500</v>
      </c>
      <c r="T5">
        <f t="shared" si="6"/>
        <v>1.9810634792545294</v>
      </c>
      <c r="U5">
        <f>(R5-SUM(S4:S5)-R3)/R3*100</f>
        <v>3.3852550444693161</v>
      </c>
      <c r="V5">
        <f t="shared" si="7"/>
        <v>45.193010620493951</v>
      </c>
      <c r="W5">
        <f t="shared" si="8"/>
        <v>58.838956725300022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 s="6">
        <v>3230</v>
      </c>
      <c r="E6">
        <f t="shared" si="2"/>
        <v>3230</v>
      </c>
      <c r="F6">
        <v>0</v>
      </c>
      <c r="G6">
        <f t="shared" si="0"/>
        <v>-0.92386786225644824</v>
      </c>
      <c r="H6">
        <f t="shared" si="3"/>
        <v>-30.11919350000062</v>
      </c>
      <c r="I6" s="1">
        <v>44050</v>
      </c>
      <c r="J6" s="4">
        <f t="shared" ca="1" si="4"/>
        <v>178</v>
      </c>
      <c r="K6" s="4">
        <f t="shared" ca="1" si="5"/>
        <v>0.48733744010951402</v>
      </c>
      <c r="L6">
        <f t="shared" ca="1" si="1"/>
        <v>-1.8957457117368974</v>
      </c>
      <c r="M6">
        <f>E6/E2*100</f>
        <v>3.966280704756254</v>
      </c>
      <c r="N6" t="s">
        <v>7</v>
      </c>
      <c r="O6" s="6">
        <v>2.44</v>
      </c>
      <c r="P6">
        <f t="shared" si="9"/>
        <v>35</v>
      </c>
      <c r="Q6" s="1">
        <v>44119</v>
      </c>
      <c r="R6">
        <v>64909.9398</v>
      </c>
      <c r="S6">
        <v>500</v>
      </c>
      <c r="T6">
        <f t="shared" si="6"/>
        <v>4.6425866644831713</v>
      </c>
      <c r="U6">
        <f>(R6-SUM(S4:S6)-R3)/R3*100</f>
        <v>8.2642712711494202</v>
      </c>
      <c r="V6">
        <f t="shared" si="7"/>
        <v>121.03886660973981</v>
      </c>
      <c r="W6">
        <f t="shared" si="8"/>
        <v>86.184543256272534</v>
      </c>
    </row>
    <row r="7" spans="1:23" x14ac:dyDescent="0.2">
      <c r="A7" t="s">
        <v>135</v>
      </c>
      <c r="B7">
        <v>11.172739</v>
      </c>
      <c r="C7">
        <v>49.4</v>
      </c>
      <c r="D7" s="6">
        <v>52.13</v>
      </c>
      <c r="E7">
        <f t="shared" si="2"/>
        <v>582.43488407000007</v>
      </c>
      <c r="F7">
        <v>2.06</v>
      </c>
      <c r="G7">
        <f t="shared" si="0"/>
        <v>5.8995492898561812</v>
      </c>
      <c r="H7">
        <f t="shared" si="3"/>
        <v>32.561577470000032</v>
      </c>
      <c r="I7" s="1">
        <v>44182</v>
      </c>
      <c r="J7" s="4">
        <f t="shared" ca="1" si="4"/>
        <v>46</v>
      </c>
      <c r="K7" s="4">
        <f t="shared" ca="1" si="5"/>
        <v>0.12594113620807665</v>
      </c>
      <c r="L7">
        <f t="shared" ca="1" si="1"/>
        <v>46.843703872173272</v>
      </c>
      <c r="M7">
        <f>E7/E2*100</f>
        <v>0.7152013134562808</v>
      </c>
      <c r="N7" t="s">
        <v>7</v>
      </c>
      <c r="O7" s="6" t="s">
        <v>132</v>
      </c>
      <c r="P7">
        <f t="shared" si="9"/>
        <v>52</v>
      </c>
      <c r="Q7" s="1">
        <v>44136</v>
      </c>
      <c r="R7">
        <v>62103.678399999997</v>
      </c>
      <c r="S7">
        <v>500</v>
      </c>
      <c r="T7">
        <f t="shared" si="6"/>
        <v>-5.0936134129645314</v>
      </c>
      <c r="U7">
        <f>(R7-SUM(S4:S7)-R3)/R3*100</f>
        <v>2.6192575362060766</v>
      </c>
      <c r="V7">
        <f t="shared" si="7"/>
        <v>-109.36287621953258</v>
      </c>
      <c r="W7">
        <f t="shared" si="8"/>
        <v>18.38517309067727</v>
      </c>
    </row>
    <row r="8" spans="1:23" x14ac:dyDescent="0.2">
      <c r="A8" t="s">
        <v>136</v>
      </c>
      <c r="B8">
        <v>6.2478020000000001</v>
      </c>
      <c r="C8">
        <v>96.03</v>
      </c>
      <c r="D8" s="6">
        <v>101.93</v>
      </c>
      <c r="E8">
        <f t="shared" si="2"/>
        <v>636.83845786000006</v>
      </c>
      <c r="F8">
        <v>4.9400000000000004</v>
      </c>
      <c r="G8">
        <f t="shared" si="0"/>
        <v>6.9672790436969088</v>
      </c>
      <c r="H8">
        <f t="shared" si="3"/>
        <v>41.802031800000066</v>
      </c>
      <c r="I8" s="1">
        <v>44183</v>
      </c>
      <c r="J8" s="4">
        <f t="shared" ca="1" si="4"/>
        <v>45</v>
      </c>
      <c r="K8" s="4">
        <f t="shared" ca="1" si="5"/>
        <v>0.12320328542094455</v>
      </c>
      <c r="L8">
        <f t="shared" ca="1" si="1"/>
        <v>56.551081571339914</v>
      </c>
      <c r="M8">
        <f>E8/E2*100</f>
        <v>0.78200621902688761</v>
      </c>
      <c r="N8" t="s">
        <v>7</v>
      </c>
      <c r="O8" s="6" t="s">
        <v>132</v>
      </c>
      <c r="P8">
        <f t="shared" si="9"/>
        <v>66</v>
      </c>
      <c r="Q8" s="1">
        <v>44150</v>
      </c>
      <c r="R8">
        <v>66542.297200000001</v>
      </c>
      <c r="S8">
        <f>500-306.673482</f>
        <v>193.32651800000002</v>
      </c>
      <c r="T8">
        <f t="shared" si="6"/>
        <v>6.8358145465341744</v>
      </c>
      <c r="U8">
        <f>(R8-SUM(S4:S8)-R3)/R3*100</f>
        <v>9.8675450553777182</v>
      </c>
      <c r="V8">
        <f t="shared" si="7"/>
        <v>178.21945067749812</v>
      </c>
      <c r="W8">
        <f t="shared" si="8"/>
        <v>54.570514321407074</v>
      </c>
    </row>
    <row r="9" spans="1:23" x14ac:dyDescent="0.2">
      <c r="A9" t="s">
        <v>139</v>
      </c>
      <c r="B9">
        <v>5.6455390000000003</v>
      </c>
      <c r="C9">
        <v>126.22</v>
      </c>
      <c r="D9" s="6">
        <v>137.44</v>
      </c>
      <c r="E9">
        <f t="shared" si="2"/>
        <v>775.92288015999998</v>
      </c>
      <c r="F9">
        <v>0</v>
      </c>
      <c r="G9">
        <f t="shared" si="0"/>
        <v>8.8892410077642197</v>
      </c>
      <c r="H9">
        <f t="shared" si="3"/>
        <v>63.342947579999986</v>
      </c>
      <c r="I9" s="1">
        <v>44206</v>
      </c>
      <c r="J9" s="4">
        <f t="shared" ca="1" si="4"/>
        <v>22</v>
      </c>
      <c r="K9" s="4">
        <f t="shared" ca="1" si="5"/>
        <v>6.0232717316906229E-2</v>
      </c>
      <c r="L9">
        <f t="shared" ca="1" si="1"/>
        <v>147.58160354935825</v>
      </c>
      <c r="M9">
        <f>E9/E2*100</f>
        <v>0.95279503032740154</v>
      </c>
      <c r="N9" t="s">
        <v>7</v>
      </c>
      <c r="O9" s="6" t="s">
        <v>132</v>
      </c>
      <c r="P9">
        <f t="shared" si="9"/>
        <v>82</v>
      </c>
      <c r="Q9" s="1">
        <v>44166</v>
      </c>
      <c r="R9">
        <v>72222.100699999995</v>
      </c>
      <c r="S9">
        <v>500</v>
      </c>
      <c r="T9">
        <f t="shared" si="6"/>
        <v>7.7842270525039741</v>
      </c>
      <c r="U9">
        <f>(R9-SUM(S4:S9)-R3)/R3*100</f>
        <v>18.711389617035049</v>
      </c>
      <c r="V9">
        <f t="shared" si="7"/>
        <v>177.57767963524691</v>
      </c>
      <c r="W9">
        <f t="shared" si="8"/>
        <v>83.288502563631624</v>
      </c>
    </row>
    <row r="10" spans="1:23" x14ac:dyDescent="0.2">
      <c r="A10" t="s">
        <v>123</v>
      </c>
      <c r="B10">
        <v>11.527778</v>
      </c>
      <c r="C10">
        <v>64.09</v>
      </c>
      <c r="D10" s="6">
        <v>87.25</v>
      </c>
      <c r="E10">
        <f t="shared" si="2"/>
        <v>1005.7986304999999</v>
      </c>
      <c r="F10">
        <v>7.56</v>
      </c>
      <c r="G10">
        <f t="shared" si="0"/>
        <v>37.159942606137612</v>
      </c>
      <c r="H10">
        <f t="shared" si="3"/>
        <v>274.54333847999993</v>
      </c>
      <c r="I10" s="1">
        <v>44111</v>
      </c>
      <c r="J10" s="4">
        <f t="shared" ca="1" si="4"/>
        <v>117</v>
      </c>
      <c r="K10" s="4">
        <f t="shared" ca="1" si="5"/>
        <v>0.32032854209445583</v>
      </c>
      <c r="L10">
        <f t="shared" ca="1" si="1"/>
        <v>116.00571826403217</v>
      </c>
      <c r="M10">
        <f>E10/E2*100</f>
        <v>1.2350711148676206</v>
      </c>
      <c r="N10" t="s">
        <v>7</v>
      </c>
      <c r="O10" s="6" t="s">
        <v>132</v>
      </c>
      <c r="P10">
        <f t="shared" si="9"/>
        <v>97</v>
      </c>
      <c r="Q10" s="1">
        <v>44181</v>
      </c>
      <c r="R10">
        <v>74700.077000000005</v>
      </c>
      <c r="S10">
        <v>806.67348200000004</v>
      </c>
      <c r="T10">
        <f t="shared" si="6"/>
        <v>2.3141154879201835</v>
      </c>
      <c r="U10">
        <f>(R10-SUM(S4:S10)-R3)/R3*100</f>
        <v>21.564923025754506</v>
      </c>
      <c r="V10">
        <f t="shared" si="7"/>
        <v>56.310143539391134</v>
      </c>
      <c r="W10">
        <f t="shared" si="8"/>
        <v>81.146359839179325</v>
      </c>
    </row>
    <row r="11" spans="1:23" x14ac:dyDescent="0.2">
      <c r="A11" t="s">
        <v>124</v>
      </c>
      <c r="B11">
        <v>6</v>
      </c>
      <c r="C11">
        <v>117.84</v>
      </c>
      <c r="D11" s="6">
        <v>158.81</v>
      </c>
      <c r="E11">
        <f t="shared" si="2"/>
        <v>952.86</v>
      </c>
      <c r="F11">
        <v>11.37</v>
      </c>
      <c r="G11">
        <f t="shared" si="0"/>
        <v>36.375594025797696</v>
      </c>
      <c r="H11">
        <f t="shared" si="3"/>
        <v>257.19000000000005</v>
      </c>
      <c r="I11" s="1">
        <v>44113</v>
      </c>
      <c r="J11" s="4">
        <f t="shared" ca="1" si="4"/>
        <v>115</v>
      </c>
      <c r="K11" s="4">
        <f t="shared" ca="1" si="5"/>
        <v>0.31485284052019163</v>
      </c>
      <c r="L11">
        <f t="shared" ca="1" si="1"/>
        <v>115.53204972106617</v>
      </c>
      <c r="M11">
        <f>E11/E2*100</f>
        <v>1.1700650874099208</v>
      </c>
      <c r="N11" t="s">
        <v>7</v>
      </c>
      <c r="O11" s="6" t="s">
        <v>132</v>
      </c>
      <c r="P11">
        <f t="shared" si="9"/>
        <v>123</v>
      </c>
      <c r="Q11" s="1">
        <v>44207</v>
      </c>
      <c r="R11">
        <v>79718.052299999996</v>
      </c>
      <c r="S11">
        <v>500</v>
      </c>
      <c r="T11">
        <f t="shared" si="6"/>
        <v>6.0481534711135447</v>
      </c>
      <c r="U11">
        <f>(R11-SUM(S4:S11)-R3)/R3*100</f>
        <v>29.278781531508073</v>
      </c>
      <c r="V11">
        <f t="shared" si="7"/>
        <v>84.906769882940154</v>
      </c>
      <c r="W11">
        <f t="shared" si="8"/>
        <v>86.884189097564601</v>
      </c>
    </row>
    <row r="12" spans="1:23" x14ac:dyDescent="0.2">
      <c r="A12" t="s">
        <v>19</v>
      </c>
      <c r="B12">
        <v>17.360095000000001</v>
      </c>
      <c r="C12">
        <v>194.13</v>
      </c>
      <c r="D12" s="6">
        <v>256.02999999999997</v>
      </c>
      <c r="E12">
        <f t="shared" si="2"/>
        <v>4444.7051228499995</v>
      </c>
      <c r="F12">
        <v>0</v>
      </c>
      <c r="G12">
        <f t="shared" si="0"/>
        <v>31.885849688353151</v>
      </c>
      <c r="H12">
        <f t="shared" si="3"/>
        <v>1074.5898804999993</v>
      </c>
      <c r="I12" s="2">
        <v>43559</v>
      </c>
      <c r="J12" s="4">
        <f t="shared" ca="1" si="4"/>
        <v>669</v>
      </c>
      <c r="K12" s="4">
        <f t="shared" ca="1" si="5"/>
        <v>1.8316221765913758</v>
      </c>
      <c r="L12">
        <f t="shared" ca="1" si="1"/>
        <v>17.408530042856484</v>
      </c>
      <c r="M12">
        <f>E12/E2*100</f>
        <v>5.4578786895019276</v>
      </c>
      <c r="N12" t="s">
        <v>7</v>
      </c>
      <c r="O12" s="6">
        <v>1.3</v>
      </c>
      <c r="P12">
        <f t="shared" si="9"/>
        <v>128</v>
      </c>
      <c r="Q12" s="1">
        <v>44212</v>
      </c>
      <c r="R12">
        <v>80274.7736</v>
      </c>
      <c r="S12">
        <v>500</v>
      </c>
      <c r="T12">
        <f t="shared" si="6"/>
        <v>7.1152390661211262E-2</v>
      </c>
      <c r="U12">
        <f>(R12-SUM(S4:S12)-R3)/R3*100</f>
        <v>29.37562581537621</v>
      </c>
      <c r="V12">
        <f t="shared" si="7"/>
        <v>5.1941245182684224</v>
      </c>
      <c r="W12">
        <f t="shared" si="8"/>
        <v>83.76643298915873</v>
      </c>
    </row>
    <row r="13" spans="1:23" x14ac:dyDescent="0.2">
      <c r="A13" t="s">
        <v>20</v>
      </c>
      <c r="B13">
        <v>20.232147999999999</v>
      </c>
      <c r="C13">
        <f>(82.74*(20-1.767852)+84.87*2)/B13</f>
        <v>82.95055599237412</v>
      </c>
      <c r="D13" s="6">
        <v>91.25</v>
      </c>
      <c r="E13">
        <f t="shared" si="2"/>
        <v>1846.183505</v>
      </c>
      <c r="F13">
        <f>6.27+6.82</f>
        <v>13.09</v>
      </c>
      <c r="G13">
        <f t="shared" si="0"/>
        <v>10.785261204578909</v>
      </c>
      <c r="H13">
        <f t="shared" si="3"/>
        <v>181.00557947999991</v>
      </c>
      <c r="I13" s="2">
        <v>44050</v>
      </c>
      <c r="J13" s="4">
        <f t="shared" ca="1" si="4"/>
        <v>178</v>
      </c>
      <c r="K13" s="4">
        <f t="shared" ca="1" si="5"/>
        <v>0.48733744010951402</v>
      </c>
      <c r="L13">
        <f t="shared" ca="1" si="1"/>
        <v>22.130992443665431</v>
      </c>
      <c r="M13">
        <f>E13/E2*100</f>
        <v>2.2670222951457495</v>
      </c>
      <c r="N13" t="s">
        <v>7</v>
      </c>
      <c r="O13" s="6">
        <v>2.15</v>
      </c>
      <c r="P13">
        <f t="shared" si="9"/>
        <v>144</v>
      </c>
      <c r="Q13" s="1">
        <v>44228</v>
      </c>
      <c r="R13">
        <v>81436.495299999995</v>
      </c>
      <c r="S13">
        <v>500</v>
      </c>
      <c r="T13">
        <f t="shared" si="6"/>
        <v>0.82432085488933038</v>
      </c>
      <c r="U13">
        <f>(R13-SUM(S4:S13)-R3)/R3*100</f>
        <v>30.505430036303821</v>
      </c>
      <c r="V13">
        <f t="shared" si="7"/>
        <v>18.80481950216285</v>
      </c>
      <c r="W13">
        <f t="shared" si="8"/>
        <v>77.32279141146455</v>
      </c>
    </row>
    <row r="14" spans="1:23" x14ac:dyDescent="0.2">
      <c r="A14" t="s">
        <v>21</v>
      </c>
      <c r="B14">
        <v>2.1924000000000001</v>
      </c>
      <c r="C14">
        <v>582.66999999999996</v>
      </c>
      <c r="D14" s="6">
        <v>715.36</v>
      </c>
      <c r="E14">
        <f t="shared" si="2"/>
        <v>1568.355264</v>
      </c>
      <c r="F14">
        <f>14.52*2.1924/4+7.96</f>
        <v>15.918412</v>
      </c>
      <c r="G14">
        <f t="shared" si="0"/>
        <v>24.01886562211536</v>
      </c>
      <c r="H14">
        <f t="shared" si="3"/>
        <v>306.82796800000006</v>
      </c>
      <c r="I14" s="2">
        <v>44050</v>
      </c>
      <c r="J14" s="4">
        <f t="shared" ca="1" si="4"/>
        <v>178</v>
      </c>
      <c r="K14" s="4">
        <f t="shared" ca="1" si="5"/>
        <v>0.48733744010951402</v>
      </c>
      <c r="L14">
        <f t="shared" ca="1" si="1"/>
        <v>49.285902631896832</v>
      </c>
      <c r="M14">
        <f>E14/E2*100</f>
        <v>1.925862916967833</v>
      </c>
      <c r="N14" t="s">
        <v>7</v>
      </c>
      <c r="O14" s="6">
        <v>1.76</v>
      </c>
      <c r="Q14" s="1"/>
    </row>
    <row r="15" spans="1:23" x14ac:dyDescent="0.2">
      <c r="A15" t="s">
        <v>134</v>
      </c>
      <c r="B15">
        <v>26.455013999999998</v>
      </c>
      <c r="C15">
        <v>43.68</v>
      </c>
      <c r="D15" s="6">
        <v>50.81</v>
      </c>
      <c r="E15">
        <f t="shared" si="2"/>
        <v>1344.17926134</v>
      </c>
      <c r="F15">
        <v>0</v>
      </c>
      <c r="G15">
        <f t="shared" si="0"/>
        <v>16.32326007326008</v>
      </c>
      <c r="H15">
        <f t="shared" si="3"/>
        <v>188.62424982000016</v>
      </c>
      <c r="I15" s="2">
        <v>44192</v>
      </c>
      <c r="J15" s="4">
        <f t="shared" ca="1" si="4"/>
        <v>36</v>
      </c>
      <c r="K15" s="4">
        <f t="shared" ca="1" si="5"/>
        <v>9.856262833675565E-2</v>
      </c>
      <c r="L15">
        <f t="shared" ca="1" si="1"/>
        <v>165.61307615995122</v>
      </c>
      <c r="M15">
        <f>E15/E2*100</f>
        <v>1.6505858414818437</v>
      </c>
      <c r="N15" t="s">
        <v>7</v>
      </c>
      <c r="O15" s="6" t="s">
        <v>132</v>
      </c>
    </row>
    <row r="16" spans="1:23" x14ac:dyDescent="0.2">
      <c r="A16" t="s">
        <v>126</v>
      </c>
      <c r="B16">
        <v>20</v>
      </c>
      <c r="C16">
        <v>29.03</v>
      </c>
      <c r="D16" s="6">
        <v>33.85</v>
      </c>
      <c r="E16">
        <f t="shared" ref="E16:E24" si="10">B16*D16</f>
        <v>677</v>
      </c>
      <c r="F16">
        <v>0</v>
      </c>
      <c r="G16">
        <f t="shared" si="0"/>
        <v>16.603513606613848</v>
      </c>
      <c r="H16">
        <f t="shared" si="3"/>
        <v>96.399999999999977</v>
      </c>
      <c r="I16" s="2">
        <v>44113</v>
      </c>
      <c r="J16" s="4">
        <f t="shared" ref="J16:J27" ca="1" si="11">TODAY()-I16</f>
        <v>115</v>
      </c>
      <c r="K16" s="4">
        <f t="shared" ref="K16:K24" ca="1" si="12">(TODAY()-I16)/365.25</f>
        <v>0.31485284052019163</v>
      </c>
      <c r="L16">
        <f t="shared" ref="L16:L61" ca="1" si="13">G16/K16</f>
        <v>52.734202998397464</v>
      </c>
      <c r="M16">
        <f>E16/E2*100</f>
        <v>0.83132261211145009</v>
      </c>
      <c r="N16" t="s">
        <v>7</v>
      </c>
      <c r="O16" s="6" t="s">
        <v>132</v>
      </c>
    </row>
    <row r="17" spans="1:22" x14ac:dyDescent="0.2">
      <c r="A17" t="s">
        <v>28</v>
      </c>
      <c r="B17">
        <v>9</v>
      </c>
      <c r="C17">
        <v>106.99</v>
      </c>
      <c r="D17" s="6">
        <v>265.3</v>
      </c>
      <c r="E17">
        <f t="shared" si="10"/>
        <v>2387.7000000000003</v>
      </c>
      <c r="F17">
        <v>0</v>
      </c>
      <c r="G17">
        <f t="shared" si="0"/>
        <v>147.96709972894664</v>
      </c>
      <c r="H17">
        <f t="shared" si="3"/>
        <v>1424.7900000000004</v>
      </c>
      <c r="I17" s="2">
        <v>42437</v>
      </c>
      <c r="J17" s="4">
        <f t="shared" ca="1" si="11"/>
        <v>1791</v>
      </c>
      <c r="K17" s="4">
        <f t="shared" ca="1" si="12"/>
        <v>4.9034907597535931</v>
      </c>
      <c r="L17">
        <f t="shared" ca="1" si="13"/>
        <v>30.175870003348834</v>
      </c>
      <c r="M17">
        <f>E17/E2*100</f>
        <v>2.9319778448131602</v>
      </c>
      <c r="N17" t="s">
        <v>7</v>
      </c>
      <c r="O17" s="6">
        <v>1.25</v>
      </c>
    </row>
    <row r="18" spans="1:22" x14ac:dyDescent="0.2">
      <c r="A18" t="s">
        <v>34</v>
      </c>
      <c r="B18">
        <v>1</v>
      </c>
      <c r="C18">
        <v>1509.04</v>
      </c>
      <c r="D18" s="6">
        <v>1834.02</v>
      </c>
      <c r="E18">
        <f t="shared" si="10"/>
        <v>1834.02</v>
      </c>
      <c r="F18">
        <v>0</v>
      </c>
      <c r="G18">
        <f t="shared" si="0"/>
        <v>21.535545777447915</v>
      </c>
      <c r="H18">
        <f t="shared" si="3"/>
        <v>324.98</v>
      </c>
      <c r="I18" s="2">
        <v>44050</v>
      </c>
      <c r="J18" s="4">
        <f t="shared" ca="1" si="11"/>
        <v>178</v>
      </c>
      <c r="K18" s="4">
        <f t="shared" ca="1" si="12"/>
        <v>0.48733744010951402</v>
      </c>
      <c r="L18">
        <f t="shared" ca="1" si="13"/>
        <v>44.190214018049723</v>
      </c>
      <c r="M18">
        <f>E18/E2*100</f>
        <v>2.2520861108783481</v>
      </c>
      <c r="N18" t="s">
        <v>7</v>
      </c>
      <c r="O18" s="6">
        <v>1.72</v>
      </c>
    </row>
    <row r="19" spans="1:22" x14ac:dyDescent="0.2">
      <c r="A19" t="s">
        <v>127</v>
      </c>
      <c r="B19">
        <v>40</v>
      </c>
      <c r="C19">
        <f>(30.643775*21.41+9.356226*20.78)/40</f>
        <v>21.262639975749998</v>
      </c>
      <c r="D19" s="6">
        <v>29.8</v>
      </c>
      <c r="E19">
        <f t="shared" si="10"/>
        <v>1192</v>
      </c>
      <c r="F19">
        <v>1.2</v>
      </c>
      <c r="G19">
        <f t="shared" si="0"/>
        <v>40.293021158337169</v>
      </c>
      <c r="H19">
        <f t="shared" si="3"/>
        <v>342.69440097</v>
      </c>
      <c r="I19" s="2">
        <v>44113</v>
      </c>
      <c r="J19" s="4">
        <f t="shared" ca="1" si="11"/>
        <v>115</v>
      </c>
      <c r="K19" s="4">
        <f t="shared" ca="1" si="12"/>
        <v>0.31485284052019163</v>
      </c>
      <c r="L19">
        <f t="shared" ca="1" si="13"/>
        <v>127.97413893984914</v>
      </c>
      <c r="M19">
        <f>E19/E2*100</f>
        <v>1.4637172136437939</v>
      </c>
      <c r="N19" t="s">
        <v>7</v>
      </c>
      <c r="O19" s="6" t="s">
        <v>132</v>
      </c>
      <c r="Q19" t="s">
        <v>6</v>
      </c>
    </row>
    <row r="20" spans="1:22" x14ac:dyDescent="0.2">
      <c r="A20" t="s">
        <v>35</v>
      </c>
      <c r="B20">
        <v>3.3539639999999999</v>
      </c>
      <c r="C20">
        <v>302.01</v>
      </c>
      <c r="D20" s="6">
        <v>347.75</v>
      </c>
      <c r="E20">
        <f t="shared" si="10"/>
        <v>1166.3409810000001</v>
      </c>
      <c r="F20">
        <v>1.28</v>
      </c>
      <c r="G20">
        <f t="shared" si="0"/>
        <v>15.271559870964198</v>
      </c>
      <c r="H20">
        <f t="shared" si="3"/>
        <v>154.69031336000015</v>
      </c>
      <c r="I20" s="1">
        <v>44054</v>
      </c>
      <c r="J20" s="4">
        <f t="shared" ca="1" si="11"/>
        <v>174</v>
      </c>
      <c r="K20" s="4">
        <f t="shared" ca="1" si="12"/>
        <v>0.47638603696098564</v>
      </c>
      <c r="L20">
        <f t="shared" ca="1" si="13"/>
        <v>32.057110591205017</v>
      </c>
      <c r="M20">
        <f>E20/E2*100</f>
        <v>1.4322092037482292</v>
      </c>
      <c r="N20" t="s">
        <v>7</v>
      </c>
      <c r="O20" s="6" t="s">
        <v>132</v>
      </c>
      <c r="Q20" s="1">
        <v>44084</v>
      </c>
      <c r="R20">
        <v>334.28</v>
      </c>
    </row>
    <row r="21" spans="1:22" x14ac:dyDescent="0.2">
      <c r="A21" t="s">
        <v>32</v>
      </c>
      <c r="B21">
        <v>2.3067060000000001</v>
      </c>
      <c r="C21">
        <v>301.49</v>
      </c>
      <c r="D21" s="6">
        <v>348.86</v>
      </c>
      <c r="E21">
        <f t="shared" si="10"/>
        <v>804.7174551600001</v>
      </c>
      <c r="F21">
        <v>0.57999999999999996</v>
      </c>
      <c r="G21">
        <f t="shared" si="0"/>
        <v>15.795363295343421</v>
      </c>
      <c r="H21">
        <f t="shared" si="3"/>
        <v>109.84866322000001</v>
      </c>
      <c r="I21" s="1">
        <v>44065</v>
      </c>
      <c r="J21" s="4">
        <f t="shared" ca="1" si="11"/>
        <v>163</v>
      </c>
      <c r="K21" s="4">
        <f t="shared" ca="1" si="12"/>
        <v>0.4462696783025325</v>
      </c>
      <c r="L21">
        <f t="shared" ca="1" si="13"/>
        <v>35.394211310577816</v>
      </c>
      <c r="M21">
        <f>E21/E2*100</f>
        <v>0.98815334835345647</v>
      </c>
      <c r="N21" t="s">
        <v>7</v>
      </c>
      <c r="O21" s="6" t="s">
        <v>132</v>
      </c>
      <c r="P21">
        <f>Q21-Q20</f>
        <v>5</v>
      </c>
      <c r="Q21" s="1">
        <v>44089</v>
      </c>
      <c r="R21">
        <v>341.48</v>
      </c>
      <c r="S21">
        <f t="shared" ref="S21:S29" si="14">(R21-R20)/R20*100</f>
        <v>2.1538829723585158</v>
      </c>
      <c r="T21">
        <f>(R21-R20)/R20*100</f>
        <v>2.1538829723585158</v>
      </c>
      <c r="U21">
        <f>S21/((P21-P20)/365)</f>
        <v>157.23345698217167</v>
      </c>
      <c r="V21">
        <f t="shared" ref="V21:V29" si="15">T21/(P21/365)</f>
        <v>157.23345698217167</v>
      </c>
    </row>
    <row r="22" spans="1:22" x14ac:dyDescent="0.2">
      <c r="A22" t="s">
        <v>41</v>
      </c>
      <c r="B22">
        <v>2</v>
      </c>
      <c r="C22">
        <v>257.5</v>
      </c>
      <c r="D22" s="6">
        <v>299.44</v>
      </c>
      <c r="E22">
        <f t="shared" si="10"/>
        <v>598.88</v>
      </c>
      <c r="F22">
        <v>1.84</v>
      </c>
      <c r="G22">
        <f t="shared" si="0"/>
        <v>16.644660194174762</v>
      </c>
      <c r="H22">
        <f t="shared" si="3"/>
        <v>85.72</v>
      </c>
      <c r="I22" s="1">
        <v>44063</v>
      </c>
      <c r="J22" s="4">
        <f t="shared" ca="1" si="11"/>
        <v>165</v>
      </c>
      <c r="K22" s="4">
        <f t="shared" ca="1" si="12"/>
        <v>0.45174537987679669</v>
      </c>
      <c r="L22">
        <f t="shared" ca="1" si="13"/>
        <v>36.845225066195951</v>
      </c>
      <c r="M22">
        <f>E22/E2*100</f>
        <v>0.73539510478774772</v>
      </c>
      <c r="N22" t="s">
        <v>7</v>
      </c>
      <c r="O22" s="6" t="s">
        <v>132</v>
      </c>
      <c r="P22">
        <f t="shared" ref="P22:P29" si="16">Q22-Q21+P21</f>
        <v>21</v>
      </c>
      <c r="Q22" s="1">
        <v>44105</v>
      </c>
      <c r="R22">
        <v>337.23</v>
      </c>
      <c r="S22">
        <f t="shared" si="14"/>
        <v>-1.2445824059974231</v>
      </c>
      <c r="T22">
        <f>((R22-R20)/R20)*100</f>
        <v>0.88249371784134434</v>
      </c>
      <c r="U22">
        <f>S22/((P22-P21)/365)</f>
        <v>-28.392036136816213</v>
      </c>
      <c r="V22">
        <f t="shared" si="15"/>
        <v>15.338581286290033</v>
      </c>
    </row>
    <row r="23" spans="1:22" x14ac:dyDescent="0.2">
      <c r="A23" t="s">
        <v>129</v>
      </c>
      <c r="B23">
        <v>10.479749999999999</v>
      </c>
      <c r="C23">
        <v>20.350000000000001</v>
      </c>
      <c r="D23" s="6">
        <v>32.409999999999997</v>
      </c>
      <c r="E23">
        <f t="shared" si="10"/>
        <v>339.64869749999991</v>
      </c>
      <c r="F23">
        <v>0</v>
      </c>
      <c r="G23">
        <f t="shared" si="0"/>
        <v>59.262899262899239</v>
      </c>
      <c r="H23">
        <f t="shared" si="3"/>
        <v>126.38578499999991</v>
      </c>
      <c r="I23" s="1">
        <v>44119</v>
      </c>
      <c r="J23" s="4">
        <f t="shared" ca="1" si="11"/>
        <v>109</v>
      </c>
      <c r="K23" s="4">
        <f t="shared" ca="1" si="12"/>
        <v>0.29842573579739906</v>
      </c>
      <c r="L23">
        <f t="shared" ca="1" si="13"/>
        <v>198.58508216306373</v>
      </c>
      <c r="M23">
        <f>E23/E2*100</f>
        <v>0.41707184993493601</v>
      </c>
      <c r="N23" t="s">
        <v>7</v>
      </c>
      <c r="O23" s="6" t="s">
        <v>132</v>
      </c>
      <c r="P23">
        <f t="shared" si="16"/>
        <v>35</v>
      </c>
      <c r="Q23" s="1">
        <v>44119</v>
      </c>
      <c r="R23">
        <v>343.7</v>
      </c>
      <c r="S23">
        <f t="shared" si="14"/>
        <v>1.9185718945526702</v>
      </c>
      <c r="T23">
        <f>(R23-R20)/R20*100</f>
        <v>2.8179968888357116</v>
      </c>
      <c r="U23">
        <f>S23/((P23-P22)/365)</f>
        <v>50.01991010798033</v>
      </c>
      <c r="V23">
        <f t="shared" si="15"/>
        <v>29.387681840715281</v>
      </c>
    </row>
    <row r="24" spans="1:22" x14ac:dyDescent="0.2">
      <c r="A24" t="s">
        <v>65</v>
      </c>
      <c r="B24">
        <v>16.275039</v>
      </c>
      <c r="C24">
        <v>38.479999999999997</v>
      </c>
      <c r="D24" s="6">
        <v>65.58</v>
      </c>
      <c r="E24">
        <f t="shared" si="10"/>
        <v>1067.31705762</v>
      </c>
      <c r="F24">
        <v>0</v>
      </c>
      <c r="G24">
        <f t="shared" si="0"/>
        <v>70.426195426195434</v>
      </c>
      <c r="H24">
        <f t="shared" si="3"/>
        <v>441.0535569000001</v>
      </c>
      <c r="I24" s="2">
        <v>44112</v>
      </c>
      <c r="J24" s="4">
        <f t="shared" ca="1" si="11"/>
        <v>116</v>
      </c>
      <c r="K24" s="4">
        <f t="shared" ca="1" si="12"/>
        <v>0.31759069130732376</v>
      </c>
      <c r="L24">
        <f t="shared" ca="1" si="13"/>
        <v>221.75144723636106</v>
      </c>
      <c r="M24">
        <f>E24/E2*100</f>
        <v>1.3106127094413078</v>
      </c>
      <c r="N24" t="s">
        <v>7</v>
      </c>
      <c r="O24" s="6" t="s">
        <v>132</v>
      </c>
      <c r="P24">
        <f t="shared" si="16"/>
        <v>66</v>
      </c>
      <c r="Q24" s="1">
        <v>44150</v>
      </c>
      <c r="R24">
        <v>353.21</v>
      </c>
      <c r="S24">
        <f t="shared" si="14"/>
        <v>2.7669479196974081</v>
      </c>
      <c r="T24">
        <f>(R24-R20)/R20*100</f>
        <v>5.6629173148258971</v>
      </c>
      <c r="U24">
        <f>S24/((P24-SOLD!P63)/365)</f>
        <v>15.302060464993241</v>
      </c>
      <c r="V24">
        <f t="shared" si="15"/>
        <v>31.317648786537156</v>
      </c>
    </row>
    <row r="25" spans="1:22" x14ac:dyDescent="0.2">
      <c r="A25" t="s">
        <v>43</v>
      </c>
      <c r="B25">
        <v>5.6489989999999999</v>
      </c>
      <c r="C25">
        <v>209.41</v>
      </c>
      <c r="D25" s="6">
        <v>235.99</v>
      </c>
      <c r="E25">
        <f t="shared" ref="E25:E30" si="17">B25*D25</f>
        <v>1333.1072740100001</v>
      </c>
      <c r="F25">
        <f>3.16+2.55</f>
        <v>5.71</v>
      </c>
      <c r="G25">
        <f t="shared" si="0"/>
        <v>13.17549235964244</v>
      </c>
      <c r="H25">
        <f t="shared" si="3"/>
        <v>155.86039342000024</v>
      </c>
      <c r="I25" s="2">
        <v>44056</v>
      </c>
      <c r="J25" s="4">
        <f t="shared" ca="1" si="11"/>
        <v>172</v>
      </c>
      <c r="K25" s="4">
        <f t="shared" ref="K25:K30" ca="1" si="18">(TODAY()-I25)/365.25</f>
        <v>0.47091033538672145</v>
      </c>
      <c r="L25">
        <f t="shared" ca="1" si="13"/>
        <v>27.978770839298843</v>
      </c>
      <c r="M25">
        <f>E25/E2*100</f>
        <v>1.636989987082375</v>
      </c>
      <c r="N25" t="s">
        <v>7</v>
      </c>
      <c r="O25" s="6">
        <v>2.66</v>
      </c>
      <c r="P25">
        <f t="shared" si="16"/>
        <v>82</v>
      </c>
      <c r="Q25" s="1">
        <v>44166</v>
      </c>
      <c r="R25">
        <v>362.06</v>
      </c>
      <c r="S25">
        <f t="shared" si="14"/>
        <v>2.5055915744174917</v>
      </c>
      <c r="T25">
        <f>(R25-R20)/R20*100</f>
        <v>8.310398468349895</v>
      </c>
      <c r="U25">
        <f>S25/((P25-P24)/365)</f>
        <v>57.158807791399028</v>
      </c>
      <c r="V25">
        <f t="shared" si="15"/>
        <v>36.991407816435512</v>
      </c>
    </row>
    <row r="26" spans="1:22" x14ac:dyDescent="0.2">
      <c r="A26" t="s">
        <v>46</v>
      </c>
      <c r="B26">
        <v>1.014446</v>
      </c>
      <c r="C26">
        <v>105.5</v>
      </c>
      <c r="D26" s="6">
        <v>538</v>
      </c>
      <c r="E26">
        <f t="shared" si="17"/>
        <v>545.77194799999995</v>
      </c>
      <c r="F26">
        <v>0</v>
      </c>
      <c r="G26">
        <f t="shared" si="0"/>
        <v>409.95260663507105</v>
      </c>
      <c r="H26">
        <f t="shared" si="3"/>
        <v>438.74789499999997</v>
      </c>
      <c r="I26" s="2">
        <v>42680</v>
      </c>
      <c r="J26" s="4">
        <f t="shared" ca="1" si="11"/>
        <v>1548</v>
      </c>
      <c r="K26" s="4">
        <f t="shared" ca="1" si="18"/>
        <v>4.2381930184804926</v>
      </c>
      <c r="L26">
        <f t="shared" ca="1" si="13"/>
        <v>96.728158639185864</v>
      </c>
      <c r="M26">
        <f>E26/E2*100</f>
        <v>0.67018103608347779</v>
      </c>
      <c r="N26" t="s">
        <v>7</v>
      </c>
      <c r="O26" s="6">
        <v>1.9</v>
      </c>
      <c r="P26">
        <f t="shared" si="16"/>
        <v>97</v>
      </c>
      <c r="Q26" s="3">
        <v>44181</v>
      </c>
      <c r="R26">
        <v>369.69</v>
      </c>
      <c r="S26">
        <f t="shared" si="14"/>
        <v>2.1073855162127808</v>
      </c>
      <c r="T26">
        <f>(R26-R20)/R20*100</f>
        <v>10.592916118224252</v>
      </c>
      <c r="U26">
        <f>S26/((P26-P25)/365)</f>
        <v>51.279714227844337</v>
      </c>
      <c r="V26">
        <f t="shared" si="15"/>
        <v>39.859942094348987</v>
      </c>
    </row>
    <row r="27" spans="1:22" x14ac:dyDescent="0.2">
      <c r="A27" t="s">
        <v>130</v>
      </c>
      <c r="B27">
        <v>19.079765999999999</v>
      </c>
      <c r="C27">
        <v>36.5</v>
      </c>
      <c r="D27" s="6">
        <v>59.03</v>
      </c>
      <c r="E27">
        <f t="shared" si="17"/>
        <v>1126.27858698</v>
      </c>
      <c r="F27">
        <v>0</v>
      </c>
      <c r="G27">
        <f t="shared" si="0"/>
        <v>61.726027397260275</v>
      </c>
      <c r="H27">
        <f t="shared" si="3"/>
        <v>429.86712798000008</v>
      </c>
      <c r="I27" s="2">
        <v>44143</v>
      </c>
      <c r="J27" s="4">
        <f t="shared" ca="1" si="11"/>
        <v>85</v>
      </c>
      <c r="K27" s="4">
        <f t="shared" ca="1" si="18"/>
        <v>0.2327173169062286</v>
      </c>
      <c r="L27">
        <f t="shared" ca="1" si="13"/>
        <v>265.2403706688155</v>
      </c>
      <c r="M27">
        <f>E27/E2*100</f>
        <v>1.3830145596652976</v>
      </c>
      <c r="N27" t="s">
        <v>7</v>
      </c>
      <c r="O27" s="6" t="s">
        <v>132</v>
      </c>
      <c r="P27">
        <f t="shared" si="16"/>
        <v>123</v>
      </c>
      <c r="Q27" s="3">
        <v>44207</v>
      </c>
      <c r="R27">
        <v>381.26</v>
      </c>
      <c r="S27">
        <f t="shared" si="14"/>
        <v>3.1296491655170531</v>
      </c>
      <c r="T27">
        <f>(R27-R20)/R20*100</f>
        <v>14.054086394639231</v>
      </c>
      <c r="U27">
        <f>S27/((P27-P26)/365)</f>
        <v>43.935459438989398</v>
      </c>
      <c r="V27">
        <f t="shared" si="15"/>
        <v>41.705215723929427</v>
      </c>
    </row>
    <row r="28" spans="1:22" x14ac:dyDescent="0.2">
      <c r="A28" t="s">
        <v>47</v>
      </c>
      <c r="B28">
        <v>1.910188</v>
      </c>
      <c r="C28">
        <v>335.89</v>
      </c>
      <c r="D28" s="6">
        <v>289.58</v>
      </c>
      <c r="E28">
        <f t="shared" si="17"/>
        <v>553.15224103999992</v>
      </c>
      <c r="F28">
        <f>2.77+2.12</f>
        <v>4.8900000000000006</v>
      </c>
      <c r="G28">
        <f t="shared" si="0"/>
        <v>-13.025110170230006</v>
      </c>
      <c r="H28">
        <f t="shared" si="3"/>
        <v>-83.570806280000042</v>
      </c>
      <c r="I28" s="1">
        <v>44080</v>
      </c>
      <c r="J28" s="4">
        <v>39</v>
      </c>
      <c r="K28" s="4">
        <f t="shared" ca="1" si="18"/>
        <v>0.40520191649555098</v>
      </c>
      <c r="L28">
        <f t="shared" ca="1" si="13"/>
        <v>-32.144739795111555</v>
      </c>
      <c r="M28">
        <f>E28/E2*100</f>
        <v>0.67924367195963842</v>
      </c>
      <c r="N28" t="s">
        <v>7</v>
      </c>
      <c r="O28" s="6" t="s">
        <v>132</v>
      </c>
      <c r="P28">
        <f t="shared" si="16"/>
        <v>128</v>
      </c>
      <c r="Q28" s="3">
        <v>44212</v>
      </c>
      <c r="R28">
        <v>378.46</v>
      </c>
      <c r="S28">
        <f t="shared" si="14"/>
        <v>-0.73440696637465552</v>
      </c>
      <c r="T28">
        <f>(R28-R20)/R20*100</f>
        <v>13.216465238722034</v>
      </c>
      <c r="U28">
        <f>S28/((P28-P27)/365)</f>
        <v>-53.611708545349856</v>
      </c>
      <c r="V28">
        <f t="shared" si="15"/>
        <v>37.687576657293299</v>
      </c>
    </row>
    <row r="29" spans="1:22" x14ac:dyDescent="0.2">
      <c r="A29" t="s">
        <v>49</v>
      </c>
      <c r="B29">
        <v>11</v>
      </c>
      <c r="C29">
        <f>(332.1*1+352.63*5+453.07*5)/B29</f>
        <v>396.41818181818184</v>
      </c>
      <c r="D29" s="6">
        <v>523</v>
      </c>
      <c r="E29">
        <f t="shared" si="17"/>
        <v>5753</v>
      </c>
      <c r="F29">
        <f>0.2*(1.15*3+1.4*2)+0.28*2+0.3*4+0.32*7+1.92+1.76</f>
        <v>8.93</v>
      </c>
      <c r="G29">
        <f t="shared" si="0"/>
        <v>32.136173921020024</v>
      </c>
      <c r="H29">
        <f t="shared" si="3"/>
        <v>1401.3299999999997</v>
      </c>
      <c r="I29" s="2">
        <v>43893</v>
      </c>
      <c r="J29" s="4">
        <f t="shared" ref="J29:J37" ca="1" si="19">TODAY()-I29</f>
        <v>335</v>
      </c>
      <c r="K29" s="4">
        <f t="shared" ca="1" si="18"/>
        <v>0.91718001368925395</v>
      </c>
      <c r="L29">
        <f t="shared" ca="1" si="13"/>
        <v>35.03802246164944</v>
      </c>
      <c r="M29">
        <f>E29/E2*100</f>
        <v>7.0644002769234451</v>
      </c>
      <c r="N29" t="s">
        <v>7</v>
      </c>
      <c r="O29" s="6">
        <v>2.93</v>
      </c>
      <c r="P29">
        <f t="shared" si="16"/>
        <v>144</v>
      </c>
      <c r="Q29" s="1">
        <v>44228</v>
      </c>
      <c r="R29">
        <v>370.07</v>
      </c>
      <c r="S29">
        <f t="shared" si="14"/>
        <v>-2.216878930402153</v>
      </c>
      <c r="T29">
        <f>(R29-R20)/R20*100</f>
        <v>10.706593275098726</v>
      </c>
      <c r="U29">
        <f>S29/((P29-P28)/365)</f>
        <v>-50.572550599799115</v>
      </c>
      <c r="V29">
        <f t="shared" si="15"/>
        <v>27.138239898687743</v>
      </c>
    </row>
    <row r="30" spans="1:22" x14ac:dyDescent="0.2">
      <c r="A30" t="s">
        <v>133</v>
      </c>
      <c r="B30">
        <v>9.0633280000000003</v>
      </c>
      <c r="C30">
        <v>25.84</v>
      </c>
      <c r="D30" s="6">
        <v>36.61</v>
      </c>
      <c r="E30">
        <f t="shared" si="17"/>
        <v>331.80843808000003</v>
      </c>
      <c r="F30">
        <v>0</v>
      </c>
      <c r="G30">
        <f t="shared" si="0"/>
        <v>41.679566563467489</v>
      </c>
      <c r="H30">
        <f t="shared" si="3"/>
        <v>97.61204256000002</v>
      </c>
      <c r="I30" s="1">
        <v>44175</v>
      </c>
      <c r="J30" s="4">
        <f t="shared" ca="1" si="19"/>
        <v>53</v>
      </c>
      <c r="K30" s="4">
        <f t="shared" ca="1" si="18"/>
        <v>0.14510609171800137</v>
      </c>
      <c r="L30">
        <f t="shared" ca="1" si="13"/>
        <v>287.23512617559436</v>
      </c>
      <c r="M30">
        <f>E30/E2*100</f>
        <v>0.40744439802848736</v>
      </c>
      <c r="N30" t="s">
        <v>7</v>
      </c>
      <c r="O30" s="6" t="s">
        <v>132</v>
      </c>
    </row>
    <row r="31" spans="1:22" x14ac:dyDescent="0.2">
      <c r="A31" t="s">
        <v>131</v>
      </c>
      <c r="B31">
        <v>5.0072279999999996</v>
      </c>
      <c r="C31">
        <v>64.349999999999994</v>
      </c>
      <c r="D31" s="6">
        <v>72.5</v>
      </c>
      <c r="E31">
        <f t="shared" ref="E31:E62" si="20">B31*D31</f>
        <v>363.02402999999998</v>
      </c>
      <c r="F31">
        <v>0</v>
      </c>
      <c r="G31">
        <f t="shared" si="0"/>
        <v>12.665112665112673</v>
      </c>
      <c r="H31">
        <f t="shared" si="3"/>
        <v>40.808908200000019</v>
      </c>
      <c r="I31" s="1">
        <v>44116</v>
      </c>
      <c r="J31" s="4">
        <f t="shared" ca="1" si="19"/>
        <v>112</v>
      </c>
      <c r="K31" s="4">
        <f t="shared" ref="K31:K62" ca="1" si="21">(TODAY()-I31)/365.25</f>
        <v>0.30663928815879532</v>
      </c>
      <c r="L31">
        <f t="shared" ca="1" si="13"/>
        <v>41.302967865467892</v>
      </c>
      <c r="M31">
        <f>E31/E2*100</f>
        <v>0.4457756054340109</v>
      </c>
      <c r="N31" t="s">
        <v>7</v>
      </c>
      <c r="O31" s="6" t="s">
        <v>132</v>
      </c>
    </row>
    <row r="32" spans="1:22" x14ac:dyDescent="0.2">
      <c r="A32" t="s">
        <v>53</v>
      </c>
      <c r="B32">
        <v>5</v>
      </c>
      <c r="C32">
        <v>60.99</v>
      </c>
      <c r="D32" s="6">
        <v>67.11</v>
      </c>
      <c r="E32">
        <f t="shared" si="20"/>
        <v>335.55</v>
      </c>
      <c r="F32">
        <v>2.38</v>
      </c>
      <c r="G32">
        <f t="shared" si="0"/>
        <v>10.814887686505978</v>
      </c>
      <c r="H32">
        <f t="shared" si="3"/>
        <v>32.980000000000025</v>
      </c>
      <c r="I32" s="1">
        <v>44063</v>
      </c>
      <c r="J32" s="4">
        <f t="shared" ca="1" si="19"/>
        <v>165</v>
      </c>
      <c r="K32" s="4">
        <f t="shared" ca="1" si="21"/>
        <v>0.45174537987679669</v>
      </c>
      <c r="L32">
        <f t="shared" ca="1" si="13"/>
        <v>23.940228651492781</v>
      </c>
      <c r="M32">
        <f>E32/E2*100</f>
        <v>0.41203885154209319</v>
      </c>
      <c r="N32" t="s">
        <v>7</v>
      </c>
      <c r="O32" s="6">
        <v>1.44</v>
      </c>
      <c r="P32" s="2"/>
    </row>
    <row r="33" spans="1:15" x14ac:dyDescent="0.2">
      <c r="A33" t="s">
        <v>6</v>
      </c>
      <c r="B33">
        <v>8</v>
      </c>
      <c r="C33">
        <v>256.76</v>
      </c>
      <c r="D33" s="6">
        <v>370.07</v>
      </c>
      <c r="E33">
        <f t="shared" si="20"/>
        <v>2960.56</v>
      </c>
      <c r="F33">
        <v>0</v>
      </c>
      <c r="G33">
        <f t="shared" si="0"/>
        <v>44.130705717401469</v>
      </c>
      <c r="H33">
        <f t="shared" si="3"/>
        <v>906.48</v>
      </c>
      <c r="I33" s="3">
        <v>43028</v>
      </c>
      <c r="J33" s="4">
        <f t="shared" ca="1" si="19"/>
        <v>1200</v>
      </c>
      <c r="K33" s="4">
        <f t="shared" ca="1" si="21"/>
        <v>3.2854209445585214</v>
      </c>
      <c r="L33">
        <f t="shared" ca="1" si="13"/>
        <v>13.432283552734072</v>
      </c>
      <c r="M33">
        <f>E33/E2*100</f>
        <v>3.6354216728399917</v>
      </c>
      <c r="N33" t="s">
        <v>7</v>
      </c>
      <c r="O33" s="6" t="s">
        <v>132</v>
      </c>
    </row>
    <row r="34" spans="1:15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108.69</v>
      </c>
      <c r="E34">
        <f t="shared" si="20"/>
        <v>1086.9000000000001</v>
      </c>
      <c r="F34">
        <v>0.92</v>
      </c>
      <c r="G34">
        <f t="shared" ref="G34:G65" si="22">(D34+F34/B34-C34)/C34*100</f>
        <v>44.939267944682769</v>
      </c>
      <c r="H34">
        <f t="shared" si="3"/>
        <v>337.28495492500002</v>
      </c>
      <c r="I34" s="3">
        <v>44113</v>
      </c>
      <c r="J34" s="4">
        <f t="shared" ca="1" si="19"/>
        <v>115</v>
      </c>
      <c r="K34" s="4">
        <f t="shared" ca="1" si="21"/>
        <v>0.31485284052019163</v>
      </c>
      <c r="L34">
        <f t="shared" ca="1" si="13"/>
        <v>142.73102275474244</v>
      </c>
      <c r="M34">
        <f>E34/E2*100</f>
        <v>1.3346595969038924</v>
      </c>
      <c r="N34" t="s">
        <v>7</v>
      </c>
      <c r="O34" s="6" t="s">
        <v>132</v>
      </c>
    </row>
    <row r="35" spans="1:15" x14ac:dyDescent="0.2">
      <c r="A35" t="s">
        <v>54</v>
      </c>
      <c r="B35">
        <v>15.031708</v>
      </c>
      <c r="C35">
        <v>70.94</v>
      </c>
      <c r="D35" s="6">
        <v>88.97</v>
      </c>
      <c r="E35">
        <f t="shared" si="20"/>
        <v>1337.3710607600001</v>
      </c>
      <c r="F35">
        <v>0</v>
      </c>
      <c r="G35">
        <f t="shared" si="22"/>
        <v>25.415844375528618</v>
      </c>
      <c r="H35">
        <f t="shared" ref="H35:H62" si="23">(E35-C35*B35)+F35</f>
        <v>271.0216952400001</v>
      </c>
      <c r="I35" s="2">
        <v>44067</v>
      </c>
      <c r="J35" s="4">
        <f t="shared" ca="1" si="19"/>
        <v>161</v>
      </c>
      <c r="K35" s="4">
        <f t="shared" ca="1" si="21"/>
        <v>0.44079397672826831</v>
      </c>
      <c r="L35">
        <f t="shared" ca="1" si="13"/>
        <v>57.659237007216319</v>
      </c>
      <c r="M35">
        <f>E35/E2*100</f>
        <v>1.6422257069324431</v>
      </c>
      <c r="N35" t="s">
        <v>7</v>
      </c>
      <c r="O35" s="6" t="s">
        <v>132</v>
      </c>
    </row>
    <row r="36" spans="1:15" x14ac:dyDescent="0.2">
      <c r="A36" t="s">
        <v>55</v>
      </c>
      <c r="B36">
        <v>12.794714000000001</v>
      </c>
      <c r="C36">
        <v>312.77</v>
      </c>
      <c r="D36" s="6">
        <v>830</v>
      </c>
      <c r="E36">
        <f t="shared" si="20"/>
        <v>10619.61262</v>
      </c>
      <c r="F36">
        <v>0</v>
      </c>
      <c r="G36">
        <f t="shared" si="22"/>
        <v>165.37071969818078</v>
      </c>
      <c r="H36">
        <f t="shared" si="23"/>
        <v>6617.8099222199999</v>
      </c>
      <c r="I36" s="2">
        <v>44056</v>
      </c>
      <c r="J36" s="4">
        <f t="shared" ca="1" si="19"/>
        <v>172</v>
      </c>
      <c r="K36" s="4">
        <f t="shared" ca="1" si="21"/>
        <v>0.47091033538672145</v>
      </c>
      <c r="L36">
        <f t="shared" ca="1" si="13"/>
        <v>351.17241494046817</v>
      </c>
      <c r="M36">
        <f>E36/E2*100</f>
        <v>13.040360565539318</v>
      </c>
      <c r="N36" t="s">
        <v>7</v>
      </c>
      <c r="O36" s="6">
        <v>5.38</v>
      </c>
    </row>
    <row r="37" spans="1:15" x14ac:dyDescent="0.2">
      <c r="A37" t="s">
        <v>138</v>
      </c>
      <c r="B37">
        <v>6.4440739999999996</v>
      </c>
      <c r="C37">
        <v>40.43</v>
      </c>
      <c r="D37" s="6">
        <v>50.01</v>
      </c>
      <c r="E37">
        <f t="shared" si="20"/>
        <v>322.26814073999998</v>
      </c>
      <c r="F37">
        <v>0</v>
      </c>
      <c r="G37">
        <f t="shared" si="22"/>
        <v>23.695275785307935</v>
      </c>
      <c r="H37">
        <f t="shared" si="23"/>
        <v>61.734228920000021</v>
      </c>
      <c r="I37" s="2">
        <v>44150</v>
      </c>
      <c r="J37" s="4">
        <f t="shared" ca="1" si="19"/>
        <v>78</v>
      </c>
      <c r="K37" s="4">
        <f t="shared" ca="1" si="21"/>
        <v>0.2135523613963039</v>
      </c>
      <c r="L37">
        <f t="shared" ca="1" si="13"/>
        <v>110.95768564850927</v>
      </c>
      <c r="M37">
        <f>E37/E2*100</f>
        <v>0.39572938339775066</v>
      </c>
      <c r="N37" t="s">
        <v>7</v>
      </c>
      <c r="O37" s="6" t="s">
        <v>132</v>
      </c>
    </row>
    <row r="38" spans="1:15" x14ac:dyDescent="0.2">
      <c r="A38" t="s">
        <v>58</v>
      </c>
      <c r="B38">
        <v>0.86847600000000003</v>
      </c>
      <c r="C38">
        <v>414.72</v>
      </c>
      <c r="D38" s="6">
        <v>379</v>
      </c>
      <c r="E38">
        <f t="shared" si="20"/>
        <v>329.15240399999999</v>
      </c>
      <c r="F38">
        <v>0</v>
      </c>
      <c r="G38">
        <f t="shared" si="22"/>
        <v>-8.6130401234567966</v>
      </c>
      <c r="H38">
        <f t="shared" si="23"/>
        <v>-31.021962720000033</v>
      </c>
      <c r="I38" s="2">
        <v>44140</v>
      </c>
      <c r="J38" s="4">
        <v>40</v>
      </c>
      <c r="K38" s="4">
        <f t="shared" ca="1" si="21"/>
        <v>0.24093086926762491</v>
      </c>
      <c r="L38">
        <f t="shared" ca="1" si="13"/>
        <v>-35.749010285143122</v>
      </c>
      <c r="M38">
        <f>E38/E2*100</f>
        <v>0.4041829191669768</v>
      </c>
      <c r="N38" t="s">
        <v>7</v>
      </c>
      <c r="O38" s="6">
        <v>5.15</v>
      </c>
    </row>
    <row r="39" spans="1:15" x14ac:dyDescent="0.2">
      <c r="A39" t="s">
        <v>67</v>
      </c>
      <c r="B39">
        <v>2.2797040000000002</v>
      </c>
      <c r="C39">
        <v>87.73</v>
      </c>
      <c r="D39" s="6">
        <v>104</v>
      </c>
      <c r="E39">
        <f t="shared" si="20"/>
        <v>237.08921600000002</v>
      </c>
      <c r="F39">
        <v>2.69</v>
      </c>
      <c r="G39">
        <f t="shared" si="22"/>
        <v>19.89054798985245</v>
      </c>
      <c r="H39">
        <f t="shared" si="23"/>
        <v>39.780784079999989</v>
      </c>
      <c r="I39" s="1">
        <v>44105</v>
      </c>
      <c r="J39" s="4">
        <f t="shared" ref="J39:J78" ca="1" si="24">TODAY()-I39</f>
        <v>123</v>
      </c>
      <c r="K39" s="4">
        <f t="shared" ca="1" si="21"/>
        <v>0.33675564681724846</v>
      </c>
      <c r="L39">
        <f t="shared" ca="1" si="13"/>
        <v>59.065224823525263</v>
      </c>
      <c r="M39">
        <f>E39/E2*100</f>
        <v>0.29113386462123458</v>
      </c>
      <c r="N39" t="s">
        <v>9</v>
      </c>
      <c r="O39" s="6">
        <v>1.43</v>
      </c>
    </row>
    <row r="40" spans="1:15" x14ac:dyDescent="0.2">
      <c r="A40" t="s">
        <v>12</v>
      </c>
      <c r="B40">
        <v>4.6266299999999996</v>
      </c>
      <c r="C40">
        <v>108.07</v>
      </c>
      <c r="D40" s="6">
        <v>111.63</v>
      </c>
      <c r="E40">
        <f t="shared" si="20"/>
        <v>516.47070689999998</v>
      </c>
      <c r="F40">
        <v>0</v>
      </c>
      <c r="G40">
        <f t="shared" si="22"/>
        <v>3.2941611918201192</v>
      </c>
      <c r="H40">
        <f t="shared" si="23"/>
        <v>16.470802800000058</v>
      </c>
      <c r="I40" s="1">
        <v>44084</v>
      </c>
      <c r="J40" s="4">
        <f t="shared" ca="1" si="24"/>
        <v>144</v>
      </c>
      <c r="K40" s="4">
        <f t="shared" ca="1" si="21"/>
        <v>0.3942505133470226</v>
      </c>
      <c r="L40">
        <f t="shared" ca="1" si="13"/>
        <v>8.3555026063354063</v>
      </c>
      <c r="M40">
        <f>E40/E2*100</f>
        <v>0.6342005570740844</v>
      </c>
      <c r="N40" t="s">
        <v>9</v>
      </c>
      <c r="O40" s="6">
        <v>1.65</v>
      </c>
    </row>
    <row r="41" spans="1:15" x14ac:dyDescent="0.2">
      <c r="A41" t="s">
        <v>11</v>
      </c>
      <c r="B41">
        <v>1.773528</v>
      </c>
      <c r="C41">
        <v>93.46</v>
      </c>
      <c r="D41" s="6">
        <v>108.56</v>
      </c>
      <c r="E41">
        <f t="shared" si="20"/>
        <v>192.53419968</v>
      </c>
      <c r="F41">
        <v>0</v>
      </c>
      <c r="G41">
        <f t="shared" si="22"/>
        <v>16.156644553819827</v>
      </c>
      <c r="H41">
        <f t="shared" si="23"/>
        <v>26.780272800000006</v>
      </c>
      <c r="I41" s="1">
        <v>44084</v>
      </c>
      <c r="J41" s="4">
        <f t="shared" ca="1" si="24"/>
        <v>144</v>
      </c>
      <c r="K41" s="4">
        <f t="shared" ca="1" si="21"/>
        <v>0.3942505133470226</v>
      </c>
      <c r="L41">
        <f t="shared" ca="1" si="13"/>
        <v>40.980655717240914</v>
      </c>
      <c r="M41">
        <f>E41/E2*100</f>
        <v>0.23642250191841227</v>
      </c>
      <c r="N41" t="s">
        <v>9</v>
      </c>
      <c r="O41" s="6">
        <v>1.1299999999999999</v>
      </c>
    </row>
    <row r="42" spans="1:15" x14ac:dyDescent="0.2">
      <c r="A42" t="s">
        <v>13</v>
      </c>
      <c r="B42">
        <v>1.8553729999999999</v>
      </c>
      <c r="C42">
        <v>107.8</v>
      </c>
      <c r="D42" s="6">
        <v>156.47</v>
      </c>
      <c r="E42">
        <f t="shared" si="20"/>
        <v>290.31021330999999</v>
      </c>
      <c r="F42">
        <v>0</v>
      </c>
      <c r="G42">
        <f t="shared" si="22"/>
        <v>45.14842300556586</v>
      </c>
      <c r="H42">
        <f t="shared" si="23"/>
        <v>90.30100391000002</v>
      </c>
      <c r="I42" s="1">
        <v>44084</v>
      </c>
      <c r="J42" s="4">
        <f t="shared" ca="1" si="24"/>
        <v>144</v>
      </c>
      <c r="K42" s="4">
        <f t="shared" ca="1" si="21"/>
        <v>0.3942505133470226</v>
      </c>
      <c r="L42">
        <f t="shared" ca="1" si="13"/>
        <v>114.5170937693259</v>
      </c>
      <c r="M42">
        <f>E42/E2*100</f>
        <v>0.35648662459601399</v>
      </c>
      <c r="N42" t="s">
        <v>9</v>
      </c>
      <c r="O42" s="6">
        <v>0.68</v>
      </c>
    </row>
    <row r="43" spans="1:15" x14ac:dyDescent="0.2">
      <c r="A43" t="s">
        <v>17</v>
      </c>
      <c r="B43">
        <v>0.97524</v>
      </c>
      <c r="C43">
        <v>264.25</v>
      </c>
      <c r="D43" s="6">
        <v>298.26</v>
      </c>
      <c r="E43">
        <f t="shared" si="20"/>
        <v>290.8750824</v>
      </c>
      <c r="F43">
        <v>0.93</v>
      </c>
      <c r="G43">
        <f t="shared" si="22"/>
        <v>13.231262599329302</v>
      </c>
      <c r="H43">
        <f t="shared" si="23"/>
        <v>34.097912399999977</v>
      </c>
      <c r="I43" s="1">
        <v>44084</v>
      </c>
      <c r="J43" s="4">
        <f t="shared" ca="1" si="24"/>
        <v>144</v>
      </c>
      <c r="K43" s="4">
        <f t="shared" ca="1" si="21"/>
        <v>0.3942505133470226</v>
      </c>
      <c r="L43">
        <f t="shared" ca="1" si="13"/>
        <v>33.560546280590465</v>
      </c>
      <c r="M43">
        <f>E43/E2*100</f>
        <v>0.35718025598065184</v>
      </c>
      <c r="N43" t="s">
        <v>9</v>
      </c>
      <c r="O43" s="6">
        <v>0.84</v>
      </c>
    </row>
    <row r="44" spans="1:15" x14ac:dyDescent="0.2">
      <c r="A44" t="s">
        <v>18</v>
      </c>
      <c r="B44">
        <v>1.383141</v>
      </c>
      <c r="C44">
        <v>361.5</v>
      </c>
      <c r="D44" s="6">
        <v>449.9</v>
      </c>
      <c r="E44">
        <f t="shared" si="20"/>
        <v>622.2751358999999</v>
      </c>
      <c r="F44">
        <v>4.5</v>
      </c>
      <c r="G44">
        <f t="shared" si="22"/>
        <v>25.353655434948564</v>
      </c>
      <c r="H44">
        <f t="shared" si="23"/>
        <v>126.7696643999999</v>
      </c>
      <c r="I44" s="1">
        <v>44084</v>
      </c>
      <c r="J44" s="4">
        <f t="shared" ca="1" si="24"/>
        <v>144</v>
      </c>
      <c r="K44" s="4">
        <f t="shared" ca="1" si="21"/>
        <v>0.3942505133470226</v>
      </c>
      <c r="L44">
        <f t="shared" ca="1" si="13"/>
        <v>64.308490608437239</v>
      </c>
      <c r="M44">
        <f>E44/E2*100</f>
        <v>0.76412317788536999</v>
      </c>
      <c r="N44" t="s">
        <v>9</v>
      </c>
      <c r="O44" s="6">
        <v>1.33</v>
      </c>
    </row>
    <row r="45" spans="1:15" x14ac:dyDescent="0.2">
      <c r="A45" t="s">
        <v>60</v>
      </c>
      <c r="B45">
        <v>0.532883</v>
      </c>
      <c r="C45">
        <v>281.49</v>
      </c>
      <c r="D45" s="6">
        <v>294.43</v>
      </c>
      <c r="E45">
        <f t="shared" si="20"/>
        <v>156.89674169</v>
      </c>
      <c r="F45">
        <v>0</v>
      </c>
      <c r="G45">
        <f t="shared" si="22"/>
        <v>4.596966144445628</v>
      </c>
      <c r="H45">
        <f t="shared" si="23"/>
        <v>6.8955060199999991</v>
      </c>
      <c r="I45" s="1">
        <v>44089</v>
      </c>
      <c r="J45" s="4">
        <f t="shared" ca="1" si="24"/>
        <v>139</v>
      </c>
      <c r="K45" s="4">
        <f t="shared" ca="1" si="21"/>
        <v>0.3805612594113621</v>
      </c>
      <c r="L45">
        <f t="shared" ca="1" si="13"/>
        <v>12.079438016250112</v>
      </c>
      <c r="M45">
        <f>E45/E2*100</f>
        <v>0.19266146105392357</v>
      </c>
      <c r="N45" t="s">
        <v>9</v>
      </c>
      <c r="O45" s="6">
        <v>1.0900000000000001</v>
      </c>
    </row>
    <row r="46" spans="1:15" x14ac:dyDescent="0.2">
      <c r="A46" t="s">
        <v>62</v>
      </c>
      <c r="B46">
        <v>1.67743</v>
      </c>
      <c r="C46">
        <v>59.62</v>
      </c>
      <c r="D46" s="6">
        <v>62.3</v>
      </c>
      <c r="E46">
        <f t="shared" si="20"/>
        <v>104.50388899999999</v>
      </c>
      <c r="F46">
        <f>0.75+0.82</f>
        <v>1.5699999999999998</v>
      </c>
      <c r="G46">
        <f t="shared" si="22"/>
        <v>6.0650043588448712</v>
      </c>
      <c r="H46">
        <f t="shared" si="23"/>
        <v>6.0655123999999958</v>
      </c>
      <c r="I46" s="1">
        <v>44089</v>
      </c>
      <c r="J46" s="4">
        <f t="shared" ca="1" si="24"/>
        <v>139</v>
      </c>
      <c r="K46" s="4">
        <f t="shared" ca="1" si="21"/>
        <v>0.3805612594113621</v>
      </c>
      <c r="L46">
        <f t="shared" ca="1" si="13"/>
        <v>15.936998863799202</v>
      </c>
      <c r="M46">
        <f>E46/E2*100</f>
        <v>0.12832562183055393</v>
      </c>
      <c r="N46" t="s">
        <v>9</v>
      </c>
      <c r="O46" s="6">
        <v>0.9</v>
      </c>
    </row>
    <row r="47" spans="1:15" x14ac:dyDescent="0.2">
      <c r="A47" t="s">
        <v>93</v>
      </c>
      <c r="B47">
        <v>6.6511800000000001</v>
      </c>
      <c r="C47">
        <v>46.5</v>
      </c>
      <c r="D47" s="6">
        <v>59.96</v>
      </c>
      <c r="E47">
        <f t="shared" si="20"/>
        <v>398.80475280000002</v>
      </c>
      <c r="F47">
        <v>0</v>
      </c>
      <c r="G47">
        <f t="shared" si="22"/>
        <v>28.946236559139788</v>
      </c>
      <c r="H47">
        <f t="shared" si="23"/>
        <v>89.5248828</v>
      </c>
      <c r="I47" s="1">
        <v>44151</v>
      </c>
      <c r="J47" s="4">
        <f t="shared" ca="1" si="24"/>
        <v>77</v>
      </c>
      <c r="K47" s="4">
        <f t="shared" ca="1" si="21"/>
        <v>0.21081451060917181</v>
      </c>
      <c r="L47">
        <f t="shared" ca="1" si="13"/>
        <v>137.30666108085464</v>
      </c>
      <c r="M47">
        <f>E47/E2*100</f>
        <v>0.48971256841972993</v>
      </c>
      <c r="N47" t="s">
        <v>9</v>
      </c>
      <c r="O47" s="6">
        <v>1.0900000000000001</v>
      </c>
    </row>
    <row r="48" spans="1:15" x14ac:dyDescent="0.2">
      <c r="A48" t="s">
        <v>22</v>
      </c>
      <c r="B48">
        <v>4.5094200000000004</v>
      </c>
      <c r="C48">
        <v>110.88</v>
      </c>
      <c r="D48" s="6">
        <v>133.26</v>
      </c>
      <c r="E48">
        <f t="shared" si="20"/>
        <v>600.92530920000002</v>
      </c>
      <c r="F48">
        <v>1.8</v>
      </c>
      <c r="G48">
        <f t="shared" si="22"/>
        <v>20.543979451499698</v>
      </c>
      <c r="H48">
        <f t="shared" si="23"/>
        <v>102.72081960000001</v>
      </c>
      <c r="I48" s="1">
        <v>44084</v>
      </c>
      <c r="J48" s="4">
        <f t="shared" ca="1" si="24"/>
        <v>144</v>
      </c>
      <c r="K48" s="4">
        <f t="shared" ca="1" si="21"/>
        <v>0.3942505133470226</v>
      </c>
      <c r="L48">
        <f t="shared" ca="1" si="13"/>
        <v>52.108947879585173</v>
      </c>
      <c r="M48">
        <f>E48/E2*100</f>
        <v>0.73790664361598934</v>
      </c>
      <c r="N48" t="s">
        <v>9</v>
      </c>
      <c r="O48" s="6">
        <v>1.51</v>
      </c>
    </row>
    <row r="49" spans="1:15" x14ac:dyDescent="0.2">
      <c r="A49" t="s">
        <v>23</v>
      </c>
      <c r="B49">
        <v>2.0046900000000001</v>
      </c>
      <c r="C49">
        <v>172.81</v>
      </c>
      <c r="D49" s="6">
        <v>218.3</v>
      </c>
      <c r="E49">
        <f t="shared" si="20"/>
        <v>437.62382700000006</v>
      </c>
      <c r="F49">
        <v>0</v>
      </c>
      <c r="G49">
        <f t="shared" si="22"/>
        <v>26.323708118743134</v>
      </c>
      <c r="H49">
        <f t="shared" si="23"/>
        <v>91.193348100000037</v>
      </c>
      <c r="I49" s="1">
        <v>44084</v>
      </c>
      <c r="J49" s="4">
        <f t="shared" ca="1" si="24"/>
        <v>144</v>
      </c>
      <c r="K49" s="4">
        <f t="shared" ca="1" si="21"/>
        <v>0.3942505133470226</v>
      </c>
      <c r="L49">
        <f t="shared" ca="1" si="13"/>
        <v>66.768988822020347</v>
      </c>
      <c r="M49">
        <f>E49/E2*100</f>
        <v>0.53738047708101822</v>
      </c>
      <c r="N49" t="s">
        <v>9</v>
      </c>
      <c r="O49" s="6">
        <v>0.95</v>
      </c>
    </row>
    <row r="50" spans="1:15" x14ac:dyDescent="0.2">
      <c r="A50" t="s">
        <v>24</v>
      </c>
      <c r="B50">
        <v>8.7938770000000002</v>
      </c>
      <c r="C50">
        <v>56.86</v>
      </c>
      <c r="D50" s="6">
        <v>60.49</v>
      </c>
      <c r="E50">
        <f t="shared" si="20"/>
        <v>531.94161973000007</v>
      </c>
      <c r="F50">
        <v>0</v>
      </c>
      <c r="G50">
        <f t="shared" si="22"/>
        <v>6.3841013014421435</v>
      </c>
      <c r="H50">
        <f t="shared" si="23"/>
        <v>31.921773510000094</v>
      </c>
      <c r="I50" s="1">
        <v>44084</v>
      </c>
      <c r="J50" s="4">
        <f t="shared" ca="1" si="24"/>
        <v>144</v>
      </c>
      <c r="K50" s="4">
        <f t="shared" ca="1" si="21"/>
        <v>0.3942505133470226</v>
      </c>
      <c r="L50">
        <f t="shared" ca="1" si="13"/>
        <v>16.193006946887103</v>
      </c>
      <c r="M50">
        <f>E50/E2*100</f>
        <v>0.65319807504392813</v>
      </c>
      <c r="N50" t="s">
        <v>9</v>
      </c>
      <c r="O50" s="6">
        <v>1</v>
      </c>
    </row>
    <row r="51" spans="1:15" x14ac:dyDescent="0.2">
      <c r="A51" t="s">
        <v>25</v>
      </c>
      <c r="B51">
        <v>3.7509939999999999</v>
      </c>
      <c r="C51">
        <v>66.650000000000006</v>
      </c>
      <c r="D51" s="6">
        <v>78.98</v>
      </c>
      <c r="E51">
        <f t="shared" si="20"/>
        <v>296.25350612</v>
      </c>
      <c r="F51">
        <v>0.83</v>
      </c>
      <c r="G51">
        <f t="shared" si="22"/>
        <v>18.831619926168461</v>
      </c>
      <c r="H51">
        <f t="shared" si="23"/>
        <v>47.079756019999977</v>
      </c>
      <c r="I51" s="1">
        <v>44084</v>
      </c>
      <c r="J51" s="4">
        <f t="shared" ca="1" si="24"/>
        <v>144</v>
      </c>
      <c r="K51" s="4">
        <f t="shared" ca="1" si="21"/>
        <v>0.3942505133470226</v>
      </c>
      <c r="L51">
        <f t="shared" ca="1" si="13"/>
        <v>47.765619291896044</v>
      </c>
      <c r="M51">
        <f>E51/E2*100</f>
        <v>0.36378469505886835</v>
      </c>
      <c r="N51" t="s">
        <v>9</v>
      </c>
      <c r="O51" s="6">
        <v>1.78</v>
      </c>
    </row>
    <row r="52" spans="1:15" x14ac:dyDescent="0.2">
      <c r="A52" t="s">
        <v>26</v>
      </c>
      <c r="B52">
        <v>2.8274509999999999</v>
      </c>
      <c r="C52">
        <v>110.66</v>
      </c>
      <c r="D52" s="6">
        <v>124.76</v>
      </c>
      <c r="E52">
        <f t="shared" si="20"/>
        <v>352.75278675999999</v>
      </c>
      <c r="F52">
        <v>1.58</v>
      </c>
      <c r="G52">
        <f t="shared" si="22"/>
        <v>13.246708122474301</v>
      </c>
      <c r="H52">
        <f t="shared" si="23"/>
        <v>41.447059100000004</v>
      </c>
      <c r="I52" s="1">
        <v>44084</v>
      </c>
      <c r="J52" s="4">
        <f t="shared" ca="1" si="24"/>
        <v>144</v>
      </c>
      <c r="K52" s="4">
        <f t="shared" ca="1" si="21"/>
        <v>0.3942505133470226</v>
      </c>
      <c r="L52">
        <f t="shared" ca="1" si="13"/>
        <v>33.599723206484292</v>
      </c>
      <c r="M52">
        <f>E52/E2*100</f>
        <v>0.43316302528643502</v>
      </c>
      <c r="N52" t="s">
        <v>9</v>
      </c>
      <c r="O52" s="6">
        <v>0.45</v>
      </c>
    </row>
    <row r="53" spans="1:15" x14ac:dyDescent="0.2">
      <c r="A53" t="s">
        <v>69</v>
      </c>
      <c r="B53">
        <v>3.033128</v>
      </c>
      <c r="C53">
        <v>82.42</v>
      </c>
      <c r="D53" s="6">
        <v>117.5</v>
      </c>
      <c r="E53">
        <f t="shared" si="20"/>
        <v>356.39254</v>
      </c>
      <c r="F53">
        <v>0</v>
      </c>
      <c r="G53">
        <f t="shared" si="22"/>
        <v>42.562484833778207</v>
      </c>
      <c r="H53">
        <f t="shared" si="23"/>
        <v>106.40213023999999</v>
      </c>
      <c r="I53" s="1">
        <v>44105</v>
      </c>
      <c r="J53" s="4">
        <f t="shared" ca="1" si="24"/>
        <v>123</v>
      </c>
      <c r="K53" s="4">
        <f t="shared" ca="1" si="21"/>
        <v>0.33675564681724846</v>
      </c>
      <c r="L53">
        <f t="shared" ca="1" si="13"/>
        <v>126.38981776859748</v>
      </c>
      <c r="M53">
        <f>E53/E2*100</f>
        <v>0.43763246276194157</v>
      </c>
      <c r="N53" t="s">
        <v>9</v>
      </c>
      <c r="O53" s="6">
        <v>0.78</v>
      </c>
    </row>
    <row r="54" spans="1:15" x14ac:dyDescent="0.2">
      <c r="A54" t="s">
        <v>27</v>
      </c>
      <c r="B54">
        <v>8.0308740000000007</v>
      </c>
      <c r="C54">
        <v>31.13</v>
      </c>
      <c r="D54" s="6">
        <v>59.79</v>
      </c>
      <c r="E54">
        <f t="shared" si="20"/>
        <v>480.16595646000002</v>
      </c>
      <c r="F54">
        <v>3.01</v>
      </c>
      <c r="G54">
        <f t="shared" si="22"/>
        <v>93.269526307229086</v>
      </c>
      <c r="H54">
        <f t="shared" si="23"/>
        <v>233.17484883999998</v>
      </c>
      <c r="I54" s="1">
        <v>44084</v>
      </c>
      <c r="J54" s="4">
        <f t="shared" ca="1" si="24"/>
        <v>144</v>
      </c>
      <c r="K54" s="4">
        <f t="shared" ca="1" si="21"/>
        <v>0.3942505133470226</v>
      </c>
      <c r="L54">
        <f t="shared" ca="1" si="13"/>
        <v>236.57426724802377</v>
      </c>
      <c r="M54">
        <f>E54/E2*100</f>
        <v>0.58962011399013292</v>
      </c>
      <c r="N54" t="s">
        <v>9</v>
      </c>
      <c r="O54" s="6">
        <v>0.51</v>
      </c>
    </row>
    <row r="55" spans="1:15" x14ac:dyDescent="0.2">
      <c r="A55" t="s">
        <v>29</v>
      </c>
      <c r="B55">
        <v>2.0623649999999998</v>
      </c>
      <c r="C55">
        <v>121.22</v>
      </c>
      <c r="D55" s="6">
        <v>201.17</v>
      </c>
      <c r="E55">
        <f t="shared" si="20"/>
        <v>414.88596704999992</v>
      </c>
      <c r="F55">
        <v>0</v>
      </c>
      <c r="G55">
        <f t="shared" si="22"/>
        <v>65.954462959907602</v>
      </c>
      <c r="H55">
        <f t="shared" si="23"/>
        <v>164.88608174999996</v>
      </c>
      <c r="I55" s="1">
        <v>44084</v>
      </c>
      <c r="J55" s="4">
        <f t="shared" ca="1" si="24"/>
        <v>144</v>
      </c>
      <c r="K55" s="4">
        <f t="shared" ca="1" si="21"/>
        <v>0.3942505133470226</v>
      </c>
      <c r="L55">
        <f t="shared" ca="1" si="13"/>
        <v>167.29074719518229</v>
      </c>
      <c r="M55">
        <f>E55/E2*100</f>
        <v>0.50945950643484628</v>
      </c>
      <c r="N55" t="s">
        <v>9</v>
      </c>
      <c r="O55" s="6">
        <v>1.66</v>
      </c>
    </row>
    <row r="56" spans="1:15" x14ac:dyDescent="0.2">
      <c r="A56" t="s">
        <v>30</v>
      </c>
      <c r="B56">
        <v>3.369955</v>
      </c>
      <c r="C56">
        <v>148.37</v>
      </c>
      <c r="D56" s="6">
        <v>125.25</v>
      </c>
      <c r="E56">
        <f t="shared" si="20"/>
        <v>422.08686375000002</v>
      </c>
      <c r="F56">
        <v>1.18</v>
      </c>
      <c r="G56">
        <f t="shared" si="22"/>
        <v>-15.346665064644721</v>
      </c>
      <c r="H56">
        <f t="shared" si="23"/>
        <v>-76.733359599999972</v>
      </c>
      <c r="I56" s="1">
        <v>44084</v>
      </c>
      <c r="J56" s="4">
        <f t="shared" ca="1" si="24"/>
        <v>144</v>
      </c>
      <c r="K56" s="4">
        <f t="shared" ca="1" si="21"/>
        <v>0.3942505133470226</v>
      </c>
      <c r="L56">
        <f t="shared" ca="1" si="13"/>
        <v>-38.926176492093639</v>
      </c>
      <c r="M56">
        <f>E56/E2*100</f>
        <v>0.51830185245285043</v>
      </c>
      <c r="N56" t="s">
        <v>9</v>
      </c>
      <c r="O56" s="6">
        <v>1.32</v>
      </c>
    </row>
    <row r="57" spans="1:15" x14ac:dyDescent="0.2">
      <c r="A57" t="s">
        <v>36</v>
      </c>
      <c r="B57">
        <v>5.1414609999999996</v>
      </c>
      <c r="C57">
        <v>97.25</v>
      </c>
      <c r="D57" s="6">
        <v>104.82</v>
      </c>
      <c r="E57">
        <f t="shared" si="20"/>
        <v>538.92794201999993</v>
      </c>
      <c r="F57">
        <v>0</v>
      </c>
      <c r="G57">
        <f t="shared" si="22"/>
        <v>7.7840616966580898</v>
      </c>
      <c r="H57">
        <f t="shared" si="23"/>
        <v>38.920859769999993</v>
      </c>
      <c r="I57" s="1">
        <v>44084</v>
      </c>
      <c r="J57" s="4">
        <f t="shared" ca="1" si="24"/>
        <v>144</v>
      </c>
      <c r="K57" s="4">
        <f t="shared" ca="1" si="21"/>
        <v>0.3942505133470226</v>
      </c>
      <c r="L57">
        <f t="shared" ca="1" si="13"/>
        <v>19.743948157669216</v>
      </c>
      <c r="M57">
        <f>E57/E2*100</f>
        <v>0.66177693426870665</v>
      </c>
      <c r="N57" t="s">
        <v>9</v>
      </c>
      <c r="O57" s="6">
        <v>1.25</v>
      </c>
    </row>
    <row r="58" spans="1:15" x14ac:dyDescent="0.2">
      <c r="A58" t="s">
        <v>61</v>
      </c>
      <c r="B58">
        <f>3.756681+0.174776</f>
        <v>3.931457</v>
      </c>
      <c r="C58">
        <f>(3.756681*66.55+0.174776*64.43)/B58</f>
        <v>66.455753739644095</v>
      </c>
      <c r="D58" s="6">
        <v>64.2</v>
      </c>
      <c r="E58">
        <f t="shared" si="20"/>
        <v>252.39953940000001</v>
      </c>
      <c r="F58">
        <v>2.67</v>
      </c>
      <c r="G58">
        <f t="shared" si="22"/>
        <v>-2.3724299552375032</v>
      </c>
      <c r="H58">
        <f t="shared" si="23"/>
        <v>-6.1983988299999613</v>
      </c>
      <c r="I58" s="1">
        <v>44084</v>
      </c>
      <c r="J58" s="4">
        <f t="shared" ca="1" si="24"/>
        <v>144</v>
      </c>
      <c r="K58" s="4">
        <f t="shared" ca="1" si="21"/>
        <v>0.3942505133470226</v>
      </c>
      <c r="L58">
        <f t="shared" ca="1" si="13"/>
        <v>-6.0175697302117914</v>
      </c>
      <c r="M58">
        <f>E58/E2*100</f>
        <v>0.30993418669089345</v>
      </c>
      <c r="N58" t="s">
        <v>9</v>
      </c>
      <c r="O58" s="6">
        <v>0.71</v>
      </c>
    </row>
    <row r="59" spans="1:15" x14ac:dyDescent="0.2">
      <c r="A59" t="s">
        <v>33</v>
      </c>
      <c r="B59">
        <v>10</v>
      </c>
      <c r="C59">
        <v>30.74</v>
      </c>
      <c r="D59" s="6">
        <v>50.7</v>
      </c>
      <c r="E59">
        <f t="shared" si="20"/>
        <v>507</v>
      </c>
      <c r="F59">
        <f>3.8*17</f>
        <v>64.599999999999994</v>
      </c>
      <c r="G59">
        <f t="shared" si="22"/>
        <v>85.946649316851037</v>
      </c>
      <c r="H59">
        <f t="shared" si="23"/>
        <v>264.20000000000005</v>
      </c>
      <c r="I59" s="2">
        <v>42437</v>
      </c>
      <c r="J59" s="4">
        <f t="shared" ca="1" si="24"/>
        <v>1791</v>
      </c>
      <c r="K59" s="4">
        <f t="shared" ca="1" si="21"/>
        <v>4.9034907597535931</v>
      </c>
      <c r="L59">
        <f t="shared" ca="1" si="13"/>
        <v>17.527645819642572</v>
      </c>
      <c r="M59">
        <f>E59/E2*100</f>
        <v>0.62257099607164723</v>
      </c>
      <c r="N59" t="s">
        <v>9</v>
      </c>
      <c r="O59" s="6">
        <v>0.87</v>
      </c>
    </row>
    <row r="60" spans="1:15" x14ac:dyDescent="0.2">
      <c r="A60" t="s">
        <v>37</v>
      </c>
      <c r="B60">
        <v>2.9366859999999999</v>
      </c>
      <c r="C60">
        <v>170.26</v>
      </c>
      <c r="D60" s="6">
        <v>182.3</v>
      </c>
      <c r="E60">
        <f t="shared" si="20"/>
        <v>535.35785780000003</v>
      </c>
      <c r="F60">
        <v>0.56999999999999995</v>
      </c>
      <c r="G60">
        <f t="shared" si="22"/>
        <v>7.1855376121965406</v>
      </c>
      <c r="H60">
        <f t="shared" si="23"/>
        <v>35.92769944000009</v>
      </c>
      <c r="I60" s="1">
        <v>44084</v>
      </c>
      <c r="J60" s="4">
        <f t="shared" ca="1" si="24"/>
        <v>144</v>
      </c>
      <c r="K60" s="4">
        <f t="shared" ca="1" si="21"/>
        <v>0.3942505133470226</v>
      </c>
      <c r="L60">
        <f t="shared" ca="1" si="13"/>
        <v>18.225816755936016</v>
      </c>
      <c r="M60">
        <f>E60/E2*100</f>
        <v>0.65739304691386446</v>
      </c>
      <c r="N60" t="s">
        <v>9</v>
      </c>
      <c r="O60" s="6">
        <v>1.54</v>
      </c>
    </row>
    <row r="61" spans="1:15" x14ac:dyDescent="0.2">
      <c r="A61" t="s">
        <v>99</v>
      </c>
      <c r="B61">
        <v>1.8609439999999999</v>
      </c>
      <c r="C61">
        <v>272.63</v>
      </c>
      <c r="D61" s="6">
        <v>272.63</v>
      </c>
      <c r="E61">
        <f t="shared" si="20"/>
        <v>507.34916271999998</v>
      </c>
      <c r="F61">
        <v>0</v>
      </c>
      <c r="G61">
        <f t="shared" si="22"/>
        <v>0</v>
      </c>
      <c r="H61">
        <f t="shared" si="23"/>
        <v>0</v>
      </c>
      <c r="I61" s="1">
        <v>44228</v>
      </c>
      <c r="J61" s="4">
        <f t="shared" ca="1" si="24"/>
        <v>0</v>
      </c>
      <c r="K61" s="4">
        <f t="shared" ca="1" si="21"/>
        <v>0</v>
      </c>
      <c r="L61" t="e">
        <f t="shared" ca="1" si="13"/>
        <v>#DIV/0!</v>
      </c>
      <c r="M61">
        <f>E61/E2*100</f>
        <v>0.62299975067200519</v>
      </c>
      <c r="N61" t="s">
        <v>9</v>
      </c>
      <c r="O61" s="6">
        <v>0.49</v>
      </c>
    </row>
    <row r="62" spans="1:15" x14ac:dyDescent="0.2">
      <c r="A62" t="s">
        <v>38</v>
      </c>
      <c r="B62">
        <v>2.9477410000000002</v>
      </c>
      <c r="C62">
        <v>135.69999999999999</v>
      </c>
      <c r="D62" s="6">
        <v>162.83000000000001</v>
      </c>
      <c r="E62">
        <f t="shared" si="20"/>
        <v>479.98066703000006</v>
      </c>
      <c r="F62">
        <v>0</v>
      </c>
      <c r="G62">
        <f t="shared" ref="G62:G78" si="25">(D62+F62/B62-C62)/C62*100</f>
        <v>19.992630803242466</v>
      </c>
      <c r="H62">
        <f t="shared" si="23"/>
        <v>79.972213330000102</v>
      </c>
      <c r="I62" s="1">
        <v>44084</v>
      </c>
      <c r="J62" s="4">
        <f t="shared" ca="1" si="24"/>
        <v>144</v>
      </c>
      <c r="K62" s="4">
        <f t="shared" ca="1" si="21"/>
        <v>0.3942505133470226</v>
      </c>
      <c r="L62">
        <f t="shared" ref="L62:L78" ca="1" si="26">G62/K62</f>
        <v>50.710475006141046</v>
      </c>
      <c r="M62">
        <f>E62/E2*100</f>
        <v>0.58939258770808833</v>
      </c>
      <c r="N62" t="s">
        <v>9</v>
      </c>
      <c r="O62" s="6">
        <v>1.23</v>
      </c>
    </row>
    <row r="63" spans="1:15" x14ac:dyDescent="0.2">
      <c r="A63" t="s">
        <v>70</v>
      </c>
      <c r="B63">
        <v>6.9906100000000002</v>
      </c>
      <c r="C63">
        <v>70.22</v>
      </c>
      <c r="D63" s="6">
        <v>75.55</v>
      </c>
      <c r="E63">
        <f t="shared" ref="E63:E78" si="27">B63*D63</f>
        <v>528.14058550000004</v>
      </c>
      <c r="F63">
        <v>0</v>
      </c>
      <c r="G63">
        <f t="shared" si="25"/>
        <v>7.590430076901165</v>
      </c>
      <c r="H63">
        <f t="shared" ref="H63:H78" si="28">(E63-C63*B63)+F63</f>
        <v>37.259951300000012</v>
      </c>
      <c r="I63" s="1">
        <v>44140</v>
      </c>
      <c r="J63" s="4">
        <f t="shared" ca="1" si="24"/>
        <v>88</v>
      </c>
      <c r="K63" s="4">
        <f t="shared" ref="K63:K78" ca="1" si="29">(TODAY()-I63)/365.25</f>
        <v>0.24093086926762491</v>
      </c>
      <c r="L63">
        <f t="shared" ca="1" si="26"/>
        <v>31.504597563501711</v>
      </c>
      <c r="M63">
        <f>E63/E2*100</f>
        <v>0.64853059246666278</v>
      </c>
      <c r="N63" t="s">
        <v>9</v>
      </c>
      <c r="O63" s="6">
        <v>0.53</v>
      </c>
    </row>
    <row r="64" spans="1:15" x14ac:dyDescent="0.2">
      <c r="A64" t="s">
        <v>39</v>
      </c>
      <c r="B64">
        <v>62.878343000000001</v>
      </c>
      <c r="C64">
        <v>9.84</v>
      </c>
      <c r="D64" s="6">
        <v>12.51</v>
      </c>
      <c r="E64">
        <f t="shared" si="27"/>
        <v>786.60807093000005</v>
      </c>
      <c r="F64">
        <v>0</v>
      </c>
      <c r="G64">
        <f t="shared" si="25"/>
        <v>27.134146341463417</v>
      </c>
      <c r="H64">
        <f t="shared" si="28"/>
        <v>167.88517581000008</v>
      </c>
      <c r="I64" s="1">
        <v>44099</v>
      </c>
      <c r="J64" s="4">
        <f t="shared" ca="1" si="24"/>
        <v>129</v>
      </c>
      <c r="K64" s="4">
        <f t="shared" ca="1" si="29"/>
        <v>0.35318275154004108</v>
      </c>
      <c r="L64">
        <f t="shared" ca="1" si="26"/>
        <v>76.827495745887688</v>
      </c>
      <c r="M64">
        <f>E64/E2*100</f>
        <v>0.96591591762699625</v>
      </c>
      <c r="N64" t="s">
        <v>9</v>
      </c>
      <c r="O64" s="6">
        <v>0.67</v>
      </c>
    </row>
    <row r="65" spans="1:15" x14ac:dyDescent="0.2">
      <c r="A65" t="s">
        <v>40</v>
      </c>
      <c r="B65">
        <v>10.088991</v>
      </c>
      <c r="C65">
        <v>49.56</v>
      </c>
      <c r="D65" s="6">
        <v>55.98</v>
      </c>
      <c r="E65">
        <f t="shared" si="27"/>
        <v>564.78171617999999</v>
      </c>
      <c r="F65">
        <v>3.33</v>
      </c>
      <c r="G65">
        <f t="shared" si="25"/>
        <v>13.619981312918055</v>
      </c>
      <c r="H65">
        <f t="shared" si="28"/>
        <v>68.101322219999943</v>
      </c>
      <c r="I65" s="1">
        <v>44084</v>
      </c>
      <c r="J65" s="4">
        <f t="shared" ca="1" si="24"/>
        <v>144</v>
      </c>
      <c r="K65" s="4">
        <f t="shared" ca="1" si="29"/>
        <v>0.3942505133470226</v>
      </c>
      <c r="L65">
        <f t="shared" ca="1" si="26"/>
        <v>34.546515100995272</v>
      </c>
      <c r="M65">
        <f>E65/E2*100</f>
        <v>0.69352409389593095</v>
      </c>
      <c r="N65" t="s">
        <v>9</v>
      </c>
      <c r="O65" s="6">
        <v>1.5</v>
      </c>
    </row>
    <row r="66" spans="1:15" x14ac:dyDescent="0.2">
      <c r="A66" t="s">
        <v>71</v>
      </c>
      <c r="B66">
        <v>4.4642910000000002</v>
      </c>
      <c r="C66">
        <v>89.6</v>
      </c>
      <c r="D66" s="6">
        <v>107.47</v>
      </c>
      <c r="E66">
        <f t="shared" si="27"/>
        <v>479.77735377000005</v>
      </c>
      <c r="F66">
        <v>1.52</v>
      </c>
      <c r="G66">
        <f t="shared" si="25"/>
        <v>20.324195978651968</v>
      </c>
      <c r="H66">
        <f t="shared" si="28"/>
        <v>81.296880170000023</v>
      </c>
      <c r="I66" s="1">
        <v>44105</v>
      </c>
      <c r="J66" s="4">
        <f t="shared" ca="1" si="24"/>
        <v>123</v>
      </c>
      <c r="K66" s="4">
        <f t="shared" ca="1" si="29"/>
        <v>0.33675564681724846</v>
      </c>
      <c r="L66">
        <f t="shared" ca="1" si="26"/>
        <v>60.352947814655536</v>
      </c>
      <c r="M66">
        <f>E66/E2*100</f>
        <v>0.5891429290516923</v>
      </c>
      <c r="N66" t="s">
        <v>9</v>
      </c>
      <c r="O66" s="6">
        <v>1.53</v>
      </c>
    </row>
    <row r="67" spans="1:15" x14ac:dyDescent="0.2">
      <c r="A67" t="s">
        <v>72</v>
      </c>
      <c r="B67">
        <v>1.0626009999999999</v>
      </c>
      <c r="C67">
        <v>188.22</v>
      </c>
      <c r="D67" s="6">
        <v>221.84</v>
      </c>
      <c r="E67">
        <f t="shared" si="27"/>
        <v>235.72740583999999</v>
      </c>
      <c r="F67">
        <v>0</v>
      </c>
      <c r="G67">
        <f t="shared" si="25"/>
        <v>17.862076293698863</v>
      </c>
      <c r="H67">
        <f t="shared" si="28"/>
        <v>35.724645620000018</v>
      </c>
      <c r="I67" s="1">
        <v>44105</v>
      </c>
      <c r="J67" s="4">
        <f t="shared" ca="1" si="24"/>
        <v>123</v>
      </c>
      <c r="K67" s="4">
        <f t="shared" ca="1" si="29"/>
        <v>0.33675564681724846</v>
      </c>
      <c r="L67">
        <f t="shared" ca="1" si="26"/>
        <v>53.041653384337479</v>
      </c>
      <c r="M67">
        <f>E67/E2*100</f>
        <v>0.28946162890570853</v>
      </c>
      <c r="N67" t="s">
        <v>9</v>
      </c>
      <c r="O67" s="6">
        <v>1.19</v>
      </c>
    </row>
    <row r="68" spans="1:15" x14ac:dyDescent="0.2">
      <c r="A68" t="s">
        <v>73</v>
      </c>
      <c r="B68">
        <v>1.715436</v>
      </c>
      <c r="C68">
        <v>145.74</v>
      </c>
      <c r="D68" s="6">
        <v>211.96</v>
      </c>
      <c r="E68">
        <f t="shared" si="27"/>
        <v>363.60381455999999</v>
      </c>
      <c r="F68">
        <v>1.27</v>
      </c>
      <c r="G68">
        <f t="shared" si="25"/>
        <v>45.945064201658113</v>
      </c>
      <c r="H68">
        <f t="shared" si="28"/>
        <v>114.86617191999999</v>
      </c>
      <c r="I68" s="1">
        <v>44105</v>
      </c>
      <c r="J68" s="4">
        <f t="shared" ca="1" si="24"/>
        <v>123</v>
      </c>
      <c r="K68" s="4">
        <f t="shared" ca="1" si="29"/>
        <v>0.33675564681724846</v>
      </c>
      <c r="L68">
        <f t="shared" ca="1" si="26"/>
        <v>136.43442845248475</v>
      </c>
      <c r="M68">
        <f>E68/E2*100</f>
        <v>0.44648755228021636</v>
      </c>
      <c r="N68" t="s">
        <v>9</v>
      </c>
      <c r="O68" s="6">
        <v>1.8</v>
      </c>
    </row>
    <row r="69" spans="1:15" x14ac:dyDescent="0.2">
      <c r="A69" t="s">
        <v>42</v>
      </c>
      <c r="B69">
        <v>2.6588280000000002</v>
      </c>
      <c r="C69">
        <v>301.47000000000003</v>
      </c>
      <c r="D69" s="6">
        <v>505.01</v>
      </c>
      <c r="E69">
        <f t="shared" si="27"/>
        <v>1342.7347282800001</v>
      </c>
      <c r="F69">
        <v>3.46</v>
      </c>
      <c r="G69">
        <f t="shared" si="25"/>
        <v>67.947499003403081</v>
      </c>
      <c r="H69">
        <f t="shared" si="28"/>
        <v>544.63785112000005</v>
      </c>
      <c r="I69" s="1">
        <v>44084</v>
      </c>
      <c r="J69" s="4">
        <f t="shared" ca="1" si="24"/>
        <v>144</v>
      </c>
      <c r="K69" s="4">
        <f t="shared" ca="1" si="29"/>
        <v>0.3942505133470226</v>
      </c>
      <c r="L69">
        <f t="shared" ca="1" si="26"/>
        <v>172.34600007634009</v>
      </c>
      <c r="M69">
        <f>E69/E2*100</f>
        <v>1.6488120261247974</v>
      </c>
      <c r="N69" t="s">
        <v>9</v>
      </c>
      <c r="O69" s="6">
        <v>1.2</v>
      </c>
    </row>
    <row r="70" spans="1:15" x14ac:dyDescent="0.2">
      <c r="A70" t="s">
        <v>44</v>
      </c>
      <c r="B70">
        <v>4.8933299999999997</v>
      </c>
      <c r="C70">
        <v>102.18</v>
      </c>
      <c r="D70" s="6">
        <v>137.32</v>
      </c>
      <c r="E70">
        <f t="shared" si="27"/>
        <v>671.95207559999994</v>
      </c>
      <c r="F70">
        <v>1.8</v>
      </c>
      <c r="G70">
        <f t="shared" si="25"/>
        <v>34.750291311432335</v>
      </c>
      <c r="H70">
        <f t="shared" si="28"/>
        <v>173.75161619999994</v>
      </c>
      <c r="I70" s="1">
        <v>44084</v>
      </c>
      <c r="J70" s="4">
        <f t="shared" ca="1" si="24"/>
        <v>144</v>
      </c>
      <c r="K70" s="4">
        <f t="shared" ca="1" si="29"/>
        <v>0.3942505133470226</v>
      </c>
      <c r="L70">
        <f t="shared" ca="1" si="26"/>
        <v>88.142665982643464</v>
      </c>
      <c r="M70">
        <f>E70/E2*100</f>
        <v>0.82512400989882206</v>
      </c>
      <c r="N70" t="s">
        <v>9</v>
      </c>
      <c r="O70" s="6">
        <v>1.44</v>
      </c>
    </row>
    <row r="71" spans="1:15" x14ac:dyDescent="0.2">
      <c r="A71" t="s">
        <v>45</v>
      </c>
      <c r="B71">
        <v>11.232438</v>
      </c>
      <c r="C71">
        <v>45.44</v>
      </c>
      <c r="D71" s="6">
        <v>78.36</v>
      </c>
      <c r="E71">
        <f t="shared" si="27"/>
        <v>880.17384168000001</v>
      </c>
      <c r="F71">
        <v>0</v>
      </c>
      <c r="G71">
        <f t="shared" si="25"/>
        <v>72.447183098591566</v>
      </c>
      <c r="H71">
        <f t="shared" si="28"/>
        <v>369.77185896000003</v>
      </c>
      <c r="I71" s="1">
        <v>44084</v>
      </c>
      <c r="J71" s="4">
        <f t="shared" ca="1" si="24"/>
        <v>144</v>
      </c>
      <c r="K71" s="4">
        <f t="shared" ca="1" si="29"/>
        <v>0.3942505133470226</v>
      </c>
      <c r="L71">
        <f t="shared" ca="1" si="26"/>
        <v>183.75926129694838</v>
      </c>
      <c r="M71">
        <f>E71/E2*100</f>
        <v>1.0808100696862446</v>
      </c>
      <c r="N71" t="s">
        <v>9</v>
      </c>
      <c r="O71" s="6">
        <v>1.6</v>
      </c>
    </row>
    <row r="72" spans="1:15" x14ac:dyDescent="0.2">
      <c r="A72" t="s">
        <v>48</v>
      </c>
      <c r="B72">
        <v>10.958327000000001</v>
      </c>
      <c r="C72">
        <v>45.63</v>
      </c>
      <c r="D72" s="6">
        <v>67.08</v>
      </c>
      <c r="E72">
        <f t="shared" si="27"/>
        <v>735.08457515999999</v>
      </c>
      <c r="F72">
        <v>5.26</v>
      </c>
      <c r="G72">
        <f t="shared" si="25"/>
        <v>48.060487129990356</v>
      </c>
      <c r="H72">
        <f t="shared" si="28"/>
        <v>240.31611414999992</v>
      </c>
      <c r="I72" s="1">
        <v>44084</v>
      </c>
      <c r="J72" s="4">
        <f t="shared" ca="1" si="24"/>
        <v>144</v>
      </c>
      <c r="K72" s="4">
        <f t="shared" ca="1" si="29"/>
        <v>0.3942505133470226</v>
      </c>
      <c r="L72">
        <f t="shared" ca="1" si="26"/>
        <v>121.90342308492345</v>
      </c>
      <c r="M72">
        <f>E72/E2*100</f>
        <v>0.90264760582695236</v>
      </c>
      <c r="N72" t="s">
        <v>9</v>
      </c>
      <c r="O72" s="6">
        <v>1.43</v>
      </c>
    </row>
    <row r="73" spans="1:15" x14ac:dyDescent="0.2">
      <c r="A73" t="s">
        <v>50</v>
      </c>
      <c r="B73">
        <v>8.6535130000000002</v>
      </c>
      <c r="C73">
        <v>57.78</v>
      </c>
      <c r="D73" s="6">
        <v>61.16</v>
      </c>
      <c r="E73">
        <f t="shared" si="27"/>
        <v>529.24885508</v>
      </c>
      <c r="F73">
        <v>2.08</v>
      </c>
      <c r="G73">
        <f t="shared" si="25"/>
        <v>6.2657750243450296</v>
      </c>
      <c r="H73">
        <f t="shared" si="28"/>
        <v>31.328873939999951</v>
      </c>
      <c r="I73" s="1">
        <v>44084</v>
      </c>
      <c r="J73" s="4">
        <f t="shared" ca="1" si="24"/>
        <v>144</v>
      </c>
      <c r="K73" s="4">
        <f t="shared" ca="1" si="29"/>
        <v>0.3942505133470226</v>
      </c>
      <c r="L73">
        <f t="shared" ca="1" si="26"/>
        <v>15.89287727529182</v>
      </c>
      <c r="M73">
        <f>E73/E2*100</f>
        <v>0.64989149285391423</v>
      </c>
      <c r="N73" t="s">
        <v>9</v>
      </c>
      <c r="O73" s="6">
        <v>1.26</v>
      </c>
    </row>
    <row r="74" spans="1:15" x14ac:dyDescent="0.2">
      <c r="A74" t="s">
        <v>114</v>
      </c>
      <c r="B74">
        <v>1.194124</v>
      </c>
      <c r="C74">
        <v>125.62</v>
      </c>
      <c r="D74" s="6">
        <v>143.94</v>
      </c>
      <c r="E74">
        <f t="shared" si="27"/>
        <v>171.88220855999998</v>
      </c>
      <c r="F74">
        <v>0.08</v>
      </c>
      <c r="G74">
        <f t="shared" si="25"/>
        <v>14.636996272461793</v>
      </c>
      <c r="H74">
        <f t="shared" si="28"/>
        <v>21.956351679999969</v>
      </c>
      <c r="I74" s="1">
        <v>44105</v>
      </c>
      <c r="J74" s="4">
        <f t="shared" ca="1" si="24"/>
        <v>123</v>
      </c>
      <c r="K74" s="4">
        <f t="shared" ca="1" si="29"/>
        <v>0.33675564681724846</v>
      </c>
      <c r="L74">
        <f t="shared" ca="1" si="26"/>
        <v>43.464738931029835</v>
      </c>
      <c r="M74">
        <f>E74/E2*100</f>
        <v>0.21106287532582602</v>
      </c>
      <c r="N74" t="s">
        <v>9</v>
      </c>
      <c r="O74" s="6">
        <v>0.9</v>
      </c>
    </row>
    <row r="75" spans="1:15" x14ac:dyDescent="0.2">
      <c r="A75" t="s">
        <v>51</v>
      </c>
      <c r="B75">
        <v>2.199379</v>
      </c>
      <c r="C75">
        <v>113.67</v>
      </c>
      <c r="D75" s="6">
        <v>160.25</v>
      </c>
      <c r="E75">
        <f t="shared" si="27"/>
        <v>352.45048474999999</v>
      </c>
      <c r="F75">
        <v>1.43</v>
      </c>
      <c r="G75">
        <f t="shared" si="25"/>
        <v>41.550262627850785</v>
      </c>
      <c r="H75">
        <f t="shared" si="28"/>
        <v>103.87707381999999</v>
      </c>
      <c r="I75" s="1">
        <v>44084</v>
      </c>
      <c r="J75" s="4">
        <f t="shared" ca="1" si="24"/>
        <v>144</v>
      </c>
      <c r="K75" s="4">
        <f t="shared" ca="1" si="29"/>
        <v>0.3942505133470226</v>
      </c>
      <c r="L75">
        <f t="shared" ca="1" si="26"/>
        <v>105.39050989460068</v>
      </c>
      <c r="M75">
        <f>E75/E2*100</f>
        <v>0.43279181332690808</v>
      </c>
      <c r="N75" t="s">
        <v>9</v>
      </c>
      <c r="O75" s="6">
        <v>1.1100000000000001</v>
      </c>
    </row>
    <row r="76" spans="1:15" x14ac:dyDescent="0.2">
      <c r="A76" t="s">
        <v>52</v>
      </c>
      <c r="B76">
        <v>4.0690470000000003</v>
      </c>
      <c r="C76">
        <v>122.88</v>
      </c>
      <c r="D76" s="6">
        <v>182.02</v>
      </c>
      <c r="E76">
        <f t="shared" si="27"/>
        <v>740.64793494000014</v>
      </c>
      <c r="F76">
        <v>0</v>
      </c>
      <c r="G76">
        <f t="shared" si="25"/>
        <v>48.12825520833335</v>
      </c>
      <c r="H76">
        <f t="shared" si="28"/>
        <v>240.64343958000012</v>
      </c>
      <c r="I76" s="1">
        <v>44084</v>
      </c>
      <c r="J76" s="4">
        <f t="shared" ca="1" si="24"/>
        <v>144</v>
      </c>
      <c r="K76" s="4">
        <f t="shared" ca="1" si="29"/>
        <v>0.3942505133470226</v>
      </c>
      <c r="L76">
        <f t="shared" ca="1" si="26"/>
        <v>122.07531399197052</v>
      </c>
      <c r="M76">
        <f>E76/E2*100</f>
        <v>0.90947913726628105</v>
      </c>
      <c r="N76" t="s">
        <v>9</v>
      </c>
      <c r="O76" s="6">
        <v>1.25</v>
      </c>
    </row>
    <row r="77" spans="1:15" x14ac:dyDescent="0.2">
      <c r="A77" t="s">
        <v>137</v>
      </c>
      <c r="B77">
        <v>4.2016929999999997</v>
      </c>
      <c r="C77">
        <v>119</v>
      </c>
      <c r="D77" s="6">
        <v>119.72</v>
      </c>
      <c r="E77">
        <f t="shared" si="27"/>
        <v>503.02668595999995</v>
      </c>
      <c r="F77">
        <v>0</v>
      </c>
      <c r="G77">
        <f t="shared" si="25"/>
        <v>0.60504201680672176</v>
      </c>
      <c r="H77">
        <f t="shared" si="28"/>
        <v>3.0252189600000179</v>
      </c>
      <c r="I77" s="1">
        <v>44187</v>
      </c>
      <c r="J77" s="4">
        <f t="shared" ca="1" si="24"/>
        <v>41</v>
      </c>
      <c r="K77" s="4">
        <f t="shared" ca="1" si="29"/>
        <v>0.11225188227241616</v>
      </c>
      <c r="L77">
        <f t="shared" ca="1" si="26"/>
        <v>5.3900389424062221</v>
      </c>
      <c r="M77">
        <f>E77/E2*100</f>
        <v>0.6176919623840964</v>
      </c>
      <c r="N77" t="s">
        <v>9</v>
      </c>
      <c r="O77" s="6">
        <v>0.95</v>
      </c>
    </row>
    <row r="78" spans="1:15" x14ac:dyDescent="0.2">
      <c r="A78" t="s">
        <v>56</v>
      </c>
      <c r="B78">
        <v>8.5823440000000009</v>
      </c>
      <c r="C78">
        <v>29.13</v>
      </c>
      <c r="D78" s="6">
        <v>50.99</v>
      </c>
      <c r="E78">
        <f t="shared" si="27"/>
        <v>437.61372056000005</v>
      </c>
      <c r="F78">
        <v>2.06</v>
      </c>
      <c r="G78">
        <f t="shared" si="25"/>
        <v>75.866898956750703</v>
      </c>
      <c r="H78">
        <f t="shared" si="28"/>
        <v>189.67003984000004</v>
      </c>
      <c r="I78" s="1">
        <v>44084</v>
      </c>
      <c r="J78" s="4">
        <f t="shared" ca="1" si="24"/>
        <v>144</v>
      </c>
      <c r="K78" s="4">
        <f t="shared" ca="1" si="29"/>
        <v>0.3942505133470226</v>
      </c>
      <c r="L78">
        <f t="shared" ca="1" si="26"/>
        <v>192.43322808300829</v>
      </c>
      <c r="M78">
        <f>E78/E2*100</f>
        <v>0.53736806687112171</v>
      </c>
      <c r="N78" t="s">
        <v>9</v>
      </c>
      <c r="O78" s="6">
        <v>1.2</v>
      </c>
    </row>
  </sheetData>
  <sortState xmlns:xlrd2="http://schemas.microsoft.com/office/spreadsheetml/2017/richdata2" ref="A3:N79">
    <sortCondition ref="N3:N7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X38"/>
  <sheetViews>
    <sheetView workbookViewId="0">
      <pane xSplit="14" ySplit="2" topLeftCell="O3" activePane="bottomRight" state="frozen"/>
      <selection pane="topRight" activeCell="N1" sqref="N1"/>
      <selection pane="bottomLeft" activeCell="A3" sqref="A3"/>
      <selection pane="bottomRight" activeCell="T23" sqref="T23"/>
    </sheetView>
  </sheetViews>
  <sheetFormatPr baseColWidth="10" defaultRowHeight="16" x14ac:dyDescent="0.2"/>
  <sheetData>
    <row r="1" spans="1:24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  <c r="O1" t="s">
        <v>140</v>
      </c>
    </row>
    <row r="2" spans="1:24" x14ac:dyDescent="0.2">
      <c r="B2">
        <f>SUM(B3:B99993)</f>
        <v>407.19525900000008</v>
      </c>
      <c r="C2">
        <f>AVERAGE(C3:C99993)</f>
        <v>282.49895502071058</v>
      </c>
      <c r="D2">
        <f>AVERAGE(D3:D99993)</f>
        <v>346.44833333333338</v>
      </c>
      <c r="E2">
        <f>SUM(E3:E999993)</f>
        <v>62589.237767150007</v>
      </c>
      <c r="F2">
        <f>SUM(F3:F999993)</f>
        <v>93.84841200000001</v>
      </c>
      <c r="G2">
        <f t="shared" ref="G2" si="0">(D2+F2/B2-C2)/C2*100</f>
        <v>22.718616256786397</v>
      </c>
      <c r="H2">
        <f>SUM(H3:H99993)</f>
        <v>19963.312115864999</v>
      </c>
      <c r="I2" s="2">
        <f>AVERAGE(I3:I99993)</f>
        <v>43944.861111111109</v>
      </c>
      <c r="J2" s="4">
        <f ca="1">AVERAGE(J3:J99993)</f>
        <v>278.77777777777777</v>
      </c>
      <c r="K2">
        <f ca="1">AVERAGE(K3:K9993)</f>
        <v>0.77519202981215307</v>
      </c>
      <c r="L2">
        <f t="shared" ref="L2:L15" ca="1" si="1">G2/K2</f>
        <v>29.307081836602013</v>
      </c>
      <c r="M2">
        <f>SUM(M3:M99993)</f>
        <v>99.999999999999986</v>
      </c>
      <c r="O2">
        <f>AVERAGE(O3:O9999)</f>
        <v>2.4126666666666665</v>
      </c>
    </row>
    <row r="3" spans="1:24" x14ac:dyDescent="0.2">
      <c r="A3" t="s">
        <v>0</v>
      </c>
      <c r="B3">
        <v>29</v>
      </c>
      <c r="C3">
        <v>65.040000000000006</v>
      </c>
      <c r="D3" s="6">
        <v>135.83000000000001</v>
      </c>
      <c r="E3">
        <f t="shared" ref="E3:E15" si="2">B3*D3</f>
        <v>3939.07</v>
      </c>
      <c r="F3">
        <f>0.57*4+0.63*4+0.73*4+0.77*4+0.82*2-3.11+1.85</f>
        <v>11.180000000000001</v>
      </c>
      <c r="G3">
        <f t="shared" ref="G3:G38" si="3">(D3+F3/B3-C3)/C3*100</f>
        <v>109.43345209314164</v>
      </c>
      <c r="H3">
        <f t="shared" ref="H3:H38" si="4">(E3-C3*B3)+F3</f>
        <v>2064.0899999999997</v>
      </c>
      <c r="I3" s="2">
        <v>43777</v>
      </c>
      <c r="J3" s="4">
        <f t="shared" ref="J3:J15" ca="1" si="5">TODAY()-I3</f>
        <v>451</v>
      </c>
      <c r="K3" s="4">
        <f t="shared" ref="K3:K15" ca="1" si="6">(TODAY()-I3)/365.25</f>
        <v>1.2347707049965777</v>
      </c>
      <c r="L3">
        <f t="shared" ca="1" si="1"/>
        <v>88.62653742133034</v>
      </c>
      <c r="M3">
        <f>E3/E2*100</f>
        <v>6.2935260765668302</v>
      </c>
      <c r="N3" t="s">
        <v>7</v>
      </c>
      <c r="O3" s="6">
        <v>2.56</v>
      </c>
    </row>
    <row r="4" spans="1:24" x14ac:dyDescent="0.2">
      <c r="A4" t="s">
        <v>8</v>
      </c>
      <c r="B4">
        <v>1</v>
      </c>
      <c r="C4">
        <v>440</v>
      </c>
      <c r="D4" s="6">
        <v>462.17</v>
      </c>
      <c r="E4">
        <f t="shared" si="2"/>
        <v>462.17</v>
      </c>
      <c r="F4">
        <v>0</v>
      </c>
      <c r="G4">
        <f t="shared" si="3"/>
        <v>5.0386363636363676</v>
      </c>
      <c r="H4">
        <f t="shared" si="4"/>
        <v>22.170000000000016</v>
      </c>
      <c r="I4" s="2">
        <v>44054</v>
      </c>
      <c r="J4" s="4">
        <f t="shared" ca="1" si="5"/>
        <v>174</v>
      </c>
      <c r="K4" s="4">
        <f t="shared" ca="1" si="6"/>
        <v>0.47638603696098564</v>
      </c>
      <c r="L4">
        <f t="shared" ca="1" si="1"/>
        <v>10.576792711598754</v>
      </c>
      <c r="M4">
        <f>E4/E2*100</f>
        <v>0.73841768407438602</v>
      </c>
      <c r="N4" t="s">
        <v>7</v>
      </c>
      <c r="O4" s="6">
        <v>2.15</v>
      </c>
    </row>
    <row r="5" spans="1:24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87.56</v>
      </c>
      <c r="E5">
        <f t="shared" si="2"/>
        <v>4735.5388264799994</v>
      </c>
      <c r="F5">
        <v>0</v>
      </c>
      <c r="G5">
        <f t="shared" si="3"/>
        <v>56.16666149496038</v>
      </c>
      <c r="H5">
        <f t="shared" si="4"/>
        <v>1703.1766173199994</v>
      </c>
      <c r="I5" s="2">
        <v>43602</v>
      </c>
      <c r="J5" s="4">
        <f t="shared" ca="1" si="5"/>
        <v>626</v>
      </c>
      <c r="K5" s="4">
        <f t="shared" ca="1" si="6"/>
        <v>1.7138945927446954</v>
      </c>
      <c r="L5">
        <f t="shared" ca="1" si="1"/>
        <v>32.771362797179357</v>
      </c>
      <c r="M5">
        <f>E5/E2*100</f>
        <v>7.5660592706010705</v>
      </c>
      <c r="N5" t="s">
        <v>7</v>
      </c>
      <c r="O5" s="6">
        <v>1.4</v>
      </c>
    </row>
    <row r="6" spans="1:24" x14ac:dyDescent="0.2">
      <c r="A6" t="s">
        <v>16</v>
      </c>
      <c r="B6">
        <v>1</v>
      </c>
      <c r="C6">
        <f>0.8*3222.05+0.14655*3411.8+0.05345*3414.03</f>
        <v>3260.1191935000006</v>
      </c>
      <c r="D6" s="6">
        <v>3230</v>
      </c>
      <c r="E6">
        <f t="shared" si="2"/>
        <v>3230</v>
      </c>
      <c r="F6">
        <v>0</v>
      </c>
      <c r="G6">
        <f t="shared" si="3"/>
        <v>-0.92386786225644824</v>
      </c>
      <c r="H6">
        <f t="shared" si="4"/>
        <v>-30.11919350000062</v>
      </c>
      <c r="I6" s="1">
        <v>44050</v>
      </c>
      <c r="J6" s="4">
        <f t="shared" ca="1" si="5"/>
        <v>178</v>
      </c>
      <c r="K6" s="4">
        <f t="shared" ca="1" si="6"/>
        <v>0.48733744010951402</v>
      </c>
      <c r="L6">
        <f t="shared" ca="1" si="1"/>
        <v>-1.8957457117368974</v>
      </c>
      <c r="M6">
        <f>E6/E2*100</f>
        <v>5.1606316281027897</v>
      </c>
      <c r="N6" t="s">
        <v>7</v>
      </c>
      <c r="O6" s="6">
        <v>2.44</v>
      </c>
    </row>
    <row r="7" spans="1:24" x14ac:dyDescent="0.2">
      <c r="A7" t="s">
        <v>135</v>
      </c>
      <c r="B7">
        <v>11.172739</v>
      </c>
      <c r="C7">
        <v>49.4</v>
      </c>
      <c r="D7" s="6">
        <v>52.13</v>
      </c>
      <c r="E7">
        <f t="shared" si="2"/>
        <v>582.43488407000007</v>
      </c>
      <c r="F7">
        <v>2.06</v>
      </c>
      <c r="G7">
        <f t="shared" si="3"/>
        <v>5.8995492898561812</v>
      </c>
      <c r="H7">
        <f t="shared" si="4"/>
        <v>32.561577470000032</v>
      </c>
      <c r="I7" s="1">
        <v>44182</v>
      </c>
      <c r="J7" s="4">
        <f t="shared" ca="1" si="5"/>
        <v>46</v>
      </c>
      <c r="K7" s="4">
        <f t="shared" ca="1" si="6"/>
        <v>0.12594113620807665</v>
      </c>
      <c r="L7">
        <f t="shared" ca="1" si="1"/>
        <v>46.843703872173272</v>
      </c>
      <c r="M7">
        <f>E7/E2*100</f>
        <v>0.93056714676223662</v>
      </c>
      <c r="N7" t="s">
        <v>7</v>
      </c>
      <c r="O7" s="6" t="s">
        <v>132</v>
      </c>
    </row>
    <row r="8" spans="1:24" x14ac:dyDescent="0.2">
      <c r="A8" t="s">
        <v>136</v>
      </c>
      <c r="B8">
        <v>6.2478020000000001</v>
      </c>
      <c r="C8">
        <v>96.03</v>
      </c>
      <c r="D8" s="6">
        <v>101.93</v>
      </c>
      <c r="E8">
        <f t="shared" si="2"/>
        <v>636.83845786000006</v>
      </c>
      <c r="F8">
        <v>4.9400000000000004</v>
      </c>
      <c r="G8">
        <f t="shared" si="3"/>
        <v>6.9672790436969088</v>
      </c>
      <c r="H8">
        <f t="shared" si="4"/>
        <v>41.802031800000066</v>
      </c>
      <c r="I8" s="1">
        <v>44183</v>
      </c>
      <c r="J8" s="4">
        <f t="shared" ca="1" si="5"/>
        <v>45</v>
      </c>
      <c r="K8" s="4">
        <f t="shared" ca="1" si="6"/>
        <v>0.12320328542094455</v>
      </c>
      <c r="L8">
        <f t="shared" ca="1" si="1"/>
        <v>56.551081571339914</v>
      </c>
      <c r="M8">
        <f>E8/E2*100</f>
        <v>1.0174887577784899</v>
      </c>
      <c r="N8" t="s">
        <v>7</v>
      </c>
      <c r="O8" s="6" t="s">
        <v>132</v>
      </c>
    </row>
    <row r="9" spans="1:24" x14ac:dyDescent="0.2">
      <c r="A9" t="s">
        <v>139</v>
      </c>
      <c r="B9">
        <v>5.6455390000000003</v>
      </c>
      <c r="C9">
        <v>126.22</v>
      </c>
      <c r="D9" s="6">
        <v>137.44</v>
      </c>
      <c r="E9">
        <f t="shared" si="2"/>
        <v>775.92288015999998</v>
      </c>
      <c r="F9">
        <v>0</v>
      </c>
      <c r="G9">
        <f t="shared" si="3"/>
        <v>8.8892410077642197</v>
      </c>
      <c r="H9">
        <f t="shared" si="4"/>
        <v>63.342947579999986</v>
      </c>
      <c r="I9" s="1">
        <v>44206</v>
      </c>
      <c r="J9" s="4">
        <f t="shared" ca="1" si="5"/>
        <v>22</v>
      </c>
      <c r="K9" s="4">
        <f t="shared" ca="1" si="6"/>
        <v>6.0232717316906229E-2</v>
      </c>
      <c r="L9">
        <f t="shared" ca="1" si="1"/>
        <v>147.58160354935825</v>
      </c>
      <c r="M9">
        <f>E9/E2*100</f>
        <v>1.2397065499449866</v>
      </c>
      <c r="N9" t="s">
        <v>7</v>
      </c>
      <c r="O9" s="6" t="s">
        <v>132</v>
      </c>
    </row>
    <row r="10" spans="1:24" x14ac:dyDescent="0.2">
      <c r="A10" t="s">
        <v>123</v>
      </c>
      <c r="B10">
        <v>11.527778</v>
      </c>
      <c r="C10">
        <v>64.09</v>
      </c>
      <c r="D10" s="6">
        <v>87.25</v>
      </c>
      <c r="E10">
        <f t="shared" si="2"/>
        <v>1005.7986304999999</v>
      </c>
      <c r="F10">
        <v>7.56</v>
      </c>
      <c r="G10">
        <f t="shared" si="3"/>
        <v>37.159942606137612</v>
      </c>
      <c r="H10">
        <f t="shared" si="4"/>
        <v>274.54333847999993</v>
      </c>
      <c r="I10" s="1">
        <v>44111</v>
      </c>
      <c r="J10" s="4">
        <f t="shared" ca="1" si="5"/>
        <v>117</v>
      </c>
      <c r="K10" s="4">
        <f t="shared" ca="1" si="6"/>
        <v>0.32032854209445583</v>
      </c>
      <c r="L10">
        <f t="shared" ca="1" si="1"/>
        <v>116.00571826403217</v>
      </c>
      <c r="M10">
        <f>E10/E2*100</f>
        <v>1.6069833511024063</v>
      </c>
      <c r="N10" t="s">
        <v>7</v>
      </c>
      <c r="O10" s="6" t="s">
        <v>132</v>
      </c>
    </row>
    <row r="11" spans="1:24" x14ac:dyDescent="0.2">
      <c r="A11" t="s">
        <v>124</v>
      </c>
      <c r="B11">
        <v>6</v>
      </c>
      <c r="C11">
        <v>117.84</v>
      </c>
      <c r="D11" s="6">
        <v>158.81</v>
      </c>
      <c r="E11">
        <f t="shared" si="2"/>
        <v>952.86</v>
      </c>
      <c r="F11">
        <v>11.37</v>
      </c>
      <c r="G11">
        <f t="shared" si="3"/>
        <v>36.375594025797696</v>
      </c>
      <c r="H11">
        <f t="shared" si="4"/>
        <v>257.19000000000005</v>
      </c>
      <c r="I11" s="1">
        <v>44113</v>
      </c>
      <c r="J11" s="4">
        <f t="shared" ca="1" si="5"/>
        <v>115</v>
      </c>
      <c r="K11" s="4">
        <f t="shared" ca="1" si="6"/>
        <v>0.31485284052019163</v>
      </c>
      <c r="L11">
        <f t="shared" ca="1" si="1"/>
        <v>115.53204972106617</v>
      </c>
      <c r="M11">
        <f>E11/E2*100</f>
        <v>1.5224023074780264</v>
      </c>
      <c r="N11" t="s">
        <v>7</v>
      </c>
      <c r="O11" s="6" t="s">
        <v>132</v>
      </c>
    </row>
    <row r="12" spans="1:24" x14ac:dyDescent="0.2">
      <c r="A12" t="s">
        <v>19</v>
      </c>
      <c r="B12">
        <v>17.360095000000001</v>
      </c>
      <c r="C12">
        <v>194.13</v>
      </c>
      <c r="D12" s="6">
        <v>256.02999999999997</v>
      </c>
      <c r="E12">
        <f t="shared" si="2"/>
        <v>4444.7051228499995</v>
      </c>
      <c r="F12">
        <v>0</v>
      </c>
      <c r="G12">
        <f t="shared" si="3"/>
        <v>31.885849688353151</v>
      </c>
      <c r="H12">
        <f t="shared" si="4"/>
        <v>1074.5898804999993</v>
      </c>
      <c r="I12" s="2">
        <v>43559</v>
      </c>
      <c r="J12" s="4">
        <f t="shared" ca="1" si="5"/>
        <v>669</v>
      </c>
      <c r="K12" s="4">
        <f t="shared" ca="1" si="6"/>
        <v>1.8316221765913758</v>
      </c>
      <c r="L12">
        <f t="shared" ca="1" si="1"/>
        <v>17.408530042856484</v>
      </c>
      <c r="M12">
        <f>E12/E2*100</f>
        <v>7.1013888032725099</v>
      </c>
      <c r="N12" t="s">
        <v>7</v>
      </c>
      <c r="O12" s="6">
        <v>1.3</v>
      </c>
    </row>
    <row r="13" spans="1:24" x14ac:dyDescent="0.2">
      <c r="A13" t="s">
        <v>20</v>
      </c>
      <c r="B13">
        <v>20.232147999999999</v>
      </c>
      <c r="C13">
        <f>(82.74*(20-1.767852)+84.87*2)/B13</f>
        <v>82.95055599237412</v>
      </c>
      <c r="D13" s="6">
        <v>91.25</v>
      </c>
      <c r="E13">
        <f t="shared" si="2"/>
        <v>1846.183505</v>
      </c>
      <c r="F13">
        <f>6.27+6.82</f>
        <v>13.09</v>
      </c>
      <c r="G13">
        <f t="shared" si="3"/>
        <v>10.785261204578909</v>
      </c>
      <c r="H13">
        <f t="shared" si="4"/>
        <v>181.00557947999991</v>
      </c>
      <c r="I13" s="2">
        <v>44050</v>
      </c>
      <c r="J13" s="4">
        <f t="shared" ca="1" si="5"/>
        <v>178</v>
      </c>
      <c r="K13" s="4">
        <f t="shared" ca="1" si="6"/>
        <v>0.48733744010951402</v>
      </c>
      <c r="L13">
        <f t="shared" ca="1" si="1"/>
        <v>22.130992443665431</v>
      </c>
      <c r="M13">
        <f>E13/E2*100</f>
        <v>2.9496820393760577</v>
      </c>
      <c r="N13" t="s">
        <v>7</v>
      </c>
      <c r="O13" s="6">
        <v>2.15</v>
      </c>
      <c r="R13" s="1">
        <v>44084</v>
      </c>
      <c r="S13">
        <v>44214.14</v>
      </c>
    </row>
    <row r="14" spans="1:24" x14ac:dyDescent="0.2">
      <c r="A14" t="s">
        <v>21</v>
      </c>
      <c r="B14">
        <v>2.1924000000000001</v>
      </c>
      <c r="C14">
        <v>582.66999999999996</v>
      </c>
      <c r="D14" s="6">
        <v>715.36</v>
      </c>
      <c r="E14">
        <f t="shared" si="2"/>
        <v>1568.355264</v>
      </c>
      <c r="F14">
        <f>14.52*2.1924/4+7.96</f>
        <v>15.918412</v>
      </c>
      <c r="G14">
        <f t="shared" si="3"/>
        <v>24.01886562211536</v>
      </c>
      <c r="H14">
        <f t="shared" si="4"/>
        <v>306.82796800000006</v>
      </c>
      <c r="I14" s="2">
        <v>44050</v>
      </c>
      <c r="J14" s="4">
        <f t="shared" ca="1" si="5"/>
        <v>178</v>
      </c>
      <c r="K14" s="4">
        <f t="shared" ca="1" si="6"/>
        <v>0.48733744010951402</v>
      </c>
      <c r="L14">
        <f t="shared" ca="1" si="1"/>
        <v>49.285902631896832</v>
      </c>
      <c r="M14">
        <f>E14/E2*100</f>
        <v>2.5057906438080191</v>
      </c>
      <c r="N14" t="s">
        <v>7</v>
      </c>
      <c r="O14" s="6">
        <v>1.76</v>
      </c>
      <c r="Q14">
        <f t="shared" ref="Q14:Q23" si="7">R14-R13+Q13</f>
        <v>5</v>
      </c>
      <c r="R14" s="1">
        <v>44089</v>
      </c>
      <c r="S14">
        <v>44755.95</v>
      </c>
      <c r="T14">
        <v>0</v>
      </c>
      <c r="U14">
        <f t="shared" ref="U14:U23" si="8">(S14-T14-S13)/S13*100</f>
        <v>1.2254224553502513</v>
      </c>
      <c r="V14">
        <f>(S14-T14-S13)/S13*100</f>
        <v>1.2254224553502513</v>
      </c>
      <c r="W14">
        <f t="shared" ref="W14:W23" si="9">U14/((Q14-Q13)/365)</f>
        <v>89.455839240568352</v>
      </c>
      <c r="X14">
        <f t="shared" ref="X14:X23" si="10">V14/(Q14/365)</f>
        <v>89.455839240568352</v>
      </c>
    </row>
    <row r="15" spans="1:24" x14ac:dyDescent="0.2">
      <c r="A15" t="s">
        <v>134</v>
      </c>
      <c r="B15">
        <v>26.455013999999998</v>
      </c>
      <c r="C15">
        <v>43.68</v>
      </c>
      <c r="D15" s="6">
        <v>50.81</v>
      </c>
      <c r="E15">
        <f t="shared" si="2"/>
        <v>1344.17926134</v>
      </c>
      <c r="F15">
        <v>0</v>
      </c>
      <c r="G15">
        <f t="shared" si="3"/>
        <v>16.32326007326008</v>
      </c>
      <c r="H15">
        <f t="shared" si="4"/>
        <v>188.62424982000016</v>
      </c>
      <c r="I15" s="2">
        <v>44192</v>
      </c>
      <c r="J15" s="4">
        <f t="shared" ca="1" si="5"/>
        <v>36</v>
      </c>
      <c r="K15" s="4">
        <f t="shared" ca="1" si="6"/>
        <v>9.856262833675565E-2</v>
      </c>
      <c r="L15">
        <f t="shared" ca="1" si="1"/>
        <v>165.61307615995122</v>
      </c>
      <c r="M15">
        <f>E15/E2*100</f>
        <v>2.1476204365049689</v>
      </c>
      <c r="N15" t="s">
        <v>7</v>
      </c>
      <c r="O15" s="6" t="s">
        <v>132</v>
      </c>
      <c r="Q15">
        <f t="shared" si="7"/>
        <v>21</v>
      </c>
      <c r="R15" s="1">
        <v>44105</v>
      </c>
      <c r="S15">
        <v>45753.09</v>
      </c>
      <c r="T15">
        <v>0</v>
      </c>
      <c r="U15">
        <f t="shared" si="8"/>
        <v>2.2279495798882594</v>
      </c>
      <c r="V15">
        <f>(S15-SUM(T14:T15)-S13)/S13*100</f>
        <v>3.4806738296843434</v>
      </c>
      <c r="W15">
        <f t="shared" si="9"/>
        <v>50.82509979120092</v>
      </c>
      <c r="X15">
        <f t="shared" si="10"/>
        <v>60.497426087370734</v>
      </c>
    </row>
    <row r="16" spans="1:24" x14ac:dyDescent="0.2">
      <c r="A16" t="s">
        <v>126</v>
      </c>
      <c r="B16">
        <v>20</v>
      </c>
      <c r="C16">
        <v>29.03</v>
      </c>
      <c r="D16" s="6">
        <v>33.85</v>
      </c>
      <c r="E16">
        <f t="shared" ref="E16:E24" si="11">B16*D16</f>
        <v>677</v>
      </c>
      <c r="F16">
        <v>0</v>
      </c>
      <c r="G16">
        <f t="shared" si="3"/>
        <v>16.603513606613848</v>
      </c>
      <c r="H16">
        <f t="shared" si="4"/>
        <v>96.399999999999977</v>
      </c>
      <c r="I16" s="2">
        <v>44113</v>
      </c>
      <c r="J16" s="4">
        <f t="shared" ref="J16:J27" ca="1" si="12">TODAY()-I16</f>
        <v>115</v>
      </c>
      <c r="K16" s="4">
        <f t="shared" ref="K16:K24" ca="1" si="13">(TODAY()-I16)/365.25</f>
        <v>0.31485284052019163</v>
      </c>
      <c r="L16">
        <f t="shared" ref="L16:L38" ca="1" si="14">G16/K16</f>
        <v>52.734202998397464</v>
      </c>
      <c r="M16">
        <f>E16/E2*100</f>
        <v>1.0816556075001824</v>
      </c>
      <c r="N16" t="s">
        <v>7</v>
      </c>
      <c r="O16" s="6" t="s">
        <v>132</v>
      </c>
      <c r="Q16">
        <f t="shared" si="7"/>
        <v>35</v>
      </c>
      <c r="R16" s="1">
        <v>44119</v>
      </c>
      <c r="S16">
        <v>49218.784699999997</v>
      </c>
      <c r="T16">
        <f>500+537.117037</f>
        <v>1037.117037</v>
      </c>
      <c r="U16">
        <f t="shared" si="8"/>
        <v>5.3080079684235626</v>
      </c>
      <c r="V16">
        <f>(S16-SUM(T14:T16)-S13)/S13*100</f>
        <v>8.9734362423423839</v>
      </c>
      <c r="W16">
        <f t="shared" si="9"/>
        <v>138.38735060532858</v>
      </c>
      <c r="X16">
        <f t="shared" si="10"/>
        <v>93.580120812999155</v>
      </c>
    </row>
    <row r="17" spans="1:24" x14ac:dyDescent="0.2">
      <c r="A17" t="s">
        <v>28</v>
      </c>
      <c r="B17">
        <v>9</v>
      </c>
      <c r="C17">
        <v>106.99</v>
      </c>
      <c r="D17" s="6">
        <v>265.3</v>
      </c>
      <c r="E17">
        <f t="shared" si="11"/>
        <v>2387.7000000000003</v>
      </c>
      <c r="F17">
        <v>0</v>
      </c>
      <c r="G17">
        <f t="shared" si="3"/>
        <v>147.96709972894664</v>
      </c>
      <c r="H17">
        <f t="shared" si="4"/>
        <v>1424.7900000000004</v>
      </c>
      <c r="I17" s="2">
        <v>42437</v>
      </c>
      <c r="J17" s="4">
        <f t="shared" ca="1" si="12"/>
        <v>1791</v>
      </c>
      <c r="K17" s="4">
        <f t="shared" ca="1" si="13"/>
        <v>4.9034907597535931</v>
      </c>
      <c r="L17">
        <f t="shared" ca="1" si="14"/>
        <v>30.175870003348834</v>
      </c>
      <c r="M17">
        <f>E17/E2*100</f>
        <v>3.8148731078702891</v>
      </c>
      <c r="N17" t="s">
        <v>7</v>
      </c>
      <c r="O17" s="6">
        <v>1.25</v>
      </c>
      <c r="Q17">
        <f t="shared" si="7"/>
        <v>52</v>
      </c>
      <c r="R17" s="1">
        <v>44136</v>
      </c>
      <c r="S17">
        <v>47280.840799999998</v>
      </c>
      <c r="T17">
        <v>500</v>
      </c>
      <c r="U17">
        <f t="shared" si="8"/>
        <v>-4.9532793523038752</v>
      </c>
      <c r="V17">
        <f>(S17-SUM(T14:T17)-S13)/S13*100</f>
        <v>3.4594900251367604</v>
      </c>
      <c r="W17">
        <f t="shared" si="9"/>
        <v>-106.34982138770084</v>
      </c>
      <c r="X17">
        <f t="shared" si="10"/>
        <v>24.282958830286876</v>
      </c>
    </row>
    <row r="18" spans="1:24" x14ac:dyDescent="0.2">
      <c r="A18" t="s">
        <v>34</v>
      </c>
      <c r="B18">
        <v>1</v>
      </c>
      <c r="C18">
        <v>1509.04</v>
      </c>
      <c r="D18" s="6">
        <v>1834.02</v>
      </c>
      <c r="E18">
        <f t="shared" si="11"/>
        <v>1834.02</v>
      </c>
      <c r="F18">
        <v>0</v>
      </c>
      <c r="G18">
        <f t="shared" si="3"/>
        <v>21.535545777447915</v>
      </c>
      <c r="H18">
        <f t="shared" si="4"/>
        <v>324.98</v>
      </c>
      <c r="I18" s="2">
        <v>44050</v>
      </c>
      <c r="J18" s="4">
        <f t="shared" ca="1" si="12"/>
        <v>178</v>
      </c>
      <c r="K18" s="4">
        <f t="shared" ca="1" si="13"/>
        <v>0.48733744010951402</v>
      </c>
      <c r="L18">
        <f t="shared" ca="1" si="14"/>
        <v>44.190214018049723</v>
      </c>
      <c r="M18">
        <f>E18/E2*100</f>
        <v>2.9302481791247925</v>
      </c>
      <c r="N18" t="s">
        <v>7</v>
      </c>
      <c r="O18" s="6">
        <v>1.72</v>
      </c>
      <c r="Q18">
        <f t="shared" si="7"/>
        <v>66</v>
      </c>
      <c r="R18" s="1">
        <v>44150</v>
      </c>
      <c r="S18">
        <v>49526.529900000001</v>
      </c>
      <c r="T18">
        <f>500-209.3</f>
        <v>290.7</v>
      </c>
      <c r="U18">
        <f t="shared" si="8"/>
        <v>4.1348441925339161</v>
      </c>
      <c r="V18">
        <f>(S18-SUM(T14:T18)-S13)/S13*100</f>
        <v>7.8811277636520831</v>
      </c>
      <c r="W18">
        <f t="shared" si="9"/>
        <v>107.80129501963424</v>
      </c>
      <c r="X18">
        <f t="shared" si="10"/>
        <v>43.585024753530455</v>
      </c>
    </row>
    <row r="19" spans="1:24" x14ac:dyDescent="0.2">
      <c r="A19" t="s">
        <v>127</v>
      </c>
      <c r="B19">
        <v>40</v>
      </c>
      <c r="C19">
        <f>(30.643775*21.41+9.356226*20.78)/40</f>
        <v>21.262639975749998</v>
      </c>
      <c r="D19" s="6">
        <v>29.8</v>
      </c>
      <c r="E19">
        <f t="shared" si="11"/>
        <v>1192</v>
      </c>
      <c r="F19">
        <v>1.2</v>
      </c>
      <c r="G19">
        <f t="shared" si="3"/>
        <v>40.293021158337169</v>
      </c>
      <c r="H19">
        <f t="shared" si="4"/>
        <v>342.69440097</v>
      </c>
      <c r="I19" s="2">
        <v>44113</v>
      </c>
      <c r="J19" s="4">
        <f t="shared" ca="1" si="12"/>
        <v>115</v>
      </c>
      <c r="K19" s="4">
        <f t="shared" ca="1" si="13"/>
        <v>0.31485284052019163</v>
      </c>
      <c r="L19">
        <f t="shared" ca="1" si="14"/>
        <v>127.97413893984914</v>
      </c>
      <c r="M19">
        <f>E19/E2*100</f>
        <v>1.90448077421007</v>
      </c>
      <c r="N19" t="s">
        <v>7</v>
      </c>
      <c r="O19" s="6" t="s">
        <v>132</v>
      </c>
      <c r="Q19">
        <f t="shared" si="7"/>
        <v>82</v>
      </c>
      <c r="R19" s="1">
        <v>44166</v>
      </c>
      <c r="S19">
        <v>54102.575900000003</v>
      </c>
      <c r="T19">
        <v>500</v>
      </c>
      <c r="U19">
        <f t="shared" si="8"/>
        <v>8.2300254191642885</v>
      </c>
      <c r="V19">
        <f>(S19-SUM(T14:T19)-S13)/S13*100</f>
        <v>17.100002087567471</v>
      </c>
      <c r="W19">
        <f t="shared" si="9"/>
        <v>187.74745487468533</v>
      </c>
      <c r="X19">
        <f t="shared" si="10"/>
        <v>76.115862950757645</v>
      </c>
    </row>
    <row r="20" spans="1:24" x14ac:dyDescent="0.2">
      <c r="A20" t="s">
        <v>35</v>
      </c>
      <c r="B20">
        <v>3.3539639999999999</v>
      </c>
      <c r="C20">
        <v>302.01</v>
      </c>
      <c r="D20" s="6">
        <v>347.75</v>
      </c>
      <c r="E20">
        <f t="shared" si="11"/>
        <v>1166.3409810000001</v>
      </c>
      <c r="F20">
        <v>1.28</v>
      </c>
      <c r="G20">
        <f t="shared" si="3"/>
        <v>15.271559870964198</v>
      </c>
      <c r="H20">
        <f t="shared" si="4"/>
        <v>154.69031336000015</v>
      </c>
      <c r="I20" s="1">
        <v>44054</v>
      </c>
      <c r="J20" s="4">
        <f t="shared" ca="1" si="12"/>
        <v>174</v>
      </c>
      <c r="K20" s="4">
        <f t="shared" ca="1" si="13"/>
        <v>0.47638603696098564</v>
      </c>
      <c r="L20">
        <f t="shared" ca="1" si="14"/>
        <v>32.057110591205017</v>
      </c>
      <c r="M20">
        <f>E20/E2*100</f>
        <v>1.8634848779260174</v>
      </c>
      <c r="N20" t="s">
        <v>7</v>
      </c>
      <c r="O20" s="6" t="s">
        <v>132</v>
      </c>
      <c r="Q20">
        <f t="shared" si="7"/>
        <v>97</v>
      </c>
      <c r="R20" s="1">
        <v>44181</v>
      </c>
      <c r="S20">
        <v>56307.912600000003</v>
      </c>
      <c r="T20">
        <v>806.67348200000004</v>
      </c>
      <c r="U20">
        <f t="shared" si="8"/>
        <v>2.5852063321073802</v>
      </c>
      <c r="V20">
        <f>(S20-SUM(T14:T20)-S13)/S13*100</f>
        <v>20.263386511645383</v>
      </c>
      <c r="W20">
        <f t="shared" si="9"/>
        <v>62.906687414612918</v>
      </c>
      <c r="X20">
        <f t="shared" si="10"/>
        <v>76.248825533510967</v>
      </c>
    </row>
    <row r="21" spans="1:24" x14ac:dyDescent="0.2">
      <c r="A21" t="s">
        <v>32</v>
      </c>
      <c r="B21">
        <v>2.3067060000000001</v>
      </c>
      <c r="C21">
        <v>301.49</v>
      </c>
      <c r="D21" s="6">
        <v>348.86</v>
      </c>
      <c r="E21">
        <f t="shared" si="11"/>
        <v>804.7174551600001</v>
      </c>
      <c r="F21">
        <v>0.57999999999999996</v>
      </c>
      <c r="G21">
        <f t="shared" si="3"/>
        <v>15.795363295343421</v>
      </c>
      <c r="H21">
        <f t="shared" si="4"/>
        <v>109.84866322000001</v>
      </c>
      <c r="I21" s="1">
        <v>44065</v>
      </c>
      <c r="J21" s="4">
        <f t="shared" ca="1" si="12"/>
        <v>163</v>
      </c>
      <c r="K21" s="4">
        <f t="shared" ca="1" si="13"/>
        <v>0.4462696783025325</v>
      </c>
      <c r="L21">
        <f t="shared" ca="1" si="14"/>
        <v>35.394211310577816</v>
      </c>
      <c r="M21">
        <f>E21/E2*100</f>
        <v>1.2857121829055993</v>
      </c>
      <c r="N21" t="s">
        <v>7</v>
      </c>
      <c r="O21" s="6" t="s">
        <v>132</v>
      </c>
      <c r="Q21">
        <f t="shared" si="7"/>
        <v>123</v>
      </c>
      <c r="R21" s="1">
        <v>44207</v>
      </c>
      <c r="S21">
        <v>60339.054700000001</v>
      </c>
      <c r="T21">
        <v>150</v>
      </c>
      <c r="U21">
        <f t="shared" si="8"/>
        <v>6.8927117358635615</v>
      </c>
      <c r="V21">
        <f>(S21-SUM(T14:T21)-S13)/S13*100</f>
        <v>29.041442807662893</v>
      </c>
      <c r="W21">
        <f t="shared" si="9"/>
        <v>96.763068599623082</v>
      </c>
      <c r="X21">
        <f t="shared" si="10"/>
        <v>86.17989125851183</v>
      </c>
    </row>
    <row r="22" spans="1:24" x14ac:dyDescent="0.2">
      <c r="A22" t="s">
        <v>41</v>
      </c>
      <c r="B22">
        <v>2</v>
      </c>
      <c r="C22">
        <v>257.5</v>
      </c>
      <c r="D22" s="6">
        <v>299.44</v>
      </c>
      <c r="E22">
        <f t="shared" si="11"/>
        <v>598.88</v>
      </c>
      <c r="F22">
        <v>1.84</v>
      </c>
      <c r="G22">
        <f t="shared" si="3"/>
        <v>16.644660194174762</v>
      </c>
      <c r="H22">
        <f t="shared" si="4"/>
        <v>85.72</v>
      </c>
      <c r="I22" s="1">
        <v>44063</v>
      </c>
      <c r="J22" s="4">
        <f t="shared" ca="1" si="12"/>
        <v>165</v>
      </c>
      <c r="K22" s="4">
        <f t="shared" ca="1" si="13"/>
        <v>0.45174537987679669</v>
      </c>
      <c r="L22">
        <f t="shared" ca="1" si="14"/>
        <v>36.845225066195951</v>
      </c>
      <c r="M22">
        <f>E22/E2*100</f>
        <v>0.95684181716352912</v>
      </c>
      <c r="N22" t="s">
        <v>7</v>
      </c>
      <c r="O22" s="6" t="s">
        <v>132</v>
      </c>
      <c r="Q22">
        <f t="shared" si="7"/>
        <v>128</v>
      </c>
      <c r="R22" s="1">
        <v>44212</v>
      </c>
      <c r="S22">
        <v>60278.364800000003</v>
      </c>
      <c r="T22">
        <v>500</v>
      </c>
      <c r="U22">
        <f t="shared" si="8"/>
        <v>-0.9292321578249676</v>
      </c>
      <c r="V22">
        <f>(S22-SUM(T14:T22)-S13)/S13*100</f>
        <v>27.773319306900472</v>
      </c>
      <c r="W22">
        <f t="shared" si="9"/>
        <v>-67.83394752122264</v>
      </c>
      <c r="X22">
        <f t="shared" si="10"/>
        <v>79.197355836083375</v>
      </c>
    </row>
    <row r="23" spans="1:24" x14ac:dyDescent="0.2">
      <c r="A23" t="s">
        <v>129</v>
      </c>
      <c r="B23">
        <v>10.479749999999999</v>
      </c>
      <c r="C23">
        <v>20.350000000000001</v>
      </c>
      <c r="D23" s="6">
        <v>32.409999999999997</v>
      </c>
      <c r="E23">
        <f t="shared" si="11"/>
        <v>339.64869749999991</v>
      </c>
      <c r="F23">
        <v>0</v>
      </c>
      <c r="G23">
        <f t="shared" si="3"/>
        <v>59.262899262899239</v>
      </c>
      <c r="H23">
        <f t="shared" si="4"/>
        <v>126.38578499999991</v>
      </c>
      <c r="I23" s="1">
        <v>44119</v>
      </c>
      <c r="J23" s="4">
        <f t="shared" ca="1" si="12"/>
        <v>109</v>
      </c>
      <c r="K23" s="4">
        <f t="shared" ca="1" si="13"/>
        <v>0.29842573579739906</v>
      </c>
      <c r="L23">
        <f t="shared" ca="1" si="14"/>
        <v>198.58508216306373</v>
      </c>
      <c r="M23">
        <f>E23/E2*100</f>
        <v>0.54266309930724976</v>
      </c>
      <c r="N23" t="s">
        <v>7</v>
      </c>
      <c r="O23" s="6" t="s">
        <v>132</v>
      </c>
      <c r="Q23">
        <f t="shared" si="7"/>
        <v>144</v>
      </c>
      <c r="R23" s="1">
        <v>44228</v>
      </c>
      <c r="S23">
        <v>62589.237800000003</v>
      </c>
      <c r="T23">
        <v>1363.89</v>
      </c>
      <c r="U23">
        <f t="shared" si="8"/>
        <v>1.5710164055412468</v>
      </c>
      <c r="V23">
        <f>(S23-SUM(T14:T23)-S13)/S13*100</f>
        <v>29.915129596549896</v>
      </c>
      <c r="W23">
        <f t="shared" si="9"/>
        <v>35.838811751409693</v>
      </c>
      <c r="X23">
        <f t="shared" si="10"/>
        <v>75.826543769032725</v>
      </c>
    </row>
    <row r="24" spans="1:24" x14ac:dyDescent="0.2">
      <c r="A24" t="s">
        <v>65</v>
      </c>
      <c r="B24">
        <v>16.275039</v>
      </c>
      <c r="C24">
        <v>38.479999999999997</v>
      </c>
      <c r="D24" s="6">
        <v>65.58</v>
      </c>
      <c r="E24">
        <f t="shared" si="11"/>
        <v>1067.31705762</v>
      </c>
      <c r="F24">
        <v>0</v>
      </c>
      <c r="G24">
        <f t="shared" si="3"/>
        <v>70.426195426195434</v>
      </c>
      <c r="H24">
        <f t="shared" si="4"/>
        <v>441.0535569000001</v>
      </c>
      <c r="I24" s="2">
        <v>44112</v>
      </c>
      <c r="J24" s="4">
        <f t="shared" ca="1" si="12"/>
        <v>116</v>
      </c>
      <c r="K24" s="4">
        <f t="shared" ca="1" si="13"/>
        <v>0.31759069130732376</v>
      </c>
      <c r="L24">
        <f t="shared" ca="1" si="14"/>
        <v>221.75144723636106</v>
      </c>
      <c r="M24">
        <f>E24/E2*100</f>
        <v>1.7052724968320065</v>
      </c>
      <c r="N24" t="s">
        <v>7</v>
      </c>
      <c r="O24" s="6" t="s">
        <v>132</v>
      </c>
    </row>
    <row r="25" spans="1:24" x14ac:dyDescent="0.2">
      <c r="A25" t="s">
        <v>43</v>
      </c>
      <c r="B25">
        <v>5.6489989999999999</v>
      </c>
      <c r="C25">
        <v>209.41</v>
      </c>
      <c r="D25" s="6">
        <v>235.99</v>
      </c>
      <c r="E25">
        <f t="shared" ref="E25:E30" si="15">B25*D25</f>
        <v>1333.1072740100001</v>
      </c>
      <c r="F25">
        <f>3.16+2.55</f>
        <v>5.71</v>
      </c>
      <c r="G25">
        <f t="shared" si="3"/>
        <v>13.17549235964244</v>
      </c>
      <c r="H25">
        <f t="shared" si="4"/>
        <v>155.86039342000024</v>
      </c>
      <c r="I25" s="2">
        <v>44056</v>
      </c>
      <c r="J25" s="4">
        <f t="shared" ca="1" si="12"/>
        <v>172</v>
      </c>
      <c r="K25" s="4">
        <f t="shared" ref="K25:K30" ca="1" si="16">(TODAY()-I25)/365.25</f>
        <v>0.47091033538672145</v>
      </c>
      <c r="L25">
        <f t="shared" ca="1" si="14"/>
        <v>27.978770839298843</v>
      </c>
      <c r="M25">
        <f>E25/E2*100</f>
        <v>2.1299305145231888</v>
      </c>
      <c r="N25" t="s">
        <v>7</v>
      </c>
      <c r="O25" s="6">
        <v>2.66</v>
      </c>
    </row>
    <row r="26" spans="1:24" x14ac:dyDescent="0.2">
      <c r="A26" t="s">
        <v>46</v>
      </c>
      <c r="B26">
        <v>1.014446</v>
      </c>
      <c r="C26">
        <v>105.5</v>
      </c>
      <c r="D26" s="6">
        <v>538</v>
      </c>
      <c r="E26">
        <f t="shared" si="15"/>
        <v>545.77194799999995</v>
      </c>
      <c r="F26">
        <v>0</v>
      </c>
      <c r="G26">
        <f t="shared" si="3"/>
        <v>409.95260663507105</v>
      </c>
      <c r="H26">
        <f t="shared" si="4"/>
        <v>438.74789499999997</v>
      </c>
      <c r="I26" s="2">
        <v>42680</v>
      </c>
      <c r="J26" s="4">
        <f t="shared" ca="1" si="12"/>
        <v>1548</v>
      </c>
      <c r="K26" s="4">
        <f t="shared" ca="1" si="16"/>
        <v>4.2381930184804926</v>
      </c>
      <c r="L26">
        <f t="shared" ca="1" si="14"/>
        <v>96.728158639185864</v>
      </c>
      <c r="M26">
        <f>E26/E2*100</f>
        <v>0.87199008562850511</v>
      </c>
      <c r="N26" t="s">
        <v>7</v>
      </c>
      <c r="O26" s="6">
        <v>1.9</v>
      </c>
    </row>
    <row r="27" spans="1:24" x14ac:dyDescent="0.2">
      <c r="A27" t="s">
        <v>130</v>
      </c>
      <c r="B27">
        <v>19.079765999999999</v>
      </c>
      <c r="C27">
        <v>36.5</v>
      </c>
      <c r="D27" s="6">
        <v>59.03</v>
      </c>
      <c r="E27">
        <f t="shared" si="15"/>
        <v>1126.27858698</v>
      </c>
      <c r="F27">
        <v>0</v>
      </c>
      <c r="G27">
        <f t="shared" si="3"/>
        <v>61.726027397260275</v>
      </c>
      <c r="H27">
        <f t="shared" si="4"/>
        <v>429.86712798000008</v>
      </c>
      <c r="I27" s="2">
        <v>44143</v>
      </c>
      <c r="J27" s="4">
        <f t="shared" ca="1" si="12"/>
        <v>85</v>
      </c>
      <c r="K27" s="4">
        <f t="shared" ca="1" si="16"/>
        <v>0.2327173169062286</v>
      </c>
      <c r="L27">
        <f t="shared" ca="1" si="14"/>
        <v>265.2403706688155</v>
      </c>
      <c r="M27">
        <f>E27/E2*100</f>
        <v>1.7994764390166895</v>
      </c>
      <c r="N27" t="s">
        <v>7</v>
      </c>
      <c r="O27" s="6" t="s">
        <v>132</v>
      </c>
    </row>
    <row r="28" spans="1:24" x14ac:dyDescent="0.2">
      <c r="A28" t="s">
        <v>47</v>
      </c>
      <c r="B28">
        <v>1.910188</v>
      </c>
      <c r="C28">
        <v>335.89</v>
      </c>
      <c r="D28" s="6">
        <v>289.58</v>
      </c>
      <c r="E28">
        <f t="shared" si="15"/>
        <v>553.15224103999992</v>
      </c>
      <c r="F28">
        <f>2.77+2.12</f>
        <v>4.8900000000000006</v>
      </c>
      <c r="G28">
        <f t="shared" si="3"/>
        <v>-13.025110170230006</v>
      </c>
      <c r="H28">
        <f t="shared" si="4"/>
        <v>-83.570806280000042</v>
      </c>
      <c r="I28" s="1">
        <v>44080</v>
      </c>
      <c r="J28" s="4">
        <v>39</v>
      </c>
      <c r="K28" s="4">
        <f t="shared" ca="1" si="16"/>
        <v>0.40520191649555098</v>
      </c>
      <c r="L28">
        <f t="shared" ca="1" si="14"/>
        <v>-32.144739795111555</v>
      </c>
      <c r="M28">
        <f>E28/E2*100</f>
        <v>0.88378171834890462</v>
      </c>
      <c r="N28" t="s">
        <v>7</v>
      </c>
      <c r="O28" s="6" t="s">
        <v>132</v>
      </c>
    </row>
    <row r="29" spans="1:24" x14ac:dyDescent="0.2">
      <c r="A29" t="s">
        <v>49</v>
      </c>
      <c r="B29">
        <v>11</v>
      </c>
      <c r="C29">
        <f>(332.1*1+352.63*5+453.07*5)/B29</f>
        <v>396.41818181818184</v>
      </c>
      <c r="D29" s="6">
        <v>523</v>
      </c>
      <c r="E29">
        <f t="shared" si="15"/>
        <v>5753</v>
      </c>
      <c r="F29">
        <f>0.2*(1.15*3+1.4*2)+0.28*2+0.3*4+0.32*7+1.92+1.76</f>
        <v>8.93</v>
      </c>
      <c r="G29">
        <f t="shared" si="3"/>
        <v>32.136173921020024</v>
      </c>
      <c r="H29">
        <f t="shared" si="4"/>
        <v>1401.3299999999997</v>
      </c>
      <c r="I29" s="2">
        <v>43893</v>
      </c>
      <c r="J29" s="4">
        <f t="shared" ref="J29:J37" ca="1" si="17">TODAY()-I29</f>
        <v>335</v>
      </c>
      <c r="K29" s="4">
        <f t="shared" ca="1" si="16"/>
        <v>0.91718001368925395</v>
      </c>
      <c r="L29">
        <f t="shared" ca="1" si="14"/>
        <v>35.03802246164944</v>
      </c>
      <c r="M29">
        <f>E29/E2*100</f>
        <v>9.1916760855960842</v>
      </c>
      <c r="N29" t="s">
        <v>7</v>
      </c>
      <c r="O29" s="6">
        <v>2.93</v>
      </c>
    </row>
    <row r="30" spans="1:24" x14ac:dyDescent="0.2">
      <c r="A30" t="s">
        <v>133</v>
      </c>
      <c r="B30">
        <v>9.0633280000000003</v>
      </c>
      <c r="C30">
        <v>25.84</v>
      </c>
      <c r="D30" s="6">
        <v>36.61</v>
      </c>
      <c r="E30">
        <f t="shared" si="15"/>
        <v>331.80843808000003</v>
      </c>
      <c r="F30">
        <v>0</v>
      </c>
      <c r="G30">
        <f t="shared" si="3"/>
        <v>41.679566563467489</v>
      </c>
      <c r="H30">
        <f t="shared" si="4"/>
        <v>97.61204256000002</v>
      </c>
      <c r="I30" s="1">
        <v>44175</v>
      </c>
      <c r="J30" s="4">
        <f t="shared" ca="1" si="17"/>
        <v>53</v>
      </c>
      <c r="K30" s="4">
        <f t="shared" ca="1" si="16"/>
        <v>0.14510609171800137</v>
      </c>
      <c r="L30">
        <f t="shared" ca="1" si="14"/>
        <v>287.23512617559436</v>
      </c>
      <c r="M30">
        <f>E30/E2*100</f>
        <v>0.53013656966781253</v>
      </c>
      <c r="N30" t="s">
        <v>7</v>
      </c>
      <c r="O30" s="6" t="s">
        <v>132</v>
      </c>
    </row>
    <row r="31" spans="1:24" x14ac:dyDescent="0.2">
      <c r="A31" t="s">
        <v>131</v>
      </c>
      <c r="B31">
        <v>5.0072279999999996</v>
      </c>
      <c r="C31">
        <v>64.349999999999994</v>
      </c>
      <c r="D31" s="6">
        <v>72.5</v>
      </c>
      <c r="E31">
        <f t="shared" ref="E31:E38" si="18">B31*D31</f>
        <v>363.02402999999998</v>
      </c>
      <c r="F31">
        <v>0</v>
      </c>
      <c r="G31">
        <f t="shared" si="3"/>
        <v>12.665112665112673</v>
      </c>
      <c r="H31">
        <f t="shared" si="4"/>
        <v>40.808908200000019</v>
      </c>
      <c r="I31" s="1">
        <v>44116</v>
      </c>
      <c r="J31" s="4">
        <f t="shared" ca="1" si="17"/>
        <v>112</v>
      </c>
      <c r="K31" s="4">
        <f t="shared" ref="K31:K38" ca="1" si="19">(TODAY()-I31)/365.25</f>
        <v>0.30663928815879532</v>
      </c>
      <c r="L31">
        <f t="shared" ca="1" si="14"/>
        <v>41.302967865467892</v>
      </c>
      <c r="M31">
        <f>E31/E2*100</f>
        <v>0.58001030680474797</v>
      </c>
      <c r="N31" t="s">
        <v>7</v>
      </c>
      <c r="O31" s="6" t="s">
        <v>132</v>
      </c>
    </row>
    <row r="32" spans="1:24" x14ac:dyDescent="0.2">
      <c r="A32" t="s">
        <v>53</v>
      </c>
      <c r="B32">
        <v>5</v>
      </c>
      <c r="C32">
        <v>60.99</v>
      </c>
      <c r="D32" s="6">
        <v>67.11</v>
      </c>
      <c r="E32">
        <f t="shared" si="18"/>
        <v>335.55</v>
      </c>
      <c r="F32">
        <v>2.38</v>
      </c>
      <c r="G32">
        <f t="shared" si="3"/>
        <v>10.814887686505978</v>
      </c>
      <c r="H32">
        <f t="shared" si="4"/>
        <v>32.980000000000025</v>
      </c>
      <c r="I32" s="1">
        <v>44063</v>
      </c>
      <c r="J32" s="4">
        <f t="shared" ca="1" si="17"/>
        <v>165</v>
      </c>
      <c r="K32" s="4">
        <f t="shared" ca="1" si="19"/>
        <v>0.45174537987679669</v>
      </c>
      <c r="L32">
        <f t="shared" ca="1" si="14"/>
        <v>23.940228651492781</v>
      </c>
      <c r="M32">
        <f>E32/E2*100</f>
        <v>0.53611453337767534</v>
      </c>
      <c r="N32" t="s">
        <v>7</v>
      </c>
      <c r="O32" s="6">
        <v>1.44</v>
      </c>
    </row>
    <row r="33" spans="1:15" x14ac:dyDescent="0.2">
      <c r="A33" t="s">
        <v>6</v>
      </c>
      <c r="B33">
        <v>8</v>
      </c>
      <c r="C33">
        <v>256.76</v>
      </c>
      <c r="D33" s="6">
        <v>370.07</v>
      </c>
      <c r="E33">
        <f t="shared" si="18"/>
        <v>2960.56</v>
      </c>
      <c r="F33">
        <v>0</v>
      </c>
      <c r="G33">
        <f t="shared" si="3"/>
        <v>44.130705717401469</v>
      </c>
      <c r="H33">
        <f t="shared" si="4"/>
        <v>906.48</v>
      </c>
      <c r="I33" s="3">
        <v>43028</v>
      </c>
      <c r="J33" s="4">
        <f t="shared" ca="1" si="17"/>
        <v>1200</v>
      </c>
      <c r="K33" s="4">
        <f t="shared" ca="1" si="19"/>
        <v>3.2854209445585214</v>
      </c>
      <c r="L33">
        <f t="shared" ca="1" si="14"/>
        <v>13.432283552734072</v>
      </c>
      <c r="M33">
        <f>E33/E2*100</f>
        <v>4.7301422826303394</v>
      </c>
      <c r="N33" t="s">
        <v>7</v>
      </c>
      <c r="O33" s="6" t="s">
        <v>132</v>
      </c>
    </row>
    <row r="34" spans="1:15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108.69</v>
      </c>
      <c r="E34">
        <f t="shared" si="18"/>
        <v>1086.9000000000001</v>
      </c>
      <c r="F34">
        <v>0.92</v>
      </c>
      <c r="G34">
        <f t="shared" si="3"/>
        <v>44.939267944682769</v>
      </c>
      <c r="H34">
        <f t="shared" si="4"/>
        <v>337.28495492500002</v>
      </c>
      <c r="I34" s="3">
        <v>44113</v>
      </c>
      <c r="J34" s="4">
        <f t="shared" ca="1" si="17"/>
        <v>115</v>
      </c>
      <c r="K34" s="4">
        <f t="shared" ca="1" si="19"/>
        <v>0.31485284052019163</v>
      </c>
      <c r="L34">
        <f t="shared" ca="1" si="14"/>
        <v>142.73102275474244</v>
      </c>
      <c r="M34">
        <f>E34/E2*100</f>
        <v>1.7365605314504409</v>
      </c>
      <c r="N34" t="s">
        <v>7</v>
      </c>
      <c r="O34" s="6" t="s">
        <v>132</v>
      </c>
    </row>
    <row r="35" spans="1:15" x14ac:dyDescent="0.2">
      <c r="A35" t="s">
        <v>54</v>
      </c>
      <c r="B35">
        <v>15.031708</v>
      </c>
      <c r="C35">
        <v>70.94</v>
      </c>
      <c r="D35" s="6">
        <v>88.97</v>
      </c>
      <c r="E35">
        <f t="shared" si="18"/>
        <v>1337.3710607600001</v>
      </c>
      <c r="F35">
        <v>0</v>
      </c>
      <c r="G35">
        <f t="shared" si="3"/>
        <v>25.415844375528618</v>
      </c>
      <c r="H35">
        <f t="shared" si="4"/>
        <v>271.0216952400001</v>
      </c>
      <c r="I35" s="2">
        <v>44067</v>
      </c>
      <c r="J35" s="4">
        <f t="shared" ca="1" si="17"/>
        <v>161</v>
      </c>
      <c r="K35" s="4">
        <f t="shared" ca="1" si="19"/>
        <v>0.44079397672826831</v>
      </c>
      <c r="L35">
        <f t="shared" ca="1" si="14"/>
        <v>57.659237007216319</v>
      </c>
      <c r="M35">
        <f>E35/E2*100</f>
        <v>2.1367428466462646</v>
      </c>
      <c r="N35" t="s">
        <v>7</v>
      </c>
      <c r="O35" s="6" t="s">
        <v>132</v>
      </c>
    </row>
    <row r="36" spans="1:15" x14ac:dyDescent="0.2">
      <c r="A36" t="s">
        <v>55</v>
      </c>
      <c r="B36">
        <v>12.794714000000001</v>
      </c>
      <c r="C36">
        <v>312.77</v>
      </c>
      <c r="D36" s="6">
        <v>830</v>
      </c>
      <c r="E36">
        <f t="shared" si="18"/>
        <v>10619.61262</v>
      </c>
      <c r="F36">
        <v>0</v>
      </c>
      <c r="G36">
        <f t="shared" si="3"/>
        <v>165.37071969818078</v>
      </c>
      <c r="H36">
        <f t="shared" si="4"/>
        <v>6617.8099222199999</v>
      </c>
      <c r="I36" s="2">
        <v>44056</v>
      </c>
      <c r="J36" s="4">
        <f t="shared" ca="1" si="17"/>
        <v>172</v>
      </c>
      <c r="K36" s="4">
        <f t="shared" ca="1" si="19"/>
        <v>0.47091033538672145</v>
      </c>
      <c r="L36">
        <f t="shared" ca="1" si="14"/>
        <v>351.17241494046817</v>
      </c>
      <c r="M36">
        <f>E36/E2*100</f>
        <v>16.967154416399858</v>
      </c>
      <c r="N36" t="s">
        <v>7</v>
      </c>
      <c r="O36" s="6">
        <v>5.38</v>
      </c>
    </row>
    <row r="37" spans="1:15" x14ac:dyDescent="0.2">
      <c r="A37" t="s">
        <v>138</v>
      </c>
      <c r="B37">
        <v>6.4440739999999996</v>
      </c>
      <c r="C37">
        <v>40.43</v>
      </c>
      <c r="D37" s="6">
        <v>50.01</v>
      </c>
      <c r="E37">
        <f t="shared" si="18"/>
        <v>322.26814073999998</v>
      </c>
      <c r="F37">
        <v>0</v>
      </c>
      <c r="G37">
        <f t="shared" si="3"/>
        <v>23.695275785307935</v>
      </c>
      <c r="H37">
        <f t="shared" si="4"/>
        <v>61.734228920000021</v>
      </c>
      <c r="I37" s="2">
        <v>44150</v>
      </c>
      <c r="J37" s="4">
        <f t="shared" ca="1" si="17"/>
        <v>78</v>
      </c>
      <c r="K37" s="4">
        <f t="shared" ca="1" si="19"/>
        <v>0.2135523613963039</v>
      </c>
      <c r="L37">
        <f t="shared" ca="1" si="14"/>
        <v>110.95768564850927</v>
      </c>
      <c r="M37">
        <f>E37/E2*100</f>
        <v>0.51489385753335148</v>
      </c>
      <c r="N37" t="s">
        <v>7</v>
      </c>
      <c r="O37" s="6" t="s">
        <v>132</v>
      </c>
    </row>
    <row r="38" spans="1:15" x14ac:dyDescent="0.2">
      <c r="A38" t="s">
        <v>58</v>
      </c>
      <c r="B38">
        <v>0.86847600000000003</v>
      </c>
      <c r="C38">
        <v>414.72</v>
      </c>
      <c r="D38" s="6">
        <v>379</v>
      </c>
      <c r="E38">
        <f t="shared" si="18"/>
        <v>329.15240399999999</v>
      </c>
      <c r="F38">
        <v>0</v>
      </c>
      <c r="G38">
        <f t="shared" si="3"/>
        <v>-8.6130401234567966</v>
      </c>
      <c r="H38">
        <f t="shared" si="4"/>
        <v>-31.021962720000033</v>
      </c>
      <c r="I38" s="2">
        <v>44140</v>
      </c>
      <c r="J38" s="4">
        <v>40</v>
      </c>
      <c r="K38" s="4">
        <f t="shared" ca="1" si="19"/>
        <v>0.24093086926762491</v>
      </c>
      <c r="L38">
        <f t="shared" ca="1" si="14"/>
        <v>-35.749010285143122</v>
      </c>
      <c r="M38">
        <f>E38/E2*100</f>
        <v>0.52589297416361225</v>
      </c>
      <c r="N38" t="s">
        <v>7</v>
      </c>
      <c r="O38" s="6">
        <v>5.15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W57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G32" sqref="G32"/>
    </sheetView>
  </sheetViews>
  <sheetFormatPr baseColWidth="10" defaultRowHeight="16" x14ac:dyDescent="0.2"/>
  <cols>
    <col min="8" max="8" width="11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SUM(B3:B499998)</f>
        <v>232.79944699999999</v>
      </c>
      <c r="C2">
        <f>AVERAGE(C3:C499998)</f>
        <v>117.51089384349106</v>
      </c>
      <c r="D2">
        <f>AVERAGE(D3:D49991)</f>
        <v>144.84125</v>
      </c>
      <c r="E2">
        <f>SUM(E3:E49991)</f>
        <v>18847.257540070001</v>
      </c>
      <c r="F2">
        <f>SUM(F3:F499991)</f>
        <v>108.21999999999998</v>
      </c>
      <c r="G2">
        <f>AVERAGE(G3:G49991)</f>
        <v>27.393096553083307</v>
      </c>
      <c r="H2">
        <f>SUM(H3:H499991)</f>
        <v>4015.7137581700008</v>
      </c>
      <c r="I2" s="1">
        <f>AVERAGE(I3:I49991)</f>
        <v>44055.85</v>
      </c>
      <c r="J2" s="4">
        <f ca="1">AVERAGE(J3:J499991)</f>
        <v>172.15</v>
      </c>
      <c r="K2">
        <f ca="1">AVERAGE(K3:K499991)</f>
        <v>0.47132101300479112</v>
      </c>
      <c r="L2">
        <f t="shared" ref="L2" ca="1" si="0">G2/K2</f>
        <v>58.119828730837526</v>
      </c>
      <c r="M2">
        <f>SUM(M3:M42)</f>
        <v>100</v>
      </c>
      <c r="O2">
        <f>AVERAGE(O3:O999)</f>
        <v>1.1437500000000003</v>
      </c>
    </row>
    <row r="3" spans="1:23" x14ac:dyDescent="0.2">
      <c r="A3" t="s">
        <v>67</v>
      </c>
      <c r="B3">
        <v>2.2797040000000002</v>
      </c>
      <c r="C3">
        <v>87.73</v>
      </c>
      <c r="D3" s="6">
        <v>104</v>
      </c>
      <c r="E3">
        <f t="shared" ref="E3:E26" si="1">B3*D3</f>
        <v>237.08921600000002</v>
      </c>
      <c r="F3">
        <v>2.69</v>
      </c>
      <c r="G3">
        <f t="shared" ref="G3:G25" si="2">(D3+F3/B3-C3)/C3*100</f>
        <v>19.89054798985245</v>
      </c>
      <c r="H3">
        <f t="shared" ref="H3:H26" si="3">(E3-C3*B3)+F3</f>
        <v>39.780784079999989</v>
      </c>
      <c r="I3" s="1">
        <v>44105</v>
      </c>
      <c r="J3" s="4">
        <f t="shared" ref="J3:J42" ca="1" si="4">TODAY()-I3</f>
        <v>123</v>
      </c>
      <c r="K3" s="4">
        <f t="shared" ref="K3:K26" ca="1" si="5">(TODAY()-I3)/365.25</f>
        <v>0.33675564681724846</v>
      </c>
      <c r="L3">
        <f t="shared" ref="L3:L25" ca="1" si="6">G3/K3</f>
        <v>59.065224823525263</v>
      </c>
      <c r="M3">
        <f>E3/E2*100</f>
        <v>1.2579507416181859</v>
      </c>
      <c r="N3" t="s">
        <v>9</v>
      </c>
      <c r="O3" s="6">
        <v>1.43</v>
      </c>
    </row>
    <row r="4" spans="1:23" x14ac:dyDescent="0.2">
      <c r="A4" t="s">
        <v>12</v>
      </c>
      <c r="B4">
        <v>4.6266299999999996</v>
      </c>
      <c r="C4">
        <v>108.07</v>
      </c>
      <c r="D4" s="6">
        <v>111.63</v>
      </c>
      <c r="E4">
        <f t="shared" si="1"/>
        <v>516.47070689999998</v>
      </c>
      <c r="F4">
        <v>0</v>
      </c>
      <c r="G4">
        <f t="shared" si="2"/>
        <v>3.2941611918201192</v>
      </c>
      <c r="H4">
        <f t="shared" si="3"/>
        <v>16.470802800000058</v>
      </c>
      <c r="I4" s="1">
        <v>44084</v>
      </c>
      <c r="J4" s="4">
        <f t="shared" ca="1" si="4"/>
        <v>144</v>
      </c>
      <c r="K4" s="4">
        <f t="shared" ca="1" si="5"/>
        <v>0.3942505133470226</v>
      </c>
      <c r="L4">
        <f t="shared" ca="1" si="6"/>
        <v>8.3555026063354063</v>
      </c>
      <c r="M4">
        <f>E4/E2*100</f>
        <v>2.7402963311875124</v>
      </c>
      <c r="N4" t="s">
        <v>9</v>
      </c>
      <c r="O4" s="6">
        <v>1.65</v>
      </c>
    </row>
    <row r="5" spans="1:23" x14ac:dyDescent="0.2">
      <c r="A5" t="s">
        <v>11</v>
      </c>
      <c r="B5">
        <v>1.773528</v>
      </c>
      <c r="C5">
        <v>93.46</v>
      </c>
      <c r="D5" s="6">
        <v>108.56</v>
      </c>
      <c r="E5">
        <f t="shared" si="1"/>
        <v>192.53419968</v>
      </c>
      <c r="F5">
        <v>0</v>
      </c>
      <c r="G5">
        <f t="shared" si="2"/>
        <v>16.156644553819827</v>
      </c>
      <c r="H5">
        <f t="shared" si="3"/>
        <v>26.780272800000006</v>
      </c>
      <c r="I5" s="1">
        <v>44084</v>
      </c>
      <c r="J5" s="4">
        <f t="shared" ca="1" si="4"/>
        <v>144</v>
      </c>
      <c r="K5" s="4">
        <f t="shared" ca="1" si="5"/>
        <v>0.3942505133470226</v>
      </c>
      <c r="L5">
        <f t="shared" ca="1" si="6"/>
        <v>40.980655717240914</v>
      </c>
      <c r="M5">
        <f>E5/E2*100</f>
        <v>1.0215502137149919</v>
      </c>
      <c r="N5" t="s">
        <v>9</v>
      </c>
      <c r="O5" s="6">
        <v>1.1299999999999999</v>
      </c>
      <c r="Q5" s="1">
        <v>44084</v>
      </c>
      <c r="R5">
        <v>14355.45</v>
      </c>
    </row>
    <row r="6" spans="1:23" x14ac:dyDescent="0.2">
      <c r="A6" t="s">
        <v>13</v>
      </c>
      <c r="B6">
        <v>1.8553729999999999</v>
      </c>
      <c r="C6">
        <v>107.8</v>
      </c>
      <c r="D6" s="6">
        <v>156.47</v>
      </c>
      <c r="E6">
        <f t="shared" si="1"/>
        <v>290.31021330999999</v>
      </c>
      <c r="F6">
        <v>0</v>
      </c>
      <c r="G6">
        <f t="shared" si="2"/>
        <v>45.14842300556586</v>
      </c>
      <c r="H6">
        <f t="shared" si="3"/>
        <v>90.30100391000002</v>
      </c>
      <c r="I6" s="1">
        <v>44084</v>
      </c>
      <c r="J6" s="4">
        <f t="shared" ca="1" si="4"/>
        <v>144</v>
      </c>
      <c r="K6" s="4">
        <f t="shared" ca="1" si="5"/>
        <v>0.3942505133470226</v>
      </c>
      <c r="L6">
        <f t="shared" ca="1" si="6"/>
        <v>114.5170937693259</v>
      </c>
      <c r="M6">
        <f>E6/E2*100</f>
        <v>1.5403313330482657</v>
      </c>
      <c r="N6" t="s">
        <v>9</v>
      </c>
      <c r="O6" s="6">
        <v>0.68</v>
      </c>
      <c r="P6">
        <f t="shared" ref="P6:P15" si="7">Q6-Q5+P5</f>
        <v>5</v>
      </c>
      <c r="Q6" s="1">
        <v>44089</v>
      </c>
      <c r="R6">
        <v>15110.38</v>
      </c>
      <c r="S6">
        <v>500</v>
      </c>
      <c r="T6">
        <f t="shared" ref="T6:T15" si="8">(R6-S6-R5)/R5*100</f>
        <v>1.7758412310307128</v>
      </c>
      <c r="U6">
        <f>(R6-S6-R5)/R5*100</f>
        <v>1.7758412310307128</v>
      </c>
      <c r="V6">
        <f>T6/(P6/365)</f>
        <v>129.63640986524203</v>
      </c>
      <c r="W6">
        <f t="shared" ref="W6:W15" si="9">U6/(P6/365)</f>
        <v>129.63640986524203</v>
      </c>
    </row>
    <row r="7" spans="1:23" x14ac:dyDescent="0.2">
      <c r="A7" t="s">
        <v>17</v>
      </c>
      <c r="B7">
        <v>0.97524</v>
      </c>
      <c r="C7">
        <v>264.25</v>
      </c>
      <c r="D7" s="6">
        <v>298.26</v>
      </c>
      <c r="E7">
        <f t="shared" si="1"/>
        <v>290.8750824</v>
      </c>
      <c r="F7">
        <v>0.93</v>
      </c>
      <c r="G7">
        <f t="shared" si="2"/>
        <v>13.231262599329302</v>
      </c>
      <c r="H7">
        <f t="shared" si="3"/>
        <v>34.097912399999977</v>
      </c>
      <c r="I7" s="1">
        <v>44084</v>
      </c>
      <c r="J7" s="4">
        <f t="shared" ca="1" si="4"/>
        <v>144</v>
      </c>
      <c r="K7" s="4">
        <f t="shared" ca="1" si="5"/>
        <v>0.3942505133470226</v>
      </c>
      <c r="L7">
        <f t="shared" ca="1" si="6"/>
        <v>33.560546280590465</v>
      </c>
      <c r="M7">
        <f>E7/E2*100</f>
        <v>1.5433284220878729</v>
      </c>
      <c r="N7" t="s">
        <v>9</v>
      </c>
      <c r="O7" s="6">
        <v>0.84</v>
      </c>
      <c r="P7">
        <f t="shared" si="7"/>
        <v>21</v>
      </c>
      <c r="Q7" s="1">
        <v>44105</v>
      </c>
      <c r="R7">
        <v>15799.23</v>
      </c>
      <c r="S7">
        <v>500</v>
      </c>
      <c r="T7">
        <f t="shared" si="8"/>
        <v>1.2498031154742659</v>
      </c>
      <c r="U7">
        <f>(R7-SUM(S6:S7)-R5)/R5*100</f>
        <v>3.0913694798839382</v>
      </c>
      <c r="V7">
        <f t="shared" ref="V7:V15" si="10">T7/((P7-P6)/365)</f>
        <v>28.511133571756691</v>
      </c>
      <c r="W7">
        <f t="shared" si="9"/>
        <v>53.73094572179226</v>
      </c>
    </row>
    <row r="8" spans="1:23" x14ac:dyDescent="0.2">
      <c r="A8" t="s">
        <v>18</v>
      </c>
      <c r="B8">
        <v>1.383141</v>
      </c>
      <c r="C8">
        <v>361.5</v>
      </c>
      <c r="D8" s="6">
        <v>449.9</v>
      </c>
      <c r="E8">
        <f t="shared" si="1"/>
        <v>622.2751358999999</v>
      </c>
      <c r="F8">
        <v>4.5</v>
      </c>
      <c r="G8">
        <f t="shared" si="2"/>
        <v>25.353655434948564</v>
      </c>
      <c r="H8">
        <f t="shared" si="3"/>
        <v>126.7696643999999</v>
      </c>
      <c r="I8" s="1">
        <v>44084</v>
      </c>
      <c r="J8" s="4">
        <f t="shared" ca="1" si="4"/>
        <v>144</v>
      </c>
      <c r="K8" s="4">
        <f t="shared" ca="1" si="5"/>
        <v>0.3942505133470226</v>
      </c>
      <c r="L8">
        <f t="shared" ca="1" si="6"/>
        <v>64.308490608437239</v>
      </c>
      <c r="M8">
        <f>E8/E2*100</f>
        <v>3.3016747109069788</v>
      </c>
      <c r="N8" t="s">
        <v>9</v>
      </c>
      <c r="O8" s="6">
        <v>1.33</v>
      </c>
      <c r="P8">
        <f t="shared" si="7"/>
        <v>35</v>
      </c>
      <c r="Q8" s="1">
        <v>44119</v>
      </c>
      <c r="R8">
        <v>15691.1551</v>
      </c>
      <c r="S8">
        <v>-537.11703699999998</v>
      </c>
      <c r="T8">
        <f t="shared" si="8"/>
        <v>2.715588905282095</v>
      </c>
      <c r="U8">
        <f>(R8-SUM(S6:S8)-R5)/R5*100</f>
        <v>6.0800750725334227</v>
      </c>
      <c r="V8">
        <f t="shared" si="10"/>
        <v>70.79928217342605</v>
      </c>
      <c r="W8">
        <f t="shared" si="9"/>
        <v>63.406497184991409</v>
      </c>
    </row>
    <row r="9" spans="1:23" x14ac:dyDescent="0.2">
      <c r="A9" t="s">
        <v>60</v>
      </c>
      <c r="B9">
        <v>0.532883</v>
      </c>
      <c r="C9">
        <v>281.49</v>
      </c>
      <c r="D9" s="6">
        <v>294.43</v>
      </c>
      <c r="E9">
        <f t="shared" si="1"/>
        <v>156.89674169</v>
      </c>
      <c r="F9">
        <v>0</v>
      </c>
      <c r="G9">
        <f t="shared" si="2"/>
        <v>4.596966144445628</v>
      </c>
      <c r="H9">
        <f t="shared" si="3"/>
        <v>6.8955060199999991</v>
      </c>
      <c r="I9" s="1">
        <v>44089</v>
      </c>
      <c r="J9" s="4">
        <f t="shared" ca="1" si="4"/>
        <v>139</v>
      </c>
      <c r="K9" s="4">
        <f t="shared" ca="1" si="5"/>
        <v>0.3805612594113621</v>
      </c>
      <c r="L9">
        <f t="shared" ca="1" si="6"/>
        <v>12.079438016250112</v>
      </c>
      <c r="M9">
        <f>E9/E2*100</f>
        <v>0.83246457133846363</v>
      </c>
      <c r="N9" t="s">
        <v>9</v>
      </c>
      <c r="O9" s="6">
        <v>1.0900000000000001</v>
      </c>
      <c r="P9">
        <f t="shared" si="7"/>
        <v>52</v>
      </c>
      <c r="Q9" s="1">
        <v>44136</v>
      </c>
      <c r="R9">
        <v>14822.7376</v>
      </c>
      <c r="S9">
        <v>0</v>
      </c>
      <c r="T9">
        <f t="shared" si="8"/>
        <v>-5.5344395901102246</v>
      </c>
      <c r="U9">
        <f>(R9-SUM(S6:S9)-R5)/R5*100</f>
        <v>3.0682681490302555E-2</v>
      </c>
      <c r="V9">
        <f t="shared" si="10"/>
        <v>-118.82767355236658</v>
      </c>
      <c r="W9">
        <f t="shared" si="9"/>
        <v>0.2153688219992391</v>
      </c>
    </row>
    <row r="10" spans="1:23" x14ac:dyDescent="0.2">
      <c r="A10" t="s">
        <v>62</v>
      </c>
      <c r="B10">
        <v>1.67743</v>
      </c>
      <c r="C10">
        <v>59.62</v>
      </c>
      <c r="D10" s="6">
        <v>62.3</v>
      </c>
      <c r="E10">
        <f t="shared" si="1"/>
        <v>104.50388899999999</v>
      </c>
      <c r="F10">
        <f>0.75+0.82</f>
        <v>1.5699999999999998</v>
      </c>
      <c r="G10">
        <f t="shared" si="2"/>
        <v>6.0650043588448712</v>
      </c>
      <c r="H10">
        <f t="shared" si="3"/>
        <v>6.0655123999999958</v>
      </c>
      <c r="I10" s="1">
        <v>44089</v>
      </c>
      <c r="J10" s="4">
        <f t="shared" ca="1" si="4"/>
        <v>139</v>
      </c>
      <c r="K10" s="4">
        <f t="shared" ca="1" si="5"/>
        <v>0.3805612594113621</v>
      </c>
      <c r="L10">
        <f t="shared" ca="1" si="6"/>
        <v>15.936998863799202</v>
      </c>
      <c r="M10">
        <f>E10/E2*100</f>
        <v>0.55447795934140898</v>
      </c>
      <c r="N10" t="s">
        <v>9</v>
      </c>
      <c r="O10" s="6">
        <v>0.9</v>
      </c>
      <c r="P10">
        <f t="shared" si="7"/>
        <v>66</v>
      </c>
      <c r="Q10" s="1">
        <v>44150</v>
      </c>
      <c r="R10">
        <v>16464.306199999999</v>
      </c>
      <c r="S10">
        <v>209.3</v>
      </c>
      <c r="T10">
        <f t="shared" si="8"/>
        <v>9.6626455830939033</v>
      </c>
      <c r="U10">
        <f>(R10-SUM(S6:S10)-R5)/R5*100</f>
        <v>10.007859293857029</v>
      </c>
      <c r="V10">
        <f t="shared" si="10"/>
        <v>251.91897413066246</v>
      </c>
      <c r="W10">
        <f t="shared" si="9"/>
        <v>55.346494579663869</v>
      </c>
    </row>
    <row r="11" spans="1:23" x14ac:dyDescent="0.2">
      <c r="A11" t="s">
        <v>93</v>
      </c>
      <c r="B11">
        <v>6.6511800000000001</v>
      </c>
      <c r="C11">
        <v>46.5</v>
      </c>
      <c r="D11" s="6">
        <v>59.96</v>
      </c>
      <c r="E11">
        <f t="shared" si="1"/>
        <v>398.80475280000002</v>
      </c>
      <c r="F11">
        <v>0</v>
      </c>
      <c r="G11">
        <f t="shared" si="2"/>
        <v>28.946236559139788</v>
      </c>
      <c r="H11">
        <f t="shared" si="3"/>
        <v>89.5248828</v>
      </c>
      <c r="I11" s="1">
        <v>44151</v>
      </c>
      <c r="J11" s="4">
        <f t="shared" ca="1" si="4"/>
        <v>77</v>
      </c>
      <c r="K11" s="4">
        <f t="shared" ca="1" si="5"/>
        <v>0.21081451060917181</v>
      </c>
      <c r="L11">
        <f t="shared" ca="1" si="6"/>
        <v>137.30666108085464</v>
      </c>
      <c r="M11">
        <f>E11/E2*100</f>
        <v>2.1159829325413826</v>
      </c>
      <c r="N11" t="s">
        <v>9</v>
      </c>
      <c r="O11" s="6">
        <v>1.0900000000000001</v>
      </c>
      <c r="P11">
        <f t="shared" si="7"/>
        <v>82</v>
      </c>
      <c r="Q11" s="1">
        <v>44166</v>
      </c>
      <c r="R11">
        <v>18119.524799999999</v>
      </c>
      <c r="S11">
        <v>0</v>
      </c>
      <c r="T11">
        <f t="shared" si="8"/>
        <v>10.053375950940467</v>
      </c>
      <c r="U11">
        <f>(R11-SUM(S6:S11)-R5)/R5*100</f>
        <v>21.538104601388316</v>
      </c>
      <c r="V11">
        <f t="shared" si="10"/>
        <v>229.34263888082938</v>
      </c>
      <c r="W11">
        <f t="shared" si="9"/>
        <v>95.87083145739922</v>
      </c>
    </row>
    <row r="12" spans="1:23" x14ac:dyDescent="0.2">
      <c r="A12" t="s">
        <v>22</v>
      </c>
      <c r="B12">
        <v>4.5094200000000004</v>
      </c>
      <c r="C12">
        <v>110.88</v>
      </c>
      <c r="D12" s="6">
        <v>133.26</v>
      </c>
      <c r="E12">
        <f t="shared" si="1"/>
        <v>600.92530920000002</v>
      </c>
      <c r="F12">
        <v>1.8</v>
      </c>
      <c r="G12">
        <f t="shared" si="2"/>
        <v>20.543979451499698</v>
      </c>
      <c r="H12">
        <f t="shared" si="3"/>
        <v>102.72081960000001</v>
      </c>
      <c r="I12" s="1">
        <v>44084</v>
      </c>
      <c r="J12" s="4">
        <f t="shared" ca="1" si="4"/>
        <v>144</v>
      </c>
      <c r="K12" s="4">
        <f t="shared" ca="1" si="5"/>
        <v>0.3942505133470226</v>
      </c>
      <c r="L12">
        <f t="shared" ca="1" si="6"/>
        <v>52.108947879585173</v>
      </c>
      <c r="M12">
        <f>E12/E2*100</f>
        <v>3.1883965501209364</v>
      </c>
      <c r="N12" t="s">
        <v>9</v>
      </c>
      <c r="O12" s="6">
        <v>1.51</v>
      </c>
      <c r="P12">
        <f t="shared" si="7"/>
        <v>97</v>
      </c>
      <c r="Q12" s="1">
        <v>44181</v>
      </c>
      <c r="R12">
        <v>18392.165199999999</v>
      </c>
      <c r="S12">
        <v>0</v>
      </c>
      <c r="T12">
        <f t="shared" si="8"/>
        <v>1.5046774295096317</v>
      </c>
      <c r="U12">
        <f>(R12-SUM(S6:S12)-R5)/R5*100</f>
        <v>23.437316398998284</v>
      </c>
      <c r="V12">
        <f t="shared" si="10"/>
        <v>36.61381745140104</v>
      </c>
      <c r="W12">
        <f t="shared" si="9"/>
        <v>88.191963769426522</v>
      </c>
    </row>
    <row r="13" spans="1:23" x14ac:dyDescent="0.2">
      <c r="A13" t="s">
        <v>23</v>
      </c>
      <c r="B13">
        <v>2.0046900000000001</v>
      </c>
      <c r="C13">
        <v>172.81</v>
      </c>
      <c r="D13" s="6">
        <v>218.3</v>
      </c>
      <c r="E13">
        <f t="shared" si="1"/>
        <v>437.62382700000006</v>
      </c>
      <c r="F13">
        <v>0</v>
      </c>
      <c r="G13">
        <f t="shared" si="2"/>
        <v>26.323708118743134</v>
      </c>
      <c r="H13">
        <f t="shared" si="3"/>
        <v>91.193348100000037</v>
      </c>
      <c r="I13" s="1">
        <v>44084</v>
      </c>
      <c r="J13" s="4">
        <f t="shared" ca="1" si="4"/>
        <v>144</v>
      </c>
      <c r="K13" s="4">
        <f t="shared" ca="1" si="5"/>
        <v>0.3942505133470226</v>
      </c>
      <c r="L13">
        <f t="shared" ca="1" si="6"/>
        <v>66.768988822020347</v>
      </c>
      <c r="M13">
        <f>E13/E2*100</f>
        <v>2.3219496315025934</v>
      </c>
      <c r="N13" t="s">
        <v>9</v>
      </c>
      <c r="O13" s="6">
        <v>0.95</v>
      </c>
      <c r="P13">
        <f t="shared" si="7"/>
        <v>123</v>
      </c>
      <c r="Q13" s="1">
        <v>44207</v>
      </c>
      <c r="R13">
        <v>19378.997599999999</v>
      </c>
      <c r="S13">
        <v>350</v>
      </c>
      <c r="T13">
        <f t="shared" si="8"/>
        <v>3.4625200082478562</v>
      </c>
      <c r="U13">
        <f>(R13-SUM(S6:S13)-R5)/R5*100</f>
        <v>27.873488027195236</v>
      </c>
      <c r="V13">
        <f t="shared" si="10"/>
        <v>48.608453961941059</v>
      </c>
      <c r="W13">
        <f t="shared" si="9"/>
        <v>82.71400918639236</v>
      </c>
    </row>
    <row r="14" spans="1:23" x14ac:dyDescent="0.2">
      <c r="A14" t="s">
        <v>24</v>
      </c>
      <c r="B14">
        <v>8.7938770000000002</v>
      </c>
      <c r="C14">
        <v>56.86</v>
      </c>
      <c r="D14" s="6">
        <v>60.49</v>
      </c>
      <c r="E14">
        <f t="shared" si="1"/>
        <v>531.94161973000007</v>
      </c>
      <c r="F14">
        <v>0</v>
      </c>
      <c r="G14">
        <f t="shared" si="2"/>
        <v>6.3841013014421435</v>
      </c>
      <c r="H14">
        <f t="shared" si="3"/>
        <v>31.921773510000094</v>
      </c>
      <c r="I14" s="1">
        <v>44084</v>
      </c>
      <c r="J14" s="4">
        <f t="shared" ca="1" si="4"/>
        <v>144</v>
      </c>
      <c r="K14" s="4">
        <f t="shared" ca="1" si="5"/>
        <v>0.3942505133470226</v>
      </c>
      <c r="L14">
        <f t="shared" ca="1" si="6"/>
        <v>16.193006946887103</v>
      </c>
      <c r="M14">
        <f>E14/E2*100</f>
        <v>2.8223820818443826</v>
      </c>
      <c r="N14" t="s">
        <v>9</v>
      </c>
      <c r="O14" s="6">
        <v>1</v>
      </c>
      <c r="P14">
        <f t="shared" si="7"/>
        <v>128</v>
      </c>
      <c r="Q14" s="1">
        <v>44212</v>
      </c>
      <c r="R14">
        <v>19996.408899999999</v>
      </c>
      <c r="S14">
        <v>0</v>
      </c>
      <c r="T14">
        <f t="shared" si="8"/>
        <v>3.1859816113502166</v>
      </c>
      <c r="U14">
        <f>(R14-SUM(S6:S14)-R5)/R5*100</f>
        <v>32.174372360323069</v>
      </c>
      <c r="V14">
        <f t="shared" si="10"/>
        <v>232.57665762856584</v>
      </c>
      <c r="W14">
        <f t="shared" si="9"/>
        <v>91.747233683733754</v>
      </c>
    </row>
    <row r="15" spans="1:23" x14ac:dyDescent="0.2">
      <c r="A15" t="s">
        <v>25</v>
      </c>
      <c r="B15">
        <v>3.7509939999999999</v>
      </c>
      <c r="C15">
        <v>66.650000000000006</v>
      </c>
      <c r="D15" s="6">
        <v>78.98</v>
      </c>
      <c r="E15">
        <f t="shared" si="1"/>
        <v>296.25350612</v>
      </c>
      <c r="F15">
        <v>0.83</v>
      </c>
      <c r="G15">
        <f t="shared" si="2"/>
        <v>18.831619926168461</v>
      </c>
      <c r="H15">
        <f t="shared" si="3"/>
        <v>47.079756019999977</v>
      </c>
      <c r="I15" s="1">
        <v>44084</v>
      </c>
      <c r="J15" s="4">
        <f t="shared" ca="1" si="4"/>
        <v>144</v>
      </c>
      <c r="K15" s="4">
        <f t="shared" ca="1" si="5"/>
        <v>0.3942505133470226</v>
      </c>
      <c r="L15">
        <f t="shared" ca="1" si="6"/>
        <v>47.765619291896044</v>
      </c>
      <c r="M15">
        <f>E15/E2*100</f>
        <v>1.5718653257119957</v>
      </c>
      <c r="N15" t="s">
        <v>9</v>
      </c>
      <c r="O15" s="6">
        <v>1.78</v>
      </c>
      <c r="P15">
        <f t="shared" si="7"/>
        <v>144</v>
      </c>
      <c r="Q15" s="1">
        <v>44228</v>
      </c>
      <c r="R15">
        <v>18847.2575</v>
      </c>
      <c r="S15">
        <f>500-1363.89</f>
        <v>-863.8900000000001</v>
      </c>
      <c r="T15">
        <f t="shared" si="8"/>
        <v>-1.4265631465457751</v>
      </c>
      <c r="U15">
        <f>(R15-SUM(S6:S15)-R5)/R5*100</f>
        <v>30.187242733595944</v>
      </c>
      <c r="V15">
        <f t="shared" si="10"/>
        <v>-32.543471780575494</v>
      </c>
      <c r="W15">
        <f t="shared" si="9"/>
        <v>76.516274984461944</v>
      </c>
    </row>
    <row r="16" spans="1:23" x14ac:dyDescent="0.2">
      <c r="A16" t="s">
        <v>26</v>
      </c>
      <c r="B16">
        <v>2.8274509999999999</v>
      </c>
      <c r="C16">
        <v>110.66</v>
      </c>
      <c r="D16" s="6">
        <v>124.76</v>
      </c>
      <c r="E16">
        <f t="shared" si="1"/>
        <v>352.75278675999999</v>
      </c>
      <c r="F16">
        <v>1.58</v>
      </c>
      <c r="G16">
        <f t="shared" si="2"/>
        <v>13.246708122474301</v>
      </c>
      <c r="H16">
        <f t="shared" si="3"/>
        <v>41.447059100000004</v>
      </c>
      <c r="I16" s="1">
        <v>44084</v>
      </c>
      <c r="J16" s="4">
        <f t="shared" ca="1" si="4"/>
        <v>144</v>
      </c>
      <c r="K16" s="4">
        <f t="shared" ca="1" si="5"/>
        <v>0.3942505133470226</v>
      </c>
      <c r="L16">
        <f t="shared" ca="1" si="6"/>
        <v>33.599723206484292</v>
      </c>
      <c r="M16">
        <f>E16/E2*100</f>
        <v>1.8716398712652695</v>
      </c>
      <c r="N16" t="s">
        <v>9</v>
      </c>
      <c r="O16" s="6">
        <v>0.45</v>
      </c>
    </row>
    <row r="17" spans="1:15" x14ac:dyDescent="0.2">
      <c r="A17" t="s">
        <v>69</v>
      </c>
      <c r="B17">
        <v>3.033128</v>
      </c>
      <c r="C17">
        <v>82.42</v>
      </c>
      <c r="D17" s="6">
        <v>117.5</v>
      </c>
      <c r="E17">
        <f t="shared" si="1"/>
        <v>356.39254</v>
      </c>
      <c r="F17">
        <v>0</v>
      </c>
      <c r="G17">
        <f t="shared" si="2"/>
        <v>42.562484833778207</v>
      </c>
      <c r="H17">
        <f t="shared" si="3"/>
        <v>106.40213023999999</v>
      </c>
      <c r="I17" s="1">
        <v>44105</v>
      </c>
      <c r="J17" s="4">
        <f t="shared" ca="1" si="4"/>
        <v>123</v>
      </c>
      <c r="K17" s="4">
        <f t="shared" ca="1" si="5"/>
        <v>0.33675564681724846</v>
      </c>
      <c r="L17">
        <f t="shared" ca="1" si="6"/>
        <v>126.38981776859748</v>
      </c>
      <c r="M17">
        <f>E17/E2*100</f>
        <v>1.8909517166744054</v>
      </c>
      <c r="N17" t="s">
        <v>9</v>
      </c>
      <c r="O17" s="6">
        <v>0.78</v>
      </c>
    </row>
    <row r="18" spans="1:15" x14ac:dyDescent="0.2">
      <c r="A18" t="s">
        <v>27</v>
      </c>
      <c r="B18">
        <v>8.0308740000000007</v>
      </c>
      <c r="C18">
        <v>31.13</v>
      </c>
      <c r="D18" s="6">
        <v>59.79</v>
      </c>
      <c r="E18">
        <f t="shared" si="1"/>
        <v>480.16595646000002</v>
      </c>
      <c r="F18">
        <v>3.01</v>
      </c>
      <c r="G18">
        <f t="shared" si="2"/>
        <v>93.269526307229086</v>
      </c>
      <c r="H18">
        <f t="shared" si="3"/>
        <v>233.17484883999998</v>
      </c>
      <c r="I18" s="1">
        <v>44084</v>
      </c>
      <c r="J18" s="4">
        <f t="shared" ca="1" si="4"/>
        <v>144</v>
      </c>
      <c r="K18" s="4">
        <f t="shared" ca="1" si="5"/>
        <v>0.3942505133470226</v>
      </c>
      <c r="L18">
        <f t="shared" ca="1" si="6"/>
        <v>236.57426724802377</v>
      </c>
      <c r="M18">
        <f>E18/E2*100</f>
        <v>2.5476701607071934</v>
      </c>
      <c r="N18" t="s">
        <v>9</v>
      </c>
      <c r="O18" s="6">
        <v>0.51</v>
      </c>
    </row>
    <row r="19" spans="1:15" x14ac:dyDescent="0.2">
      <c r="A19" t="s">
        <v>29</v>
      </c>
      <c r="B19">
        <v>2.0623649999999998</v>
      </c>
      <c r="C19">
        <v>121.22</v>
      </c>
      <c r="D19" s="6">
        <v>201.17</v>
      </c>
      <c r="E19">
        <f t="shared" si="1"/>
        <v>414.88596704999992</v>
      </c>
      <c r="F19">
        <v>0</v>
      </c>
      <c r="G19">
        <f t="shared" si="2"/>
        <v>65.954462959907602</v>
      </c>
      <c r="H19">
        <f t="shared" si="3"/>
        <v>164.88608174999996</v>
      </c>
      <c r="I19" s="1">
        <v>44084</v>
      </c>
      <c r="J19" s="4">
        <f t="shared" ca="1" si="4"/>
        <v>144</v>
      </c>
      <c r="K19" s="4">
        <f t="shared" ca="1" si="5"/>
        <v>0.3942505133470226</v>
      </c>
      <c r="L19">
        <f t="shared" ca="1" si="6"/>
        <v>167.29074719518229</v>
      </c>
      <c r="M19">
        <f>E19/E2*100</f>
        <v>2.2013068276269707</v>
      </c>
      <c r="N19" t="s">
        <v>9</v>
      </c>
      <c r="O19" s="6">
        <v>1.66</v>
      </c>
    </row>
    <row r="20" spans="1:15" x14ac:dyDescent="0.2">
      <c r="A20" t="s">
        <v>30</v>
      </c>
      <c r="B20">
        <v>3.369955</v>
      </c>
      <c r="C20">
        <v>148.37</v>
      </c>
      <c r="D20" s="6">
        <v>125.25</v>
      </c>
      <c r="E20">
        <f t="shared" si="1"/>
        <v>422.08686375000002</v>
      </c>
      <c r="F20">
        <v>1.18</v>
      </c>
      <c r="G20">
        <f t="shared" si="2"/>
        <v>-15.346665064644721</v>
      </c>
      <c r="H20">
        <f t="shared" si="3"/>
        <v>-76.733359599999972</v>
      </c>
      <c r="I20" s="1">
        <v>44084</v>
      </c>
      <c r="J20" s="4">
        <f t="shared" ca="1" si="4"/>
        <v>144</v>
      </c>
      <c r="K20" s="4">
        <f t="shared" ca="1" si="5"/>
        <v>0.3942505133470226</v>
      </c>
      <c r="L20">
        <f t="shared" ca="1" si="6"/>
        <v>-38.926176492093639</v>
      </c>
      <c r="M20">
        <f>E20/E2*100</f>
        <v>2.2395134297529866</v>
      </c>
      <c r="N20" t="s">
        <v>9</v>
      </c>
      <c r="O20" s="6">
        <v>1.32</v>
      </c>
    </row>
    <row r="21" spans="1:15" x14ac:dyDescent="0.2">
      <c r="A21" t="s">
        <v>36</v>
      </c>
      <c r="B21">
        <v>5.1414609999999996</v>
      </c>
      <c r="C21">
        <v>97.25</v>
      </c>
      <c r="D21" s="6">
        <v>104.82</v>
      </c>
      <c r="E21">
        <f t="shared" si="1"/>
        <v>538.92794201999993</v>
      </c>
      <c r="F21">
        <v>0</v>
      </c>
      <c r="G21">
        <f t="shared" si="2"/>
        <v>7.7840616966580898</v>
      </c>
      <c r="H21">
        <f t="shared" si="3"/>
        <v>38.920859769999993</v>
      </c>
      <c r="I21" s="1">
        <v>44084</v>
      </c>
      <c r="J21" s="4">
        <f t="shared" ca="1" si="4"/>
        <v>144</v>
      </c>
      <c r="K21" s="4">
        <f t="shared" ca="1" si="5"/>
        <v>0.3942505133470226</v>
      </c>
      <c r="L21">
        <f t="shared" ca="1" si="6"/>
        <v>19.743948157669216</v>
      </c>
      <c r="M21">
        <f>E21/E2*100</f>
        <v>2.8594501925503923</v>
      </c>
      <c r="N21" t="s">
        <v>9</v>
      </c>
      <c r="O21" s="6">
        <v>1.25</v>
      </c>
    </row>
    <row r="22" spans="1:15" x14ac:dyDescent="0.2">
      <c r="A22" t="s">
        <v>61</v>
      </c>
      <c r="B22">
        <f>3.756681+0.174776</f>
        <v>3.931457</v>
      </c>
      <c r="C22">
        <f>(3.756681*66.55+0.174776*64.43)/B22</f>
        <v>66.455753739644095</v>
      </c>
      <c r="D22" s="6">
        <v>64.2</v>
      </c>
      <c r="E22">
        <f t="shared" si="1"/>
        <v>252.39953940000001</v>
      </c>
      <c r="F22">
        <v>2.67</v>
      </c>
      <c r="G22">
        <f t="shared" si="2"/>
        <v>-2.3724299552375032</v>
      </c>
      <c r="H22">
        <f t="shared" si="3"/>
        <v>-6.1983988299999613</v>
      </c>
      <c r="I22" s="1">
        <v>44084</v>
      </c>
      <c r="J22" s="4">
        <f t="shared" ca="1" si="4"/>
        <v>144</v>
      </c>
      <c r="K22" s="4">
        <f t="shared" ca="1" si="5"/>
        <v>0.3942505133470226</v>
      </c>
      <c r="L22">
        <f t="shared" ca="1" si="6"/>
        <v>-6.0175697302117914</v>
      </c>
      <c r="M22">
        <f>E22/E2*100</f>
        <v>1.3391844349947932</v>
      </c>
      <c r="N22" t="s">
        <v>9</v>
      </c>
      <c r="O22" s="6">
        <v>0.71</v>
      </c>
    </row>
    <row r="23" spans="1:15" x14ac:dyDescent="0.2">
      <c r="A23" t="s">
        <v>33</v>
      </c>
      <c r="B23">
        <v>10</v>
      </c>
      <c r="C23">
        <v>30.74</v>
      </c>
      <c r="D23" s="6">
        <v>50.7</v>
      </c>
      <c r="E23">
        <f t="shared" si="1"/>
        <v>507</v>
      </c>
      <c r="F23">
        <f>3.8*17</f>
        <v>64.599999999999994</v>
      </c>
      <c r="G23">
        <f t="shared" si="2"/>
        <v>85.946649316851037</v>
      </c>
      <c r="H23">
        <f t="shared" si="3"/>
        <v>264.20000000000005</v>
      </c>
      <c r="I23" s="2">
        <v>42437</v>
      </c>
      <c r="J23" s="4">
        <f t="shared" ca="1" si="4"/>
        <v>1791</v>
      </c>
      <c r="K23" s="4">
        <f t="shared" ca="1" si="5"/>
        <v>4.9034907597535931</v>
      </c>
      <c r="L23">
        <f t="shared" ca="1" si="6"/>
        <v>17.527645819642572</v>
      </c>
      <c r="M23">
        <f>E23/E2*100</f>
        <v>2.6900465434936534</v>
      </c>
      <c r="N23" t="s">
        <v>9</v>
      </c>
      <c r="O23" s="6">
        <v>0.87</v>
      </c>
    </row>
    <row r="24" spans="1:15" x14ac:dyDescent="0.2">
      <c r="A24" t="s">
        <v>37</v>
      </c>
      <c r="B24">
        <v>2.9366859999999999</v>
      </c>
      <c r="C24">
        <v>170.26</v>
      </c>
      <c r="D24" s="6">
        <v>182.3</v>
      </c>
      <c r="E24">
        <f t="shared" si="1"/>
        <v>535.35785780000003</v>
      </c>
      <c r="F24">
        <v>0.56999999999999995</v>
      </c>
      <c r="G24">
        <f t="shared" si="2"/>
        <v>7.1855376121965406</v>
      </c>
      <c r="H24">
        <f t="shared" si="3"/>
        <v>35.92769944000009</v>
      </c>
      <c r="I24" s="1">
        <v>44084</v>
      </c>
      <c r="J24" s="4">
        <f t="shared" ca="1" si="4"/>
        <v>144</v>
      </c>
      <c r="K24" s="4">
        <f t="shared" ca="1" si="5"/>
        <v>0.3942505133470226</v>
      </c>
      <c r="L24">
        <f t="shared" ca="1" si="6"/>
        <v>18.225816755936016</v>
      </c>
      <c r="M24">
        <f>E24/E2*100</f>
        <v>2.8405079978442935</v>
      </c>
      <c r="N24" t="s">
        <v>9</v>
      </c>
      <c r="O24" s="6">
        <v>1.54</v>
      </c>
    </row>
    <row r="25" spans="1:15" x14ac:dyDescent="0.2">
      <c r="A25" t="s">
        <v>99</v>
      </c>
      <c r="B25">
        <v>1.8609439999999999</v>
      </c>
      <c r="C25">
        <v>272.63</v>
      </c>
      <c r="D25" s="6">
        <v>272.63</v>
      </c>
      <c r="E25">
        <f t="shared" si="1"/>
        <v>507.34916271999998</v>
      </c>
      <c r="F25">
        <v>0</v>
      </c>
      <c r="G25">
        <f t="shared" si="2"/>
        <v>0</v>
      </c>
      <c r="H25">
        <f t="shared" si="3"/>
        <v>0</v>
      </c>
      <c r="I25" s="1">
        <v>44228</v>
      </c>
      <c r="J25" s="4">
        <f t="shared" ca="1" si="4"/>
        <v>0</v>
      </c>
      <c r="K25" s="4">
        <f t="shared" ca="1" si="5"/>
        <v>0</v>
      </c>
      <c r="L25" t="e">
        <f t="shared" ca="1" si="6"/>
        <v>#DIV/0!</v>
      </c>
      <c r="M25">
        <f>E25/E2*100</f>
        <v>2.6918991351466177</v>
      </c>
      <c r="N25" t="s">
        <v>9</v>
      </c>
      <c r="O25" s="6">
        <v>0.49</v>
      </c>
    </row>
    <row r="26" spans="1:15" x14ac:dyDescent="0.2">
      <c r="A26" t="s">
        <v>38</v>
      </c>
      <c r="B26">
        <v>2.9477410000000002</v>
      </c>
      <c r="C26">
        <v>135.69999999999999</v>
      </c>
      <c r="D26" s="6">
        <v>162.83000000000001</v>
      </c>
      <c r="E26">
        <f t="shared" si="1"/>
        <v>479.98066703000006</v>
      </c>
      <c r="F26">
        <v>0</v>
      </c>
      <c r="G26">
        <f t="shared" ref="G26:G42" si="11">(D26+F26/B26-C26)/C26*100</f>
        <v>19.992630803242466</v>
      </c>
      <c r="H26">
        <f t="shared" si="3"/>
        <v>79.972213330000102</v>
      </c>
      <c r="I26" s="1">
        <v>44084</v>
      </c>
      <c r="J26" s="4">
        <f t="shared" ca="1" si="4"/>
        <v>144</v>
      </c>
      <c r="K26" s="4">
        <f t="shared" ca="1" si="5"/>
        <v>0.3942505133470226</v>
      </c>
      <c r="L26">
        <f t="shared" ref="L26:L42" ca="1" si="12">G26/K26</f>
        <v>50.710475006141046</v>
      </c>
      <c r="M26">
        <f>E26/E2*100</f>
        <v>2.5466870498773764</v>
      </c>
      <c r="N26" t="s">
        <v>9</v>
      </c>
      <c r="O26" s="6">
        <v>1.23</v>
      </c>
    </row>
    <row r="27" spans="1:15" x14ac:dyDescent="0.2">
      <c r="A27" t="s">
        <v>70</v>
      </c>
      <c r="B27">
        <v>6.9906100000000002</v>
      </c>
      <c r="C27">
        <v>70.22</v>
      </c>
      <c r="D27" s="6">
        <v>75.55</v>
      </c>
      <c r="E27">
        <f t="shared" ref="E27:E42" si="13">B27*D27</f>
        <v>528.14058550000004</v>
      </c>
      <c r="F27">
        <v>0</v>
      </c>
      <c r="G27">
        <f t="shared" si="11"/>
        <v>7.590430076901165</v>
      </c>
      <c r="H27">
        <f t="shared" ref="H27:H42" si="14">(E27-C27*B27)+F27</f>
        <v>37.259951300000012</v>
      </c>
      <c r="I27" s="1">
        <v>44140</v>
      </c>
      <c r="J27" s="4">
        <f t="shared" ca="1" si="4"/>
        <v>88</v>
      </c>
      <c r="K27" s="4">
        <f t="shared" ref="K27:K42" ca="1" si="15">(TODAY()-I27)/365.25</f>
        <v>0.24093086926762491</v>
      </c>
      <c r="L27">
        <f t="shared" ca="1" si="12"/>
        <v>31.504597563501711</v>
      </c>
      <c r="M27">
        <f>E27/E2*100</f>
        <v>2.8022145098678295</v>
      </c>
      <c r="N27" t="s">
        <v>9</v>
      </c>
      <c r="O27" s="6">
        <v>0.53</v>
      </c>
    </row>
    <row r="28" spans="1:15" x14ac:dyDescent="0.2">
      <c r="A28" t="s">
        <v>39</v>
      </c>
      <c r="B28">
        <v>62.878343000000001</v>
      </c>
      <c r="C28">
        <v>9.84</v>
      </c>
      <c r="D28" s="6">
        <v>12.51</v>
      </c>
      <c r="E28">
        <f t="shared" si="13"/>
        <v>786.60807093000005</v>
      </c>
      <c r="F28">
        <v>0</v>
      </c>
      <c r="G28">
        <f t="shared" si="11"/>
        <v>27.134146341463417</v>
      </c>
      <c r="H28">
        <f t="shared" si="14"/>
        <v>167.88517581000008</v>
      </c>
      <c r="I28" s="1">
        <v>44099</v>
      </c>
      <c r="J28" s="4">
        <f t="shared" ca="1" si="4"/>
        <v>129</v>
      </c>
      <c r="K28" s="4">
        <f t="shared" ca="1" si="15"/>
        <v>0.35318275154004108</v>
      </c>
      <c r="L28">
        <f t="shared" ca="1" si="12"/>
        <v>76.827495745887688</v>
      </c>
      <c r="M28">
        <f>E28/E2*100</f>
        <v>4.1735943240423214</v>
      </c>
      <c r="N28" t="s">
        <v>9</v>
      </c>
      <c r="O28" s="6">
        <v>0.67</v>
      </c>
    </row>
    <row r="29" spans="1:15" x14ac:dyDescent="0.2">
      <c r="A29" t="s">
        <v>40</v>
      </c>
      <c r="B29">
        <v>10.088991</v>
      </c>
      <c r="C29">
        <v>49.56</v>
      </c>
      <c r="D29" s="6">
        <v>55.98</v>
      </c>
      <c r="E29">
        <f t="shared" si="13"/>
        <v>564.78171617999999</v>
      </c>
      <c r="F29">
        <v>3.33</v>
      </c>
      <c r="G29">
        <f t="shared" si="11"/>
        <v>13.619981312918055</v>
      </c>
      <c r="H29">
        <f t="shared" si="14"/>
        <v>68.101322219999943</v>
      </c>
      <c r="I29" s="1">
        <v>44084</v>
      </c>
      <c r="J29" s="4">
        <f t="shared" ca="1" si="4"/>
        <v>144</v>
      </c>
      <c r="K29" s="4">
        <f t="shared" ca="1" si="15"/>
        <v>0.3942505133470226</v>
      </c>
      <c r="L29">
        <f t="shared" ca="1" si="12"/>
        <v>34.546515100995272</v>
      </c>
      <c r="M29">
        <f>E29/E2*100</f>
        <v>2.9966254505688807</v>
      </c>
      <c r="N29" t="s">
        <v>9</v>
      </c>
      <c r="O29" s="6">
        <v>1.5</v>
      </c>
    </row>
    <row r="30" spans="1:15" x14ac:dyDescent="0.2">
      <c r="A30" t="s">
        <v>71</v>
      </c>
      <c r="B30">
        <v>4.4642910000000002</v>
      </c>
      <c r="C30">
        <v>89.6</v>
      </c>
      <c r="D30" s="6">
        <v>107.47</v>
      </c>
      <c r="E30">
        <f t="shared" si="13"/>
        <v>479.77735377000005</v>
      </c>
      <c r="F30">
        <v>1.52</v>
      </c>
      <c r="G30">
        <f t="shared" si="11"/>
        <v>20.324195978651968</v>
      </c>
      <c r="H30">
        <f t="shared" si="14"/>
        <v>81.296880170000023</v>
      </c>
      <c r="I30" s="1">
        <v>44105</v>
      </c>
      <c r="J30" s="4">
        <f t="shared" ca="1" si="4"/>
        <v>123</v>
      </c>
      <c r="K30" s="4">
        <f t="shared" ca="1" si="15"/>
        <v>0.33675564681724846</v>
      </c>
      <c r="L30">
        <f t="shared" ca="1" si="12"/>
        <v>60.352947814655536</v>
      </c>
      <c r="M30">
        <f>E30/E2*100</f>
        <v>2.5456083079990539</v>
      </c>
      <c r="N30" t="s">
        <v>9</v>
      </c>
      <c r="O30" s="6">
        <v>1.53</v>
      </c>
    </row>
    <row r="31" spans="1:15" x14ac:dyDescent="0.2">
      <c r="A31" t="s">
        <v>72</v>
      </c>
      <c r="B31">
        <v>1.0626009999999999</v>
      </c>
      <c r="C31">
        <v>188.22</v>
      </c>
      <c r="D31" s="6">
        <v>221.84</v>
      </c>
      <c r="E31">
        <f t="shared" si="13"/>
        <v>235.72740583999999</v>
      </c>
      <c r="F31">
        <v>0</v>
      </c>
      <c r="G31">
        <f t="shared" si="11"/>
        <v>17.862076293698863</v>
      </c>
      <c r="H31">
        <f t="shared" si="14"/>
        <v>35.724645620000018</v>
      </c>
      <c r="I31" s="1">
        <v>44105</v>
      </c>
      <c r="J31" s="4">
        <f t="shared" ca="1" si="4"/>
        <v>123</v>
      </c>
      <c r="K31" s="4">
        <f t="shared" ca="1" si="15"/>
        <v>0.33675564681724846</v>
      </c>
      <c r="L31">
        <f t="shared" ca="1" si="12"/>
        <v>53.041653384337479</v>
      </c>
      <c r="M31">
        <f>E31/E2*100</f>
        <v>1.2507252333069381</v>
      </c>
      <c r="N31" t="s">
        <v>9</v>
      </c>
      <c r="O31" s="6">
        <v>1.19</v>
      </c>
    </row>
    <row r="32" spans="1:15" x14ac:dyDescent="0.2">
      <c r="A32" t="s">
        <v>73</v>
      </c>
      <c r="B32">
        <v>1.715436</v>
      </c>
      <c r="C32">
        <v>145.74</v>
      </c>
      <c r="D32" s="6">
        <v>211.96</v>
      </c>
      <c r="E32">
        <f t="shared" si="13"/>
        <v>363.60381455999999</v>
      </c>
      <c r="F32">
        <v>1.27</v>
      </c>
      <c r="G32">
        <f t="shared" si="11"/>
        <v>45.945064201658113</v>
      </c>
      <c r="H32">
        <f t="shared" si="14"/>
        <v>114.86617191999999</v>
      </c>
      <c r="I32" s="1">
        <v>44105</v>
      </c>
      <c r="J32" s="4">
        <f t="shared" ca="1" si="4"/>
        <v>123</v>
      </c>
      <c r="K32" s="4">
        <f t="shared" ca="1" si="15"/>
        <v>0.33675564681724846</v>
      </c>
      <c r="L32">
        <f t="shared" ca="1" si="12"/>
        <v>136.43442845248475</v>
      </c>
      <c r="M32">
        <f>E32/E2*100</f>
        <v>1.9292133817716672</v>
      </c>
      <c r="N32" t="s">
        <v>9</v>
      </c>
      <c r="O32" s="6">
        <v>1.8</v>
      </c>
    </row>
    <row r="33" spans="1:15" x14ac:dyDescent="0.2">
      <c r="A33" t="s">
        <v>42</v>
      </c>
      <c r="B33">
        <v>2.6588280000000002</v>
      </c>
      <c r="C33">
        <v>301.47000000000003</v>
      </c>
      <c r="D33" s="6">
        <v>505.01</v>
      </c>
      <c r="E33">
        <f t="shared" si="13"/>
        <v>1342.7347282800001</v>
      </c>
      <c r="F33">
        <v>3.46</v>
      </c>
      <c r="G33">
        <f t="shared" si="11"/>
        <v>67.947499003403081</v>
      </c>
      <c r="H33">
        <f t="shared" si="14"/>
        <v>544.63785112000005</v>
      </c>
      <c r="I33" s="1">
        <v>44084</v>
      </c>
      <c r="J33" s="4">
        <f t="shared" ca="1" si="4"/>
        <v>144</v>
      </c>
      <c r="K33" s="4">
        <f t="shared" ca="1" si="15"/>
        <v>0.3942505133470226</v>
      </c>
      <c r="L33">
        <f t="shared" ca="1" si="12"/>
        <v>172.34600007634009</v>
      </c>
      <c r="M33">
        <f>E33/E2*100</f>
        <v>7.1242976620088845</v>
      </c>
      <c r="N33" t="s">
        <v>9</v>
      </c>
      <c r="O33" s="6">
        <v>1.2</v>
      </c>
    </row>
    <row r="34" spans="1:15" x14ac:dyDescent="0.2">
      <c r="A34" t="s">
        <v>44</v>
      </c>
      <c r="B34">
        <v>4.8933299999999997</v>
      </c>
      <c r="C34">
        <v>102.18</v>
      </c>
      <c r="D34" s="6">
        <v>137.32</v>
      </c>
      <c r="E34">
        <f t="shared" si="13"/>
        <v>671.95207559999994</v>
      </c>
      <c r="F34">
        <v>1.8</v>
      </c>
      <c r="G34">
        <f t="shared" si="11"/>
        <v>34.750291311432335</v>
      </c>
      <c r="H34">
        <f t="shared" si="14"/>
        <v>173.75161619999994</v>
      </c>
      <c r="I34" s="1">
        <v>44084</v>
      </c>
      <c r="J34" s="4">
        <f t="shared" ca="1" si="4"/>
        <v>144</v>
      </c>
      <c r="K34" s="4">
        <f t="shared" ca="1" si="15"/>
        <v>0.3942505133470226</v>
      </c>
      <c r="L34">
        <f t="shared" ca="1" si="12"/>
        <v>88.142665982643464</v>
      </c>
      <c r="M34">
        <f>E34/E2*100</f>
        <v>3.565251199923404</v>
      </c>
      <c r="N34" t="s">
        <v>9</v>
      </c>
      <c r="O34" s="6">
        <v>1.44</v>
      </c>
    </row>
    <row r="35" spans="1:15" x14ac:dyDescent="0.2">
      <c r="A35" t="s">
        <v>45</v>
      </c>
      <c r="B35">
        <v>11.232438</v>
      </c>
      <c r="C35">
        <v>45.44</v>
      </c>
      <c r="D35" s="6">
        <v>78.36</v>
      </c>
      <c r="E35">
        <f t="shared" si="13"/>
        <v>880.17384168000001</v>
      </c>
      <c r="F35">
        <v>0</v>
      </c>
      <c r="G35">
        <f t="shared" si="11"/>
        <v>72.447183098591566</v>
      </c>
      <c r="H35">
        <f t="shared" si="14"/>
        <v>369.77185896000003</v>
      </c>
      <c r="I35" s="1">
        <v>44084</v>
      </c>
      <c r="J35" s="4">
        <f t="shared" ca="1" si="4"/>
        <v>144</v>
      </c>
      <c r="K35" s="4">
        <f t="shared" ca="1" si="15"/>
        <v>0.3942505133470226</v>
      </c>
      <c r="L35">
        <f t="shared" ca="1" si="12"/>
        <v>183.75926129694838</v>
      </c>
      <c r="M35">
        <f>E35/E2*100</f>
        <v>4.6700366873467738</v>
      </c>
      <c r="N35" t="s">
        <v>9</v>
      </c>
      <c r="O35" s="6">
        <v>1.6</v>
      </c>
    </row>
    <row r="36" spans="1:15" x14ac:dyDescent="0.2">
      <c r="A36" t="s">
        <v>48</v>
      </c>
      <c r="B36">
        <v>10.958327000000001</v>
      </c>
      <c r="C36">
        <v>45.63</v>
      </c>
      <c r="D36" s="6">
        <v>67.08</v>
      </c>
      <c r="E36">
        <f t="shared" si="13"/>
        <v>735.08457515999999</v>
      </c>
      <c r="F36">
        <v>5.26</v>
      </c>
      <c r="G36">
        <f t="shared" si="11"/>
        <v>48.060487129990356</v>
      </c>
      <c r="H36">
        <f t="shared" si="14"/>
        <v>240.31611414999992</v>
      </c>
      <c r="I36" s="1">
        <v>44084</v>
      </c>
      <c r="J36" s="4">
        <f t="shared" ca="1" si="4"/>
        <v>144</v>
      </c>
      <c r="K36" s="4">
        <f t="shared" ca="1" si="15"/>
        <v>0.3942505133470226</v>
      </c>
      <c r="L36">
        <f t="shared" ca="1" si="12"/>
        <v>121.90342308492345</v>
      </c>
      <c r="M36">
        <f>E36/E2*100</f>
        <v>3.9002203561827584</v>
      </c>
      <c r="N36" t="s">
        <v>9</v>
      </c>
      <c r="O36" s="6">
        <v>1.43</v>
      </c>
    </row>
    <row r="37" spans="1:15" x14ac:dyDescent="0.2">
      <c r="A37" t="s">
        <v>50</v>
      </c>
      <c r="B37">
        <v>8.6535130000000002</v>
      </c>
      <c r="C37">
        <v>57.78</v>
      </c>
      <c r="D37" s="6">
        <v>61.16</v>
      </c>
      <c r="E37">
        <f t="shared" si="13"/>
        <v>529.24885508</v>
      </c>
      <c r="F37">
        <v>2.08</v>
      </c>
      <c r="G37">
        <f t="shared" si="11"/>
        <v>6.2657750243450296</v>
      </c>
      <c r="H37">
        <f t="shared" si="14"/>
        <v>31.328873939999951</v>
      </c>
      <c r="I37" s="1">
        <v>44084</v>
      </c>
      <c r="J37" s="4">
        <f t="shared" ca="1" si="4"/>
        <v>144</v>
      </c>
      <c r="K37" s="4">
        <f t="shared" ca="1" si="15"/>
        <v>0.3942505133470226</v>
      </c>
      <c r="L37">
        <f t="shared" ca="1" si="12"/>
        <v>15.89287727529182</v>
      </c>
      <c r="M37">
        <f>E37/E2*100</f>
        <v>2.8080947795974898</v>
      </c>
      <c r="N37" t="s">
        <v>9</v>
      </c>
      <c r="O37" s="6">
        <v>1.26</v>
      </c>
    </row>
    <row r="38" spans="1:15" x14ac:dyDescent="0.2">
      <c r="A38" t="s">
        <v>114</v>
      </c>
      <c r="B38">
        <v>1.194124</v>
      </c>
      <c r="C38">
        <v>125.62</v>
      </c>
      <c r="D38" s="6">
        <v>143.94</v>
      </c>
      <c r="E38">
        <f t="shared" si="13"/>
        <v>171.88220855999998</v>
      </c>
      <c r="F38">
        <v>0.08</v>
      </c>
      <c r="G38">
        <f t="shared" si="11"/>
        <v>14.636996272461793</v>
      </c>
      <c r="H38">
        <f t="shared" si="14"/>
        <v>21.956351679999969</v>
      </c>
      <c r="I38" s="1">
        <v>44105</v>
      </c>
      <c r="J38" s="4">
        <f t="shared" ca="1" si="4"/>
        <v>123</v>
      </c>
      <c r="K38" s="4">
        <f t="shared" ca="1" si="15"/>
        <v>0.33675564681724846</v>
      </c>
      <c r="L38">
        <f t="shared" ca="1" si="12"/>
        <v>43.464738931029835</v>
      </c>
      <c r="M38">
        <f>E38/E2*100</f>
        <v>0.91197463712994697</v>
      </c>
      <c r="N38" t="s">
        <v>9</v>
      </c>
      <c r="O38" s="6">
        <v>0.9</v>
      </c>
    </row>
    <row r="39" spans="1:15" x14ac:dyDescent="0.2">
      <c r="A39" t="s">
        <v>51</v>
      </c>
      <c r="B39">
        <v>2.199379</v>
      </c>
      <c r="C39">
        <v>113.67</v>
      </c>
      <c r="D39" s="6">
        <v>160.25</v>
      </c>
      <c r="E39">
        <f t="shared" si="13"/>
        <v>352.45048474999999</v>
      </c>
      <c r="F39">
        <v>1.43</v>
      </c>
      <c r="G39">
        <f t="shared" si="11"/>
        <v>41.550262627850785</v>
      </c>
      <c r="H39">
        <f t="shared" si="14"/>
        <v>103.87707381999999</v>
      </c>
      <c r="I39" s="1">
        <v>44084</v>
      </c>
      <c r="J39" s="4">
        <f t="shared" ca="1" si="4"/>
        <v>144</v>
      </c>
      <c r="K39" s="4">
        <f t="shared" ca="1" si="15"/>
        <v>0.3942505133470226</v>
      </c>
      <c r="L39">
        <f t="shared" ca="1" si="12"/>
        <v>105.39050989460068</v>
      </c>
      <c r="M39">
        <f>E39/E2*100</f>
        <v>1.8700359137167653</v>
      </c>
      <c r="N39" t="s">
        <v>9</v>
      </c>
      <c r="O39" s="6">
        <v>1.1100000000000001</v>
      </c>
    </row>
    <row r="40" spans="1:15" x14ac:dyDescent="0.2">
      <c r="A40" t="s">
        <v>52</v>
      </c>
      <c r="B40">
        <v>4.0690470000000003</v>
      </c>
      <c r="C40">
        <v>122.88</v>
      </c>
      <c r="D40" s="6">
        <v>182.02</v>
      </c>
      <c r="E40">
        <f t="shared" si="13"/>
        <v>740.64793494000014</v>
      </c>
      <c r="F40">
        <v>0</v>
      </c>
      <c r="G40">
        <f t="shared" si="11"/>
        <v>48.12825520833335</v>
      </c>
      <c r="H40">
        <f t="shared" si="14"/>
        <v>240.64343958000012</v>
      </c>
      <c r="I40" s="1">
        <v>44084</v>
      </c>
      <c r="J40" s="4">
        <f t="shared" ca="1" si="4"/>
        <v>144</v>
      </c>
      <c r="K40" s="4">
        <f t="shared" ca="1" si="15"/>
        <v>0.3942505133470226</v>
      </c>
      <c r="L40">
        <f t="shared" ca="1" si="12"/>
        <v>122.07531399197052</v>
      </c>
      <c r="M40">
        <f>E40/E2*100</f>
        <v>3.9297384957220114</v>
      </c>
      <c r="N40" t="s">
        <v>9</v>
      </c>
      <c r="O40" s="6">
        <v>1.25</v>
      </c>
    </row>
    <row r="41" spans="1:15" x14ac:dyDescent="0.2">
      <c r="A41" t="s">
        <v>137</v>
      </c>
      <c r="B41">
        <v>4.2016929999999997</v>
      </c>
      <c r="C41">
        <v>119</v>
      </c>
      <c r="D41" s="6">
        <v>119.72</v>
      </c>
      <c r="E41">
        <f t="shared" si="13"/>
        <v>503.02668595999995</v>
      </c>
      <c r="F41">
        <v>0</v>
      </c>
      <c r="G41">
        <f t="shared" si="11"/>
        <v>0.60504201680672176</v>
      </c>
      <c r="H41">
        <f t="shared" si="14"/>
        <v>3.0252189600000179</v>
      </c>
      <c r="I41" s="1">
        <v>44187</v>
      </c>
      <c r="J41" s="4">
        <f t="shared" ca="1" si="4"/>
        <v>41</v>
      </c>
      <c r="K41" s="4">
        <f t="shared" ca="1" si="15"/>
        <v>0.11225188227241616</v>
      </c>
      <c r="L41">
        <f t="shared" ca="1" si="12"/>
        <v>5.3900389424062221</v>
      </c>
      <c r="M41">
        <f>E41/E2*100</f>
        <v>2.6689648872815881</v>
      </c>
      <c r="N41" t="s">
        <v>9</v>
      </c>
      <c r="O41" s="6">
        <v>0.95</v>
      </c>
    </row>
    <row r="42" spans="1:15" x14ac:dyDescent="0.2">
      <c r="A42" t="s">
        <v>56</v>
      </c>
      <c r="B42">
        <v>8.5823440000000009</v>
      </c>
      <c r="C42">
        <v>29.13</v>
      </c>
      <c r="D42" s="6">
        <v>50.99</v>
      </c>
      <c r="E42">
        <f t="shared" si="13"/>
        <v>437.61372056000005</v>
      </c>
      <c r="F42">
        <v>2.06</v>
      </c>
      <c r="G42">
        <f t="shared" si="11"/>
        <v>75.866898956750703</v>
      </c>
      <c r="H42">
        <f t="shared" si="14"/>
        <v>189.67003984000004</v>
      </c>
      <c r="I42" s="1">
        <v>44084</v>
      </c>
      <c r="J42" s="4">
        <f t="shared" ca="1" si="4"/>
        <v>144</v>
      </c>
      <c r="K42" s="4">
        <f t="shared" ca="1" si="15"/>
        <v>0.3942505133470226</v>
      </c>
      <c r="L42">
        <f t="shared" ca="1" si="12"/>
        <v>192.43322808300829</v>
      </c>
      <c r="M42">
        <f>E42/E2*100</f>
        <v>2.3218960086347646</v>
      </c>
      <c r="N42" t="s">
        <v>9</v>
      </c>
      <c r="O42" s="6">
        <v>1.2</v>
      </c>
    </row>
    <row r="54" spans="8:17" ht="19" x14ac:dyDescent="0.25">
      <c r="H54" s="5"/>
      <c r="I54" s="2"/>
      <c r="J54" s="2"/>
    </row>
    <row r="57" spans="8:17" x14ac:dyDescent="0.2">
      <c r="Q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Q68"/>
  <sheetViews>
    <sheetView workbookViewId="0">
      <pane xSplit="13" ySplit="2" topLeftCell="N26" activePane="bottomRight" state="frozen"/>
      <selection pane="topRight" activeCell="N1" sqref="N1"/>
      <selection pane="bottomLeft" activeCell="A3" sqref="A3"/>
      <selection pane="bottomRight" activeCell="M65" sqref="M65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801.74937299999999</v>
      </c>
      <c r="C2">
        <f>AVERAGE(C3:C999999)</f>
        <v>130.6115833333333</v>
      </c>
      <c r="D2">
        <f>AVERAGE(D3:D999999)</f>
        <v>153.39566750405595</v>
      </c>
      <c r="E2">
        <f>SUM(E3:E999999)</f>
        <v>992.52703871439996</v>
      </c>
      <c r="F2">
        <f t="shared" ref="F2" si="0">((D2+(E2/B2)-C2)/C2)*100</f>
        <v>18.391964408395893</v>
      </c>
      <c r="G2">
        <f>SUM(G3:G999999)</f>
        <v>6499.8140764444006</v>
      </c>
      <c r="H2" s="2">
        <f>AVERAGE(H3:H999999)</f>
        <v>43165.030303030304</v>
      </c>
      <c r="I2" s="2">
        <f>AVERAGE(I3:I999999)</f>
        <v>43809.469696969696</v>
      </c>
      <c r="J2" s="4">
        <f>AVERAGE(J3:J999999)</f>
        <v>1.7643789019559044</v>
      </c>
      <c r="K2">
        <f>F2/J2</f>
        <v>10.424044624432687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8" si="9">((D25+(E25/B25)-C25)/C25)*100</f>
        <v>108.00946547884185</v>
      </c>
      <c r="G25">
        <f t="shared" ref="G25:G68" si="10">(D25-C25)*B25+E25</f>
        <v>1163.9099999999999</v>
      </c>
      <c r="H25" s="2">
        <v>42794</v>
      </c>
      <c r="I25" s="1">
        <v>44084</v>
      </c>
      <c r="J25">
        <f t="shared" ref="J25:J68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17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17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17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17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17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8" si="15">F53/J53</f>
        <v>146.49829223200553</v>
      </c>
      <c r="L53" t="s">
        <v>9</v>
      </c>
      <c r="M53" t="s">
        <v>81</v>
      </c>
    </row>
    <row r="54" spans="1:17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17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17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17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17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17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17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1" spans="1:17" x14ac:dyDescent="0.2">
      <c r="A61" t="s">
        <v>57</v>
      </c>
      <c r="B61">
        <v>26.272559999999999</v>
      </c>
      <c r="C61">
        <v>22.45</v>
      </c>
      <c r="D61" s="6">
        <v>22.67</v>
      </c>
      <c r="E61">
        <v>5.91</v>
      </c>
      <c r="F61">
        <f t="shared" si="9"/>
        <v>1.9819578133203988</v>
      </c>
      <c r="G61">
        <f t="shared" si="10"/>
        <v>11.689963200000063</v>
      </c>
      <c r="H61" s="1">
        <v>44084</v>
      </c>
      <c r="I61" s="1">
        <v>44181</v>
      </c>
      <c r="J61">
        <f t="shared" si="11"/>
        <v>0.2655715263518138</v>
      </c>
      <c r="K61">
        <f t="shared" si="15"/>
        <v>7.4629906321162442</v>
      </c>
      <c r="L61" t="s">
        <v>9</v>
      </c>
      <c r="M61" t="s">
        <v>81</v>
      </c>
      <c r="O61" s="6"/>
    </row>
    <row r="62" spans="1:17" x14ac:dyDescent="0.2">
      <c r="A62" t="s">
        <v>68</v>
      </c>
      <c r="B62">
        <v>1.6930620000000001</v>
      </c>
      <c r="C62">
        <v>236.26</v>
      </c>
      <c r="D62" s="6">
        <v>289.92</v>
      </c>
      <c r="E62">
        <v>0</v>
      </c>
      <c r="F62">
        <f t="shared" si="9"/>
        <v>22.712266147464668</v>
      </c>
      <c r="G62">
        <f t="shared" si="10"/>
        <v>90.849706920000045</v>
      </c>
      <c r="H62" s="1">
        <v>44105</v>
      </c>
      <c r="I62" s="1">
        <v>44181</v>
      </c>
      <c r="J62">
        <f t="shared" si="11"/>
        <v>0.20807665982203971</v>
      </c>
      <c r="K62">
        <f t="shared" si="15"/>
        <v>109.15335803107196</v>
      </c>
      <c r="L62" t="s">
        <v>9</v>
      </c>
      <c r="M62" t="s">
        <v>81</v>
      </c>
      <c r="O62" s="6"/>
    </row>
    <row r="63" spans="1:17" x14ac:dyDescent="0.2">
      <c r="A63" t="s">
        <v>66</v>
      </c>
      <c r="B63">
        <v>1.844473</v>
      </c>
      <c r="C63">
        <v>67.77</v>
      </c>
      <c r="D63" s="6">
        <v>122.49</v>
      </c>
      <c r="E63">
        <v>0</v>
      </c>
      <c r="F63">
        <f t="shared" si="9"/>
        <v>80.743691899070384</v>
      </c>
      <c r="G63">
        <f t="shared" si="10"/>
        <v>100.92956255999999</v>
      </c>
      <c r="H63" s="1">
        <v>44090</v>
      </c>
      <c r="I63" s="1">
        <v>44193</v>
      </c>
      <c r="J63">
        <f t="shared" si="11"/>
        <v>0.28199863107460643</v>
      </c>
      <c r="K63">
        <f t="shared" si="15"/>
        <v>286.32653850616947</v>
      </c>
      <c r="L63" t="s">
        <v>9</v>
      </c>
      <c r="M63" t="s">
        <v>108</v>
      </c>
      <c r="O63" s="6"/>
      <c r="Q63" s="1"/>
    </row>
    <row r="64" spans="1:17" x14ac:dyDescent="0.2">
      <c r="A64" t="s">
        <v>63</v>
      </c>
      <c r="B64">
        <v>2.2483599999999999</v>
      </c>
      <c r="C64">
        <v>55.6</v>
      </c>
      <c r="D64" s="6">
        <v>50.16</v>
      </c>
      <c r="E64">
        <v>0</v>
      </c>
      <c r="F64">
        <f t="shared" si="9"/>
        <v>-9.784172661870512</v>
      </c>
      <c r="G64">
        <f t="shared" si="10"/>
        <v>-12.23107840000001</v>
      </c>
      <c r="H64" s="1">
        <v>44090</v>
      </c>
      <c r="I64" s="1">
        <v>44193</v>
      </c>
      <c r="J64">
        <f t="shared" si="11"/>
        <v>0.28199863107460643</v>
      </c>
      <c r="K64">
        <f t="shared" si="15"/>
        <v>-34.695816162603926</v>
      </c>
      <c r="L64" t="s">
        <v>9</v>
      </c>
      <c r="M64" t="s">
        <v>107</v>
      </c>
      <c r="O64" s="6"/>
      <c r="Q64" s="1"/>
    </row>
    <row r="65" spans="1:17" x14ac:dyDescent="0.2">
      <c r="A65" t="s">
        <v>120</v>
      </c>
      <c r="B65">
        <v>6.742699</v>
      </c>
      <c r="C65">
        <v>37.08</v>
      </c>
      <c r="D65" s="6">
        <v>37.32</v>
      </c>
      <c r="E65">
        <v>2.56</v>
      </c>
      <c r="F65">
        <f t="shared" si="9"/>
        <v>1.671170230571271</v>
      </c>
      <c r="G65">
        <f t="shared" si="10"/>
        <v>4.1782477600000139</v>
      </c>
      <c r="H65" s="1">
        <v>44090</v>
      </c>
      <c r="I65" s="1">
        <v>44193</v>
      </c>
      <c r="J65">
        <f t="shared" si="11"/>
        <v>0.28199863107460643</v>
      </c>
      <c r="K65">
        <f t="shared" si="15"/>
        <v>5.9261643370500652</v>
      </c>
      <c r="L65" t="s">
        <v>9</v>
      </c>
      <c r="M65" t="s">
        <v>107</v>
      </c>
      <c r="O65" s="6"/>
    </row>
    <row r="66" spans="1:17" x14ac:dyDescent="0.2">
      <c r="A66" t="s">
        <v>64</v>
      </c>
      <c r="B66">
        <v>2.2475269999999998</v>
      </c>
      <c r="C66">
        <v>66.739999999999995</v>
      </c>
      <c r="D66" s="6">
        <v>94.88</v>
      </c>
      <c r="E66">
        <v>0</v>
      </c>
      <c r="F66">
        <f t="shared" si="9"/>
        <v>42.163620017980222</v>
      </c>
      <c r="G66">
        <f t="shared" si="10"/>
        <v>63.245409779999996</v>
      </c>
      <c r="H66" s="1">
        <v>44090</v>
      </c>
      <c r="I66" s="1">
        <v>44193</v>
      </c>
      <c r="J66">
        <f t="shared" si="11"/>
        <v>0.28199863107460643</v>
      </c>
      <c r="K66">
        <f t="shared" si="15"/>
        <v>149.51710885016772</v>
      </c>
      <c r="L66" t="s">
        <v>9</v>
      </c>
      <c r="M66" t="s">
        <v>108</v>
      </c>
      <c r="O66" s="6"/>
      <c r="Q66" s="1"/>
    </row>
    <row r="67" spans="1:17" x14ac:dyDescent="0.2">
      <c r="A67" t="s">
        <v>59</v>
      </c>
      <c r="B67">
        <v>6.3443940000000003</v>
      </c>
      <c r="C67">
        <v>78.81</v>
      </c>
      <c r="D67" s="6">
        <v>92.09</v>
      </c>
      <c r="E67">
        <v>0</v>
      </c>
      <c r="F67">
        <f t="shared" si="9"/>
        <v>16.850653470371782</v>
      </c>
      <c r="G67">
        <f t="shared" si="10"/>
        <v>84.253552320000011</v>
      </c>
      <c r="H67" s="1">
        <v>44088</v>
      </c>
      <c r="I67" s="1">
        <v>44193</v>
      </c>
      <c r="J67">
        <f t="shared" si="11"/>
        <v>0.28747433264887062</v>
      </c>
      <c r="K67">
        <f t="shared" si="15"/>
        <v>58.61620171479327</v>
      </c>
      <c r="L67" t="s">
        <v>9</v>
      </c>
      <c r="M67" t="s">
        <v>108</v>
      </c>
      <c r="O67" s="6"/>
      <c r="Q67" s="1"/>
    </row>
    <row r="68" spans="1:17" x14ac:dyDescent="0.2">
      <c r="A68" t="s">
        <v>14</v>
      </c>
      <c r="B68">
        <v>12.977095</v>
      </c>
      <c r="C68">
        <v>55.72</v>
      </c>
      <c r="D68" s="6">
        <v>105.1</v>
      </c>
      <c r="E68">
        <v>2.85</v>
      </c>
      <c r="F68">
        <f t="shared" si="9"/>
        <v>89.015825051610804</v>
      </c>
      <c r="G68">
        <f t="shared" si="10"/>
        <v>643.65895109999997</v>
      </c>
      <c r="H68" s="1">
        <v>44084</v>
      </c>
      <c r="I68" s="1">
        <v>44212</v>
      </c>
      <c r="J68">
        <f t="shared" si="11"/>
        <v>0.35044490075290896</v>
      </c>
      <c r="K68">
        <f t="shared" si="15"/>
        <v>254.00804765703788</v>
      </c>
      <c r="L68" t="s">
        <v>9</v>
      </c>
      <c r="M68" t="s">
        <v>108</v>
      </c>
      <c r="O6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1C61-59F0-7A47-A808-4D422472247B}">
  <dimension ref="A1:A4"/>
  <sheetViews>
    <sheetView tabSelected="1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64</v>
      </c>
    </row>
    <row r="2" spans="1:1" x14ac:dyDescent="0.2">
      <c r="A2" t="s">
        <v>27</v>
      </c>
    </row>
    <row r="3" spans="1:1" x14ac:dyDescent="0.2">
      <c r="A3" t="s">
        <v>141</v>
      </c>
    </row>
    <row r="4" spans="1:1" x14ac:dyDescent="0.2">
      <c r="A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LONG</vt:lpstr>
      <vt:lpstr>TEMP</vt:lpstr>
      <vt:lpstr>SOLD</vt:lpstr>
      <vt:lpstr>Stock Watcher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2021-02-02T01:26:46Z</dcterms:modified>
</cp:coreProperties>
</file>