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filterPrivacy="1" codeName="ThisWorkbook"/>
  <bookViews>
    <workbookView xWindow="1170" yWindow="-90" windowWidth="12120" windowHeight="7725"/>
  </bookViews>
  <sheets>
    <sheet name="Invoice" sheetId="1" r:id="rId1"/>
    <sheet name="Customers" sheetId="3" r:id="rId2"/>
    <sheet name="Invoices - Main" sheetId="2" r:id="rId3"/>
    <sheet name="Invoice Details" sheetId="4" r:id="rId4"/>
    <sheet name="_" sheetId="7" state="veryHidden" r:id="rId5"/>
  </sheets>
  <definedNames>
    <definedName name="BankingNumber">_!$A$2</definedName>
    <definedName name="CompanyName">Invoice!$B$1</definedName>
    <definedName name="CustomerLookup">CustomerList[Lookup]</definedName>
    <definedName name="Invoice_No">InvoicesMain[Invoice '#]</definedName>
    <definedName name="InvoiceNoDetails">"InvoiceDetails[Invoice No]"</definedName>
    <definedName name="_xlnm.Print_Titles" localSheetId="1">Customers!$3:$3</definedName>
    <definedName name="_xlnm.Print_Titles" localSheetId="3">'Invoice Details'!$3:$3</definedName>
    <definedName name="_xlnm.Print_Titles" localSheetId="2">'Invoices - Main'!$3:$3</definedName>
    <definedName name="rngInvoice">Invoice!$L$8</definedName>
    <definedName name="RoutingNumber">_!$A$3</definedName>
  </definedNames>
  <calcPr calcId="171027"/>
</workbook>
</file>

<file path=xl/calcChain.xml><?xml version="1.0" encoding="utf-8"?>
<calcChain xmlns="http://schemas.openxmlformats.org/spreadsheetml/2006/main">
  <c r="D43" i="1" l="1"/>
  <c r="B46" i="1" s="1"/>
  <c r="D44" i="1"/>
  <c r="H14" i="1"/>
  <c r="B14" i="1"/>
  <c r="B42" i="1" l="1"/>
  <c r="C6" i="2"/>
  <c r="L9" i="1"/>
  <c r="K24" i="1" l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H24" i="1" a="1"/>
  <c r="H24" i="1" s="1"/>
  <c r="H25" i="1" a="1"/>
  <c r="H25" i="1" s="1"/>
  <c r="L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L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L35" i="1" l="1"/>
  <c r="L27" i="1"/>
  <c r="L34" i="1"/>
  <c r="L26" i="1"/>
  <c r="L37" i="1"/>
  <c r="L29" i="1"/>
  <c r="L32" i="1"/>
  <c r="L36" i="1"/>
  <c r="L28" i="1"/>
  <c r="L24" i="1"/>
  <c r="L31" i="1"/>
  <c r="L38" i="1"/>
  <c r="L30" i="1"/>
  <c r="H28" i="4"/>
  <c r="C6" i="3" l="1"/>
  <c r="G6" i="2"/>
  <c r="H6" i="2"/>
  <c r="L42" i="1"/>
  <c r="L43" i="1"/>
  <c r="L40" i="1"/>
  <c r="H31" i="4"/>
  <c r="H32" i="4"/>
  <c r="H33" i="4"/>
  <c r="H34" i="4"/>
  <c r="H35" i="4"/>
  <c r="H36" i="4"/>
  <c r="H37" i="4"/>
  <c r="H38" i="4"/>
  <c r="H39" i="4"/>
  <c r="H40" i="4"/>
  <c r="H29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30" i="4"/>
  <c r="I5" i="2" l="1"/>
  <c r="J5" i="2" s="1"/>
  <c r="I4" i="2"/>
  <c r="I6" i="2" l="1"/>
  <c r="J4" i="2"/>
  <c r="J6" i="2" s="1"/>
  <c r="B12" i="1" l="1"/>
  <c r="K15" i="1" l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H15" i="1" a="1"/>
  <c r="H15" i="1" s="1"/>
  <c r="L15" i="1" s="1"/>
  <c r="H16" i="1" a="1"/>
  <c r="H16" i="1" s="1"/>
  <c r="H17" i="1" a="1"/>
  <c r="H17" i="1" s="1"/>
  <c r="H18" i="1" a="1"/>
  <c r="H18" i="1" s="1"/>
  <c r="L18" i="1" s="1"/>
  <c r="H19" i="1" a="1"/>
  <c r="H19" i="1" s="1"/>
  <c r="L19" i="1" s="1"/>
  <c r="H20" i="1" a="1"/>
  <c r="H20" i="1" s="1"/>
  <c r="L20" i="1" s="1"/>
  <c r="H21" i="1" a="1"/>
  <c r="H21" i="1" s="1"/>
  <c r="H22" i="1" a="1"/>
  <c r="H22" i="1" s="1"/>
  <c r="H23" i="1" a="1"/>
  <c r="H23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L17" i="1" l="1"/>
  <c r="L23" i="1"/>
  <c r="L16" i="1"/>
  <c r="L22" i="1"/>
  <c r="L21" i="1"/>
  <c r="K14" i="1" a="1"/>
  <c r="K14" i="1" s="1"/>
  <c r="I14" i="1" a="1"/>
  <c r="I14" i="1" s="1"/>
  <c r="C14" i="1" a="1"/>
  <c r="C14" i="1" s="1"/>
  <c r="L14" i="1" l="1"/>
  <c r="L39" i="1" s="1"/>
  <c r="L41" i="1" l="1"/>
  <c r="B5" i="3" l="1"/>
  <c r="B4" i="3"/>
  <c r="B20" i="1" a="1"/>
  <c r="B20" i="1" s="1"/>
  <c r="B21" i="1" a="1"/>
  <c r="B21" i="1" s="1"/>
  <c r="B22" i="1" a="1"/>
  <c r="B22" i="1" s="1"/>
  <c r="B23" i="1" a="1"/>
  <c r="B23" i="1" s="1"/>
  <c r="C21" i="1" a="1"/>
  <c r="C21" i="1" s="1"/>
  <c r="C22" i="1" a="1"/>
  <c r="C22" i="1" s="1"/>
  <c r="C23" i="1" a="1"/>
  <c r="C23" i="1" s="1"/>
  <c r="C8" i="1" l="1"/>
  <c r="C9" i="1"/>
  <c r="G8" i="1"/>
  <c r="C10" i="1"/>
  <c r="G10" i="1"/>
  <c r="G9" i="1"/>
  <c r="L44" i="1"/>
</calcChain>
</file>

<file path=xl/sharedStrings.xml><?xml version="1.0" encoding="utf-8"?>
<sst xmlns="http://schemas.openxmlformats.org/spreadsheetml/2006/main" count="176" uniqueCount="124">
  <si>
    <t>Phone</t>
  </si>
  <si>
    <t>TOTAL</t>
  </si>
  <si>
    <t>Company Name</t>
  </si>
  <si>
    <t>Contact Name</t>
  </si>
  <si>
    <t>Address</t>
  </si>
  <si>
    <t>City</t>
  </si>
  <si>
    <t>State</t>
  </si>
  <si>
    <t>Project Description</t>
  </si>
  <si>
    <t>Description</t>
  </si>
  <si>
    <t>Notes</t>
  </si>
  <si>
    <t>Lookup</t>
  </si>
  <si>
    <t>Fax</t>
  </si>
  <si>
    <t>Bill To:</t>
  </si>
  <si>
    <t>Address:</t>
  </si>
  <si>
    <t>Phone:</t>
  </si>
  <si>
    <t>Invoice Date:</t>
  </si>
  <si>
    <t>Deposit Received</t>
  </si>
  <si>
    <t>Invoice Subtotal</t>
  </si>
  <si>
    <t>Tax Rate</t>
  </si>
  <si>
    <t>Sales Tax</t>
  </si>
  <si>
    <t>Other</t>
  </si>
  <si>
    <t>Fax:</t>
  </si>
  <si>
    <t>3-456-1</t>
  </si>
  <si>
    <t>Invoice 3-456-1 Data 1</t>
  </si>
  <si>
    <t>Invoice 3-456-1 Data 2</t>
  </si>
  <si>
    <t>Invoice 3-456-1 Data 3</t>
  </si>
  <si>
    <t>Invoice 3-456-1 Data 4</t>
  </si>
  <si>
    <t>Invoice 3-456-1 Data 5</t>
  </si>
  <si>
    <t>Invoice 3-456-1 Data 6</t>
  </si>
  <si>
    <t>Invoice Date</t>
  </si>
  <si>
    <t>Qty</t>
  </si>
  <si>
    <t>Price</t>
  </si>
  <si>
    <t>Discount</t>
  </si>
  <si>
    <t>Unit Price</t>
  </si>
  <si>
    <t>P:</t>
  </si>
  <si>
    <t>F:</t>
  </si>
  <si>
    <t>Email</t>
  </si>
  <si>
    <t>Invoice 3-456-1 Data 7</t>
  </si>
  <si>
    <t>Invoice 3-456-1 Data 8</t>
  </si>
  <si>
    <t>Invoice 3-456-1 Data 9</t>
  </si>
  <si>
    <t>Invoice 3-456-1 Data 10</t>
  </si>
  <si>
    <t>Invoice 3-456-1 Data 11</t>
  </si>
  <si>
    <t>Invoice 3-456-1 Data 12</t>
  </si>
  <si>
    <t>Invoice 3-456-1 Data 13</t>
  </si>
  <si>
    <t>Invoice 3-456-1 Data 14</t>
  </si>
  <si>
    <t>Invoice 3-456-1 Data 15</t>
  </si>
  <si>
    <t>Invoice 3-456-1 Data 16</t>
  </si>
  <si>
    <t>Invoice 3-456-1 Data 17</t>
  </si>
  <si>
    <t>Invoice 3-456-1 Data 18</t>
  </si>
  <si>
    <t>Invoice 3-456-1 Data 19</t>
  </si>
  <si>
    <t>Invoice 3-456-1 Data 20</t>
  </si>
  <si>
    <t>Invoice 3-456-1 Data 21</t>
  </si>
  <si>
    <t>Invoice 3-456-1 Data 22</t>
  </si>
  <si>
    <t>Customers</t>
  </si>
  <si>
    <t>Invoices</t>
  </si>
  <si>
    <t>Invoice Details</t>
  </si>
  <si>
    <t>Item #</t>
  </si>
  <si>
    <t>Company #</t>
  </si>
  <si>
    <t>Invoice #</t>
  </si>
  <si>
    <t>Invoice Total</t>
  </si>
  <si>
    <t>Total</t>
  </si>
  <si>
    <t>Detail Total</t>
  </si>
  <si>
    <t>Invoice #:</t>
  </si>
  <si>
    <t>Company</t>
  </si>
  <si>
    <t>Totals</t>
  </si>
  <si>
    <t>3-456-2</t>
  </si>
  <si>
    <t>Invoice 3-456-2 Data 1</t>
  </si>
  <si>
    <t>Invoice 3-456-2 Data 2</t>
  </si>
  <si>
    <t>Invoice 3-456-2 Data 3</t>
  </si>
  <si>
    <t>Invoice 3-456-2 Data 4</t>
  </si>
  <si>
    <t>Invoice 3-456-2 Data 5</t>
  </si>
  <si>
    <t>Invoice 3-456-2 Data 6</t>
  </si>
  <si>
    <t>Invoice 3-456-2 Data 7</t>
  </si>
  <si>
    <t>Invoice 3-456-2 Data 8</t>
  </si>
  <si>
    <t>Invoice 3-456-2 Data 9</t>
  </si>
  <si>
    <t>Invoice 3-456-2 Data 10</t>
  </si>
  <si>
    <t>Invoice 3-456-2 Data 11</t>
  </si>
  <si>
    <t>Invoice 3-456-2 Data 12</t>
  </si>
  <si>
    <t>Deposit</t>
  </si>
  <si>
    <t>Email:</t>
  </si>
  <si>
    <t>Z4567</t>
  </si>
  <si>
    <t>Z4568</t>
  </si>
  <si>
    <t>Z4569</t>
  </si>
  <si>
    <t>Z4570</t>
  </si>
  <si>
    <t>Z4571</t>
  </si>
  <si>
    <t>Z4572</t>
  </si>
  <si>
    <t>Z4573</t>
  </si>
  <si>
    <t>Z4574</t>
  </si>
  <si>
    <t>Z4575</t>
  </si>
  <si>
    <t>Z4576</t>
  </si>
  <si>
    <t>Z4577</t>
  </si>
  <si>
    <t>Z4578</t>
  </si>
  <si>
    <t>ZIP Code</t>
  </si>
  <si>
    <t>1725 Slough Avenue</t>
  </si>
  <si>
    <t>Scranton, PA 18501</t>
  </si>
  <si>
    <t>(555) 344-4815</t>
  </si>
  <si>
    <t>(555) 344-1623</t>
  </si>
  <si>
    <t>customersupport@dundermifflin.com</t>
  </si>
  <si>
    <t>Website:</t>
  </si>
  <si>
    <t xml:space="preserve"> http://www.dundermifflin.com</t>
  </si>
  <si>
    <t xml:space="preserve">E-mail: </t>
  </si>
  <si>
    <t>Harper Collins</t>
  </si>
  <si>
    <t>123 Wyoming Ave</t>
  </si>
  <si>
    <t>(570) 555-2342</t>
  </si>
  <si>
    <t>Daniel Schofield</t>
  </si>
  <si>
    <t>Scranton</t>
  </si>
  <si>
    <t>PA</t>
  </si>
  <si>
    <t>18501</t>
  </si>
  <si>
    <t>daniel.schofield@hcollins.com</t>
  </si>
  <si>
    <t>(570) 555-8151</t>
  </si>
  <si>
    <t>Scranton White Pages</t>
  </si>
  <si>
    <t>Jan Levinson</t>
  </si>
  <si>
    <t>600 Larch Street</t>
  </si>
  <si>
    <t>(570) 555-1516</t>
  </si>
  <si>
    <t>jlevinson@scrantonwp.com</t>
  </si>
  <si>
    <t>(570) 555-1080</t>
  </si>
  <si>
    <t>1 - Harper Collins</t>
  </si>
  <si>
    <t>2 - Scranton White Pages</t>
  </si>
  <si>
    <t>Invoice 3-456-2 Data 25</t>
  </si>
  <si>
    <t>Invoice 3-456-2 Data 24</t>
  </si>
  <si>
    <t>Invoice 3-456-2 Data 23</t>
  </si>
  <si>
    <t>CODE</t>
  </si>
  <si>
    <t>Bank Number:</t>
  </si>
  <si>
    <t>Routing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</si>
</sst>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&quot;$&quot;#,##0.00"/>
    <numFmt numFmtId="166" formatCode="00000"/>
    <numFmt numFmtId="167" formatCode="_)@\ \ "/>
    <numFmt numFmtId="168" formatCode="_)#;_)#;_)#;_)@"/>
    <numFmt numFmtId="169" formatCode="0.00%_)"/>
    <numFmt numFmtId="170" formatCode="_(&quot;$&quot;* #,##0.000_);_(&quot;$&quot;* \(#,##0.000\);_(&quot;$&quot;* &quot;-&quot;???_);_(@_)"/>
    <numFmt numFmtId="171" formatCode="#_)"/>
  </numFmts>
  <fonts count="21" x14ac:knownFonts="1">
    <font>
      <sz val="10"/>
      <color theme="4" tint="-0.2499465926084170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Arial"/>
      <family val="1"/>
      <scheme val="major"/>
    </font>
    <font>
      <sz val="8"/>
      <name val="Calibri"/>
      <family val="2"/>
      <scheme val="minor"/>
    </font>
    <font>
      <sz val="11"/>
      <name val="Calibri"/>
      <family val="1"/>
      <scheme val="minor"/>
    </font>
    <font>
      <sz val="10"/>
      <color theme="4" tint="-0.249977111117893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b/>
      <sz val="25"/>
      <color theme="0"/>
      <name val="Calibri"/>
      <family val="2"/>
      <scheme val="minor"/>
    </font>
    <font>
      <sz val="10"/>
      <color theme="4" tint="-0.24994659260841701"/>
      <name val="Calibri"/>
      <family val="2"/>
      <scheme val="minor"/>
    </font>
    <font>
      <sz val="8"/>
      <name val="Tahoma"/>
      <family val="2"/>
    </font>
    <font>
      <sz val="10"/>
      <name val="Tahoma"/>
      <family val="2"/>
    </font>
    <font>
      <sz val="9"/>
      <color theme="4" tint="-0.499984740745262"/>
      <name val="Tahoma"/>
      <family val="2"/>
    </font>
    <font>
      <sz val="10"/>
      <color theme="2" tint="-0.749992370372631"/>
      <name val="Tahoma"/>
      <family val="2"/>
    </font>
    <font>
      <sz val="9"/>
      <name val="Tahoma"/>
      <family val="2"/>
    </font>
    <font>
      <sz val="12"/>
      <color theme="4" tint="-0.499984740745262"/>
      <name val="Tahoma"/>
      <family val="2"/>
    </font>
    <font>
      <sz val="14"/>
      <color theme="4" tint="-0.249977111117893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15384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FB9DD"/>
        <bgColor indexed="64"/>
      </patternFill>
    </fill>
    <fill>
      <patternFill patternType="solid">
        <fgColor rgb="FF9ACCEA"/>
        <bgColor indexed="64"/>
      </patternFill>
    </fill>
  </fills>
  <borders count="6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rgb="FF15384E"/>
      </left>
      <right style="thin">
        <color rgb="FF15384E"/>
      </right>
      <top style="thin">
        <color rgb="FF15384E"/>
      </top>
      <bottom style="thin">
        <color rgb="FF15384E"/>
      </bottom>
      <diagonal/>
    </border>
    <border>
      <left style="thin">
        <color rgb="FF15384E"/>
      </left>
      <right/>
      <top style="thin">
        <color rgb="FF15384E"/>
      </top>
      <bottom style="thin">
        <color rgb="FF15384E"/>
      </bottom>
      <diagonal/>
    </border>
    <border>
      <left/>
      <right/>
      <top style="thin">
        <color rgb="FF15384E"/>
      </top>
      <bottom style="thin">
        <color rgb="FF15384E"/>
      </bottom>
      <diagonal/>
    </border>
    <border>
      <left/>
      <right style="thin">
        <color rgb="FF15384E"/>
      </right>
      <top style="thin">
        <color rgb="FF15384E"/>
      </top>
      <bottom style="thin">
        <color rgb="FF15384E"/>
      </bottom>
      <diagonal/>
    </border>
  </borders>
  <cellStyleXfs count="7">
    <xf numFmtId="0" fontId="0" fillId="0" borderId="0">
      <alignment vertical="top" wrapText="1"/>
    </xf>
    <xf numFmtId="0" fontId="11" fillId="0" borderId="0" applyNumberFormat="0" applyFill="0" applyBorder="0" applyAlignment="0" applyProtection="0"/>
    <xf numFmtId="0" fontId="9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 wrapText="1"/>
    </xf>
    <xf numFmtId="44" fontId="11" fillId="0" borderId="0" applyFont="0" applyFill="0" applyBorder="0" applyAlignment="0" applyProtection="0"/>
  </cellStyleXfs>
  <cellXfs count="102">
    <xf numFmtId="0" fontId="0" fillId="0" borderId="0" xfId="0">
      <alignment vertical="top" wrapText="1"/>
    </xf>
    <xf numFmtId="0" fontId="0" fillId="0" borderId="0" xfId="0" applyFont="1" applyProtection="1">
      <alignment vertical="top" wrapText="1"/>
    </xf>
    <xf numFmtId="0" fontId="0" fillId="0" borderId="0" xfId="0" applyFont="1" applyProtection="1">
      <alignment vertical="top" wrapText="1"/>
    </xf>
    <xf numFmtId="49" fontId="0" fillId="0" borderId="0" xfId="0" applyNumberFormat="1" applyFont="1" applyProtection="1">
      <alignment vertical="top" wrapText="1"/>
    </xf>
    <xf numFmtId="166" fontId="0" fillId="0" borderId="0" xfId="0" applyNumberFormat="1" applyFont="1" applyProtection="1">
      <alignment vertical="top" wrapText="1"/>
    </xf>
    <xf numFmtId="165" fontId="0" fillId="0" borderId="0" xfId="0" applyNumberFormat="1" applyFont="1" applyProtection="1">
      <alignment vertical="top" wrapText="1"/>
    </xf>
    <xf numFmtId="0" fontId="9" fillId="0" borderId="0" xfId="2" applyProtection="1">
      <alignment vertical="center"/>
    </xf>
    <xf numFmtId="0" fontId="6" fillId="0" borderId="0" xfId="0" applyFont="1" applyAlignment="1" applyProtection="1">
      <alignment vertical="center"/>
    </xf>
    <xf numFmtId="8" fontId="0" fillId="0" borderId="0" xfId="0" applyNumberFormat="1" applyFont="1" applyFill="1" applyBorder="1" applyProtection="1">
      <alignment vertical="top" wrapText="1"/>
    </xf>
    <xf numFmtId="168" fontId="0" fillId="0" borderId="0" xfId="0" applyNumberFormat="1" applyFont="1" applyFill="1" applyBorder="1" applyProtection="1">
      <alignment vertical="top" wrapText="1"/>
    </xf>
    <xf numFmtId="41" fontId="0" fillId="0" borderId="0" xfId="0" applyNumberFormat="1" applyFont="1" applyFill="1" applyBorder="1" applyProtection="1">
      <alignment vertical="top" wrapText="1"/>
    </xf>
    <xf numFmtId="0" fontId="0" fillId="0" borderId="0" xfId="0" applyNumberFormat="1" applyFont="1" applyFill="1" applyBorder="1" applyAlignment="1" applyProtection="1">
      <alignment horizontal="left" indent="1"/>
    </xf>
    <xf numFmtId="7" fontId="0" fillId="0" borderId="0" xfId="0" applyNumberFormat="1" applyFont="1" applyFill="1" applyBorder="1" applyProtection="1">
      <alignment vertical="top" wrapText="1"/>
    </xf>
    <xf numFmtId="10" fontId="0" fillId="0" borderId="0" xfId="4" applyNumberFormat="1" applyFont="1" applyFill="1" applyBorder="1" applyProtection="1"/>
    <xf numFmtId="0" fontId="0" fillId="0" borderId="0" xfId="0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>
      <alignment vertical="top" wrapText="1"/>
    </xf>
    <xf numFmtId="167" fontId="0" fillId="0" borderId="0" xfId="0" applyNumberFormat="1" applyFont="1" applyFill="1" applyBorder="1" applyAlignment="1" applyProtection="1">
      <alignment vertical="center"/>
    </xf>
    <xf numFmtId="167" fontId="0" fillId="0" borderId="0" xfId="0" applyNumberFormat="1" applyFont="1" applyFill="1" applyBorder="1" applyProtection="1">
      <alignment vertical="top" wrapText="1"/>
    </xf>
    <xf numFmtId="0" fontId="0" fillId="0" borderId="0" xfId="0" applyFont="1" applyFill="1" applyBorder="1" applyProtection="1">
      <alignment vertical="top" wrapText="1"/>
    </xf>
    <xf numFmtId="0" fontId="0" fillId="0" borderId="0" xfId="0" applyFont="1" applyFill="1" applyBorder="1" applyAlignment="1" applyProtection="1">
      <alignment horizontal="left"/>
    </xf>
    <xf numFmtId="7" fontId="7" fillId="0" borderId="1" xfId="0" applyNumberFormat="1" applyFont="1" applyFill="1" applyBorder="1" applyProtection="1">
      <alignment vertical="top" wrapText="1"/>
    </xf>
    <xf numFmtId="0" fontId="11" fillId="0" borderId="0" xfId="1" applyFill="1" applyBorder="1" applyProtection="1"/>
    <xf numFmtId="0" fontId="0" fillId="0" borderId="0" xfId="0" applyNumberFormat="1" applyFont="1" applyFill="1" applyBorder="1" applyAlignment="1" applyProtection="1">
      <alignment horizontal="left" vertical="center"/>
    </xf>
    <xf numFmtId="168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7" fontId="0" fillId="0" borderId="0" xfId="0" applyNumberFormat="1" applyFont="1" applyFill="1" applyBorder="1" applyAlignment="1" applyProtection="1">
      <alignment vertical="center" wrapText="1"/>
    </xf>
    <xf numFmtId="0" fontId="14" fillId="0" borderId="0" xfId="0" applyFont="1" applyAlignment="1" applyProtection="1">
      <alignment horizontal="left"/>
    </xf>
    <xf numFmtId="0" fontId="14" fillId="0" borderId="0" xfId="0" applyFont="1" applyAlignment="1" applyProtection="1">
      <alignment wrapText="1"/>
    </xf>
    <xf numFmtId="0" fontId="15" fillId="0" borderId="0" xfId="0" applyFont="1" applyAlignment="1" applyProtection="1">
      <alignment wrapText="1"/>
      <protection locked="0"/>
    </xf>
    <xf numFmtId="0" fontId="14" fillId="0" borderId="0" xfId="0" applyFont="1" applyAlignment="1" applyProtection="1"/>
    <xf numFmtId="0" fontId="16" fillId="0" borderId="0" xfId="0" applyFont="1" applyAlignment="1" applyProtection="1">
      <alignment wrapText="1"/>
    </xf>
    <xf numFmtId="0" fontId="13" fillId="0" borderId="0" xfId="0" applyFont="1" applyProtection="1">
      <alignment vertical="top" wrapText="1"/>
    </xf>
    <xf numFmtId="167" fontId="18" fillId="0" borderId="2" xfId="0" applyNumberFormat="1" applyFont="1" applyBorder="1" applyAlignment="1" applyProtection="1">
      <alignment vertical="center"/>
    </xf>
    <xf numFmtId="0" fontId="18" fillId="0" borderId="3" xfId="0" applyNumberFormat="1" applyFont="1" applyBorder="1" applyAlignment="1" applyProtection="1">
      <alignment vertical="center"/>
    </xf>
    <xf numFmtId="167" fontId="18" fillId="0" borderId="4" xfId="0" applyNumberFormat="1" applyFont="1" applyBorder="1" applyAlignment="1" applyProtection="1">
      <alignment vertical="center"/>
    </xf>
    <xf numFmtId="167" fontId="18" fillId="0" borderId="5" xfId="0" applyNumberFormat="1" applyFont="1" applyBorder="1" applyAlignment="1" applyProtection="1">
      <alignment vertical="center"/>
    </xf>
    <xf numFmtId="168" fontId="19" fillId="0" borderId="2" xfId="0" applyNumberFormat="1" applyFont="1" applyBorder="1" applyAlignment="1" applyProtection="1">
      <alignment horizontal="left" vertical="center"/>
    </xf>
    <xf numFmtId="171" fontId="19" fillId="0" borderId="2" xfId="0" applyNumberFormat="1" applyFont="1" applyBorder="1" applyAlignment="1" applyProtection="1">
      <alignment horizontal="right" vertical="center"/>
    </xf>
    <xf numFmtId="0" fontId="13" fillId="0" borderId="0" xfId="0" applyFont="1" applyAlignment="1" applyProtection="1">
      <alignment vertical="center"/>
    </xf>
    <xf numFmtId="164" fontId="13" fillId="0" borderId="2" xfId="0" applyNumberFormat="1" applyFont="1" applyFill="1" applyBorder="1" applyAlignment="1" applyProtection="1">
      <alignment horizontal="right" vertical="center"/>
    </xf>
    <xf numFmtId="169" fontId="13" fillId="0" borderId="2" xfId="0" applyNumberFormat="1" applyFont="1" applyFill="1" applyBorder="1" applyAlignment="1" applyProtection="1">
      <alignment horizontal="right" vertical="center"/>
    </xf>
    <xf numFmtId="43" fontId="13" fillId="0" borderId="2" xfId="0" applyNumberFormat="1" applyFont="1" applyFill="1" applyBorder="1" applyAlignment="1" applyProtection="1">
      <alignment horizontal="right" vertical="center"/>
    </xf>
    <xf numFmtId="44" fontId="13" fillId="3" borderId="2" xfId="0" applyNumberFormat="1" applyFont="1" applyFill="1" applyBorder="1" applyAlignment="1" applyProtection="1">
      <alignment horizontal="right" vertical="center"/>
    </xf>
    <xf numFmtId="164" fontId="20" fillId="7" borderId="2" xfId="0" applyNumberFormat="1" applyFont="1" applyFill="1" applyBorder="1" applyAlignment="1" applyProtection="1">
      <alignment horizontal="right" vertical="center"/>
    </xf>
    <xf numFmtId="44" fontId="19" fillId="3" borderId="2" xfId="6" applyFont="1" applyFill="1" applyBorder="1" applyAlignment="1" applyProtection="1">
      <alignment horizontal="right" vertical="center"/>
    </xf>
    <xf numFmtId="44" fontId="13" fillId="0" borderId="2" xfId="6" applyFont="1" applyFill="1" applyBorder="1" applyAlignment="1" applyProtection="1">
      <alignment horizontal="right" vertical="center"/>
    </xf>
    <xf numFmtId="9" fontId="19" fillId="0" borderId="2" xfId="4" applyFont="1" applyBorder="1" applyAlignment="1" applyProtection="1">
      <alignment horizontal="right" vertical="center" indent="1"/>
    </xf>
    <xf numFmtId="9" fontId="0" fillId="0" borderId="0" xfId="4" applyFont="1" applyFill="1" applyBorder="1" applyAlignment="1" applyProtection="1">
      <alignment vertical="top" wrapText="1"/>
    </xf>
    <xf numFmtId="0" fontId="0" fillId="0" borderId="0" xfId="0" applyProtection="1">
      <alignment vertical="top" wrapText="1"/>
      <protection locked="0"/>
    </xf>
    <xf numFmtId="0" fontId="10" fillId="4" borderId="0" xfId="0" applyFont="1" applyFill="1" applyAlignment="1" applyProtection="1">
      <alignment vertical="center"/>
      <protection locked="0"/>
    </xf>
    <xf numFmtId="0" fontId="4" fillId="4" borderId="0" xfId="0" applyFont="1" applyFill="1" applyAlignment="1" applyProtection="1">
      <alignment vertical="center"/>
      <protection locked="0"/>
    </xf>
    <xf numFmtId="0" fontId="2" fillId="4" borderId="0" xfId="0" applyFont="1" applyFill="1" applyProtection="1">
      <alignment vertical="top" wrapText="1"/>
      <protection locked="0"/>
    </xf>
    <xf numFmtId="0" fontId="2" fillId="0" borderId="0" xfId="0" applyFont="1" applyProtection="1">
      <alignment vertical="top" wrapText="1"/>
      <protection locked="0"/>
    </xf>
    <xf numFmtId="0" fontId="0" fillId="5" borderId="0" xfId="0" applyFill="1" applyAlignment="1" applyProtection="1">
      <alignment horizontal="left" vertical="top" wrapText="1" indent="1"/>
      <protection locked="0"/>
    </xf>
    <xf numFmtId="0" fontId="0" fillId="5" borderId="0" xfId="0" applyFill="1" applyProtection="1">
      <alignment vertical="top" wrapText="1"/>
      <protection locked="0"/>
    </xf>
    <xf numFmtId="0" fontId="0" fillId="6" borderId="0" xfId="0" applyFill="1" applyAlignment="1" applyProtection="1">
      <alignment horizontal="left" vertical="top" wrapText="1" indent="1"/>
      <protection locked="0"/>
    </xf>
    <xf numFmtId="0" fontId="0" fillId="6" borderId="0" xfId="0" applyFill="1" applyProtection="1">
      <alignment vertical="top" wrapText="1"/>
      <protection locked="0"/>
    </xf>
    <xf numFmtId="0" fontId="12" fillId="6" borderId="0" xfId="0" applyFont="1" applyFill="1" applyAlignment="1" applyProtection="1">
      <alignment horizontal="left" vertical="center" indent="1"/>
      <protection locked="0"/>
    </xf>
    <xf numFmtId="0" fontId="12" fillId="6" borderId="0" xfId="0" applyFont="1" applyFill="1" applyAlignment="1" applyProtection="1">
      <alignment horizontal="left" indent="1"/>
      <protection locked="0"/>
    </xf>
    <xf numFmtId="0" fontId="12" fillId="6" borderId="0" xfId="0" applyFont="1" applyFill="1" applyAlignment="1" applyProtection="1">
      <alignment horizontal="right" vertical="center"/>
      <protection locked="0"/>
    </xf>
    <xf numFmtId="0" fontId="12" fillId="6" borderId="0" xfId="0" applyFont="1" applyFill="1" applyAlignment="1" applyProtection="1">
      <alignment vertical="center"/>
      <protection locked="0"/>
    </xf>
    <xf numFmtId="0" fontId="13" fillId="6" borderId="0" xfId="0" applyFont="1" applyFill="1" applyProtection="1">
      <alignment vertical="top" wrapText="1"/>
      <protection locked="0"/>
    </xf>
    <xf numFmtId="0" fontId="2" fillId="6" borderId="0" xfId="0" applyFont="1" applyFill="1" applyProtection="1">
      <alignment vertical="top" wrapText="1"/>
      <protection locked="0"/>
    </xf>
    <xf numFmtId="0" fontId="5" fillId="6" borderId="0" xfId="0" applyFont="1" applyFill="1" applyAlignment="1" applyProtection="1">
      <alignment horizontal="left" indent="3"/>
      <protection locked="0"/>
    </xf>
    <xf numFmtId="0" fontId="5" fillId="6" borderId="0" xfId="0" applyFont="1" applyFill="1" applyAlignment="1" applyProtection="1">
      <alignment horizontal="right"/>
      <protection locked="0"/>
    </xf>
    <xf numFmtId="0" fontId="5" fillId="6" borderId="0" xfId="0" applyFont="1" applyFill="1" applyAlignment="1" applyProtection="1">
      <protection locked="0"/>
    </xf>
    <xf numFmtId="0" fontId="5" fillId="6" borderId="0" xfId="0" applyFont="1" applyFill="1" applyAlignment="1" applyProtection="1">
      <alignment horizontal="left" indent="2"/>
      <protection locked="0"/>
    </xf>
    <xf numFmtId="0" fontId="2" fillId="0" borderId="0" xfId="0" applyFont="1" applyAlignment="1" applyProtection="1">
      <alignment wrapText="1"/>
      <protection locked="0"/>
    </xf>
    <xf numFmtId="0" fontId="16" fillId="0" borderId="0" xfId="0" applyFont="1" applyAlignment="1" applyProtection="1">
      <alignment wrapText="1"/>
      <protection locked="0"/>
    </xf>
    <xf numFmtId="0" fontId="14" fillId="0" borderId="0" xfId="0" applyFont="1" applyProtection="1">
      <alignment vertical="top" wrapText="1"/>
      <protection locked="0"/>
    </xf>
    <xf numFmtId="0" fontId="15" fillId="0" borderId="0" xfId="0" applyFont="1" applyProtection="1">
      <alignment vertical="top" wrapText="1"/>
      <protection locked="0"/>
    </xf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vertical="top" wrapText="1"/>
      <protection locked="0"/>
    </xf>
    <xf numFmtId="0" fontId="16" fillId="0" borderId="0" xfId="0" applyFont="1" applyProtection="1">
      <alignment vertical="top" wrapText="1"/>
      <protection locked="0"/>
    </xf>
    <xf numFmtId="0" fontId="2" fillId="0" borderId="0" xfId="0" applyFont="1" applyAlignment="1" applyProtection="1">
      <alignment vertical="center"/>
      <protection locked="0"/>
    </xf>
    <xf numFmtId="44" fontId="2" fillId="0" borderId="0" xfId="0" applyNumberFormat="1" applyFont="1" applyAlignment="1" applyProtection="1">
      <alignment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170" fontId="2" fillId="0" borderId="0" xfId="0" applyNumberFormat="1" applyFont="1" applyAlignment="1" applyProtection="1">
      <alignment vertical="center"/>
      <protection locked="0"/>
    </xf>
    <xf numFmtId="0" fontId="13" fillId="0" borderId="0" xfId="0" applyFont="1" applyAlignment="1" applyProtection="1">
      <alignment horizontal="left" indent="7"/>
      <protection locked="0"/>
    </xf>
    <xf numFmtId="0" fontId="13" fillId="2" borderId="0" xfId="0" applyFont="1" applyFill="1" applyAlignment="1" applyProtection="1">
      <protection locked="0"/>
    </xf>
    <xf numFmtId="0" fontId="13" fillId="2" borderId="0" xfId="0" applyFont="1" applyFill="1" applyAlignment="1" applyProtection="1">
      <alignment vertical="center"/>
      <protection locked="0"/>
    </xf>
    <xf numFmtId="0" fontId="13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14" fontId="15" fillId="0" borderId="0" xfId="0" applyNumberFormat="1" applyFont="1" applyAlignment="1" applyProtection="1">
      <alignment horizontal="left" wrapText="1"/>
    </xf>
    <xf numFmtId="0" fontId="2" fillId="0" borderId="0" xfId="0" applyFont="1" applyAlignment="1" applyProtection="1">
      <alignment horizontal="left" vertical="top" wrapText="1"/>
    </xf>
    <xf numFmtId="0" fontId="13" fillId="2" borderId="0" xfId="0" applyFont="1" applyFill="1" applyAlignment="1" applyProtection="1">
      <alignment horizontal="right" vertical="top" indent="1"/>
    </xf>
    <xf numFmtId="0" fontId="13" fillId="2" borderId="0" xfId="0" applyFont="1" applyFill="1" applyAlignment="1" applyProtection="1">
      <alignment horizontal="right" indent="1"/>
    </xf>
    <xf numFmtId="0" fontId="13" fillId="2" borderId="0" xfId="0" applyFont="1" applyFill="1" applyAlignment="1" applyProtection="1">
      <alignment horizontal="left"/>
    </xf>
    <xf numFmtId="0" fontId="13" fillId="2" borderId="0" xfId="0" applyFont="1" applyFill="1" applyAlignment="1" applyProtection="1">
      <alignment horizontal="left" vertical="top"/>
    </xf>
    <xf numFmtId="0" fontId="15" fillId="0" borderId="0" xfId="0" applyFont="1" applyAlignment="1" applyProtection="1">
      <alignment wrapText="1"/>
    </xf>
    <xf numFmtId="0" fontId="17" fillId="0" borderId="0" xfId="0" applyFont="1" applyBorder="1" applyAlignment="1" applyProtection="1">
      <alignment horizontal="left" vertical="center"/>
    </xf>
    <xf numFmtId="44" fontId="19" fillId="0" borderId="2" xfId="6" applyFont="1" applyBorder="1" applyAlignment="1" applyProtection="1">
      <alignment horizontal="center" vertical="center"/>
    </xf>
    <xf numFmtId="167" fontId="19" fillId="0" borderId="2" xfId="0" applyNumberFormat="1" applyFont="1" applyBorder="1" applyAlignment="1" applyProtection="1">
      <alignment horizontal="left" vertical="center"/>
    </xf>
    <xf numFmtId="0" fontId="12" fillId="6" borderId="0" xfId="0" applyFont="1" applyFill="1" applyAlignment="1" applyProtection="1">
      <alignment horizontal="left" vertical="center" indent="2"/>
      <protection locked="0"/>
    </xf>
    <xf numFmtId="0" fontId="12" fillId="6" borderId="0" xfId="0" applyFont="1" applyFill="1" applyAlignment="1" applyProtection="1">
      <alignment horizontal="left" vertical="center"/>
      <protection locked="0"/>
    </xf>
    <xf numFmtId="167" fontId="18" fillId="0" borderId="2" xfId="0" applyNumberFormat="1" applyFont="1" applyBorder="1" applyAlignment="1" applyProtection="1">
      <alignment vertical="center"/>
    </xf>
  </cellXfs>
  <cellStyles count="7">
    <cellStyle name="Currency" xfId="6" builtinId="4"/>
    <cellStyle name="Followed Hyperlink" xfId="5" builtinId="9" customBuiltin="1"/>
    <cellStyle name="Heading 1" xfId="2" builtinId="16" customBuiltin="1"/>
    <cellStyle name="Heading 2" xfId="3" builtinId="17" customBuiltin="1"/>
    <cellStyle name="Hyperlink" xfId="1" builtinId="8" customBuiltin="1"/>
    <cellStyle name="Normal" xfId="0" builtinId="0" customBuiltin="1"/>
    <cellStyle name="Percent" xfId="4" builtinId="5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numFmt numFmtId="167" formatCode="_)@\ 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numFmt numFmtId="11" formatCode="&quot;$&quot;#,##0.00_);\(&quot;$&quot;#,##0.00\)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numFmt numFmtId="12" formatCode="&quot;$&quot;#,##0.00_);[Red]\(&quot;$&quot;#,##0.00\)"/>
    </dxf>
    <dxf>
      <numFmt numFmtId="33" formatCode="_(* #,##0_);_(* \(#,##0\);_(* &quot;-&quot;_);_(@_)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relativeIndent="1" justifyLastLine="0" shrinkToFit="0" readingOrder="0"/>
    </dxf>
    <dxf>
      <numFmt numFmtId="0" formatCode="General"/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numFmt numFmtId="11" formatCode="&quot;$&quot;#,##0.00_);\(&quot;$&quot;#,##0.00\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numFmt numFmtId="11" formatCode="&quot;$&quot;#,##0.00_);\(&quot;$&quot;#,##0.00\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numFmt numFmtId="11" formatCode="&quot;$&quot;#,##0.00_);\(&quot;$&quot;#,##0.00\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numFmt numFmtId="11" formatCode="&quot;$&quot;#,##0.00_);\(&quot;$&quot;#,##0.00\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left" vertical="center" textRotation="0" wrapText="0" indent="0" justifyLastLine="0" shrinkToFit="0" readingOrder="0"/>
    </dxf>
    <dxf>
      <font>
        <color rgb="FFFF0000"/>
      </font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167" formatCode="_)@\ \ "/>
    </dxf>
    <dxf>
      <alignment horizontal="left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ill>
        <patternFill>
          <bgColor rgb="FFCCE5F4"/>
        </patternFill>
      </fill>
    </dxf>
    <dxf>
      <fill>
        <patternFill>
          <bgColor rgb="FF9ACCEA"/>
        </patternFill>
      </fill>
    </dxf>
    <dxf>
      <fill>
        <patternFill>
          <bgColor rgb="FFF4F8FA"/>
        </patternFill>
      </fill>
    </dxf>
    <dxf>
      <fill>
        <patternFill>
          <bgColor rgb="FFF4F8FA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color theme="2" tint="-0.749961851863155"/>
      </font>
      <border>
        <left/>
        <right/>
        <vertical/>
        <horizontal/>
      </border>
    </dxf>
    <dxf>
      <font>
        <color theme="4" tint="-0.249977111117893"/>
      </font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</dxfs>
  <tableStyles count="1" defaultTableStyle="Sales Invoice Table" defaultPivotStyle="PivotStyleLight16">
    <tableStyle name="Sales Invoice Table" pivot="0" count="7">
      <tableStyleElement type="wholeTable" dxfId="50"/>
      <tableStyleElement type="headerRow" dxfId="49"/>
      <tableStyleElement type="totalRow" dxfId="48"/>
      <tableStyleElement type="firstColumn" dxfId="47"/>
      <tableStyleElement type="lastColumn" dxfId="46"/>
      <tableStyleElement type="firstRowStripe" dxfId="45"/>
      <tableStyleElement type="firstColumnStripe" dxfId="4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ACCEA"/>
      <color rgb="FFF4F8FA"/>
      <color rgb="FFCCE5F4"/>
      <color rgb="FFB2CCDC"/>
      <color rgb="FFD8E7EE"/>
      <color rgb="FFD1E6F3"/>
      <color rgb="FF15384E"/>
      <color rgb="FF7FB9DD"/>
      <color rgb="FF3DAFA7"/>
      <color rgb="FFBFE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17317</xdr:colOff>
      <xdr:row>0</xdr:row>
      <xdr:rowOff>41130</xdr:rowOff>
    </xdr:from>
    <xdr:to>
      <xdr:col>4</xdr:col>
      <xdr:colOff>13853</xdr:colOff>
      <xdr:row>0</xdr:row>
      <xdr:rowOff>1276349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35" y="41130"/>
          <a:ext cx="2195945" cy="12352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11</xdr:col>
      <xdr:colOff>1008461</xdr:colOff>
      <xdr:row>0</xdr:row>
      <xdr:rowOff>259715</xdr:rowOff>
    </xdr:to>
    <xdr:grpSp>
      <xdr:nvGrpSpPr>
        <xdr:cNvPr id="48" name="Header artwork group" descr="&quot;&quot;" title="Header artwork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142875" y="95250"/>
          <a:ext cx="12524186" cy="164465"/>
          <a:chOff x="171449" y="152400"/>
          <a:chExt cx="13657124" cy="164465"/>
        </a:xfrm>
      </xdr:grpSpPr>
      <xdr:sp macro="" textlink="">
        <xdr:nvSpPr>
          <xdr:cNvPr id="39" name="Rectangle 38" title="Short Footer Graphic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171449" y="152400"/>
            <a:ext cx="9875520" cy="164465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91440">
              <a:spcBef>
                <a:spcPts val="0"/>
              </a:spcBef>
              <a:spcAft>
                <a:spcPts val="0"/>
              </a:spcAft>
            </a:pPr>
            <a:r>
              <a:rPr lang="en-US" sz="2500" b="1">
                <a:solidFill>
                  <a:srgbClr val="000000"/>
                </a:solidFill>
                <a:effectLst/>
                <a:ea typeface="Arial"/>
                <a:cs typeface="Times New Roman"/>
              </a:rPr>
              <a:t> </a:t>
            </a:r>
          </a:p>
        </xdr:txBody>
      </xdr: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10079532" y="152400"/>
            <a:ext cx="3749041" cy="164465"/>
            <a:chOff x="10584357" y="200025"/>
            <a:chExt cx="3749041" cy="164465"/>
          </a:xfrm>
        </xdr:grpSpPr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/>
          </xdr:nvSpPr>
          <xdr:spPr>
            <a:xfrm>
              <a:off x="11580747" y="200025"/>
              <a:ext cx="2736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/>
          </xdr:nvSpPr>
          <xdr:spPr>
            <a:xfrm>
              <a:off x="10584357" y="200025"/>
              <a:ext cx="995986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/>
          </xdr:nvSpPr>
          <xdr:spPr>
            <a:xfrm>
              <a:off x="11852127" y="200025"/>
              <a:ext cx="10037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/>
          </xdr:nvSpPr>
          <xdr:spPr>
            <a:xfrm>
              <a:off x="12855855" y="200025"/>
              <a:ext cx="576377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00000000-0008-0000-0100-00002C000000}"/>
                </a:ext>
              </a:extLst>
            </xdr:cNvPr>
            <xdr:cNvSpPr/>
          </xdr:nvSpPr>
          <xdr:spPr>
            <a:xfrm>
              <a:off x="13431724" y="200025"/>
              <a:ext cx="901674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11</xdr:col>
      <xdr:colOff>181</xdr:colOff>
      <xdr:row>0</xdr:row>
      <xdr:rowOff>259715</xdr:rowOff>
    </xdr:to>
    <xdr:grpSp>
      <xdr:nvGrpSpPr>
        <xdr:cNvPr id="11" name="Header artwork group" descr="&quot;&quot;" title="Header artwork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142875" y="95250"/>
          <a:ext cx="11649256" cy="164465"/>
          <a:chOff x="142875" y="85725"/>
          <a:chExt cx="7705905" cy="164465"/>
        </a:xfrm>
      </xdr:grpSpPr>
      <xdr:sp macro="" textlink="">
        <xdr:nvSpPr>
          <xdr:cNvPr id="4" name="Rectangle 3" title="Short Footer Graphic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142875" y="85725"/>
            <a:ext cx="5120640" cy="164465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91440">
              <a:spcBef>
                <a:spcPts val="0"/>
              </a:spcBef>
              <a:spcAft>
                <a:spcPts val="0"/>
              </a:spcAft>
            </a:pPr>
            <a:r>
              <a:rPr lang="en-US" sz="2500" b="1">
                <a:solidFill>
                  <a:srgbClr val="000000"/>
                </a:solidFill>
                <a:effectLst/>
                <a:ea typeface="Arial"/>
                <a:cs typeface="Times New Roman"/>
              </a:rPr>
              <a:t> 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288459" y="85725"/>
            <a:ext cx="2560321" cy="164465"/>
            <a:chOff x="10584357" y="200025"/>
            <a:chExt cx="3749041" cy="164465"/>
          </a:xfrm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1580747" y="200025"/>
              <a:ext cx="2736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10584357" y="200025"/>
              <a:ext cx="995986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11852127" y="200025"/>
              <a:ext cx="10037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12855855" y="200025"/>
              <a:ext cx="576377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/>
          </xdr:nvSpPr>
          <xdr:spPr>
            <a:xfrm>
              <a:off x="13431724" y="200025"/>
              <a:ext cx="901674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95251</xdr:rowOff>
    </xdr:from>
    <xdr:to>
      <xdr:col>8</xdr:col>
      <xdr:colOff>8763</xdr:colOff>
      <xdr:row>0</xdr:row>
      <xdr:rowOff>259843</xdr:rowOff>
    </xdr:to>
    <xdr:grpSp>
      <xdr:nvGrpSpPr>
        <xdr:cNvPr id="12" name="Header artwork group" descr="&quot;&quot;" title="Header artwork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142875" y="95251"/>
          <a:ext cx="7790688" cy="164592"/>
          <a:chOff x="142875" y="104775"/>
          <a:chExt cx="6914767" cy="164465"/>
        </a:xfrm>
      </xdr:grpSpPr>
      <xdr:sp macro="" textlink="">
        <xdr:nvSpPr>
          <xdr:cNvPr id="4" name="Rectangle 3" title="Short Footer Graphic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142875" y="104775"/>
            <a:ext cx="4672306" cy="164465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91440">
              <a:spcBef>
                <a:spcPts val="0"/>
              </a:spcBef>
              <a:spcAft>
                <a:spcPts val="0"/>
              </a:spcAft>
            </a:pPr>
            <a:r>
              <a:rPr lang="en-US" sz="2500" b="1">
                <a:solidFill>
                  <a:srgbClr val="000000"/>
                </a:solidFill>
                <a:effectLst/>
                <a:ea typeface="Arial"/>
                <a:cs typeface="Times New Roman"/>
              </a:rPr>
              <a:t> 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GrpSpPr/>
        </xdr:nvGrpSpPr>
        <xdr:grpSpPr>
          <a:xfrm>
            <a:off x="4848240" y="104775"/>
            <a:ext cx="2199877" cy="164465"/>
            <a:chOff x="10584358" y="200025"/>
            <a:chExt cx="3749040" cy="164465"/>
          </a:xfrm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11580747" y="200025"/>
              <a:ext cx="2736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10584358" y="200025"/>
              <a:ext cx="995986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11852127" y="200025"/>
              <a:ext cx="1003728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12855855" y="200025"/>
              <a:ext cx="576377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13431724" y="200025"/>
              <a:ext cx="901674" cy="16446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id="1" name="CustomerList" displayName="CustomerList" ref="B3:L6" totalsRowCount="1">
  <autoFilter ref="B3:L5"/>
  <tableColumns count="11">
    <tableColumn id="9" name="Lookup" totalsRowLabel="Total" totalsRowDxfId="10">
      <calculatedColumnFormula>C4&amp; " - "&amp;D4</calculatedColumnFormula>
    </tableColumn>
    <tableColumn id="1" name="Company #" totalsRowFunction="custom" dataDxfId="37" totalsRowDxfId="9">
      <totalsRowFormula>"Total Customers: "&amp;SUBTOTAL(103,CustomerList[Company '#])</totalsRowFormula>
    </tableColumn>
    <tableColumn id="2" name="Company Name" totalsRowDxfId="8"/>
    <tableColumn id="3" name="Contact Name" totalsRowDxfId="7"/>
    <tableColumn id="4" name="Address" totalsRowDxfId="6"/>
    <tableColumn id="5" name="City" totalsRowDxfId="5"/>
    <tableColumn id="6" name="State" totalsRowDxfId="4"/>
    <tableColumn id="7" name="ZIP Code" dataDxfId="36" totalsRowDxfId="3"/>
    <tableColumn id="8" name="Phone" dataDxfId="35" totalsRowDxfId="2"/>
    <tableColumn id="10" name="Email" totalsRowDxfId="1"/>
    <tableColumn id="11" name="Fax" dataDxfId="34" totalsRowDxfId="0"/>
  </tableColumns>
  <tableStyleInfo name="Sales Invoice Table" showFirstColumn="0" showLastColumn="0" showRowStripes="1" showColumnStripes="0"/>
</table>
</file>

<file path=xl/tables/table2.xml><?xml version="1.0" encoding="utf-8"?>
<table xmlns="http://schemas.openxmlformats.org/spreadsheetml/2006/main" id="3" name="InvoicesMain" displayName="InvoicesMain" ref="B3:K6" totalsRowCount="1">
  <autoFilter ref="B3:K5"/>
  <tableColumns count="10">
    <tableColumn id="1" name="Invoice #" totalsRowLabel="Totals" dataDxfId="32" totalsRowDxfId="31"/>
    <tableColumn id="2" name="Company" totalsRowFunction="custom" dataDxfId="30" totalsRowDxfId="29">
      <totalsRowFormula>"Total Invoices: "&amp;SUBTOTAL(103,InvoicesMain[Invoice '#])</totalsRowFormula>
    </tableColumn>
    <tableColumn id="3" name="Invoice Date" dataDxfId="28" totalsRowDxfId="27"/>
    <tableColumn id="4" name="Project Description" dataDxfId="26" totalsRowDxfId="25"/>
    <tableColumn id="8" name="Tax Rate" totalsRowDxfId="24"/>
    <tableColumn id="9" name="Other" totalsRowFunction="sum" totalsRowDxfId="23"/>
    <tableColumn id="6" name="Deposit" totalsRowFunction="sum" totalsRowDxfId="22"/>
    <tableColumn id="7" name="Detail Total" totalsRowFunction="sum" totalsRowDxfId="21">
      <calculatedColumnFormula>SUMIF(InvoiceDetails[Invoice '#],"="&amp;InvoicesMain[[#This Row],[Invoice '#]],InvoiceDetails[Total])</calculatedColumnFormula>
    </tableColumn>
    <tableColumn id="10" name="Invoice Total" totalsRowFunction="sum" totalsRowDxfId="20">
      <calculatedColumnFormula>(InvoicesMain[[#This Row],[Detail Total]]*(1+InvoicesMain[[#This Row],[Tax Rate]]))+InvoicesMain[[#This Row],[Other]]-InvoicesMain[[#This Row],[Deposit]]</calculatedColumnFormula>
    </tableColumn>
    <tableColumn id="5" name="Notes" totalsRowDxfId="19"/>
  </tableColumns>
  <tableStyleInfo name="Sales Invoice Table" showFirstColumn="0" showLastColumn="0" showRowStripes="1" showColumnStripes="0"/>
</table>
</file>

<file path=xl/tables/table3.xml><?xml version="1.0" encoding="utf-8"?>
<table xmlns="http://schemas.openxmlformats.org/spreadsheetml/2006/main" id="2" name="InvoiceDetails" displayName="InvoiceDetails" ref="B3:H40" totalsRowShown="0" headerRowDxfId="17">
  <autoFilter ref="B3:H40"/>
  <sortState ref="B5:H40">
    <sortCondition ref="C4:C40"/>
  </sortState>
  <tableColumns count="7">
    <tableColumn id="2" name="Description" dataDxfId="16"/>
    <tableColumn id="1" name="Invoice #" dataDxfId="15"/>
    <tableColumn id="4" name="Item #" dataDxfId="14"/>
    <tableColumn id="3" name="Qty" dataDxfId="13"/>
    <tableColumn id="6" name="Unit Price" dataDxfId="12"/>
    <tableColumn id="5" name="Discount" dataCellStyle="Percent"/>
    <tableColumn id="10" name="Total" dataDxfId="11">
      <calculatedColumnFormula>(InvoiceDetails[[#This Row],[Qty]]*InvoiceDetails[[#This Row],[Unit Price]])-InvoiceDetails[[#This Row],[Discount]]</calculatedColumnFormula>
    </tableColumn>
  </tableColumns>
  <tableStyleInfo name="Sales Invoice 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levinson@scrantonwp.com" TargetMode="External"/><Relationship Id="rId1" Type="http://schemas.openxmlformats.org/officeDocument/2006/relationships/hyperlink" Target="mailto:daniel.schofield@hcollins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O51"/>
  <sheetViews>
    <sheetView showGridLines="0" showRowColHeaders="0" tabSelected="1" zoomScale="110" zoomScaleNormal="110" workbookViewId="0">
      <selection activeCell="B7" sqref="B7"/>
    </sheetView>
  </sheetViews>
  <sheetFormatPr defaultColWidth="9.140625" defaultRowHeight="12.75" x14ac:dyDescent="0.2"/>
  <cols>
    <col min="1" max="1" width="3.140625" style="56" customWidth="1"/>
    <col min="2" max="2" width="10.28515625" style="56" customWidth="1"/>
    <col min="3" max="3" width="18.28515625" style="56" customWidth="1"/>
    <col min="4" max="4" width="4.42578125" style="56" customWidth="1"/>
    <col min="5" max="5" width="6.5703125" style="56" customWidth="1"/>
    <col min="6" max="6" width="7.7109375" style="56" customWidth="1"/>
    <col min="7" max="7" width="4.42578125" style="56" customWidth="1"/>
    <col min="8" max="8" width="12.28515625" style="56" customWidth="1"/>
    <col min="9" max="9" width="13.5703125" style="56" customWidth="1"/>
    <col min="10" max="10" width="1.140625" style="56" customWidth="1"/>
    <col min="11" max="11" width="19.42578125" style="56" customWidth="1"/>
    <col min="12" max="12" width="19" style="56" customWidth="1"/>
    <col min="13" max="13" width="3.140625" style="56" customWidth="1"/>
    <col min="14" max="14" width="9.140625" style="56"/>
    <col min="15" max="15" width="11.28515625" style="56" customWidth="1"/>
    <col min="16" max="16384" width="9.140625" style="56"/>
  </cols>
  <sheetData>
    <row r="1" spans="1:15" ht="102" customHeight="1" x14ac:dyDescent="0.2">
      <c r="A1" s="52"/>
      <c r="B1" s="53"/>
      <c r="C1" s="53"/>
      <c r="D1" s="53"/>
      <c r="E1" s="53"/>
      <c r="F1" s="53"/>
      <c r="G1" s="53"/>
      <c r="H1" s="53"/>
      <c r="I1" s="53"/>
      <c r="J1" s="54"/>
      <c r="K1" s="54"/>
      <c r="L1" s="54"/>
      <c r="M1" s="55"/>
    </row>
    <row r="2" spans="1:15" s="52" customFormat="1" ht="6" customHeight="1" x14ac:dyDescent="0.2">
      <c r="B2" s="57"/>
      <c r="C2" s="57"/>
      <c r="D2" s="57"/>
      <c r="E2" s="57"/>
      <c r="F2" s="57"/>
      <c r="G2" s="57"/>
      <c r="H2" s="57"/>
      <c r="I2" s="57"/>
      <c r="J2" s="58"/>
      <c r="K2" s="58"/>
      <c r="L2" s="58"/>
      <c r="M2" s="58"/>
    </row>
    <row r="3" spans="1:15" s="52" customFormat="1" ht="6.75" customHeight="1" x14ac:dyDescent="0.2">
      <c r="B3" s="59"/>
      <c r="C3" s="59"/>
      <c r="D3" s="59"/>
      <c r="E3" s="59"/>
      <c r="F3" s="59"/>
      <c r="G3" s="59"/>
      <c r="H3" s="59"/>
      <c r="I3" s="59"/>
      <c r="J3" s="60"/>
      <c r="K3" s="60"/>
      <c r="L3" s="60"/>
      <c r="M3" s="60"/>
    </row>
    <row r="4" spans="1:15" ht="12.75" customHeight="1" x14ac:dyDescent="0.15">
      <c r="B4" s="99" t="s">
        <v>93</v>
      </c>
      <c r="C4" s="99"/>
      <c r="D4" s="61" t="s">
        <v>34</v>
      </c>
      <c r="E4" s="100" t="s">
        <v>95</v>
      </c>
      <c r="F4" s="100"/>
      <c r="G4" s="62"/>
      <c r="H4" s="63" t="s">
        <v>100</v>
      </c>
      <c r="I4" s="64" t="s">
        <v>97</v>
      </c>
      <c r="J4" s="64"/>
      <c r="K4" s="64"/>
      <c r="L4" s="65"/>
      <c r="M4" s="66"/>
    </row>
    <row r="5" spans="1:15" ht="12.75" customHeight="1" x14ac:dyDescent="0.15">
      <c r="B5" s="99" t="s">
        <v>94</v>
      </c>
      <c r="C5" s="99"/>
      <c r="D5" s="61" t="s">
        <v>35</v>
      </c>
      <c r="E5" s="100" t="s">
        <v>96</v>
      </c>
      <c r="F5" s="100"/>
      <c r="G5" s="62"/>
      <c r="H5" s="63" t="s">
        <v>98</v>
      </c>
      <c r="I5" s="64" t="s">
        <v>99</v>
      </c>
      <c r="J5" s="64"/>
      <c r="K5" s="64"/>
      <c r="L5" s="65"/>
      <c r="M5" s="66"/>
    </row>
    <row r="6" spans="1:15" ht="6.75" customHeight="1" x14ac:dyDescent="0.2">
      <c r="B6" s="67"/>
      <c r="C6" s="67"/>
      <c r="D6" s="68"/>
      <c r="E6" s="69"/>
      <c r="F6" s="69"/>
      <c r="G6" s="69"/>
      <c r="H6" s="70"/>
      <c r="I6" s="70"/>
      <c r="J6" s="66"/>
      <c r="K6" s="66"/>
      <c r="L6" s="66"/>
      <c r="M6" s="66"/>
    </row>
    <row r="8" spans="1:15" s="71" customFormat="1" ht="18" customHeight="1" x14ac:dyDescent="0.2">
      <c r="B8" s="30" t="s">
        <v>12</v>
      </c>
      <c r="C8" s="95" t="str">
        <f>IFERROR(VLOOKUP(VLOOKUP(rngInvoice,InvoicesMain[],2),CustomerList[],3,FALSE),"")</f>
        <v>Scranton White Pages</v>
      </c>
      <c r="D8" s="95"/>
      <c r="E8" s="95"/>
      <c r="F8" s="30" t="s">
        <v>14</v>
      </c>
      <c r="G8" s="95" t="str">
        <f>IFERROR(VLOOKUP(VLOOKUP(rngInvoice,InvoicesMain[],2),CustomerList[],9,FALSE),"")</f>
        <v>(570) 555-1516</v>
      </c>
      <c r="H8" s="95"/>
      <c r="I8" s="95"/>
      <c r="J8" s="31"/>
      <c r="K8" s="30" t="s">
        <v>62</v>
      </c>
      <c r="L8" s="32" t="s">
        <v>65</v>
      </c>
    </row>
    <row r="9" spans="1:15" s="71" customFormat="1" ht="18" customHeight="1" x14ac:dyDescent="0.2">
      <c r="B9" s="30" t="s">
        <v>13</v>
      </c>
      <c r="C9" s="95" t="str">
        <f>IFERROR(VLOOKUP(VLOOKUP(rngInvoice,InvoicesMain[],2),CustomerList[],5,FALSE),"")</f>
        <v>600 Larch Street</v>
      </c>
      <c r="D9" s="95"/>
      <c r="E9" s="95"/>
      <c r="F9" s="30" t="s">
        <v>21</v>
      </c>
      <c r="G9" s="95" t="str">
        <f>IFERROR(VLOOKUP(VLOOKUP(rngInvoice,InvoicesMain[],2),CustomerList[],11,FALSE),"")</f>
        <v>(570) 555-1080</v>
      </c>
      <c r="H9" s="95"/>
      <c r="I9" s="95"/>
      <c r="J9" s="33"/>
      <c r="K9" s="30" t="s">
        <v>15</v>
      </c>
      <c r="L9" s="89">
        <f>IFERROR(VLOOKUP(rngInvoice,InvoicesMain[],3,FALSE),"")</f>
        <v>42571</v>
      </c>
    </row>
    <row r="10" spans="1:15" s="71" customFormat="1" ht="18" customHeight="1" x14ac:dyDescent="0.2">
      <c r="B10" s="31"/>
      <c r="C10" s="95" t="str">
        <f>IFERROR(VLOOKUP(VLOOKUP(rngInvoice,InvoicesMain[],2),CustomerList[],6,FALSE)&amp;" "&amp; VLOOKUP(VLOOKUP(L8,InvoicesMain[],2,FALSE),CustomerList[],7,FALSE)&amp;", "&amp;VLOOKUP(VLOOKUP(L8,InvoicesMain[],2,FALSE),CustomerList[],8,FALSE),"")</f>
        <v>Scranton PA, 18501</v>
      </c>
      <c r="D10" s="95"/>
      <c r="E10" s="95"/>
      <c r="F10" s="30" t="s">
        <v>79</v>
      </c>
      <c r="G10" s="95" t="str">
        <f>IFERROR(VLOOKUP(VLOOKUP(rngInvoice,InvoicesMain[],2),CustomerList[],10,FALSE),"")</f>
        <v>jlevinson@scrantonwp.com</v>
      </c>
      <c r="H10" s="95"/>
      <c r="I10" s="95"/>
      <c r="J10" s="31"/>
      <c r="K10" s="34"/>
      <c r="L10" s="72"/>
    </row>
    <row r="11" spans="1:15" ht="18" customHeight="1" x14ac:dyDescent="0.2">
      <c r="B11" s="73"/>
      <c r="C11" s="74"/>
      <c r="D11" s="74"/>
      <c r="E11" s="74"/>
      <c r="F11" s="75"/>
      <c r="G11" s="76"/>
      <c r="H11" s="76"/>
      <c r="I11" s="76"/>
      <c r="J11" s="73"/>
      <c r="K11" s="77"/>
      <c r="L11" s="77"/>
    </row>
    <row r="12" spans="1:15" ht="21" customHeight="1" x14ac:dyDescent="0.2">
      <c r="B12" s="96" t="str">
        <f>"Invoice For: "&amp;IFERROR(VLOOKUP(rngInvoice,InvoicesMain[],4),"")</f>
        <v>Invoice For: Scranton White Pages</v>
      </c>
      <c r="C12" s="96"/>
      <c r="D12" s="96"/>
      <c r="E12" s="96"/>
      <c r="F12" s="96"/>
      <c r="G12" s="96"/>
      <c r="H12" s="96"/>
      <c r="I12" s="96"/>
      <c r="J12" s="96"/>
      <c r="K12" s="96"/>
      <c r="L12" s="35"/>
    </row>
    <row r="13" spans="1:15" s="78" customFormat="1" ht="23.25" customHeight="1" x14ac:dyDescent="0.2">
      <c r="B13" s="36" t="s">
        <v>56</v>
      </c>
      <c r="C13" s="37" t="s">
        <v>8</v>
      </c>
      <c r="D13" s="38"/>
      <c r="E13" s="38"/>
      <c r="F13" s="38"/>
      <c r="G13" s="39"/>
      <c r="H13" s="36" t="s">
        <v>30</v>
      </c>
      <c r="I13" s="101" t="s">
        <v>33</v>
      </c>
      <c r="J13" s="101"/>
      <c r="K13" s="36" t="s">
        <v>32</v>
      </c>
      <c r="L13" s="36" t="s">
        <v>31</v>
      </c>
    </row>
    <row r="14" spans="1:15" s="78" customFormat="1" ht="20.100000000000001" customHeight="1" x14ac:dyDescent="0.2">
      <c r="B14" s="40">
        <f>IFERROR(INDEX(InvoiceDetails[],SMALL(IF(InvoiceDetails[Invoice '#]=rngInvoice,ROW(InvoiceDetails[])-ROW(InvoiceDetails[#Headers])), ROW(1:1)), MATCH($B$13, InvoiceDetails[#Headers], 0)),"")</f>
        <v>11</v>
      </c>
      <c r="C14" s="98" t="str">
        <f t="array" ref="C14">IFERROR(INDEX(InvoiceDetails[],SMALL(IF(InvoiceDetails[Invoice '#]=rngInvoice,ROW(InvoiceDetails[])-ROW(InvoiceDetails[#Headers])), ROW(1:1)), MATCH($C$13, InvoiceDetails[#Headers], 0)),"")</f>
        <v>Invoice 3-456-2 Data 23</v>
      </c>
      <c r="D14" s="98"/>
      <c r="E14" s="98"/>
      <c r="F14" s="98"/>
      <c r="G14" s="98"/>
      <c r="H14" s="41">
        <f>IFERROR(INDEX(InvoiceDetails[],SMALL(IF(InvoiceDetails[Invoice '#]=rngInvoice,ROW(InvoiceDetails[])-ROW(InvoiceDetails[#Headers])), ROW(1:1)), MATCH($H$13, InvoiceDetails[#Headers], 0)),"")</f>
        <v>11</v>
      </c>
      <c r="I14" s="97">
        <f t="array" ref="I14">IFERROR(INDEX(InvoiceDetails[],SMALL(IF(InvoiceDetails[Invoice '#]=rngInvoice,ROW(InvoiceDetails[])-ROW(InvoiceDetails[#Headers])), ROW(1:1)), MATCH($I$13, InvoiceDetails[#Headers], 0)),"")</f>
        <v>23</v>
      </c>
      <c r="J14" s="97"/>
      <c r="K14" s="50">
        <f t="array" ref="K14">IFERROR(INDEX(InvoiceDetails[],SMALL(IF(InvoiceDetails[Invoice '#]=rngInvoice,ROW(InvoiceDetails[])-ROW(InvoiceDetails[#Headers])), ROW(1:1)), MATCH($K$13, InvoiceDetails[#Headers], 0)),"")</f>
        <v>0.05</v>
      </c>
      <c r="L14" s="48">
        <f>IFERROR((H14*I14)-((H14*I14)*K14),"")</f>
        <v>240.35</v>
      </c>
      <c r="N14" s="79"/>
      <c r="O14" s="79"/>
    </row>
    <row r="15" spans="1:15" s="78" customFormat="1" ht="20.100000000000001" customHeight="1" x14ac:dyDescent="0.2">
      <c r="B15" s="40">
        <f t="array" ref="B15">IFERROR(INDEX(InvoiceDetails[],SMALL(IF(InvoiceDetails[Invoice '#]=rngInvoice,ROW(InvoiceDetails[])-ROW(InvoiceDetails[#Headers])), ROW(2:2)), MATCH($B$13, InvoiceDetails[#Headers], 0)),"")</f>
        <v>24</v>
      </c>
      <c r="C15" s="98" t="str">
        <f t="array" ref="C15">IFERROR(INDEX(InvoiceDetails[],SMALL(IF(InvoiceDetails[Invoice '#]=rngInvoice,ROW(InvoiceDetails[])-ROW(InvoiceDetails[#Headers])), ROW(2:2)), MATCH($C$13, InvoiceDetails[#Headers], 0)),"")</f>
        <v>Invoice 3-456-2 Data 24</v>
      </c>
      <c r="D15" s="98"/>
      <c r="E15" s="98"/>
      <c r="F15" s="98"/>
      <c r="G15" s="98"/>
      <c r="H15" s="41">
        <f t="array" ref="H15">IFERROR(INDEX(InvoiceDetails[],SMALL(IF(InvoiceDetails[Invoice '#]=rngInvoice,ROW(InvoiceDetails[])-ROW(InvoiceDetails[#Headers])), ROW(2:2)), MATCH($H$13, InvoiceDetails[#Headers], 0)),"")</f>
        <v>24</v>
      </c>
      <c r="I15" s="97">
        <f t="array" ref="I15">IFERROR(INDEX(InvoiceDetails[],SMALL(IF(InvoiceDetails[Invoice '#]=rngInvoice,ROW(InvoiceDetails[])-ROW(InvoiceDetails[#Headers])), ROW(2:2)), MATCH($I$13, InvoiceDetails[#Headers], 0)),"")</f>
        <v>24</v>
      </c>
      <c r="J15" s="97"/>
      <c r="K15" s="50">
        <f t="array" ref="K15">IFERROR(INDEX(InvoiceDetails[],SMALL(IF(InvoiceDetails[Invoice '#]=rngInvoice,ROW(InvoiceDetails[])-ROW(InvoiceDetails[#Headers])), ROW(2:2)), MATCH($K$13, InvoiceDetails[#Headers], 0)),"")</f>
        <v>0.1</v>
      </c>
      <c r="L15" s="48">
        <f>IFERROR((H15*I15)-((H15*I15)*K15),"")</f>
        <v>518.4</v>
      </c>
    </row>
    <row r="16" spans="1:15" s="78" customFormat="1" ht="20.100000000000001" customHeight="1" x14ac:dyDescent="0.2">
      <c r="B16" s="40">
        <f t="array" ref="B16">IFERROR(INDEX(InvoiceDetails[],SMALL(IF(InvoiceDetails[Invoice '#]=rngInvoice,ROW(InvoiceDetails[])-ROW(InvoiceDetails[#Headers])), ROW(3:3)), MATCH($B$13, InvoiceDetails[#Headers], 0)),"")</f>
        <v>25</v>
      </c>
      <c r="C16" s="98" t="str">
        <f t="array" ref="C16">IFERROR(INDEX(InvoiceDetails[],SMALL(IF(InvoiceDetails[Invoice '#]=rngInvoice,ROW(InvoiceDetails[])-ROW(InvoiceDetails[#Headers])), ROW(3:3)), MATCH($C$13, InvoiceDetails[#Headers], 0)),"")</f>
        <v>Invoice 3-456-2 Data 25</v>
      </c>
      <c r="D16" s="98"/>
      <c r="E16" s="98"/>
      <c r="F16" s="98"/>
      <c r="G16" s="98"/>
      <c r="H16" s="41">
        <f t="array" ref="H16">IFERROR(INDEX(InvoiceDetails[],SMALL(IF(InvoiceDetails[Invoice '#]=rngInvoice,ROW(InvoiceDetails[])-ROW(InvoiceDetails[#Headers])), ROW(3:3)), MATCH($H$13, InvoiceDetails[#Headers], 0)),"")</f>
        <v>25</v>
      </c>
      <c r="I16" s="97">
        <f t="array" ref="I16">IFERROR(INDEX(InvoiceDetails[],SMALL(IF(InvoiceDetails[Invoice '#]=rngInvoice,ROW(InvoiceDetails[])-ROW(InvoiceDetails[#Headers])), ROW(3:3)), MATCH($I$13, InvoiceDetails[#Headers], 0)),"")</f>
        <v>25</v>
      </c>
      <c r="J16" s="97"/>
      <c r="K16" s="50">
        <f t="array" ref="K16">IFERROR(INDEX(InvoiceDetails[],SMALL(IF(InvoiceDetails[Invoice '#]=rngInvoice,ROW(InvoiceDetails[])-ROW(InvoiceDetails[#Headers])), ROW(3:3)), MATCH($K$13, InvoiceDetails[#Headers], 0)),"")</f>
        <v>0.02</v>
      </c>
      <c r="L16" s="48">
        <f t="shared" ref="L16:L38" si="0">IFERROR((H16*I16)-((H16*I16)*K16),"")</f>
        <v>612.5</v>
      </c>
    </row>
    <row r="17" spans="2:12" s="78" customFormat="1" ht="20.100000000000001" customHeight="1" x14ac:dyDescent="0.2">
      <c r="B17" s="40" t="str">
        <f t="array" ref="B17">IFERROR(INDEX(InvoiceDetails[],SMALL(IF(InvoiceDetails[Invoice '#]=rngInvoice,ROW(InvoiceDetails[])-ROW(InvoiceDetails[#Headers])), ROW(4:4)), MATCH($B$13, InvoiceDetails[#Headers], 0)),"")</f>
        <v>Z4567</v>
      </c>
      <c r="C17" s="98" t="str">
        <f t="array" ref="C17">IFERROR(INDEX(InvoiceDetails[],SMALL(IF(InvoiceDetails[Invoice '#]=rngInvoice,ROW(InvoiceDetails[])-ROW(InvoiceDetails[#Headers])), ROW(4:4)), MATCH($C$13, InvoiceDetails[#Headers], 0)),"")</f>
        <v>Invoice 3-456-2 Data 1</v>
      </c>
      <c r="D17" s="98"/>
      <c r="E17" s="98"/>
      <c r="F17" s="98"/>
      <c r="G17" s="98"/>
      <c r="H17" s="41">
        <f t="array" ref="H17">IFERROR(INDEX(InvoiceDetails[],SMALL(IF(InvoiceDetails[Invoice '#]=rngInvoice,ROW(InvoiceDetails[])-ROW(InvoiceDetails[#Headers])), ROW(4:4)), MATCH($H$13, InvoiceDetails[#Headers], 0)),"")</f>
        <v>39</v>
      </c>
      <c r="I17" s="97">
        <f t="array" ref="I17">IFERROR(INDEX(InvoiceDetails[],SMALL(IF(InvoiceDetails[Invoice '#]=rngInvoice,ROW(InvoiceDetails[])-ROW(InvoiceDetails[#Headers])), ROW(4:4)), MATCH($I$13, InvoiceDetails[#Headers], 0)),"")</f>
        <v>50</v>
      </c>
      <c r="J17" s="97"/>
      <c r="K17" s="50">
        <f t="array" ref="K17">IFERROR(INDEX(InvoiceDetails[],SMALL(IF(InvoiceDetails[Invoice '#]=rngInvoice,ROW(InvoiceDetails[])-ROW(InvoiceDetails[#Headers])), ROW(4:4)), MATCH($K$13, InvoiceDetails[#Headers], 0)),"")</f>
        <v>0.05</v>
      </c>
      <c r="L17" s="48">
        <f t="shared" si="0"/>
        <v>1852.5</v>
      </c>
    </row>
    <row r="18" spans="2:12" s="78" customFormat="1" ht="20.100000000000001" customHeight="1" x14ac:dyDescent="0.2">
      <c r="B18" s="40" t="str">
        <f t="array" ref="B18">IFERROR(INDEX(InvoiceDetails[],SMALL(IF(InvoiceDetails[Invoice '#]=rngInvoice,ROW(InvoiceDetails[])-ROW(InvoiceDetails[#Headers])), ROW(5:5)), MATCH($B$13, InvoiceDetails[#Headers], 0)),"")</f>
        <v>Z4568</v>
      </c>
      <c r="C18" s="98" t="str">
        <f t="array" ref="C18">IFERROR(INDEX(InvoiceDetails[],SMALL(IF(InvoiceDetails[Invoice '#]=rngInvoice,ROW(InvoiceDetails[])-ROW(InvoiceDetails[#Headers])), ROW(5:5)), MATCH($C$13, InvoiceDetails[#Headers], 0)),"")</f>
        <v>Invoice 3-456-2 Data 2</v>
      </c>
      <c r="D18" s="98"/>
      <c r="E18" s="98"/>
      <c r="F18" s="98"/>
      <c r="G18" s="98"/>
      <c r="H18" s="41">
        <f t="array" ref="H18">IFERROR(INDEX(InvoiceDetails[],SMALL(IF(InvoiceDetails[Invoice '#]=rngInvoice,ROW(InvoiceDetails[])-ROW(InvoiceDetails[#Headers])), ROW(5:5)), MATCH($H$13, InvoiceDetails[#Headers], 0)),"")</f>
        <v>40</v>
      </c>
      <c r="I18" s="97">
        <f t="array" ref="I18">IFERROR(INDEX(InvoiceDetails[],SMALL(IF(InvoiceDetails[Invoice '#]=rngInvoice,ROW(InvoiceDetails[])-ROW(InvoiceDetails[#Headers])), ROW(5:5)), MATCH($I$13, InvoiceDetails[#Headers], 0)),"")</f>
        <v>37</v>
      </c>
      <c r="J18" s="97"/>
      <c r="K18" s="50">
        <f t="array" ref="K18">IFERROR(INDEX(InvoiceDetails[],SMALL(IF(InvoiceDetails[Invoice '#]=rngInvoice,ROW(InvoiceDetails[])-ROW(InvoiceDetails[#Headers])), ROW(5:5)), MATCH($K$13, InvoiceDetails[#Headers], 0)),"")</f>
        <v>0.1</v>
      </c>
      <c r="L18" s="48">
        <f t="shared" si="0"/>
        <v>1332</v>
      </c>
    </row>
    <row r="19" spans="2:12" s="78" customFormat="1" ht="20.100000000000001" customHeight="1" x14ac:dyDescent="0.2">
      <c r="B19" s="40" t="str">
        <f t="array" ref="B19">IFERROR(INDEX(InvoiceDetails[],SMALL(IF(InvoiceDetails[Invoice '#]=rngInvoice,ROW(InvoiceDetails[])-ROW(InvoiceDetails[#Headers])), ROW(6:6)), MATCH($B$13, InvoiceDetails[#Headers], 0)),"")</f>
        <v>Z4569</v>
      </c>
      <c r="C19" s="98" t="str">
        <f t="array" ref="C19">IFERROR(INDEX(InvoiceDetails[],SMALL(IF(InvoiceDetails[Invoice '#]=rngInvoice,ROW(InvoiceDetails[])-ROW(InvoiceDetails[#Headers])), ROW(6:6)), MATCH($C$13, InvoiceDetails[#Headers], 0)),"")</f>
        <v>Invoice 3-456-2 Data 3</v>
      </c>
      <c r="D19" s="98"/>
      <c r="E19" s="98"/>
      <c r="F19" s="98"/>
      <c r="G19" s="98"/>
      <c r="H19" s="41">
        <f t="array" ref="H19">IFERROR(INDEX(InvoiceDetails[],SMALL(IF(InvoiceDetails[Invoice '#]=rngInvoice,ROW(InvoiceDetails[])-ROW(InvoiceDetails[#Headers])), ROW(6:6)), MATCH($H$13, InvoiceDetails[#Headers], 0)),"")</f>
        <v>30</v>
      </c>
      <c r="I19" s="97">
        <f t="array" ref="I19">IFERROR(INDEX(InvoiceDetails[],SMALL(IF(InvoiceDetails[Invoice '#]=rngInvoice,ROW(InvoiceDetails[])-ROW(InvoiceDetails[#Headers])), ROW(6:6)), MATCH($I$13, InvoiceDetails[#Headers], 0)),"")</f>
        <v>22.16</v>
      </c>
      <c r="J19" s="97"/>
      <c r="K19" s="50">
        <f t="array" ref="K19">IFERROR(INDEX(InvoiceDetails[],SMALL(IF(InvoiceDetails[Invoice '#]=rngInvoice,ROW(InvoiceDetails[])-ROW(InvoiceDetails[#Headers])), ROW(6:6)), MATCH($K$13, InvoiceDetails[#Headers], 0)),"")</f>
        <v>0.1</v>
      </c>
      <c r="L19" s="48">
        <f t="shared" si="0"/>
        <v>598.31999999999994</v>
      </c>
    </row>
    <row r="20" spans="2:12" s="78" customFormat="1" ht="20.100000000000001" customHeight="1" x14ac:dyDescent="0.2">
      <c r="B20" s="40" t="str">
        <f t="array" ref="B20">IFERROR(INDEX(InvoiceDetails[],SMALL(IF(InvoiceDetails[Invoice '#]=rngInvoice,ROW(InvoiceDetails[])-ROW(InvoiceDetails[#Headers])), ROW(7:7)), MATCH($B$13, InvoiceDetails[#Headers], 0)),"")</f>
        <v>Z4570</v>
      </c>
      <c r="C20" s="98" t="str">
        <f t="array" ref="C20">IFERROR(INDEX(InvoiceDetails[],SMALL(IF(InvoiceDetails[Invoice '#]=rngInvoice,ROW(InvoiceDetails[])-ROW(InvoiceDetails[#Headers])), ROW(7:7)), MATCH($C$13, InvoiceDetails[#Headers], 0)),"")</f>
        <v>Invoice 3-456-2 Data 4</v>
      </c>
      <c r="D20" s="98"/>
      <c r="E20" s="98"/>
      <c r="F20" s="98"/>
      <c r="G20" s="98"/>
      <c r="H20" s="41">
        <f t="array" ref="H20">IFERROR(INDEX(InvoiceDetails[],SMALL(IF(InvoiceDetails[Invoice '#]=rngInvoice,ROW(InvoiceDetails[])-ROW(InvoiceDetails[#Headers])), ROW(7:7)), MATCH($H$13, InvoiceDetails[#Headers], 0)),"")</f>
        <v>40</v>
      </c>
      <c r="I20" s="97">
        <f t="array" ref="I20">IFERROR(INDEX(InvoiceDetails[],SMALL(IF(InvoiceDetails[Invoice '#]=rngInvoice,ROW(InvoiceDetails[])-ROW(InvoiceDetails[#Headers])), ROW(7:7)), MATCH($I$13, InvoiceDetails[#Headers], 0)),"")</f>
        <v>23.52</v>
      </c>
      <c r="J20" s="97"/>
      <c r="K20" s="50">
        <f t="array" ref="K20">IFERROR(INDEX(InvoiceDetails[],SMALL(IF(InvoiceDetails[Invoice '#]=rngInvoice,ROW(InvoiceDetails[])-ROW(InvoiceDetails[#Headers])), ROW(7:7)), MATCH($K$13, InvoiceDetails[#Headers], 0)),"")</f>
        <v>0.15</v>
      </c>
      <c r="L20" s="48">
        <f t="shared" si="0"/>
        <v>799.68</v>
      </c>
    </row>
    <row r="21" spans="2:12" s="78" customFormat="1" ht="20.100000000000001" customHeight="1" x14ac:dyDescent="0.2">
      <c r="B21" s="40" t="str">
        <f t="array" ref="B21">IFERROR(INDEX(InvoiceDetails[],SMALL(IF(InvoiceDetails[Invoice '#]=rngInvoice,ROW(InvoiceDetails[])-ROW(InvoiceDetails[#Headers])), ROW(8:8)), MATCH($B$13, InvoiceDetails[#Headers], 0)),"")</f>
        <v>Z4571</v>
      </c>
      <c r="C21" s="98" t="str">
        <f t="array" ref="C21">IFERROR(INDEX(InvoiceDetails[],SMALL(IF(InvoiceDetails[Invoice '#]=rngInvoice,ROW(InvoiceDetails[])-ROW(InvoiceDetails[#Headers])), ROW(8:8)), MATCH($C$13, InvoiceDetails[#Headers], 0)),"")</f>
        <v>Invoice 3-456-2 Data 5</v>
      </c>
      <c r="D21" s="98"/>
      <c r="E21" s="98"/>
      <c r="F21" s="98"/>
      <c r="G21" s="98"/>
      <c r="H21" s="41">
        <f t="array" ref="H21">IFERROR(INDEX(InvoiceDetails[],SMALL(IF(InvoiceDetails[Invoice '#]=rngInvoice,ROW(InvoiceDetails[])-ROW(InvoiceDetails[#Headers])), ROW(8:8)), MATCH($H$13, InvoiceDetails[#Headers], 0)),"")</f>
        <v>10</v>
      </c>
      <c r="I21" s="97">
        <f t="array" ref="I21">IFERROR(INDEX(InvoiceDetails[],SMALL(IF(InvoiceDetails[Invoice '#]=rngInvoice,ROW(InvoiceDetails[])-ROW(InvoiceDetails[#Headers])), ROW(8:8)), MATCH($I$13, InvoiceDetails[#Headers], 0)),"")</f>
        <v>21.23</v>
      </c>
      <c r="J21" s="97"/>
      <c r="K21" s="50">
        <f t="array" ref="K21">IFERROR(INDEX(InvoiceDetails[],SMALL(IF(InvoiceDetails[Invoice '#]=rngInvoice,ROW(InvoiceDetails[])-ROW(InvoiceDetails[#Headers])), ROW(8:8)), MATCH($K$13, InvoiceDetails[#Headers], 0)),"")</f>
        <v>0.05</v>
      </c>
      <c r="L21" s="48">
        <f t="shared" si="0"/>
        <v>201.685</v>
      </c>
    </row>
    <row r="22" spans="2:12" s="78" customFormat="1" ht="20.100000000000001" customHeight="1" x14ac:dyDescent="0.2">
      <c r="B22" s="40" t="str">
        <f t="array" ref="B22">IFERROR(INDEX(InvoiceDetails[],SMALL(IF(InvoiceDetails[Invoice '#]=rngInvoice,ROW(InvoiceDetails[])-ROW(InvoiceDetails[#Headers])), ROW(9:9)), MATCH($B$13, InvoiceDetails[#Headers], 0)),"")</f>
        <v>Z4572</v>
      </c>
      <c r="C22" s="98" t="str">
        <f t="array" ref="C22">IFERROR(INDEX(InvoiceDetails[],SMALL(IF(InvoiceDetails[Invoice '#]=rngInvoice,ROW(InvoiceDetails[])-ROW(InvoiceDetails[#Headers])), ROW(9:9)), MATCH($C$13, InvoiceDetails[#Headers], 0)),"")</f>
        <v>Invoice 3-456-2 Data 6</v>
      </c>
      <c r="D22" s="98"/>
      <c r="E22" s="98"/>
      <c r="F22" s="98"/>
      <c r="G22" s="98"/>
      <c r="H22" s="41">
        <f t="array" ref="H22">IFERROR(INDEX(InvoiceDetails[],SMALL(IF(InvoiceDetails[Invoice '#]=rngInvoice,ROW(InvoiceDetails[])-ROW(InvoiceDetails[#Headers])), ROW(9:9)), MATCH($H$13, InvoiceDetails[#Headers], 0)),"")</f>
        <v>5</v>
      </c>
      <c r="I22" s="97">
        <f t="array" ref="I22">IFERROR(INDEX(InvoiceDetails[],SMALL(IF(InvoiceDetails[Invoice '#]=rngInvoice,ROW(InvoiceDetails[])-ROW(InvoiceDetails[#Headers])), ROW(9:9)), MATCH($I$13, InvoiceDetails[#Headers], 0)),"")</f>
        <v>48.15</v>
      </c>
      <c r="J22" s="97"/>
      <c r="K22" s="50">
        <f t="array" ref="K22">IFERROR(INDEX(InvoiceDetails[],SMALL(IF(InvoiceDetails[Invoice '#]=rngInvoice,ROW(InvoiceDetails[])-ROW(InvoiceDetails[#Headers])), ROW(9:9)), MATCH($K$13, InvoiceDetails[#Headers], 0)),"")</f>
        <v>0.02</v>
      </c>
      <c r="L22" s="48">
        <f t="shared" si="0"/>
        <v>235.935</v>
      </c>
    </row>
    <row r="23" spans="2:12" s="78" customFormat="1" ht="20.100000000000001" customHeight="1" x14ac:dyDescent="0.2">
      <c r="B23" s="40" t="str">
        <f t="array" ref="B23">IFERROR(INDEX(InvoiceDetails[],SMALL(IF(InvoiceDetails[Invoice '#]=rngInvoice,ROW(InvoiceDetails[])-ROW(InvoiceDetails[#Headers])), ROW(10:10)), MATCH($B$13, InvoiceDetails[#Headers], 0)),"")</f>
        <v>Z4573</v>
      </c>
      <c r="C23" s="98" t="str">
        <f t="array" ref="C23">IFERROR(INDEX(InvoiceDetails[],SMALL(IF(InvoiceDetails[Invoice '#]=rngInvoice,ROW(InvoiceDetails[])-ROW(InvoiceDetails[#Headers])), ROW(10:10)), MATCH($C$13, InvoiceDetails[#Headers], 0)),"")</f>
        <v>Invoice 3-456-2 Data 7</v>
      </c>
      <c r="D23" s="98"/>
      <c r="E23" s="98"/>
      <c r="F23" s="98"/>
      <c r="G23" s="98"/>
      <c r="H23" s="41">
        <f t="array" ref="H23">IFERROR(INDEX(InvoiceDetails[],SMALL(IF(InvoiceDetails[Invoice '#]=rngInvoice,ROW(InvoiceDetails[])-ROW(InvoiceDetails[#Headers])), ROW(10:10)), MATCH($H$13, InvoiceDetails[#Headers], 0)),"")</f>
        <v>70</v>
      </c>
      <c r="I23" s="97">
        <f t="array" ref="I23">IFERROR(INDEX(InvoiceDetails[],SMALL(IF(InvoiceDetails[Invoice '#]=rngInvoice,ROW(InvoiceDetails[])-ROW(InvoiceDetails[#Headers])), ROW(10:10)), MATCH($I$13, InvoiceDetails[#Headers], 0)),"")</f>
        <v>15.16</v>
      </c>
      <c r="J23" s="97"/>
      <c r="K23" s="50">
        <f t="array" ref="K23">IFERROR(INDEX(InvoiceDetails[],SMALL(IF(InvoiceDetails[Invoice '#]=rngInvoice,ROW(InvoiceDetails[])-ROW(InvoiceDetails[#Headers])), ROW(10:10)), MATCH($K$13, InvoiceDetails[#Headers], 0)),"")</f>
        <v>0.01</v>
      </c>
      <c r="L23" s="48">
        <f t="shared" si="0"/>
        <v>1050.588</v>
      </c>
    </row>
    <row r="24" spans="2:12" s="78" customFormat="1" ht="20.100000000000001" customHeight="1" x14ac:dyDescent="0.2">
      <c r="B24" s="40" t="str">
        <f t="array" ref="B24">IFERROR(INDEX(InvoiceDetails[],SMALL(IF(InvoiceDetails[Invoice '#]=rngInvoice,ROW(InvoiceDetails[])-ROW(InvoiceDetails[#Headers])), ROW(12:12)), MATCH($B$13, InvoiceDetails[#Headers], 0)),"")</f>
        <v>Z4575</v>
      </c>
      <c r="C24" s="98" t="str">
        <f t="array" ref="C24">IFERROR(INDEX(InvoiceDetails[],SMALL(IF(InvoiceDetails[Invoice '#]=rngInvoice,ROW(InvoiceDetails[])-ROW(InvoiceDetails[#Headers])), ROW(12:12)), MATCH($C$13, InvoiceDetails[#Headers], 0)),"")</f>
        <v>Invoice 3-456-2 Data 9</v>
      </c>
      <c r="D24" s="98"/>
      <c r="E24" s="98"/>
      <c r="F24" s="98"/>
      <c r="G24" s="98"/>
      <c r="H24" s="41">
        <f t="array" ref="H24">IFERROR(INDEX(InvoiceDetails[],SMALL(IF(InvoiceDetails[Invoice '#]=rngInvoice,ROW(InvoiceDetails[])-ROW(InvoiceDetails[#Headers])), ROW(12:12)), MATCH($H$13, InvoiceDetails[#Headers], 0)),"")</f>
        <v>5</v>
      </c>
      <c r="I24" s="97">
        <f t="array" ref="I24">IFERROR(INDEX(InvoiceDetails[],SMALL(IF(InvoiceDetails[Invoice '#]=rngInvoice,ROW(InvoiceDetails[])-ROW(InvoiceDetails[#Headers])), ROW(12:12)), MATCH($I$13, InvoiceDetails[#Headers], 0)),"")</f>
        <v>23.42</v>
      </c>
      <c r="J24" s="97"/>
      <c r="K24" s="50">
        <f t="array" ref="K24">IFERROR(INDEX(InvoiceDetails[],SMALL(IF(InvoiceDetails[Invoice '#]=rngInvoice,ROW(InvoiceDetails[])-ROW(InvoiceDetails[#Headers])), ROW(12:12)), MATCH($K$13, InvoiceDetails[#Headers], 0)),"")</f>
        <v>0.03</v>
      </c>
      <c r="L24" s="48">
        <f t="shared" si="0"/>
        <v>113.587</v>
      </c>
    </row>
    <row r="25" spans="2:12" s="78" customFormat="1" ht="20.100000000000001" customHeight="1" x14ac:dyDescent="0.2">
      <c r="B25" s="40" t="str">
        <f t="array" ref="B25">IFERROR(INDEX(InvoiceDetails[],SMALL(IF(InvoiceDetails[Invoice '#]=rngInvoice,ROW(InvoiceDetails[])-ROW(InvoiceDetails[#Headers])), ROW(13:13)), MATCH($B$13, InvoiceDetails[#Headers], 0)),"")</f>
        <v>Z4576</v>
      </c>
      <c r="C25" s="98" t="str">
        <f t="array" ref="C25">IFERROR(INDEX(InvoiceDetails[],SMALL(IF(InvoiceDetails[Invoice '#]=rngInvoice,ROW(InvoiceDetails[])-ROW(InvoiceDetails[#Headers])), ROW(13:13)), MATCH($C$13, InvoiceDetails[#Headers], 0)),"")</f>
        <v>Invoice 3-456-2 Data 10</v>
      </c>
      <c r="D25" s="98"/>
      <c r="E25" s="98"/>
      <c r="F25" s="98"/>
      <c r="G25" s="98"/>
      <c r="H25" s="41">
        <f t="array" ref="H25">IFERROR(INDEX(InvoiceDetails[],SMALL(IF(InvoiceDetails[Invoice '#]=rngInvoice,ROW(InvoiceDetails[])-ROW(InvoiceDetails[#Headers])), ROW(13:13)), MATCH($H$13, InvoiceDetails[#Headers], 0)),"")</f>
        <v>80</v>
      </c>
      <c r="I25" s="97">
        <f t="array" ref="I25">IFERROR(INDEX(InvoiceDetails[],SMALL(IF(InvoiceDetails[Invoice '#]=rngInvoice,ROW(InvoiceDetails[])-ROW(InvoiceDetails[#Headers])), ROW(13:13)), MATCH($I$13, InvoiceDetails[#Headers], 0)),"")</f>
        <v>42.48</v>
      </c>
      <c r="J25" s="97"/>
      <c r="K25" s="50">
        <f t="array" ref="K25">IFERROR(INDEX(InvoiceDetails[],SMALL(IF(InvoiceDetails[Invoice '#]=rngInvoice,ROW(InvoiceDetails[])-ROW(InvoiceDetails[#Headers])), ROW(13:13)), MATCH($K$13, InvoiceDetails[#Headers], 0)),"")</f>
        <v>0.05</v>
      </c>
      <c r="L25" s="48">
        <f t="shared" si="0"/>
        <v>3228.4799999999996</v>
      </c>
    </row>
    <row r="26" spans="2:12" s="78" customFormat="1" ht="20.100000000000001" customHeight="1" x14ac:dyDescent="0.2">
      <c r="B26" s="40" t="str">
        <f t="array" ref="B26">IFERROR(INDEX(InvoiceDetails[],SMALL(IF(InvoiceDetails[Invoice '#]=rngInvoice,ROW(InvoiceDetails[])-ROW(InvoiceDetails[#Headers])), ROW(14:14)), MATCH($B$13, InvoiceDetails[#Headers], 0)),"")</f>
        <v>Z4577</v>
      </c>
      <c r="C26" s="98" t="str">
        <f t="array" ref="C26">IFERROR(INDEX(InvoiceDetails[],SMALL(IF(InvoiceDetails[Invoice '#]=rngInvoice,ROW(InvoiceDetails[])-ROW(InvoiceDetails[#Headers])), ROW(14:14)), MATCH($C$13, InvoiceDetails[#Headers], 0)),"")</f>
        <v>Invoice 3-456-2 Data 11</v>
      </c>
      <c r="D26" s="98"/>
      <c r="E26" s="98"/>
      <c r="F26" s="98"/>
      <c r="G26" s="98"/>
      <c r="H26" s="41">
        <f t="array" ref="H26">IFERROR(INDEX(InvoiceDetails[],SMALL(IF(InvoiceDetails[Invoice '#]=rngInvoice,ROW(InvoiceDetails[])-ROW(InvoiceDetails[#Headers])), ROW(14:14)), MATCH($H$13, InvoiceDetails[#Headers], 0)),"")</f>
        <v>65</v>
      </c>
      <c r="I26" s="97">
        <f t="array" ref="I26">IFERROR(INDEX(InvoiceDetails[],SMALL(IF(InvoiceDetails[Invoice '#]=rngInvoice,ROW(InvoiceDetails[])-ROW(InvoiceDetails[#Headers])), ROW(14:14)), MATCH($I$13, InvoiceDetails[#Headers], 0)),"")</f>
        <v>108</v>
      </c>
      <c r="J26" s="97"/>
      <c r="K26" s="50">
        <f t="array" ref="K26">IFERROR(INDEX(InvoiceDetails[],SMALL(IF(InvoiceDetails[Invoice '#]=rngInvoice,ROW(InvoiceDetails[])-ROW(InvoiceDetails[#Headers])), ROW(14:14)), MATCH($K$13, InvoiceDetails[#Headers], 0)),"")</f>
        <v>0.1</v>
      </c>
      <c r="L26" s="48">
        <f t="shared" si="0"/>
        <v>6318</v>
      </c>
    </row>
    <row r="27" spans="2:12" s="78" customFormat="1" ht="20.100000000000001" customHeight="1" x14ac:dyDescent="0.2">
      <c r="B27" s="40" t="str">
        <f t="array" ref="B27">IFERROR(INDEX(InvoiceDetails[],SMALL(IF(InvoiceDetails[Invoice '#]=rngInvoice,ROW(InvoiceDetails[])-ROW(InvoiceDetails[#Headers])), ROW(15:15)), MATCH($B$13, InvoiceDetails[#Headers], 0)),"")</f>
        <v>Z4578</v>
      </c>
      <c r="C27" s="98" t="str">
        <f t="array" ref="C27">IFERROR(INDEX(InvoiceDetails[],SMALL(IF(InvoiceDetails[Invoice '#]=rngInvoice,ROW(InvoiceDetails[])-ROW(InvoiceDetails[#Headers])), ROW(15:15)), MATCH($C$13, InvoiceDetails[#Headers], 0)),"")</f>
        <v>Invoice 3-456-2 Data 12</v>
      </c>
      <c r="D27" s="98"/>
      <c r="E27" s="98"/>
      <c r="F27" s="98"/>
      <c r="G27" s="98"/>
      <c r="H27" s="41">
        <f t="array" ref="H27">IFERROR(INDEX(InvoiceDetails[],SMALL(IF(InvoiceDetails[Invoice '#]=rngInvoice,ROW(InvoiceDetails[])-ROW(InvoiceDetails[#Headers])), ROW(15:15)), MATCH($H$13, InvoiceDetails[#Headers], 0)),"")</f>
        <v>44</v>
      </c>
      <c r="I27" s="97">
        <f t="array" ref="I27">IFERROR(INDEX(InvoiceDetails[],SMALL(IF(InvoiceDetails[Invoice '#]=rngInvoice,ROW(InvoiceDetails[])-ROW(InvoiceDetails[#Headers])), ROW(15:15)), MATCH($I$13, InvoiceDetails[#Headers], 0)),"")</f>
        <v>27.14</v>
      </c>
      <c r="J27" s="97"/>
      <c r="K27" s="50">
        <f t="array" ref="K27">IFERROR(INDEX(InvoiceDetails[],SMALL(IF(InvoiceDetails[Invoice '#]=rngInvoice,ROW(InvoiceDetails[])-ROW(InvoiceDetails[#Headers])), ROW(15:15)), MATCH($K$13, InvoiceDetails[#Headers], 0)),"")</f>
        <v>0.01</v>
      </c>
      <c r="L27" s="48">
        <f t="shared" si="0"/>
        <v>1182.2184</v>
      </c>
    </row>
    <row r="28" spans="2:12" s="78" customFormat="1" ht="20.100000000000001" customHeight="1" x14ac:dyDescent="0.2">
      <c r="B28" s="40" t="str">
        <f t="array" ref="B28">IFERROR(INDEX(InvoiceDetails[],SMALL(IF(InvoiceDetails[Invoice '#]=rngInvoice,ROW(InvoiceDetails[])-ROW(InvoiceDetails[#Headers])), ROW(16:16)), MATCH($B$13, InvoiceDetails[#Headers], 0)),"")</f>
        <v/>
      </c>
      <c r="C28" s="98" t="str">
        <f t="array" ref="C28">IFERROR(INDEX(InvoiceDetails[],SMALL(IF(InvoiceDetails[Invoice '#]=rngInvoice,ROW(InvoiceDetails[])-ROW(InvoiceDetails[#Headers])), ROW(16:16)), MATCH($C$13, InvoiceDetails[#Headers], 0)),"")</f>
        <v/>
      </c>
      <c r="D28" s="98"/>
      <c r="E28" s="98"/>
      <c r="F28" s="98"/>
      <c r="G28" s="98"/>
      <c r="H28" s="41" t="str">
        <f t="array" ref="H28">IFERROR(INDEX(InvoiceDetails[],SMALL(IF(InvoiceDetails[Invoice '#]=rngInvoice,ROW(InvoiceDetails[])-ROW(InvoiceDetails[#Headers])), ROW(16:16)), MATCH($H$13, InvoiceDetails[#Headers], 0)),"")</f>
        <v/>
      </c>
      <c r="I28" s="97" t="str">
        <f t="array" ref="I28">IFERROR(INDEX(InvoiceDetails[],SMALL(IF(InvoiceDetails[Invoice '#]=rngInvoice,ROW(InvoiceDetails[])-ROW(InvoiceDetails[#Headers])), ROW(16:16)), MATCH($I$13, InvoiceDetails[#Headers], 0)),"")</f>
        <v/>
      </c>
      <c r="J28" s="97"/>
      <c r="K28" s="50" t="str">
        <f t="array" ref="K28">IFERROR(INDEX(InvoiceDetails[],SMALL(IF(InvoiceDetails[Invoice '#]=rngInvoice,ROW(InvoiceDetails[])-ROW(InvoiceDetails[#Headers])), ROW(16:16)), MATCH($K$13, InvoiceDetails[#Headers], 0)),"")</f>
        <v/>
      </c>
      <c r="L28" s="48" t="str">
        <f t="shared" si="0"/>
        <v/>
      </c>
    </row>
    <row r="29" spans="2:12" s="78" customFormat="1" ht="20.100000000000001" customHeight="1" x14ac:dyDescent="0.2">
      <c r="B29" s="40" t="str">
        <f t="array" ref="B29">IFERROR(INDEX(InvoiceDetails[],SMALL(IF(InvoiceDetails[Invoice '#]=rngInvoice,ROW(InvoiceDetails[])-ROW(InvoiceDetails[#Headers])), ROW(17:17)), MATCH($B$13, InvoiceDetails[#Headers], 0)),"")</f>
        <v/>
      </c>
      <c r="C29" s="98" t="str">
        <f t="array" ref="C29">IFERROR(INDEX(InvoiceDetails[],SMALL(IF(InvoiceDetails[Invoice '#]=rngInvoice,ROW(InvoiceDetails[])-ROW(InvoiceDetails[#Headers])), ROW(17:17)), MATCH($C$13, InvoiceDetails[#Headers], 0)),"")</f>
        <v/>
      </c>
      <c r="D29" s="98"/>
      <c r="E29" s="98"/>
      <c r="F29" s="98"/>
      <c r="G29" s="98"/>
      <c r="H29" s="41" t="str">
        <f t="array" ref="H29">IFERROR(INDEX(InvoiceDetails[],SMALL(IF(InvoiceDetails[Invoice '#]=rngInvoice,ROW(InvoiceDetails[])-ROW(InvoiceDetails[#Headers])), ROW(17:17)), MATCH($H$13, InvoiceDetails[#Headers], 0)),"")</f>
        <v/>
      </c>
      <c r="I29" s="97" t="str">
        <f t="array" ref="I29">IFERROR(INDEX(InvoiceDetails[],SMALL(IF(InvoiceDetails[Invoice '#]=rngInvoice,ROW(InvoiceDetails[])-ROW(InvoiceDetails[#Headers])), ROW(17:17)), MATCH($I$13, InvoiceDetails[#Headers], 0)),"")</f>
        <v/>
      </c>
      <c r="J29" s="97"/>
      <c r="K29" s="50" t="str">
        <f t="array" ref="K29">IFERROR(INDEX(InvoiceDetails[],SMALL(IF(InvoiceDetails[Invoice '#]=rngInvoice,ROW(InvoiceDetails[])-ROW(InvoiceDetails[#Headers])), ROW(17:17)), MATCH($K$13, InvoiceDetails[#Headers], 0)),"")</f>
        <v/>
      </c>
      <c r="L29" s="48" t="str">
        <f t="shared" si="0"/>
        <v/>
      </c>
    </row>
    <row r="30" spans="2:12" s="78" customFormat="1" ht="20.100000000000001" customHeight="1" x14ac:dyDescent="0.2">
      <c r="B30" s="40" t="str">
        <f t="array" ref="B30">IFERROR(INDEX(InvoiceDetails[],SMALL(IF(InvoiceDetails[Invoice '#]=rngInvoice,ROW(InvoiceDetails[])-ROW(InvoiceDetails[#Headers])), ROW(18:18)), MATCH($B$13, InvoiceDetails[#Headers], 0)),"")</f>
        <v/>
      </c>
      <c r="C30" s="98" t="str">
        <f t="array" ref="C30">IFERROR(INDEX(InvoiceDetails[],SMALL(IF(InvoiceDetails[Invoice '#]=rngInvoice,ROW(InvoiceDetails[])-ROW(InvoiceDetails[#Headers])), ROW(18:18)), MATCH($C$13, InvoiceDetails[#Headers], 0)),"")</f>
        <v/>
      </c>
      <c r="D30" s="98"/>
      <c r="E30" s="98"/>
      <c r="F30" s="98"/>
      <c r="G30" s="98"/>
      <c r="H30" s="41" t="str">
        <f t="array" ref="H30">IFERROR(INDEX(InvoiceDetails[],SMALL(IF(InvoiceDetails[Invoice '#]=rngInvoice,ROW(InvoiceDetails[])-ROW(InvoiceDetails[#Headers])), ROW(18:18)), MATCH($H$13, InvoiceDetails[#Headers], 0)),"")</f>
        <v/>
      </c>
      <c r="I30" s="97" t="str">
        <f t="array" ref="I30">IFERROR(INDEX(InvoiceDetails[],SMALL(IF(InvoiceDetails[Invoice '#]=rngInvoice,ROW(InvoiceDetails[])-ROW(InvoiceDetails[#Headers])), ROW(18:18)), MATCH($I$13, InvoiceDetails[#Headers], 0)),"")</f>
        <v/>
      </c>
      <c r="J30" s="97"/>
      <c r="K30" s="50" t="str">
        <f t="array" ref="K30">IFERROR(INDEX(InvoiceDetails[],SMALL(IF(InvoiceDetails[Invoice '#]=rngInvoice,ROW(InvoiceDetails[])-ROW(InvoiceDetails[#Headers])), ROW(18:18)), MATCH($K$13, InvoiceDetails[#Headers], 0)),"")</f>
        <v/>
      </c>
      <c r="L30" s="48" t="str">
        <f t="shared" si="0"/>
        <v/>
      </c>
    </row>
    <row r="31" spans="2:12" s="78" customFormat="1" ht="20.100000000000001" customHeight="1" x14ac:dyDescent="0.2">
      <c r="B31" s="40" t="str">
        <f t="array" ref="B31">IFERROR(INDEX(InvoiceDetails[],SMALL(IF(InvoiceDetails[Invoice '#]=rngInvoice,ROW(InvoiceDetails[])-ROW(InvoiceDetails[#Headers])), ROW(19:19)), MATCH($B$13, InvoiceDetails[#Headers], 0)),"")</f>
        <v/>
      </c>
      <c r="C31" s="98" t="str">
        <f t="array" ref="C31">IFERROR(INDEX(InvoiceDetails[],SMALL(IF(InvoiceDetails[Invoice '#]=rngInvoice,ROW(InvoiceDetails[])-ROW(InvoiceDetails[#Headers])), ROW(19:19)), MATCH($C$13, InvoiceDetails[#Headers], 0)),"")</f>
        <v/>
      </c>
      <c r="D31" s="98"/>
      <c r="E31" s="98"/>
      <c r="F31" s="98"/>
      <c r="G31" s="98"/>
      <c r="H31" s="41" t="str">
        <f t="array" ref="H31">IFERROR(INDEX(InvoiceDetails[],SMALL(IF(InvoiceDetails[Invoice '#]=rngInvoice,ROW(InvoiceDetails[])-ROW(InvoiceDetails[#Headers])), ROW(19:19)), MATCH($H$13, InvoiceDetails[#Headers], 0)),"")</f>
        <v/>
      </c>
      <c r="I31" s="97" t="str">
        <f t="array" ref="I31">IFERROR(INDEX(InvoiceDetails[],SMALL(IF(InvoiceDetails[Invoice '#]=rngInvoice,ROW(InvoiceDetails[])-ROW(InvoiceDetails[#Headers])), ROW(19:19)), MATCH($I$13, InvoiceDetails[#Headers], 0)),"")</f>
        <v/>
      </c>
      <c r="J31" s="97"/>
      <c r="K31" s="50" t="str">
        <f t="array" ref="K31">IFERROR(INDEX(InvoiceDetails[],SMALL(IF(InvoiceDetails[Invoice '#]=rngInvoice,ROW(InvoiceDetails[])-ROW(InvoiceDetails[#Headers])), ROW(19:19)), MATCH($K$13, InvoiceDetails[#Headers], 0)),"")</f>
        <v/>
      </c>
      <c r="L31" s="48" t="str">
        <f t="shared" si="0"/>
        <v/>
      </c>
    </row>
    <row r="32" spans="2:12" s="78" customFormat="1" ht="20.100000000000001" customHeight="1" x14ac:dyDescent="0.2">
      <c r="B32" s="40" t="str">
        <f t="array" ref="B32">IFERROR(INDEX(InvoiceDetails[],SMALL(IF(InvoiceDetails[Invoice '#]=rngInvoice,ROW(InvoiceDetails[])-ROW(InvoiceDetails[#Headers])), ROW(20:20)), MATCH($B$13, InvoiceDetails[#Headers], 0)),"")</f>
        <v/>
      </c>
      <c r="C32" s="98" t="str">
        <f t="array" ref="C32">IFERROR(INDEX(InvoiceDetails[],SMALL(IF(InvoiceDetails[Invoice '#]=rngInvoice,ROW(InvoiceDetails[])-ROW(InvoiceDetails[#Headers])), ROW(20:20)), MATCH($C$13, InvoiceDetails[#Headers], 0)),"")</f>
        <v/>
      </c>
      <c r="D32" s="98"/>
      <c r="E32" s="98"/>
      <c r="F32" s="98"/>
      <c r="G32" s="98"/>
      <c r="H32" s="41" t="str">
        <f t="array" ref="H32">IFERROR(INDEX(InvoiceDetails[],SMALL(IF(InvoiceDetails[Invoice '#]=rngInvoice,ROW(InvoiceDetails[])-ROW(InvoiceDetails[#Headers])), ROW(20:20)), MATCH($H$13, InvoiceDetails[#Headers], 0)),"")</f>
        <v/>
      </c>
      <c r="I32" s="97" t="str">
        <f t="array" ref="I32">IFERROR(INDEX(InvoiceDetails[],SMALL(IF(InvoiceDetails[Invoice '#]=rngInvoice,ROW(InvoiceDetails[])-ROW(InvoiceDetails[#Headers])), ROW(20:20)), MATCH($I$13, InvoiceDetails[#Headers], 0)),"")</f>
        <v/>
      </c>
      <c r="J32" s="97"/>
      <c r="K32" s="50" t="str">
        <f t="array" ref="K32">IFERROR(INDEX(InvoiceDetails[],SMALL(IF(InvoiceDetails[Invoice '#]=rngInvoice,ROW(InvoiceDetails[])-ROW(InvoiceDetails[#Headers])), ROW(20:20)), MATCH($K$13, InvoiceDetails[#Headers], 0)),"")</f>
        <v/>
      </c>
      <c r="L32" s="48" t="str">
        <f t="shared" si="0"/>
        <v/>
      </c>
    </row>
    <row r="33" spans="2:15" s="78" customFormat="1" ht="20.100000000000001" customHeight="1" x14ac:dyDescent="0.2">
      <c r="B33" s="40" t="str">
        <f t="array" ref="B33">IFERROR(INDEX(InvoiceDetails[],SMALL(IF(InvoiceDetails[Invoice '#]=rngInvoice,ROW(InvoiceDetails[])-ROW(InvoiceDetails[#Headers])), ROW(21:21)), MATCH($B$13, InvoiceDetails[#Headers], 0)),"")</f>
        <v/>
      </c>
      <c r="C33" s="98" t="str">
        <f t="array" ref="C33">IFERROR(INDEX(InvoiceDetails[],SMALL(IF(InvoiceDetails[Invoice '#]=rngInvoice,ROW(InvoiceDetails[])-ROW(InvoiceDetails[#Headers])), ROW(21:21)), MATCH($C$13, InvoiceDetails[#Headers], 0)),"")</f>
        <v/>
      </c>
      <c r="D33" s="98"/>
      <c r="E33" s="98"/>
      <c r="F33" s="98"/>
      <c r="G33" s="98"/>
      <c r="H33" s="41" t="str">
        <f t="array" ref="H33">IFERROR(INDEX(InvoiceDetails[],SMALL(IF(InvoiceDetails[Invoice '#]=rngInvoice,ROW(InvoiceDetails[])-ROW(InvoiceDetails[#Headers])), ROW(21:21)), MATCH($H$13, InvoiceDetails[#Headers], 0)),"")</f>
        <v/>
      </c>
      <c r="I33" s="97" t="str">
        <f t="array" ref="I33">IFERROR(INDEX(InvoiceDetails[],SMALL(IF(InvoiceDetails[Invoice '#]=rngInvoice,ROW(InvoiceDetails[])-ROW(InvoiceDetails[#Headers])), ROW(21:21)), MATCH($I$13, InvoiceDetails[#Headers], 0)),"")</f>
        <v/>
      </c>
      <c r="J33" s="97"/>
      <c r="K33" s="50" t="str">
        <f t="array" ref="K33">IFERROR(INDEX(InvoiceDetails[],SMALL(IF(InvoiceDetails[Invoice '#]=rngInvoice,ROW(InvoiceDetails[])-ROW(InvoiceDetails[#Headers])), ROW(21:21)), MATCH($K$13, InvoiceDetails[#Headers], 0)),"")</f>
        <v/>
      </c>
      <c r="L33" s="48" t="str">
        <f t="shared" si="0"/>
        <v/>
      </c>
    </row>
    <row r="34" spans="2:15" s="78" customFormat="1" ht="20.100000000000001" customHeight="1" x14ac:dyDescent="0.2">
      <c r="B34" s="40" t="str">
        <f t="array" ref="B34">IFERROR(INDEX(InvoiceDetails[],SMALL(IF(InvoiceDetails[Invoice '#]=rngInvoice,ROW(InvoiceDetails[])-ROW(InvoiceDetails[#Headers])), ROW(22:22)), MATCH($B$13, InvoiceDetails[#Headers], 0)),"")</f>
        <v/>
      </c>
      <c r="C34" s="98" t="str">
        <f t="array" ref="C34">IFERROR(INDEX(InvoiceDetails[],SMALL(IF(InvoiceDetails[Invoice '#]=rngInvoice,ROW(InvoiceDetails[])-ROW(InvoiceDetails[#Headers])), ROW(22:22)), MATCH($C$13, InvoiceDetails[#Headers], 0)),"")</f>
        <v/>
      </c>
      <c r="D34" s="98"/>
      <c r="E34" s="98"/>
      <c r="F34" s="98"/>
      <c r="G34" s="98"/>
      <c r="H34" s="41" t="str">
        <f t="array" ref="H34">IFERROR(INDEX(InvoiceDetails[],SMALL(IF(InvoiceDetails[Invoice '#]=rngInvoice,ROW(InvoiceDetails[])-ROW(InvoiceDetails[#Headers])), ROW(22:22)), MATCH($H$13, InvoiceDetails[#Headers], 0)),"")</f>
        <v/>
      </c>
      <c r="I34" s="97" t="str">
        <f t="array" ref="I34">IFERROR(INDEX(InvoiceDetails[],SMALL(IF(InvoiceDetails[Invoice '#]=rngInvoice,ROW(InvoiceDetails[])-ROW(InvoiceDetails[#Headers])), ROW(22:22)), MATCH($I$13, InvoiceDetails[#Headers], 0)),"")</f>
        <v/>
      </c>
      <c r="J34" s="97"/>
      <c r="K34" s="50" t="str">
        <f t="array" ref="K34">IFERROR(INDEX(InvoiceDetails[],SMALL(IF(InvoiceDetails[Invoice '#]=rngInvoice,ROW(InvoiceDetails[])-ROW(InvoiceDetails[#Headers])), ROW(22:22)), MATCH($K$13, InvoiceDetails[#Headers], 0)),"")</f>
        <v/>
      </c>
      <c r="L34" s="48" t="str">
        <f t="shared" si="0"/>
        <v/>
      </c>
    </row>
    <row r="35" spans="2:15" s="78" customFormat="1" ht="20.100000000000001" customHeight="1" x14ac:dyDescent="0.2">
      <c r="B35" s="40" t="str">
        <f t="array" ref="B35">IFERROR(INDEX(InvoiceDetails[],SMALL(IF(InvoiceDetails[Invoice '#]=rngInvoice,ROW(InvoiceDetails[])-ROW(InvoiceDetails[#Headers])), ROW(23:23)), MATCH($B$13, InvoiceDetails[#Headers], 0)),"")</f>
        <v/>
      </c>
      <c r="C35" s="98" t="str">
        <f t="array" ref="C35">IFERROR(INDEX(InvoiceDetails[],SMALL(IF(InvoiceDetails[Invoice '#]=rngInvoice,ROW(InvoiceDetails[])-ROW(InvoiceDetails[#Headers])), ROW(23:23)), MATCH($C$13, InvoiceDetails[#Headers], 0)),"")</f>
        <v/>
      </c>
      <c r="D35" s="98"/>
      <c r="E35" s="98"/>
      <c r="F35" s="98"/>
      <c r="G35" s="98"/>
      <c r="H35" s="41" t="str">
        <f t="array" ref="H35">IFERROR(INDEX(InvoiceDetails[],SMALL(IF(InvoiceDetails[Invoice '#]=rngInvoice,ROW(InvoiceDetails[])-ROW(InvoiceDetails[#Headers])), ROW(23:23)), MATCH($H$13, InvoiceDetails[#Headers], 0)),"")</f>
        <v/>
      </c>
      <c r="I35" s="97" t="str">
        <f t="array" ref="I35">IFERROR(INDEX(InvoiceDetails[],SMALL(IF(InvoiceDetails[Invoice '#]=rngInvoice,ROW(InvoiceDetails[])-ROW(InvoiceDetails[#Headers])), ROW(23:23)), MATCH($I$13, InvoiceDetails[#Headers], 0)),"")</f>
        <v/>
      </c>
      <c r="J35" s="97"/>
      <c r="K35" s="50" t="str">
        <f t="array" ref="K35">IFERROR(INDEX(InvoiceDetails[],SMALL(IF(InvoiceDetails[Invoice '#]=rngInvoice,ROW(InvoiceDetails[])-ROW(InvoiceDetails[#Headers])), ROW(23:23)), MATCH($K$13, InvoiceDetails[#Headers], 0)),"")</f>
        <v/>
      </c>
      <c r="L35" s="48" t="str">
        <f t="shared" si="0"/>
        <v/>
      </c>
    </row>
    <row r="36" spans="2:15" s="78" customFormat="1" ht="20.100000000000001" customHeight="1" x14ac:dyDescent="0.2">
      <c r="B36" s="40" t="str">
        <f t="array" ref="B36">IFERROR(INDEX(InvoiceDetails[],SMALL(IF(InvoiceDetails[Invoice '#]=rngInvoice,ROW(InvoiceDetails[])-ROW(InvoiceDetails[#Headers])), ROW(24:24)), MATCH($B$13, InvoiceDetails[#Headers], 0)),"")</f>
        <v/>
      </c>
      <c r="C36" s="98" t="str">
        <f t="array" ref="C36">IFERROR(INDEX(InvoiceDetails[],SMALL(IF(InvoiceDetails[Invoice '#]=rngInvoice,ROW(InvoiceDetails[])-ROW(InvoiceDetails[#Headers])), ROW(24:24)), MATCH($C$13, InvoiceDetails[#Headers], 0)),"")</f>
        <v/>
      </c>
      <c r="D36" s="98"/>
      <c r="E36" s="98"/>
      <c r="F36" s="98"/>
      <c r="G36" s="98"/>
      <c r="H36" s="41" t="str">
        <f t="array" ref="H36">IFERROR(INDEX(InvoiceDetails[],SMALL(IF(InvoiceDetails[Invoice '#]=rngInvoice,ROW(InvoiceDetails[])-ROW(InvoiceDetails[#Headers])), ROW(24:24)), MATCH($H$13, InvoiceDetails[#Headers], 0)),"")</f>
        <v/>
      </c>
      <c r="I36" s="97" t="str">
        <f t="array" ref="I36">IFERROR(INDEX(InvoiceDetails[],SMALL(IF(InvoiceDetails[Invoice '#]=rngInvoice,ROW(InvoiceDetails[])-ROW(InvoiceDetails[#Headers])), ROW(24:24)), MATCH($I$13, InvoiceDetails[#Headers], 0)),"")</f>
        <v/>
      </c>
      <c r="J36" s="97"/>
      <c r="K36" s="50" t="str">
        <f t="array" ref="K36">IFERROR(INDEX(InvoiceDetails[],SMALL(IF(InvoiceDetails[Invoice '#]=rngInvoice,ROW(InvoiceDetails[])-ROW(InvoiceDetails[#Headers])), ROW(24:24)), MATCH($K$13, InvoiceDetails[#Headers], 0)),"")</f>
        <v/>
      </c>
      <c r="L36" s="48" t="str">
        <f t="shared" si="0"/>
        <v/>
      </c>
    </row>
    <row r="37" spans="2:15" s="78" customFormat="1" ht="20.100000000000001" customHeight="1" x14ac:dyDescent="0.2">
      <c r="B37" s="40" t="str">
        <f t="array" ref="B37">IFERROR(INDEX(InvoiceDetails[],SMALL(IF(InvoiceDetails[Invoice '#]=rngInvoice,ROW(InvoiceDetails[])-ROW(InvoiceDetails[#Headers])), ROW(25:25)), MATCH($B$13, InvoiceDetails[#Headers], 0)),"")</f>
        <v/>
      </c>
      <c r="C37" s="98" t="str">
        <f t="array" ref="C37">IFERROR(INDEX(InvoiceDetails[],SMALL(IF(InvoiceDetails[Invoice '#]=rngInvoice,ROW(InvoiceDetails[])-ROW(InvoiceDetails[#Headers])), ROW(25:25)), MATCH($C$13, InvoiceDetails[#Headers], 0)),"")</f>
        <v/>
      </c>
      <c r="D37" s="98"/>
      <c r="E37" s="98"/>
      <c r="F37" s="98"/>
      <c r="G37" s="98"/>
      <c r="H37" s="41" t="str">
        <f t="array" ref="H37">IFERROR(INDEX(InvoiceDetails[],SMALL(IF(InvoiceDetails[Invoice '#]=rngInvoice,ROW(InvoiceDetails[])-ROW(InvoiceDetails[#Headers])), ROW(25:25)), MATCH($H$13, InvoiceDetails[#Headers], 0)),"")</f>
        <v/>
      </c>
      <c r="I37" s="97" t="str">
        <f t="array" ref="I37">IFERROR(INDEX(InvoiceDetails[],SMALL(IF(InvoiceDetails[Invoice '#]=rngInvoice,ROW(InvoiceDetails[])-ROW(InvoiceDetails[#Headers])), ROW(25:25)), MATCH($I$13, InvoiceDetails[#Headers], 0)),"")</f>
        <v/>
      </c>
      <c r="J37" s="97"/>
      <c r="K37" s="50" t="str">
        <f t="array" ref="K37">IFERROR(INDEX(InvoiceDetails[],SMALL(IF(InvoiceDetails[Invoice '#]=rngInvoice,ROW(InvoiceDetails[])-ROW(InvoiceDetails[#Headers])), ROW(25:25)), MATCH($K$13, InvoiceDetails[#Headers], 0)),"")</f>
        <v/>
      </c>
      <c r="L37" s="48" t="str">
        <f t="shared" si="0"/>
        <v/>
      </c>
    </row>
    <row r="38" spans="2:15" s="78" customFormat="1" ht="20.100000000000001" customHeight="1" x14ac:dyDescent="0.2">
      <c r="B38" s="40" t="str">
        <f t="array" ref="B38">IFERROR(INDEX(InvoiceDetails[],SMALL(IF(InvoiceDetails[Invoice '#]=rngInvoice,ROW(InvoiceDetails[])-ROW(InvoiceDetails[#Headers])), ROW(26:26)), MATCH($B$13, InvoiceDetails[#Headers], 0)),"")</f>
        <v/>
      </c>
      <c r="C38" s="98" t="str">
        <f t="array" ref="C38">IFERROR(INDEX(InvoiceDetails[],SMALL(IF(InvoiceDetails[Invoice '#]=rngInvoice,ROW(InvoiceDetails[])-ROW(InvoiceDetails[#Headers])), ROW(26:26)), MATCH($C$13, InvoiceDetails[#Headers], 0)),"")</f>
        <v/>
      </c>
      <c r="D38" s="98"/>
      <c r="E38" s="98"/>
      <c r="F38" s="98"/>
      <c r="G38" s="98"/>
      <c r="H38" s="41" t="str">
        <f t="array" ref="H38">IFERROR(INDEX(InvoiceDetails[],SMALL(IF(InvoiceDetails[Invoice '#]=rngInvoice,ROW(InvoiceDetails[])-ROW(InvoiceDetails[#Headers])), ROW(26:26)), MATCH($H$13, InvoiceDetails[#Headers], 0)),"")</f>
        <v/>
      </c>
      <c r="I38" s="97" t="str">
        <f t="array" ref="I38">IFERROR(INDEX(InvoiceDetails[],SMALL(IF(InvoiceDetails[Invoice '#]=rngInvoice,ROW(InvoiceDetails[])-ROW(InvoiceDetails[#Headers])), ROW(26:26)), MATCH($I$13, InvoiceDetails[#Headers], 0)),"")</f>
        <v/>
      </c>
      <c r="J38" s="97"/>
      <c r="K38" s="50" t="str">
        <f t="array" ref="K38">IFERROR(INDEX(InvoiceDetails[],SMALL(IF(InvoiceDetails[Invoice '#]=rngInvoice,ROW(InvoiceDetails[])-ROW(InvoiceDetails[#Headers])), ROW(26:26)), MATCH($K$13, InvoiceDetails[#Headers], 0)),"")</f>
        <v/>
      </c>
      <c r="L38" s="48" t="str">
        <f t="shared" si="0"/>
        <v/>
      </c>
    </row>
    <row r="39" spans="2:15" s="78" customFormat="1" ht="18" customHeight="1" x14ac:dyDescent="0.2">
      <c r="B39" s="80"/>
      <c r="C39" s="80"/>
      <c r="D39" s="81"/>
      <c r="E39" s="81"/>
      <c r="F39" s="81"/>
      <c r="G39" s="81"/>
      <c r="H39" s="81"/>
      <c r="I39" s="81"/>
      <c r="J39" s="80"/>
      <c r="K39" s="43" t="s">
        <v>17</v>
      </c>
      <c r="L39" s="49">
        <f>SUM(L14:L38)</f>
        <v>18284.243400000003</v>
      </c>
    </row>
    <row r="40" spans="2:15" s="78" customFormat="1" ht="18" customHeight="1" x14ac:dyDescent="0.2">
      <c r="B40" s="80"/>
      <c r="C40" s="80"/>
      <c r="D40" s="81"/>
      <c r="E40" s="81"/>
      <c r="F40" s="81"/>
      <c r="G40" s="81"/>
      <c r="H40" s="81"/>
      <c r="I40" s="81"/>
      <c r="J40" s="80"/>
      <c r="K40" s="43" t="s">
        <v>18</v>
      </c>
      <c r="L40" s="44">
        <f>VLOOKUP(rngInvoice,InvoicesMain[],5)</f>
        <v>8.7499999999999994E-2</v>
      </c>
    </row>
    <row r="41" spans="2:15" s="78" customFormat="1" ht="18" customHeight="1" x14ac:dyDescent="0.2">
      <c r="B41" s="80"/>
      <c r="C41" s="80"/>
      <c r="D41" s="81"/>
      <c r="E41" s="81"/>
      <c r="F41" s="81"/>
      <c r="G41" s="81"/>
      <c r="H41" s="81"/>
      <c r="I41" s="81"/>
      <c r="J41" s="80"/>
      <c r="K41" s="43" t="s">
        <v>19</v>
      </c>
      <c r="L41" s="49">
        <f>L39*L40</f>
        <v>1599.8712975000001</v>
      </c>
      <c r="O41" s="82"/>
    </row>
    <row r="42" spans="2:15" s="78" customFormat="1" ht="18" customHeight="1" x14ac:dyDescent="0.2">
      <c r="B42" s="42" t="str">
        <f>IF(AND(D43=51293108,D44=44689777),"Accounting information is correct!","Accounting information is FALSE")</f>
        <v>Accounting information is FALSE</v>
      </c>
      <c r="C42" s="83"/>
      <c r="D42" s="80"/>
      <c r="E42" s="80"/>
      <c r="F42" s="80"/>
      <c r="G42" s="80"/>
      <c r="H42" s="80"/>
      <c r="I42" s="80"/>
      <c r="J42" s="80"/>
      <c r="K42" s="43" t="s">
        <v>20</v>
      </c>
      <c r="L42" s="45">
        <f>VLOOKUP(rngInvoice,InvoicesMain[],7)</f>
        <v>0</v>
      </c>
    </row>
    <row r="43" spans="2:15" s="78" customFormat="1" ht="18" customHeight="1" x14ac:dyDescent="0.2">
      <c r="B43" s="92" t="s">
        <v>122</v>
      </c>
      <c r="C43" s="92"/>
      <c r="D43" s="93">
        <f>BankingNumber</f>
        <v>11256983</v>
      </c>
      <c r="E43" s="93"/>
      <c r="F43" s="93"/>
      <c r="G43" s="93"/>
      <c r="H43" s="93"/>
      <c r="I43" s="84"/>
      <c r="J43" s="85"/>
      <c r="K43" s="43" t="s">
        <v>16</v>
      </c>
      <c r="L43" s="45">
        <f>VLOOKUP(rngInvoice,InvoicesMain[],6)</f>
        <v>0</v>
      </c>
    </row>
    <row r="44" spans="2:15" ht="18" customHeight="1" x14ac:dyDescent="0.2">
      <c r="B44" s="91" t="s">
        <v>123</v>
      </c>
      <c r="C44" s="91"/>
      <c r="D44" s="94">
        <f>RoutingNumber</f>
        <v>78451296</v>
      </c>
      <c r="E44" s="94"/>
      <c r="F44" s="94"/>
      <c r="G44" s="94"/>
      <c r="H44" s="94"/>
      <c r="I44" s="86"/>
      <c r="J44" s="85"/>
      <c r="K44" s="47" t="s">
        <v>1</v>
      </c>
      <c r="L44" s="46">
        <f>(L39+L41+L42)-L43</f>
        <v>19884.114697500005</v>
      </c>
    </row>
    <row r="46" spans="2:15" ht="51" customHeight="1" x14ac:dyDescent="0.2">
      <c r="B46" s="90" t="str">
        <f>IF(AND(D43=51293108,D44=44689777),"FLAG:  I. DECLARE. BANKRUPTCY!","")</f>
        <v/>
      </c>
      <c r="C46" s="90"/>
      <c r="D46" s="90"/>
      <c r="E46" s="90"/>
      <c r="F46" s="90"/>
      <c r="G46" s="90"/>
      <c r="H46" s="90"/>
      <c r="I46" s="90"/>
    </row>
    <row r="48" spans="2:15" x14ac:dyDescent="0.2"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</row>
    <row r="51" spans="4:12" s="88" customFormat="1" x14ac:dyDescent="0.2">
      <c r="D51" s="56"/>
      <c r="E51" s="56"/>
      <c r="F51" s="56"/>
      <c r="G51" s="56"/>
      <c r="H51" s="56"/>
      <c r="I51" s="56"/>
      <c r="J51" s="56"/>
      <c r="K51" s="56"/>
      <c r="L51" s="56"/>
    </row>
  </sheetData>
  <sheetProtection algorithmName="SHA-512" hashValue="ag4oRhgTYrePY4zQJSK1/iDJyVNyXQHCuCoLJusjHdGq/pcmRWWgsRlnpQxOD16vmAbAUjjmlRyz2Y0PhS0kuA==" saltValue="oqzWWLTXBAAsFQnr7EAXGg==" spinCount="100000" sheet="1" objects="1" scenarios="1" selectLockedCells="1" sort="0"/>
  <mergeCells count="67">
    <mergeCell ref="I37:J37"/>
    <mergeCell ref="I38:J38"/>
    <mergeCell ref="C34:G34"/>
    <mergeCell ref="C35:G35"/>
    <mergeCell ref="C36:G36"/>
    <mergeCell ref="C37:G37"/>
    <mergeCell ref="C38:G38"/>
    <mergeCell ref="I18:J18"/>
    <mergeCell ref="I19:J19"/>
    <mergeCell ref="I34:J34"/>
    <mergeCell ref="I35:J35"/>
    <mergeCell ref="I36:J36"/>
    <mergeCell ref="I13:J13"/>
    <mergeCell ref="I14:J14"/>
    <mergeCell ref="I15:J15"/>
    <mergeCell ref="I16:J16"/>
    <mergeCell ref="I17:J17"/>
    <mergeCell ref="C30:G30"/>
    <mergeCell ref="C31:G31"/>
    <mergeCell ref="B4:C4"/>
    <mergeCell ref="B5:C5"/>
    <mergeCell ref="E4:F4"/>
    <mergeCell ref="E5:F5"/>
    <mergeCell ref="I20:J20"/>
    <mergeCell ref="I21:J21"/>
    <mergeCell ref="I23:J23"/>
    <mergeCell ref="I33:J33"/>
    <mergeCell ref="C32:G32"/>
    <mergeCell ref="C33:G33"/>
    <mergeCell ref="C24:G24"/>
    <mergeCell ref="C26:G26"/>
    <mergeCell ref="C25:G25"/>
    <mergeCell ref="I22:J22"/>
    <mergeCell ref="C27:G27"/>
    <mergeCell ref="I30:J30"/>
    <mergeCell ref="I31:J31"/>
    <mergeCell ref="I32:J32"/>
    <mergeCell ref="C28:G28"/>
    <mergeCell ref="C29:G29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I29:J29"/>
    <mergeCell ref="I24:J24"/>
    <mergeCell ref="I25:J25"/>
    <mergeCell ref="I26:J26"/>
    <mergeCell ref="I27:J27"/>
    <mergeCell ref="I28:J28"/>
    <mergeCell ref="G9:I9"/>
    <mergeCell ref="B12:K12"/>
    <mergeCell ref="C8:E8"/>
    <mergeCell ref="C10:E10"/>
    <mergeCell ref="G8:I8"/>
    <mergeCell ref="G10:I10"/>
    <mergeCell ref="C9:E9"/>
    <mergeCell ref="B46:I46"/>
    <mergeCell ref="B44:C44"/>
    <mergeCell ref="B43:C43"/>
    <mergeCell ref="D43:H43"/>
    <mergeCell ref="D44:H44"/>
  </mergeCells>
  <phoneticPr fontId="1" type="noConversion"/>
  <conditionalFormatting sqref="K39:K43">
    <cfRule type="expression" dxfId="43" priority="7">
      <formula>MOD(ROW(),2)=0</formula>
    </cfRule>
  </conditionalFormatting>
  <conditionalFormatting sqref="B14:K38">
    <cfRule type="expression" dxfId="42" priority="3">
      <formula>MOD(ROW(),2)=0</formula>
    </cfRule>
  </conditionalFormatting>
  <conditionalFormatting sqref="L14:L44">
    <cfRule type="expression" dxfId="41" priority="4">
      <formula>MOD(ROW(),2)=0</formula>
    </cfRule>
    <cfRule type="expression" dxfId="40" priority="5">
      <formula>MOD(ROW(),2)=1</formula>
    </cfRule>
  </conditionalFormatting>
  <dataValidations count="1">
    <dataValidation type="list" allowBlank="1" showInputMessage="1" showErrorMessage="1" errorTitle="Invalid Data" error="Please select and Invoice number from this list. If your invoice isn't shown, check the worksheet named Invoices - Main." sqref="L8">
      <formula1>Invoice_No</formula1>
    </dataValidation>
  </dataValidations>
  <printOptions horizontalCentered="1"/>
  <pageMargins left="0.7" right="0.7" top="1" bottom="1" header="0.3" footer="0.3"/>
  <pageSetup scale="74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  <pageSetUpPr autoPageBreaks="0" fitToPage="1"/>
  </sheetPr>
  <dimension ref="B1:L6"/>
  <sheetViews>
    <sheetView showGridLines="0" zoomScaleNormal="100" workbookViewId="0">
      <selection activeCell="E22" sqref="E22"/>
    </sheetView>
  </sheetViews>
  <sheetFormatPr defaultColWidth="9.140625" defaultRowHeight="18.75" customHeight="1" x14ac:dyDescent="0.2"/>
  <cols>
    <col min="1" max="1" width="2.140625" style="1" customWidth="1"/>
    <col min="2" max="2" width="19.140625" style="1" hidden="1" customWidth="1"/>
    <col min="3" max="3" width="18.85546875" style="1" customWidth="1"/>
    <col min="4" max="4" width="24.85546875" style="1" customWidth="1"/>
    <col min="5" max="5" width="22.28515625" style="1" customWidth="1"/>
    <col min="6" max="6" width="26.7109375" style="1" customWidth="1"/>
    <col min="7" max="7" width="17.28515625" style="1" customWidth="1"/>
    <col min="8" max="8" width="12" style="1" customWidth="1"/>
    <col min="9" max="9" width="13.140625" style="3" customWidth="1"/>
    <col min="10" max="10" width="14.85546875" style="1" customWidth="1"/>
    <col min="11" max="11" width="22.7109375" style="1" customWidth="1"/>
    <col min="12" max="12" width="15.28515625" style="4" customWidth="1"/>
    <col min="13" max="16384" width="9.140625" style="1"/>
  </cols>
  <sheetData>
    <row r="1" spans="2:12" ht="31.5" customHeight="1" x14ac:dyDescent="0.2"/>
    <row r="2" spans="2:12" ht="28.5" customHeight="1" x14ac:dyDescent="0.2">
      <c r="C2" s="6" t="s">
        <v>53</v>
      </c>
    </row>
    <row r="3" spans="2:12" s="7" customFormat="1" ht="21.75" customHeight="1" x14ac:dyDescent="0.2">
      <c r="B3" s="17" t="s">
        <v>10</v>
      </c>
      <c r="C3" s="17" t="s">
        <v>57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92</v>
      </c>
      <c r="J3" s="14" t="s">
        <v>0</v>
      </c>
      <c r="K3" s="14" t="s">
        <v>36</v>
      </c>
      <c r="L3" s="14" t="s">
        <v>11</v>
      </c>
    </row>
    <row r="4" spans="2:12" ht="18.75" customHeight="1" x14ac:dyDescent="0.2">
      <c r="B4" s="18" t="str">
        <f t="shared" ref="B4:B5" si="0">C4&amp; " - "&amp;D4</f>
        <v>1 - Harper Collins</v>
      </c>
      <c r="C4" s="24">
        <v>1</v>
      </c>
      <c r="D4" s="18" t="s">
        <v>101</v>
      </c>
      <c r="E4" s="18" t="s">
        <v>104</v>
      </c>
      <c r="F4" s="18" t="s">
        <v>102</v>
      </c>
      <c r="G4" s="18" t="s">
        <v>105</v>
      </c>
      <c r="H4" s="18" t="s">
        <v>106</v>
      </c>
      <c r="I4" s="18" t="s">
        <v>107</v>
      </c>
      <c r="J4" s="23" t="s">
        <v>103</v>
      </c>
      <c r="K4" s="22" t="s">
        <v>108</v>
      </c>
      <c r="L4" s="23" t="s">
        <v>109</v>
      </c>
    </row>
    <row r="5" spans="2:12" ht="18.75" customHeight="1" x14ac:dyDescent="0.2">
      <c r="B5" s="18" t="str">
        <f t="shared" si="0"/>
        <v>2 - Scranton White Pages</v>
      </c>
      <c r="C5" s="24">
        <v>2</v>
      </c>
      <c r="D5" s="18" t="s">
        <v>110</v>
      </c>
      <c r="E5" s="18" t="s">
        <v>111</v>
      </c>
      <c r="F5" s="18" t="s">
        <v>112</v>
      </c>
      <c r="G5" s="18" t="s">
        <v>105</v>
      </c>
      <c r="H5" s="18" t="s">
        <v>106</v>
      </c>
      <c r="I5" s="18" t="s">
        <v>107</v>
      </c>
      <c r="J5" s="23" t="s">
        <v>113</v>
      </c>
      <c r="K5" s="22" t="s">
        <v>114</v>
      </c>
      <c r="L5" s="23" t="s">
        <v>115</v>
      </c>
    </row>
    <row r="6" spans="2:12" ht="18.75" customHeight="1" x14ac:dyDescent="0.2">
      <c r="B6" s="19" t="s">
        <v>60</v>
      </c>
      <c r="C6" s="17" t="str">
        <f>"Total Customers: "&amp;SUBTOTAL(103,CustomerList[Company '#])</f>
        <v>Total Customers: 2</v>
      </c>
      <c r="D6" s="19"/>
      <c r="E6" s="19"/>
      <c r="F6" s="19"/>
      <c r="G6" s="19"/>
      <c r="H6" s="19"/>
      <c r="I6" s="19"/>
      <c r="J6" s="20"/>
      <c r="K6" s="19"/>
      <c r="L6" s="20"/>
    </row>
  </sheetData>
  <sheetProtection formatCells="0" formatColumns="0" formatRows="0" insertColumns="0" insertRows="0" insertHyperlinks="0" deleteColumns="0" deleteRows="0" selectLockedCells="1" sort="0" autoFilter="0" pivotTables="0"/>
  <conditionalFormatting sqref="C4:C5">
    <cfRule type="duplicateValues" dxfId="39" priority="11"/>
  </conditionalFormatting>
  <conditionalFormatting sqref="D4:D5">
    <cfRule type="duplicateValues" dxfId="38" priority="12"/>
  </conditionalFormatting>
  <hyperlinks>
    <hyperlink ref="K4" r:id="rId1"/>
    <hyperlink ref="K5" r:id="rId2"/>
  </hyperlinks>
  <printOptions horizontalCentered="1"/>
  <pageMargins left="0.25" right="0.25" top="0.75" bottom="0.75" header="0.3" footer="0.3"/>
  <pageSetup scale="77" fitToHeight="0" orientation="landscape" r:id="rId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39997558519241921"/>
    <pageSetUpPr autoPageBreaks="0" fitToPage="1"/>
  </sheetPr>
  <dimension ref="B1:K6"/>
  <sheetViews>
    <sheetView showGridLines="0" zoomScaleNormal="100" workbookViewId="0">
      <selection activeCell="E7" sqref="E7"/>
    </sheetView>
  </sheetViews>
  <sheetFormatPr defaultColWidth="9.140625" defaultRowHeight="18.75" customHeight="1" x14ac:dyDescent="0.2"/>
  <cols>
    <col min="1" max="1" width="2.140625" style="1" customWidth="1"/>
    <col min="2" max="2" width="15" style="1" customWidth="1"/>
    <col min="3" max="3" width="20.85546875" style="1" customWidth="1"/>
    <col min="4" max="4" width="15.28515625" style="1" customWidth="1"/>
    <col min="5" max="5" width="25.140625" style="1" customWidth="1"/>
    <col min="6" max="6" width="11.5703125" style="5" customWidth="1"/>
    <col min="7" max="7" width="11.42578125" style="5" customWidth="1"/>
    <col min="8" max="8" width="13.7109375" style="5" customWidth="1"/>
    <col min="9" max="9" width="16.5703125" style="5" customWidth="1"/>
    <col min="10" max="10" width="15.140625" style="5" customWidth="1"/>
    <col min="11" max="11" width="30" style="1" customWidth="1"/>
    <col min="12" max="12" width="2.140625" style="1" customWidth="1"/>
    <col min="13" max="16384" width="9.140625" style="1"/>
  </cols>
  <sheetData>
    <row r="1" spans="2:11" ht="31.5" customHeight="1" x14ac:dyDescent="0.2"/>
    <row r="2" spans="2:11" ht="28.5" customHeight="1" x14ac:dyDescent="0.2">
      <c r="B2" s="6" t="s">
        <v>54</v>
      </c>
    </row>
    <row r="3" spans="2:11" ht="21.75" customHeight="1" x14ac:dyDescent="0.2">
      <c r="B3" s="14" t="s">
        <v>58</v>
      </c>
      <c r="C3" s="14" t="s">
        <v>63</v>
      </c>
      <c r="D3" s="14" t="s">
        <v>29</v>
      </c>
      <c r="E3" s="14" t="s">
        <v>7</v>
      </c>
      <c r="F3" s="15" t="s">
        <v>18</v>
      </c>
      <c r="G3" s="15" t="s">
        <v>20</v>
      </c>
      <c r="H3" s="15" t="s">
        <v>78</v>
      </c>
      <c r="I3" s="15" t="s">
        <v>61</v>
      </c>
      <c r="J3" s="15" t="s">
        <v>59</v>
      </c>
      <c r="K3" s="14" t="s">
        <v>9</v>
      </c>
    </row>
    <row r="4" spans="2:11" ht="18.75" customHeight="1" x14ac:dyDescent="0.2">
      <c r="B4" s="24" t="s">
        <v>22</v>
      </c>
      <c r="C4" s="24" t="s">
        <v>116</v>
      </c>
      <c r="D4" s="25">
        <v>42569</v>
      </c>
      <c r="E4" s="24" t="s">
        <v>101</v>
      </c>
      <c r="F4" s="13">
        <v>8.7499999999999994E-2</v>
      </c>
      <c r="G4" s="12">
        <v>100</v>
      </c>
      <c r="H4" s="12">
        <v>100</v>
      </c>
      <c r="I4" s="12">
        <f>SUMIF(InvoiceDetails[Invoice '#],"="&amp;InvoicesMain[[#This Row],[Invoice '#]],InvoiceDetails[Total])</f>
        <v>3792.82</v>
      </c>
      <c r="J4" s="12">
        <f>(InvoicesMain[[#This Row],[Detail Total]]*(1+InvoicesMain[[#This Row],[Tax Rate]]))+InvoicesMain[[#This Row],[Other]]-InvoicesMain[[#This Row],[Deposit]]</f>
        <v>4124.69175</v>
      </c>
      <c r="K4" s="9"/>
    </row>
    <row r="5" spans="2:11" ht="18.75" customHeight="1" x14ac:dyDescent="0.2">
      <c r="B5" s="24" t="s">
        <v>65</v>
      </c>
      <c r="C5" s="24" t="s">
        <v>117</v>
      </c>
      <c r="D5" s="25">
        <v>42571</v>
      </c>
      <c r="E5" s="24" t="s">
        <v>110</v>
      </c>
      <c r="F5" s="13">
        <v>8.7499999999999994E-2</v>
      </c>
      <c r="G5" s="12"/>
      <c r="H5" s="12"/>
      <c r="I5" s="12">
        <f>SUMIF(InvoiceDetails[Invoice '#],"="&amp;InvoicesMain[[#This Row],[Invoice '#]],InvoiceDetails[Total])</f>
        <v>20414.400000000001</v>
      </c>
      <c r="J5" s="12">
        <f>(InvoicesMain[[#This Row],[Detail Total]]*(1+InvoicesMain[[#This Row],[Tax Rate]]))+InvoicesMain[[#This Row],[Other]]-InvoicesMain[[#This Row],[Deposit]]</f>
        <v>22200.66</v>
      </c>
      <c r="K5" s="9"/>
    </row>
    <row r="6" spans="2:11" ht="18.75" customHeight="1" x14ac:dyDescent="0.2">
      <c r="B6" s="14" t="s">
        <v>64</v>
      </c>
      <c r="C6" s="14" t="str">
        <f>"Total Invoices: "&amp;SUBTOTAL(103,InvoicesMain[Invoice '#])</f>
        <v>Total Invoices: 2</v>
      </c>
      <c r="D6" s="26"/>
      <c r="E6" s="27"/>
      <c r="F6" s="28"/>
      <c r="G6" s="29">
        <f>SUBTOTAL(109,InvoicesMain[Other])</f>
        <v>100</v>
      </c>
      <c r="H6" s="29">
        <f>SUBTOTAL(109,InvoicesMain[Deposit])</f>
        <v>100</v>
      </c>
      <c r="I6" s="29">
        <f>SUBTOTAL(109,InvoicesMain[Detail Total])</f>
        <v>24207.22</v>
      </c>
      <c r="J6" s="29">
        <f>SUBTOTAL(109,InvoicesMain[Invoice Total])</f>
        <v>26325.351750000002</v>
      </c>
      <c r="K6" s="16"/>
    </row>
  </sheetData>
  <sheetProtection formatCells="0" formatColumns="0" formatRows="0" insertRows="0" insertHyperlinks="0" deleteRows="0" selectLockedCells="1" sort="0" autoFilter="0" pivotTables="0"/>
  <conditionalFormatting sqref="B4:B5">
    <cfRule type="duplicateValues" dxfId="33" priority="13"/>
  </conditionalFormatting>
  <dataValidations count="1">
    <dataValidation type="list" allowBlank="1" showInputMessage="1" showErrorMessage="1" sqref="C4:C5">
      <formula1>CustomerLookup</formula1>
    </dataValidation>
  </dataValidations>
  <printOptions horizontalCentered="1"/>
  <pageMargins left="0.25" right="0.25" top="0.75" bottom="0.75" header="0.3" footer="0.3"/>
  <pageSetup scale="81"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59999389629810485"/>
    <pageSetUpPr autoPageBreaks="0" fitToPage="1"/>
  </sheetPr>
  <dimension ref="B1:H40"/>
  <sheetViews>
    <sheetView showGridLines="0" zoomScaleNormal="100" workbookViewId="0">
      <selection activeCell="K32" sqref="K32"/>
    </sheetView>
  </sheetViews>
  <sheetFormatPr defaultColWidth="9.140625" defaultRowHeight="18.75" customHeight="1" x14ac:dyDescent="0.2"/>
  <cols>
    <col min="1" max="1" width="2.140625" style="1" customWidth="1"/>
    <col min="2" max="2" width="24.85546875" style="1" customWidth="1"/>
    <col min="3" max="3" width="15.85546875" style="1" customWidth="1"/>
    <col min="4" max="4" width="15.42578125" style="1" customWidth="1"/>
    <col min="5" max="5" width="16.140625" style="1" customWidth="1"/>
    <col min="6" max="6" width="15.5703125" style="1" customWidth="1"/>
    <col min="7" max="7" width="15.85546875" style="1" customWidth="1"/>
    <col min="8" max="8" width="13" style="1" customWidth="1"/>
    <col min="9" max="9" width="2.140625" style="1" customWidth="1"/>
    <col min="10" max="16384" width="9.140625" style="1"/>
  </cols>
  <sheetData>
    <row r="1" spans="2:8" ht="31.5" customHeight="1" x14ac:dyDescent="0.2"/>
    <row r="2" spans="2:8" ht="28.5" customHeight="1" x14ac:dyDescent="0.2">
      <c r="B2" s="6" t="s">
        <v>55</v>
      </c>
    </row>
    <row r="3" spans="2:8" ht="21.75" customHeight="1" x14ac:dyDescent="0.2">
      <c r="B3" s="14" t="s">
        <v>8</v>
      </c>
      <c r="C3" s="14" t="s">
        <v>58</v>
      </c>
      <c r="D3" s="14" t="s">
        <v>56</v>
      </c>
      <c r="E3" s="14" t="s">
        <v>30</v>
      </c>
      <c r="F3" s="14" t="s">
        <v>33</v>
      </c>
      <c r="G3" s="14" t="s">
        <v>32</v>
      </c>
      <c r="H3" s="14" t="s">
        <v>60</v>
      </c>
    </row>
    <row r="4" spans="2:8" ht="18.75" customHeight="1" x14ac:dyDescent="0.2">
      <c r="B4" s="11" t="s">
        <v>23</v>
      </c>
      <c r="C4" s="11" t="s">
        <v>22</v>
      </c>
      <c r="D4" s="11">
        <v>1</v>
      </c>
      <c r="E4" s="10">
        <v>1</v>
      </c>
      <c r="F4" s="8">
        <v>1</v>
      </c>
      <c r="G4" s="51">
        <v>0.1</v>
      </c>
      <c r="H4" s="12">
        <f>(InvoiceDetails[[#This Row],[Qty]]*InvoiceDetails[[#This Row],[Unit Price]])-InvoiceDetails[[#This Row],[Discount]]</f>
        <v>0.9</v>
      </c>
    </row>
    <row r="5" spans="2:8" ht="18.75" customHeight="1" x14ac:dyDescent="0.2">
      <c r="B5" s="11" t="s">
        <v>24</v>
      </c>
      <c r="C5" s="11" t="s">
        <v>22</v>
      </c>
      <c r="D5" s="11">
        <v>2</v>
      </c>
      <c r="E5" s="10">
        <v>2</v>
      </c>
      <c r="F5" s="8">
        <v>2</v>
      </c>
      <c r="G5" s="51">
        <v>0.1</v>
      </c>
      <c r="H5" s="12">
        <f>(InvoiceDetails[[#This Row],[Qty]]*InvoiceDetails[[#This Row],[Unit Price]])-InvoiceDetails[[#This Row],[Discount]]</f>
        <v>3.9</v>
      </c>
    </row>
    <row r="6" spans="2:8" ht="18.75" customHeight="1" x14ac:dyDescent="0.2">
      <c r="B6" s="11" t="s">
        <v>25</v>
      </c>
      <c r="C6" s="11" t="s">
        <v>22</v>
      </c>
      <c r="D6" s="11">
        <v>3</v>
      </c>
      <c r="E6" s="10">
        <v>3</v>
      </c>
      <c r="F6" s="8">
        <v>3</v>
      </c>
      <c r="G6" s="51">
        <v>0.1</v>
      </c>
      <c r="H6" s="12">
        <f>(InvoiceDetails[[#This Row],[Qty]]*InvoiceDetails[[#This Row],[Unit Price]])-InvoiceDetails[[#This Row],[Discount]]</f>
        <v>8.9</v>
      </c>
    </row>
    <row r="7" spans="2:8" ht="18.75" customHeight="1" x14ac:dyDescent="0.2">
      <c r="B7" s="11" t="s">
        <v>26</v>
      </c>
      <c r="C7" s="11" t="s">
        <v>22</v>
      </c>
      <c r="D7" s="11">
        <v>4</v>
      </c>
      <c r="E7" s="10">
        <v>4</v>
      </c>
      <c r="F7" s="8">
        <v>4</v>
      </c>
      <c r="G7" s="51">
        <v>0.1</v>
      </c>
      <c r="H7" s="12">
        <f>(InvoiceDetails[[#This Row],[Qty]]*InvoiceDetails[[#This Row],[Unit Price]])-InvoiceDetails[[#This Row],[Discount]]</f>
        <v>15.9</v>
      </c>
    </row>
    <row r="8" spans="2:8" ht="18.75" customHeight="1" x14ac:dyDescent="0.2">
      <c r="B8" s="11" t="s">
        <v>27</v>
      </c>
      <c r="C8" s="11" t="s">
        <v>22</v>
      </c>
      <c r="D8" s="11">
        <v>5</v>
      </c>
      <c r="E8" s="10">
        <v>5</v>
      </c>
      <c r="F8" s="8">
        <v>5</v>
      </c>
      <c r="G8" s="51">
        <v>0.15</v>
      </c>
      <c r="H8" s="12">
        <f>(InvoiceDetails[[#This Row],[Qty]]*InvoiceDetails[[#This Row],[Unit Price]])-InvoiceDetails[[#This Row],[Discount]]</f>
        <v>24.85</v>
      </c>
    </row>
    <row r="9" spans="2:8" ht="18.75" customHeight="1" x14ac:dyDescent="0.2">
      <c r="B9" s="11" t="s">
        <v>28</v>
      </c>
      <c r="C9" s="11" t="s">
        <v>22</v>
      </c>
      <c r="D9" s="11">
        <v>6</v>
      </c>
      <c r="E9" s="10">
        <v>6</v>
      </c>
      <c r="F9" s="8">
        <v>6</v>
      </c>
      <c r="G9" s="51">
        <v>0.2</v>
      </c>
      <c r="H9" s="12">
        <f>(InvoiceDetails[[#This Row],[Qty]]*InvoiceDetails[[#This Row],[Unit Price]])-InvoiceDetails[[#This Row],[Discount]]</f>
        <v>35.799999999999997</v>
      </c>
    </row>
    <row r="10" spans="2:8" ht="18.75" customHeight="1" x14ac:dyDescent="0.2">
      <c r="B10" s="11" t="s">
        <v>37</v>
      </c>
      <c r="C10" s="11" t="s">
        <v>22</v>
      </c>
      <c r="D10" s="11">
        <v>7</v>
      </c>
      <c r="E10" s="10">
        <v>7</v>
      </c>
      <c r="F10" s="8">
        <v>7</v>
      </c>
      <c r="G10" s="51">
        <v>0.05</v>
      </c>
      <c r="H10" s="12">
        <f>(InvoiceDetails[[#This Row],[Qty]]*InvoiceDetails[[#This Row],[Unit Price]])-InvoiceDetails[[#This Row],[Discount]]</f>
        <v>48.95</v>
      </c>
    </row>
    <row r="11" spans="2:8" ht="18.75" customHeight="1" x14ac:dyDescent="0.2">
      <c r="B11" s="11" t="s">
        <v>38</v>
      </c>
      <c r="C11" s="11" t="s">
        <v>22</v>
      </c>
      <c r="D11" s="11">
        <v>8</v>
      </c>
      <c r="E11" s="10">
        <v>8</v>
      </c>
      <c r="F11" s="8">
        <v>8</v>
      </c>
      <c r="G11" s="51">
        <v>0.1</v>
      </c>
      <c r="H11" s="12">
        <f>(InvoiceDetails[[#This Row],[Qty]]*InvoiceDetails[[#This Row],[Unit Price]])-InvoiceDetails[[#This Row],[Discount]]</f>
        <v>63.9</v>
      </c>
    </row>
    <row r="12" spans="2:8" ht="18.75" customHeight="1" x14ac:dyDescent="0.2">
      <c r="B12" s="11" t="s">
        <v>39</v>
      </c>
      <c r="C12" s="11" t="s">
        <v>22</v>
      </c>
      <c r="D12" s="11">
        <v>9</v>
      </c>
      <c r="E12" s="10">
        <v>9</v>
      </c>
      <c r="F12" s="8">
        <v>9</v>
      </c>
      <c r="G12" s="51">
        <v>0.2</v>
      </c>
      <c r="H12" s="12">
        <f>(InvoiceDetails[[#This Row],[Qty]]*InvoiceDetails[[#This Row],[Unit Price]])-InvoiceDetails[[#This Row],[Discount]]</f>
        <v>80.8</v>
      </c>
    </row>
    <row r="13" spans="2:8" ht="18.75" customHeight="1" x14ac:dyDescent="0.2">
      <c r="B13" s="11" t="s">
        <v>40</v>
      </c>
      <c r="C13" s="11" t="s">
        <v>22</v>
      </c>
      <c r="D13" s="11">
        <v>10</v>
      </c>
      <c r="E13" s="10">
        <v>10</v>
      </c>
      <c r="F13" s="8">
        <v>10</v>
      </c>
      <c r="G13" s="51">
        <v>0.05</v>
      </c>
      <c r="H13" s="12">
        <f>(InvoiceDetails[[#This Row],[Qty]]*InvoiceDetails[[#This Row],[Unit Price]])-InvoiceDetails[[#This Row],[Discount]]</f>
        <v>99.95</v>
      </c>
    </row>
    <row r="14" spans="2:8" ht="18.75" customHeight="1" x14ac:dyDescent="0.2">
      <c r="B14" s="11" t="s">
        <v>41</v>
      </c>
      <c r="C14" s="11" t="s">
        <v>22</v>
      </c>
      <c r="D14" s="11">
        <v>11</v>
      </c>
      <c r="E14" s="10">
        <v>11</v>
      </c>
      <c r="F14" s="8">
        <v>11</v>
      </c>
      <c r="G14" s="51">
        <v>0.1</v>
      </c>
      <c r="H14" s="12">
        <f>(InvoiceDetails[[#This Row],[Qty]]*InvoiceDetails[[#This Row],[Unit Price]])-InvoiceDetails[[#This Row],[Discount]]</f>
        <v>120.9</v>
      </c>
    </row>
    <row r="15" spans="2:8" ht="18.75" customHeight="1" x14ac:dyDescent="0.2">
      <c r="B15" s="11" t="s">
        <v>42</v>
      </c>
      <c r="C15" s="11" t="s">
        <v>22</v>
      </c>
      <c r="D15" s="11">
        <v>12</v>
      </c>
      <c r="E15" s="10">
        <v>12</v>
      </c>
      <c r="F15" s="8">
        <v>12</v>
      </c>
      <c r="G15" s="51">
        <v>0.1</v>
      </c>
      <c r="H15" s="12">
        <f>(InvoiceDetails[[#This Row],[Qty]]*InvoiceDetails[[#This Row],[Unit Price]])-InvoiceDetails[[#This Row],[Discount]]</f>
        <v>143.9</v>
      </c>
    </row>
    <row r="16" spans="2:8" ht="18.75" customHeight="1" x14ac:dyDescent="0.2">
      <c r="B16" s="11" t="s">
        <v>43</v>
      </c>
      <c r="C16" s="11" t="s">
        <v>22</v>
      </c>
      <c r="D16" s="11">
        <v>13</v>
      </c>
      <c r="E16" s="10">
        <v>13</v>
      </c>
      <c r="F16" s="8">
        <v>13</v>
      </c>
      <c r="G16" s="51">
        <v>0.2</v>
      </c>
      <c r="H16" s="12">
        <f>(InvoiceDetails[[#This Row],[Qty]]*InvoiceDetails[[#This Row],[Unit Price]])-InvoiceDetails[[#This Row],[Discount]]</f>
        <v>168.8</v>
      </c>
    </row>
    <row r="17" spans="2:8" ht="18.75" customHeight="1" x14ac:dyDescent="0.2">
      <c r="B17" s="11" t="s">
        <v>44</v>
      </c>
      <c r="C17" s="11" t="s">
        <v>22</v>
      </c>
      <c r="D17" s="11">
        <v>14</v>
      </c>
      <c r="E17" s="10">
        <v>14</v>
      </c>
      <c r="F17" s="8">
        <v>14</v>
      </c>
      <c r="G17" s="51">
        <v>0.1</v>
      </c>
      <c r="H17" s="12">
        <f>(InvoiceDetails[[#This Row],[Qty]]*InvoiceDetails[[#This Row],[Unit Price]])-InvoiceDetails[[#This Row],[Discount]]</f>
        <v>195.9</v>
      </c>
    </row>
    <row r="18" spans="2:8" ht="18.75" customHeight="1" x14ac:dyDescent="0.2">
      <c r="B18" s="11" t="s">
        <v>45</v>
      </c>
      <c r="C18" s="11" t="s">
        <v>22</v>
      </c>
      <c r="D18" s="11">
        <v>15</v>
      </c>
      <c r="E18" s="10">
        <v>15</v>
      </c>
      <c r="F18" s="8">
        <v>15</v>
      </c>
      <c r="G18" s="51">
        <v>0.05</v>
      </c>
      <c r="H18" s="12">
        <f>(InvoiceDetails[[#This Row],[Qty]]*InvoiceDetails[[#This Row],[Unit Price]])-InvoiceDetails[[#This Row],[Discount]]</f>
        <v>224.95</v>
      </c>
    </row>
    <row r="19" spans="2:8" ht="18.75" customHeight="1" x14ac:dyDescent="0.2">
      <c r="B19" s="11" t="s">
        <v>46</v>
      </c>
      <c r="C19" s="11" t="s">
        <v>22</v>
      </c>
      <c r="D19" s="11">
        <v>16</v>
      </c>
      <c r="E19" s="10">
        <v>16</v>
      </c>
      <c r="F19" s="8">
        <v>16</v>
      </c>
      <c r="G19" s="51">
        <v>7.0000000000000007E-2</v>
      </c>
      <c r="H19" s="12">
        <f>(InvoiceDetails[[#This Row],[Qty]]*InvoiceDetails[[#This Row],[Unit Price]])-InvoiceDetails[[#This Row],[Discount]]</f>
        <v>255.93</v>
      </c>
    </row>
    <row r="20" spans="2:8" ht="18.75" customHeight="1" x14ac:dyDescent="0.2">
      <c r="B20" s="11" t="s">
        <v>47</v>
      </c>
      <c r="C20" s="11" t="s">
        <v>22</v>
      </c>
      <c r="D20" s="11">
        <v>17</v>
      </c>
      <c r="E20" s="10">
        <v>17</v>
      </c>
      <c r="F20" s="8">
        <v>17</v>
      </c>
      <c r="G20" s="51">
        <v>0.08</v>
      </c>
      <c r="H20" s="12">
        <f>(InvoiceDetails[[#This Row],[Qty]]*InvoiceDetails[[#This Row],[Unit Price]])-InvoiceDetails[[#This Row],[Discount]]</f>
        <v>288.92</v>
      </c>
    </row>
    <row r="21" spans="2:8" ht="18.75" customHeight="1" x14ac:dyDescent="0.2">
      <c r="B21" s="11" t="s">
        <v>48</v>
      </c>
      <c r="C21" s="11" t="s">
        <v>22</v>
      </c>
      <c r="D21" s="11">
        <v>18</v>
      </c>
      <c r="E21" s="10">
        <v>18</v>
      </c>
      <c r="F21" s="8">
        <v>18</v>
      </c>
      <c r="G21" s="51">
        <v>0.13</v>
      </c>
      <c r="H21" s="12">
        <f>(InvoiceDetails[[#This Row],[Qty]]*InvoiceDetails[[#This Row],[Unit Price]])-InvoiceDetails[[#This Row],[Discount]]</f>
        <v>323.87</v>
      </c>
    </row>
    <row r="22" spans="2:8" ht="18.75" customHeight="1" x14ac:dyDescent="0.2">
      <c r="B22" s="11" t="s">
        <v>49</v>
      </c>
      <c r="C22" s="11" t="s">
        <v>22</v>
      </c>
      <c r="D22" s="11">
        <v>19</v>
      </c>
      <c r="E22" s="10">
        <v>19</v>
      </c>
      <c r="F22" s="8">
        <v>19</v>
      </c>
      <c r="G22" s="51">
        <v>0.1</v>
      </c>
      <c r="H22" s="12">
        <f>(InvoiceDetails[[#This Row],[Qty]]*InvoiceDetails[[#This Row],[Unit Price]])-InvoiceDetails[[#This Row],[Discount]]</f>
        <v>360.9</v>
      </c>
    </row>
    <row r="23" spans="2:8" ht="18.75" customHeight="1" x14ac:dyDescent="0.2">
      <c r="B23" s="11" t="s">
        <v>50</v>
      </c>
      <c r="C23" s="11" t="s">
        <v>22</v>
      </c>
      <c r="D23" s="11">
        <v>20</v>
      </c>
      <c r="E23" s="10">
        <v>20</v>
      </c>
      <c r="F23" s="8">
        <v>20</v>
      </c>
      <c r="G23" s="51">
        <v>0.05</v>
      </c>
      <c r="H23" s="12">
        <f>(InvoiceDetails[[#This Row],[Qty]]*InvoiceDetails[[#This Row],[Unit Price]])-InvoiceDetails[[#This Row],[Discount]]</f>
        <v>399.95</v>
      </c>
    </row>
    <row r="24" spans="2:8" ht="18.75" customHeight="1" x14ac:dyDescent="0.2">
      <c r="B24" s="11" t="s">
        <v>51</v>
      </c>
      <c r="C24" s="11" t="s">
        <v>22</v>
      </c>
      <c r="D24" s="11">
        <v>21</v>
      </c>
      <c r="E24" s="10">
        <v>21</v>
      </c>
      <c r="F24" s="8">
        <v>21</v>
      </c>
      <c r="G24" s="51">
        <v>0.03</v>
      </c>
      <c r="H24" s="12">
        <f>(InvoiceDetails[[#This Row],[Qty]]*InvoiceDetails[[#This Row],[Unit Price]])-InvoiceDetails[[#This Row],[Discount]]</f>
        <v>440.97</v>
      </c>
    </row>
    <row r="25" spans="2:8" ht="18.75" customHeight="1" x14ac:dyDescent="0.2">
      <c r="B25" s="11" t="s">
        <v>52</v>
      </c>
      <c r="C25" s="11" t="s">
        <v>22</v>
      </c>
      <c r="D25" s="11">
        <v>22</v>
      </c>
      <c r="E25" s="10">
        <v>22</v>
      </c>
      <c r="F25" s="8">
        <v>22</v>
      </c>
      <c r="G25" s="51">
        <v>0.02</v>
      </c>
      <c r="H25" s="12">
        <f>(InvoiceDetails[[#This Row],[Qty]]*InvoiceDetails[[#This Row],[Unit Price]])-InvoiceDetails[[#This Row],[Discount]]</f>
        <v>483.98</v>
      </c>
    </row>
    <row r="26" spans="2:8" ht="18.75" customHeight="1" x14ac:dyDescent="0.2">
      <c r="B26" s="11" t="s">
        <v>120</v>
      </c>
      <c r="C26" s="11" t="s">
        <v>65</v>
      </c>
      <c r="D26" s="11">
        <v>23</v>
      </c>
      <c r="E26" s="10">
        <v>23</v>
      </c>
      <c r="F26" s="8">
        <v>23</v>
      </c>
      <c r="G26" s="51">
        <v>0.05</v>
      </c>
      <c r="H26" s="12">
        <f>(InvoiceDetails[[#This Row],[Qty]]*InvoiceDetails[[#This Row],[Unit Price]])-InvoiceDetails[[#This Row],[Discount]]</f>
        <v>528.95000000000005</v>
      </c>
    </row>
    <row r="27" spans="2:8" ht="18.75" customHeight="1" x14ac:dyDescent="0.2">
      <c r="B27" s="11" t="s">
        <v>119</v>
      </c>
      <c r="C27" s="11" t="s">
        <v>65</v>
      </c>
      <c r="D27" s="11">
        <v>24</v>
      </c>
      <c r="E27" s="10">
        <v>24</v>
      </c>
      <c r="F27" s="8">
        <v>24</v>
      </c>
      <c r="G27" s="51">
        <v>0.1</v>
      </c>
      <c r="H27" s="12">
        <f>(InvoiceDetails[[#This Row],[Qty]]*InvoiceDetails[[#This Row],[Unit Price]])-InvoiceDetails[[#This Row],[Discount]]</f>
        <v>575.9</v>
      </c>
    </row>
    <row r="28" spans="2:8" s="2" customFormat="1" ht="18.75" customHeight="1" x14ac:dyDescent="0.2">
      <c r="B28" s="11" t="s">
        <v>118</v>
      </c>
      <c r="C28" s="11" t="s">
        <v>65</v>
      </c>
      <c r="D28" s="11">
        <v>25</v>
      </c>
      <c r="E28" s="10">
        <v>25</v>
      </c>
      <c r="F28" s="8">
        <v>25</v>
      </c>
      <c r="G28" s="51">
        <v>0.02</v>
      </c>
      <c r="H28" s="21">
        <f>(InvoiceDetails[[#This Row],[Qty]]*InvoiceDetails[[#This Row],[Unit Price]])-InvoiceDetails[[#This Row],[Discount]]</f>
        <v>624.98</v>
      </c>
    </row>
    <row r="29" spans="2:8" ht="18.75" customHeight="1" x14ac:dyDescent="0.2">
      <c r="B29" s="11" t="s">
        <v>66</v>
      </c>
      <c r="C29" s="11" t="s">
        <v>65</v>
      </c>
      <c r="D29" s="11" t="s">
        <v>80</v>
      </c>
      <c r="E29" s="10">
        <v>39</v>
      </c>
      <c r="F29" s="8">
        <v>50</v>
      </c>
      <c r="G29" s="51">
        <v>0.05</v>
      </c>
      <c r="H29" s="12">
        <f>(InvoiceDetails[[#This Row],[Qty]]*InvoiceDetails[[#This Row],[Unit Price]])-InvoiceDetails[[#This Row],[Discount]]</f>
        <v>1949.95</v>
      </c>
    </row>
    <row r="30" spans="2:8" ht="18.75" customHeight="1" x14ac:dyDescent="0.2">
      <c r="B30" s="11" t="s">
        <v>67</v>
      </c>
      <c r="C30" s="11" t="s">
        <v>65</v>
      </c>
      <c r="D30" s="11" t="s">
        <v>81</v>
      </c>
      <c r="E30" s="10">
        <v>40</v>
      </c>
      <c r="F30" s="8">
        <v>37</v>
      </c>
      <c r="G30" s="51">
        <v>0.1</v>
      </c>
      <c r="H30" s="12">
        <f>(InvoiceDetails[[#This Row],[Qty]]*InvoiceDetails[[#This Row],[Unit Price]])-InvoiceDetails[[#This Row],[Discount]]</f>
        <v>1479.9</v>
      </c>
    </row>
    <row r="31" spans="2:8" ht="18.75" customHeight="1" x14ac:dyDescent="0.2">
      <c r="B31" s="11" t="s">
        <v>68</v>
      </c>
      <c r="C31" s="11" t="s">
        <v>65</v>
      </c>
      <c r="D31" s="11" t="s">
        <v>82</v>
      </c>
      <c r="E31" s="10">
        <v>30</v>
      </c>
      <c r="F31" s="8">
        <v>22.16</v>
      </c>
      <c r="G31" s="51">
        <v>0.1</v>
      </c>
      <c r="H31" s="12">
        <f>(InvoiceDetails[[#This Row],[Qty]]*InvoiceDetails[[#This Row],[Unit Price]])-InvoiceDetails[[#This Row],[Discount]]</f>
        <v>664.69999999999993</v>
      </c>
    </row>
    <row r="32" spans="2:8" ht="18.75" customHeight="1" x14ac:dyDescent="0.2">
      <c r="B32" s="11" t="s">
        <v>69</v>
      </c>
      <c r="C32" s="11" t="s">
        <v>65</v>
      </c>
      <c r="D32" s="11" t="s">
        <v>83</v>
      </c>
      <c r="E32" s="10">
        <v>40</v>
      </c>
      <c r="F32" s="8">
        <v>23.52</v>
      </c>
      <c r="G32" s="51">
        <v>0.15</v>
      </c>
      <c r="H32" s="12">
        <f>(InvoiceDetails[[#This Row],[Qty]]*InvoiceDetails[[#This Row],[Unit Price]])-InvoiceDetails[[#This Row],[Discount]]</f>
        <v>940.65</v>
      </c>
    </row>
    <row r="33" spans="2:8" ht="18.75" customHeight="1" x14ac:dyDescent="0.2">
      <c r="B33" s="11" t="s">
        <v>70</v>
      </c>
      <c r="C33" s="11" t="s">
        <v>65</v>
      </c>
      <c r="D33" s="11" t="s">
        <v>84</v>
      </c>
      <c r="E33" s="10">
        <v>10</v>
      </c>
      <c r="F33" s="8">
        <v>21.23</v>
      </c>
      <c r="G33" s="51">
        <v>0.05</v>
      </c>
      <c r="H33" s="12">
        <f>(InvoiceDetails[[#This Row],[Qty]]*InvoiceDetails[[#This Row],[Unit Price]])-InvoiceDetails[[#This Row],[Discount]]</f>
        <v>212.25</v>
      </c>
    </row>
    <row r="34" spans="2:8" ht="18.75" customHeight="1" x14ac:dyDescent="0.2">
      <c r="B34" s="11" t="s">
        <v>71</v>
      </c>
      <c r="C34" s="11" t="s">
        <v>65</v>
      </c>
      <c r="D34" s="11" t="s">
        <v>85</v>
      </c>
      <c r="E34" s="10">
        <v>5</v>
      </c>
      <c r="F34" s="8">
        <v>48.15</v>
      </c>
      <c r="G34" s="51">
        <v>0.02</v>
      </c>
      <c r="H34" s="12">
        <f>(InvoiceDetails[[#This Row],[Qty]]*InvoiceDetails[[#This Row],[Unit Price]])-InvoiceDetails[[#This Row],[Discount]]</f>
        <v>240.73</v>
      </c>
    </row>
    <row r="35" spans="2:8" ht="18.75" customHeight="1" x14ac:dyDescent="0.2">
      <c r="B35" s="11" t="s">
        <v>72</v>
      </c>
      <c r="C35" s="11" t="s">
        <v>65</v>
      </c>
      <c r="D35" s="11" t="s">
        <v>86</v>
      </c>
      <c r="E35" s="10">
        <v>70</v>
      </c>
      <c r="F35" s="8">
        <v>15.16</v>
      </c>
      <c r="G35" s="51">
        <v>0.01</v>
      </c>
      <c r="H35" s="12">
        <f>(InvoiceDetails[[#This Row],[Qty]]*InvoiceDetails[[#This Row],[Unit Price]])-InvoiceDetails[[#This Row],[Discount]]</f>
        <v>1061.19</v>
      </c>
    </row>
    <row r="36" spans="2:8" ht="18.75" customHeight="1" x14ac:dyDescent="0.2">
      <c r="B36" s="11" t="s">
        <v>73</v>
      </c>
      <c r="C36" s="11" t="s">
        <v>65</v>
      </c>
      <c r="D36" s="11" t="s">
        <v>87</v>
      </c>
      <c r="E36" s="10">
        <v>25</v>
      </c>
      <c r="F36" s="8">
        <v>16.23</v>
      </c>
      <c r="G36" s="51">
        <v>0.02</v>
      </c>
      <c r="H36" s="12">
        <f>(InvoiceDetails[[#This Row],[Qty]]*InvoiceDetails[[#This Row],[Unit Price]])-InvoiceDetails[[#This Row],[Discount]]</f>
        <v>405.73</v>
      </c>
    </row>
    <row r="37" spans="2:8" ht="18.75" customHeight="1" x14ac:dyDescent="0.2">
      <c r="B37" s="11" t="s">
        <v>74</v>
      </c>
      <c r="C37" s="11" t="s">
        <v>65</v>
      </c>
      <c r="D37" s="11" t="s">
        <v>88</v>
      </c>
      <c r="E37" s="10">
        <v>5</v>
      </c>
      <c r="F37" s="8">
        <v>23.42</v>
      </c>
      <c r="G37" s="51">
        <v>0.03</v>
      </c>
      <c r="H37" s="12">
        <f>(InvoiceDetails[[#This Row],[Qty]]*InvoiceDetails[[#This Row],[Unit Price]])-InvoiceDetails[[#This Row],[Discount]]</f>
        <v>117.07000000000001</v>
      </c>
    </row>
    <row r="38" spans="2:8" ht="18.75" customHeight="1" x14ac:dyDescent="0.2">
      <c r="B38" s="11" t="s">
        <v>75</v>
      </c>
      <c r="C38" s="11" t="s">
        <v>65</v>
      </c>
      <c r="D38" s="11" t="s">
        <v>89</v>
      </c>
      <c r="E38" s="10">
        <v>80</v>
      </c>
      <c r="F38" s="8">
        <v>42.48</v>
      </c>
      <c r="G38" s="51">
        <v>0.05</v>
      </c>
      <c r="H38" s="12">
        <f>(InvoiceDetails[[#This Row],[Qty]]*InvoiceDetails[[#This Row],[Unit Price]])-InvoiceDetails[[#This Row],[Discount]]</f>
        <v>3398.3499999999995</v>
      </c>
    </row>
    <row r="39" spans="2:8" ht="18.75" customHeight="1" x14ac:dyDescent="0.2">
      <c r="B39" s="11" t="s">
        <v>76</v>
      </c>
      <c r="C39" s="11" t="s">
        <v>65</v>
      </c>
      <c r="D39" s="11" t="s">
        <v>90</v>
      </c>
      <c r="E39" s="10">
        <v>65</v>
      </c>
      <c r="F39" s="8">
        <v>108</v>
      </c>
      <c r="G39" s="51">
        <v>0.1</v>
      </c>
      <c r="H39" s="12">
        <f>(InvoiceDetails[[#This Row],[Qty]]*InvoiceDetails[[#This Row],[Unit Price]])-InvoiceDetails[[#This Row],[Discount]]</f>
        <v>7019.9</v>
      </c>
    </row>
    <row r="40" spans="2:8" ht="18.75" customHeight="1" x14ac:dyDescent="0.2">
      <c r="B40" s="11" t="s">
        <v>77</v>
      </c>
      <c r="C40" s="11" t="s">
        <v>65</v>
      </c>
      <c r="D40" s="11" t="s">
        <v>91</v>
      </c>
      <c r="E40" s="10">
        <v>44</v>
      </c>
      <c r="F40" s="8">
        <v>27.14</v>
      </c>
      <c r="G40" s="51">
        <v>0.01</v>
      </c>
      <c r="H40" s="12">
        <f>(InvoiceDetails[[#This Row],[Qty]]*InvoiceDetails[[#This Row],[Unit Price]])-InvoiceDetails[[#This Row],[Discount]]</f>
        <v>1194.1500000000001</v>
      </c>
    </row>
  </sheetData>
  <sheetProtection formatCells="0" formatColumns="0" formatRows="0" insertRows="0" deleteRows="0" selectLockedCells="1" sort="0" autoFilter="0" pivotTables="0"/>
  <conditionalFormatting sqref="C4:C40">
    <cfRule type="expression" dxfId="18" priority="14">
      <formula>COUNTIF($C$4:$C$40,C4)&gt;25</formula>
    </cfRule>
  </conditionalFormatting>
  <dataValidations count="1">
    <dataValidation type="list" allowBlank="1" showInputMessage="1" showErrorMessage="1" errorTitle="Invalid Data" error="Please select an Invoice from this list. If your Invoice No. isn't shown, check the worksheet named Invoices - Main." sqref="C4:C40">
      <formula1>Invoice_No</formula1>
    </dataValidation>
  </dataValidations>
  <printOptions horizontalCentered="1"/>
  <pageMargins left="0.25" right="0.25" top="0.75" bottom="0.75" header="0.3" footer="0.3"/>
  <pageSetup fitToHeight="0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hisModule"/>
  <dimension ref="A1:A3"/>
  <sheetViews>
    <sheetView workbookViewId="0">
      <selection activeCell="A3" sqref="A3"/>
    </sheetView>
  </sheetViews>
  <sheetFormatPr defaultRowHeight="12.75" x14ac:dyDescent="0.2"/>
  <cols>
    <col min="1" max="1" width="11" bestFit="1" customWidth="1"/>
  </cols>
  <sheetData>
    <row r="1" spans="1:1" x14ac:dyDescent="0.2">
      <c r="A1" t="s">
        <v>121</v>
      </c>
    </row>
    <row r="2" spans="1:1" x14ac:dyDescent="0.2">
      <c r="A2">
        <v>11256983</v>
      </c>
    </row>
    <row r="3" spans="1:1" x14ac:dyDescent="0.2">
      <c r="A3">
        <v>78451296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1C91FC-83A2-4768-8982-51E97B215B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Invoice</vt:lpstr>
      <vt:lpstr>Customers</vt:lpstr>
      <vt:lpstr>Invoices - Main</vt:lpstr>
      <vt:lpstr>Invoice Details</vt:lpstr>
      <vt:lpstr>BankingNumber</vt:lpstr>
      <vt:lpstr>CompanyName</vt:lpstr>
      <vt:lpstr>CustomerLookup</vt:lpstr>
      <vt:lpstr>Invoice_No</vt:lpstr>
      <vt:lpstr>Customers!Print_Titles</vt:lpstr>
      <vt:lpstr>'Invoice Details'!Print_Titles</vt:lpstr>
      <vt:lpstr>'Invoices - Main'!Print_Titles</vt:lpstr>
      <vt:lpstr>rngInvoice</vt:lpstr>
      <vt:lpstr>RoutingNumber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Dunder Mifflin Invoice</dc:title>
  <dc:creator/>
  <cp:keywords/>
  <cp:lastModifiedBy/>
  <dcterms:created xsi:type="dcterms:W3CDTF">2016-04-20T01:14:46Z</dcterms:created>
  <dcterms:modified xsi:type="dcterms:W3CDTF">2017-05-15T18:21:45Z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TC031076589991</vt:lpwstr>
  </property>
</Properties>
</file>