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1079458\work\finance\Assurance vie\GAT_vista_motivation\"/>
    </mc:Choice>
  </mc:AlternateContent>
  <xr:revisionPtr revIDLastSave="0" documentId="13_ncr:1_{7A56ECA5-070F-47DF-804F-EB4274D86D8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vec primes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24" i="1"/>
  <c r="J12" i="1"/>
  <c r="J13" i="1"/>
  <c r="J14" i="1"/>
  <c r="J15" i="1"/>
  <c r="J16" i="1"/>
  <c r="J17" i="1"/>
  <c r="J18" i="1"/>
  <c r="J19" i="1"/>
  <c r="J20" i="1"/>
  <c r="J21" i="1"/>
  <c r="J22" i="1"/>
  <c r="J23" i="1"/>
  <c r="F36" i="1"/>
  <c r="I7" i="1" l="1"/>
  <c r="I6" i="1"/>
  <c r="B4" i="1"/>
  <c r="I8" i="1" l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K8" i="1" s="1"/>
  <c r="G12" i="1"/>
  <c r="H12" i="1" l="1"/>
  <c r="G13" i="1"/>
  <c r="H13" i="1" s="1"/>
  <c r="G6" i="1" l="1"/>
  <c r="F6" i="1"/>
  <c r="K12" i="1"/>
  <c r="K13" i="1"/>
  <c r="G14" i="1"/>
  <c r="H14" i="1" s="1"/>
  <c r="H6" i="1" l="1"/>
  <c r="F8" i="1"/>
  <c r="K14" i="1"/>
  <c r="G15" i="1"/>
  <c r="H15" i="1" l="1"/>
  <c r="G16" i="1"/>
  <c r="H16" i="1" s="1"/>
  <c r="K16" i="1" s="1"/>
  <c r="K15" i="1" l="1"/>
  <c r="G17" i="1"/>
  <c r="H17" i="1" s="1"/>
  <c r="K17" i="1" s="1"/>
  <c r="G18" i="1" l="1"/>
  <c r="H18" i="1" s="1"/>
  <c r="K18" i="1" s="1"/>
  <c r="G19" i="1" l="1"/>
  <c r="H19" i="1" s="1"/>
  <c r="K19" i="1" s="1"/>
  <c r="G20" i="1" l="1"/>
  <c r="H20" i="1" s="1"/>
  <c r="K20" i="1" s="1"/>
  <c r="G21" i="1" l="1"/>
  <c r="H21" i="1" s="1"/>
  <c r="K21" i="1" s="1"/>
  <c r="G22" i="1" l="1"/>
  <c r="H22" i="1" s="1"/>
  <c r="K22" i="1" s="1"/>
  <c r="G23" i="1" l="1"/>
  <c r="H23" i="1" s="1"/>
  <c r="K23" i="1" s="1"/>
  <c r="J6" i="1" s="1"/>
  <c r="G24" i="1" l="1"/>
  <c r="H24" i="1" s="1"/>
  <c r="G7" i="1" l="1"/>
  <c r="K24" i="1"/>
  <c r="G25" i="1"/>
  <c r="H25" i="1" s="1"/>
  <c r="K25" i="1" s="1"/>
  <c r="H7" i="1" l="1"/>
  <c r="G8" i="1"/>
  <c r="H8" i="1" s="1"/>
  <c r="G26" i="1"/>
  <c r="H26" i="1" s="1"/>
  <c r="K26" i="1" s="1"/>
  <c r="G27" i="1" l="1"/>
  <c r="H27" i="1" l="1"/>
  <c r="K27" i="1" s="1"/>
  <c r="G28" i="1"/>
  <c r="H28" i="1" s="1"/>
  <c r="K28" i="1" s="1"/>
  <c r="G29" i="1" l="1"/>
  <c r="H29" i="1" s="1"/>
  <c r="K29" i="1" s="1"/>
  <c r="G30" i="1" l="1"/>
  <c r="H30" i="1" s="1"/>
  <c r="K30" i="1" s="1"/>
  <c r="G31" i="1" l="1"/>
  <c r="H31" i="1" s="1"/>
  <c r="K31" i="1" s="1"/>
  <c r="G32" i="1" l="1"/>
  <c r="H32" i="1" s="1"/>
  <c r="K32" i="1" s="1"/>
  <c r="G33" i="1" l="1"/>
  <c r="H33" i="1" s="1"/>
  <c r="K33" i="1" s="1"/>
  <c r="G34" i="1" l="1"/>
  <c r="H34" i="1" s="1"/>
  <c r="K34" i="1" s="1"/>
  <c r="G35" i="1" l="1"/>
  <c r="H35" i="1" s="1"/>
  <c r="K35" i="1" s="1"/>
  <c r="J7" i="1" s="1"/>
  <c r="J8" i="1" s="1"/>
  <c r="L8" i="1" s="1"/>
</calcChain>
</file>

<file path=xl/sharedStrings.xml><?xml version="1.0" encoding="utf-8"?>
<sst xmlns="http://schemas.openxmlformats.org/spreadsheetml/2006/main" count="30" uniqueCount="28">
  <si>
    <t>TMM</t>
  </si>
  <si>
    <t xml:space="preserve">Marge </t>
  </si>
  <si>
    <t>Crédit</t>
  </si>
  <si>
    <t>Crédit arrondi</t>
  </si>
  <si>
    <t>Taux IRPP</t>
  </si>
  <si>
    <t>Frais sur versements</t>
  </si>
  <si>
    <t>Frais sur encours</t>
  </si>
  <si>
    <t>Taux de PB</t>
  </si>
  <si>
    <t>Mois</t>
  </si>
  <si>
    <t>Remboursement</t>
  </si>
  <si>
    <t>Cumul des crédits</t>
  </si>
  <si>
    <t xml:space="preserve">Intérêts </t>
  </si>
  <si>
    <t>Gain d'impôt</t>
  </si>
  <si>
    <t>Gain mensuel net</t>
  </si>
  <si>
    <t>Crédit 1</t>
  </si>
  <si>
    <t>Crédit 2</t>
  </si>
  <si>
    <t>Total</t>
  </si>
  <si>
    <t>-</t>
  </si>
  <si>
    <t>Intérêts 1ère année</t>
  </si>
  <si>
    <t>intérêts 2ème année</t>
  </si>
  <si>
    <t>Total des intérêts crédits</t>
  </si>
  <si>
    <t>Gain fiscal</t>
  </si>
  <si>
    <t>Rémunération VISTA MOTIVATION</t>
  </si>
  <si>
    <t>Vista Motivation</t>
  </si>
  <si>
    <t>Gain fiscal net des intérêts</t>
  </si>
  <si>
    <t>(1)</t>
  </si>
  <si>
    <t>(2)</t>
  </si>
  <si>
    <t>Gain total 1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</si>
</sst>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_-* #,##0.00\ _D_T_-;\-* #,##0.00\ _D_T_-;_-* &quot;-&quot;??\ _D_T_-;_-@_-"/>
    <numFmt numFmtId="167" formatCode="_-* #,##0\ _D_T_-;\-* #,##0\ _D_T_-;_-* &quot;-&quot;??\ _D_T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10" fontId="0" fillId="2" borderId="1" xfId="0" applyNumberFormat="1" applyFill="1" applyBorder="1"/>
    <xf numFmtId="0" fontId="0" fillId="2" borderId="0" xfId="0" applyFill="1"/>
    <xf numFmtId="164" fontId="0" fillId="2" borderId="1" xfId="1" applyNumberFormat="1" applyFont="1" applyFill="1" applyBorder="1"/>
    <xf numFmtId="9" fontId="0" fillId="2" borderId="1" xfId="0" applyNumberFormat="1" applyFill="1" applyBorder="1"/>
    <xf numFmtId="9" fontId="0" fillId="2" borderId="0" xfId="0" applyNumberFormat="1" applyFill="1"/>
    <xf numFmtId="0" fontId="3" fillId="2" borderId="1" xfId="0" applyFont="1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/>
    <xf numFmtId="164" fontId="2" fillId="2" borderId="0" xfId="0" applyNumberFormat="1" applyFont="1" applyFill="1"/>
    <xf numFmtId="164" fontId="0" fillId="2" borderId="0" xfId="0" applyNumberFormat="1" applyFill="1"/>
    <xf numFmtId="0" fontId="3" fillId="2" borderId="0" xfId="0" applyFont="1" applyFill="1"/>
    <xf numFmtId="166" fontId="0" fillId="2" borderId="0" xfId="0" applyNumberFormat="1" applyFill="1"/>
    <xf numFmtId="164" fontId="0" fillId="2" borderId="1" xfId="0" applyNumberFormat="1" applyFill="1" applyBorder="1"/>
    <xf numFmtId="10" fontId="0" fillId="3" borderId="1" xfId="0" applyNumberFormat="1" applyFill="1" applyBorder="1"/>
    <xf numFmtId="17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/>
    <xf numFmtId="165" fontId="0" fillId="4" borderId="1" xfId="1" applyNumberFormat="1" applyFont="1" applyFill="1" applyBorder="1"/>
    <xf numFmtId="17" fontId="0" fillId="5" borderId="1" xfId="0" applyNumberFormat="1" applyFill="1" applyBorder="1" applyAlignment="1">
      <alignment horizontal="center"/>
    </xf>
    <xf numFmtId="164" fontId="0" fillId="5" borderId="1" xfId="1" applyNumberFormat="1" applyFont="1" applyFill="1" applyBorder="1"/>
    <xf numFmtId="165" fontId="0" fillId="5" borderId="1" xfId="1" applyNumberFormat="1" applyFont="1" applyFill="1" applyBorder="1"/>
    <xf numFmtId="0" fontId="0" fillId="5" borderId="1" xfId="0" applyFill="1" applyBorder="1"/>
    <xf numFmtId="167" fontId="0" fillId="2" borderId="0" xfId="0" applyNumberFormat="1" applyFill="1"/>
    <xf numFmtId="0" fontId="3" fillId="2" borderId="0" xfId="0" applyFont="1" applyFill="1" applyAlignment="1">
      <alignment horizontal="right"/>
    </xf>
    <xf numFmtId="10" fontId="0" fillId="0" borderId="0" xfId="0" applyNumberFormat="1"/>
    <xf numFmtId="164" fontId="0" fillId="0" borderId="0" xfId="1" applyNumberFormat="1" applyFont="1" applyFill="1" applyBorder="1"/>
    <xf numFmtId="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/>
    <xf numFmtId="167" fontId="5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164" fontId="0" fillId="4" borderId="2" xfId="1" applyNumberFormat="1" applyFont="1" applyFill="1" applyBorder="1"/>
    <xf numFmtId="164" fontId="0" fillId="5" borderId="3" xfId="1" applyNumberFormat="1" applyFont="1" applyFill="1" applyBorder="1"/>
    <xf numFmtId="167" fontId="6" fillId="0" borderId="1" xfId="0" applyNumberFormat="1" applyFont="1" applyBorder="1"/>
    <xf numFmtId="49" fontId="0" fillId="2" borderId="0" xfId="0" applyNumberFormat="1" applyFill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9"/>
  <sheetViews>
    <sheetView showGridLines="0" tabSelected="1" topLeftCell="C2" zoomScale="90" zoomScaleNormal="90" workbookViewId="0">
      <selection activeCell="E12" sqref="E12"/>
    </sheetView>
  </sheetViews>
  <sheetFormatPr defaultColWidth="8.77734375" defaultRowHeight="14.4" x14ac:dyDescent="0.3"/>
  <cols>
    <col min="1" max="1" width="19.21875" style="3" hidden="1" customWidth="1"/>
    <col min="2" max="2" width="12.77734375" style="3" hidden="1" customWidth="1"/>
    <col min="3" max="3" width="12.77734375" customWidth="1"/>
    <col min="4" max="4" width="13.5546875" style="3" customWidth="1"/>
    <col min="5" max="5" width="12.21875" style="3" customWidth="1"/>
    <col min="6" max="6" width="16" style="3" customWidth="1"/>
    <col min="7" max="7" width="16.44140625" style="3" customWidth="1"/>
    <col min="8" max="8" width="20.77734375" style="3" customWidth="1"/>
    <col min="9" max="9" width="17" style="3" customWidth="1"/>
    <col min="10" max="10" width="14.5546875" style="3" customWidth="1"/>
    <col min="11" max="11" width="17.77734375" style="3" customWidth="1"/>
    <col min="12" max="12" width="16.44140625" style="3" bestFit="1" customWidth="1"/>
    <col min="13" max="16384" width="8.77734375" style="3"/>
  </cols>
  <sheetData>
    <row r="1" spans="1:12" x14ac:dyDescent="0.3">
      <c r="A1" s="1" t="s">
        <v>0</v>
      </c>
      <c r="B1" s="2">
        <v>7.9899999999999999E-2</v>
      </c>
      <c r="C1" s="25"/>
      <c r="G1" s="13"/>
    </row>
    <row r="2" spans="1:12" x14ac:dyDescent="0.3">
      <c r="A2" s="1" t="s">
        <v>1</v>
      </c>
      <c r="B2" s="15">
        <v>0.02</v>
      </c>
      <c r="C2" s="25"/>
      <c r="G2" s="13"/>
    </row>
    <row r="3" spans="1:12" x14ac:dyDescent="0.3">
      <c r="A3" s="1" t="s">
        <v>2</v>
      </c>
      <c r="B3" s="4" t="s">
        <v>17</v>
      </c>
      <c r="C3" s="26"/>
      <c r="J3" s="36" t="s">
        <v>25</v>
      </c>
      <c r="K3" s="36" t="s">
        <v>26</v>
      </c>
    </row>
    <row r="4" spans="1:12" hidden="1" x14ac:dyDescent="0.3">
      <c r="A4" s="1" t="s">
        <v>3</v>
      </c>
      <c r="B4" s="4" t="e">
        <f>+ROUND(B3,-3)</f>
        <v>#VALUE!</v>
      </c>
      <c r="C4" s="26"/>
    </row>
    <row r="5" spans="1:12" ht="27" customHeight="1" x14ac:dyDescent="0.3">
      <c r="A5" s="1" t="s">
        <v>4</v>
      </c>
      <c r="B5" s="5">
        <v>0.35</v>
      </c>
      <c r="C5" s="27"/>
      <c r="E5"/>
      <c r="F5" s="28" t="s">
        <v>18</v>
      </c>
      <c r="G5" s="28" t="s">
        <v>19</v>
      </c>
      <c r="H5" s="28" t="s">
        <v>20</v>
      </c>
      <c r="I5" s="28" t="s">
        <v>21</v>
      </c>
      <c r="J5" s="28" t="s">
        <v>24</v>
      </c>
      <c r="K5" s="28" t="s">
        <v>22</v>
      </c>
      <c r="L5" s="28" t="s">
        <v>27</v>
      </c>
    </row>
    <row r="6" spans="1:12" x14ac:dyDescent="0.3">
      <c r="A6" s="1" t="s">
        <v>5</v>
      </c>
      <c r="B6" s="15">
        <v>0.03</v>
      </c>
      <c r="C6" s="25"/>
      <c r="E6" s="17" t="s">
        <v>14</v>
      </c>
      <c r="F6" s="17">
        <f>H12*12</f>
        <v>3287.9414194731944</v>
      </c>
      <c r="G6" s="17">
        <f>H12*12</f>
        <v>3287.9414194731944</v>
      </c>
      <c r="H6" s="17">
        <f>F6+G6</f>
        <v>6575.8828389463888</v>
      </c>
      <c r="I6" s="33">
        <f>SUM(J12:J23)</f>
        <v>10500</v>
      </c>
      <c r="J6" s="33">
        <f>SUM(K12:K23)</f>
        <v>7212.0585805268056</v>
      </c>
      <c r="K6" s="31"/>
      <c r="L6" s="31"/>
    </row>
    <row r="7" spans="1:12" x14ac:dyDescent="0.3">
      <c r="A7" s="1" t="s">
        <v>6</v>
      </c>
      <c r="B7" s="15">
        <v>5.0000000000000001E-3</v>
      </c>
      <c r="C7" s="25"/>
      <c r="E7" s="20" t="s">
        <v>15</v>
      </c>
      <c r="F7" s="20">
        <v>0</v>
      </c>
      <c r="G7" s="20">
        <f>(H24-H12)*12</f>
        <v>4301.9121292096825</v>
      </c>
      <c r="H7" s="20">
        <f>G7+F7</f>
        <v>4301.9121292096825</v>
      </c>
      <c r="I7" s="34">
        <f>SUM(J24:J35)</f>
        <v>10500</v>
      </c>
      <c r="J7" s="34">
        <f>SUM(K24:K35)</f>
        <v>2910.1464513171231</v>
      </c>
      <c r="K7" s="32"/>
      <c r="L7" s="32"/>
    </row>
    <row r="8" spans="1:12" ht="18" x14ac:dyDescent="0.35">
      <c r="A8" s="1" t="s">
        <v>7</v>
      </c>
      <c r="B8" s="2">
        <v>0.06</v>
      </c>
      <c r="C8" s="25"/>
      <c r="E8" s="24" t="s">
        <v>16</v>
      </c>
      <c r="F8" s="29">
        <f>SUM(F6:F7)</f>
        <v>3287.9414194731944</v>
      </c>
      <c r="G8" s="29">
        <f>SUM(G6:G7)</f>
        <v>7589.8535486828769</v>
      </c>
      <c r="H8" s="30">
        <f>F8+G8</f>
        <v>10877.794968156071</v>
      </c>
      <c r="I8" s="30">
        <f>I6+I7</f>
        <v>21000</v>
      </c>
      <c r="J8" s="35">
        <f>J6+J7</f>
        <v>10122.205031843929</v>
      </c>
      <c r="K8" s="35">
        <f>I36</f>
        <v>3613.0353901151102</v>
      </c>
      <c r="L8" s="35">
        <f>J8+K8</f>
        <v>13735.240421959039</v>
      </c>
    </row>
    <row r="9" spans="1:12" x14ac:dyDescent="0.3">
      <c r="B9" s="6"/>
      <c r="C9" s="27"/>
      <c r="I9" s="23"/>
      <c r="J9" s="23"/>
    </row>
    <row r="10" spans="1:12" x14ac:dyDescent="0.3">
      <c r="B10" s="6"/>
      <c r="C10" s="27"/>
      <c r="I10" s="23"/>
      <c r="J10" s="23"/>
    </row>
    <row r="11" spans="1:12" x14ac:dyDescent="0.3">
      <c r="D11" s="7" t="s">
        <v>8</v>
      </c>
      <c r="E11" s="7" t="s">
        <v>2</v>
      </c>
      <c r="F11" s="7" t="s">
        <v>9</v>
      </c>
      <c r="G11" s="7" t="s">
        <v>10</v>
      </c>
      <c r="H11" s="7" t="s">
        <v>11</v>
      </c>
      <c r="I11" s="7" t="s">
        <v>23</v>
      </c>
      <c r="J11" s="7" t="s">
        <v>12</v>
      </c>
      <c r="K11" s="7" t="s">
        <v>13</v>
      </c>
    </row>
    <row r="12" spans="1:12" x14ac:dyDescent="0.3">
      <c r="D12" s="16">
        <v>45292</v>
      </c>
      <c r="E12" s="17">
        <v>30000</v>
      </c>
      <c r="F12" s="17"/>
      <c r="G12" s="17">
        <f>+E12</f>
        <v>30000</v>
      </c>
      <c r="H12" s="17">
        <f>(+G12*((1+$B$1+$B$2)^(1/12))-G12)+35</f>
        <v>273.99511828943287</v>
      </c>
      <c r="I12" s="17">
        <f>+E12*(1-$B$6)</f>
        <v>29100</v>
      </c>
      <c r="J12" s="17">
        <f t="shared" ref="J12:J23" si="0">+($E$12*$B$5)/12</f>
        <v>875</v>
      </c>
      <c r="K12" s="18">
        <f t="shared" ref="K12:K35" si="1">+J12-H12</f>
        <v>601.00488171056713</v>
      </c>
    </row>
    <row r="13" spans="1:12" x14ac:dyDescent="0.3">
      <c r="D13" s="16">
        <v>45323</v>
      </c>
      <c r="E13" s="17"/>
      <c r="F13" s="17"/>
      <c r="G13" s="17">
        <f t="shared" ref="G13:G35" si="2">+G12+E13-F13</f>
        <v>30000</v>
      </c>
      <c r="H13" s="17">
        <f t="shared" ref="H13:H35" si="3">(+G13*((1+$B$1+$B$2)^(1/12))-G13)+35</f>
        <v>273.99511828943287</v>
      </c>
      <c r="I13" s="17">
        <f t="shared" ref="I13:I36" si="4">+(E13*(1-$B$6)+I12)*((1+$B$8)*(1-$B$7))^(1/12)-F13</f>
        <v>29229.433691169736</v>
      </c>
      <c r="J13" s="17">
        <f t="shared" si="0"/>
        <v>875</v>
      </c>
      <c r="K13" s="18">
        <f t="shared" si="1"/>
        <v>601.00488171056713</v>
      </c>
    </row>
    <row r="14" spans="1:12" x14ac:dyDescent="0.3">
      <c r="D14" s="16">
        <v>45352</v>
      </c>
      <c r="E14" s="17"/>
      <c r="F14" s="17"/>
      <c r="G14" s="17">
        <f t="shared" si="2"/>
        <v>30000</v>
      </c>
      <c r="H14" s="17">
        <f t="shared" si="3"/>
        <v>273.99511828943287</v>
      </c>
      <c r="I14" s="17">
        <f t="shared" si="4"/>
        <v>29359.44308957005</v>
      </c>
      <c r="J14" s="17">
        <f t="shared" si="0"/>
        <v>875</v>
      </c>
      <c r="K14" s="18">
        <f t="shared" si="1"/>
        <v>601.00488171056713</v>
      </c>
    </row>
    <row r="15" spans="1:12" x14ac:dyDescent="0.3">
      <c r="D15" s="16">
        <v>45383</v>
      </c>
      <c r="E15" s="17"/>
      <c r="F15" s="17"/>
      <c r="G15" s="17">
        <f t="shared" si="2"/>
        <v>30000</v>
      </c>
      <c r="H15" s="17">
        <f t="shared" si="3"/>
        <v>273.99511828943287</v>
      </c>
      <c r="I15" s="17">
        <f t="shared" si="4"/>
        <v>29490.030755885196</v>
      </c>
      <c r="J15" s="17">
        <f t="shared" si="0"/>
        <v>875</v>
      </c>
      <c r="K15" s="18">
        <f t="shared" si="1"/>
        <v>601.00488171056713</v>
      </c>
    </row>
    <row r="16" spans="1:12" x14ac:dyDescent="0.3">
      <c r="D16" s="16">
        <v>45413</v>
      </c>
      <c r="E16" s="17"/>
      <c r="F16" s="17"/>
      <c r="G16" s="17">
        <f t="shared" si="2"/>
        <v>30000</v>
      </c>
      <c r="H16" s="17">
        <f t="shared" si="3"/>
        <v>273.99511828943287</v>
      </c>
      <c r="I16" s="17">
        <f t="shared" si="4"/>
        <v>29621.199262189086</v>
      </c>
      <c r="J16" s="17">
        <f t="shared" si="0"/>
        <v>875</v>
      </c>
      <c r="K16" s="18">
        <f t="shared" si="1"/>
        <v>601.00488171056713</v>
      </c>
    </row>
    <row r="17" spans="1:14" x14ac:dyDescent="0.3">
      <c r="A17" s="10"/>
      <c r="D17" s="16">
        <v>45444</v>
      </c>
      <c r="E17" s="17"/>
      <c r="F17" s="17"/>
      <c r="G17" s="17">
        <f t="shared" si="2"/>
        <v>30000</v>
      </c>
      <c r="H17" s="17">
        <f t="shared" si="3"/>
        <v>273.99511828943287</v>
      </c>
      <c r="I17" s="17">
        <f t="shared" si="4"/>
        <v>29752.951191995937</v>
      </c>
      <c r="J17" s="17">
        <f t="shared" si="0"/>
        <v>875</v>
      </c>
      <c r="K17" s="18">
        <f t="shared" si="1"/>
        <v>601.00488171056713</v>
      </c>
    </row>
    <row r="18" spans="1:14" x14ac:dyDescent="0.3">
      <c r="D18" s="16">
        <v>45474</v>
      </c>
      <c r="E18" s="17"/>
      <c r="F18" s="17"/>
      <c r="G18" s="17">
        <f t="shared" si="2"/>
        <v>30000</v>
      </c>
      <c r="H18" s="17">
        <f t="shared" si="3"/>
        <v>273.99511828943287</v>
      </c>
      <c r="I18" s="17">
        <f t="shared" si="4"/>
        <v>29885.289140311161</v>
      </c>
      <c r="J18" s="17">
        <f t="shared" si="0"/>
        <v>875</v>
      </c>
      <c r="K18" s="18">
        <f t="shared" si="1"/>
        <v>601.00488171056713</v>
      </c>
    </row>
    <row r="19" spans="1:14" x14ac:dyDescent="0.3">
      <c r="D19" s="16">
        <v>45505</v>
      </c>
      <c r="E19" s="17"/>
      <c r="F19" s="17"/>
      <c r="G19" s="17">
        <f t="shared" si="2"/>
        <v>30000</v>
      </c>
      <c r="H19" s="17">
        <f t="shared" si="3"/>
        <v>273.99511828943287</v>
      </c>
      <c r="I19" s="17">
        <f t="shared" si="4"/>
        <v>30018.215713682475</v>
      </c>
      <c r="J19" s="17">
        <f t="shared" si="0"/>
        <v>875</v>
      </c>
      <c r="K19" s="18">
        <f t="shared" si="1"/>
        <v>601.00488171056713</v>
      </c>
    </row>
    <row r="20" spans="1:14" x14ac:dyDescent="0.3">
      <c r="D20" s="16">
        <v>45536</v>
      </c>
      <c r="E20" s="17"/>
      <c r="F20" s="17"/>
      <c r="G20" s="17">
        <f t="shared" si="2"/>
        <v>30000</v>
      </c>
      <c r="H20" s="17">
        <f t="shared" si="3"/>
        <v>273.99511828943287</v>
      </c>
      <c r="I20" s="17">
        <f t="shared" si="4"/>
        <v>30151.733530251247</v>
      </c>
      <c r="J20" s="17">
        <f t="shared" si="0"/>
        <v>875</v>
      </c>
      <c r="K20" s="18">
        <f t="shared" si="1"/>
        <v>601.00488171056713</v>
      </c>
    </row>
    <row r="21" spans="1:14" x14ac:dyDescent="0.3">
      <c r="D21" s="16">
        <v>45566</v>
      </c>
      <c r="E21" s="17"/>
      <c r="F21" s="17"/>
      <c r="G21" s="17">
        <f t="shared" si="2"/>
        <v>30000</v>
      </c>
      <c r="H21" s="17">
        <f t="shared" si="3"/>
        <v>273.99511828943287</v>
      </c>
      <c r="I21" s="17">
        <f t="shared" si="4"/>
        <v>30285.845219804054</v>
      </c>
      <c r="J21" s="17">
        <f t="shared" si="0"/>
        <v>875</v>
      </c>
      <c r="K21" s="18">
        <f t="shared" si="1"/>
        <v>601.00488171056713</v>
      </c>
    </row>
    <row r="22" spans="1:14" x14ac:dyDescent="0.3">
      <c r="D22" s="16">
        <v>45597</v>
      </c>
      <c r="E22" s="17"/>
      <c r="F22" s="17"/>
      <c r="G22" s="17">
        <f t="shared" si="2"/>
        <v>30000</v>
      </c>
      <c r="H22" s="17">
        <f t="shared" si="3"/>
        <v>273.99511828943287</v>
      </c>
      <c r="I22" s="17">
        <f t="shared" si="4"/>
        <v>30420.553423824484</v>
      </c>
      <c r="J22" s="17">
        <f t="shared" si="0"/>
        <v>875</v>
      </c>
      <c r="K22" s="18">
        <f t="shared" si="1"/>
        <v>601.00488171056713</v>
      </c>
    </row>
    <row r="23" spans="1:14" x14ac:dyDescent="0.3">
      <c r="D23" s="16">
        <v>45627</v>
      </c>
      <c r="E23" s="17"/>
      <c r="F23" s="17"/>
      <c r="G23" s="17">
        <f t="shared" si="2"/>
        <v>30000</v>
      </c>
      <c r="H23" s="17">
        <f t="shared" si="3"/>
        <v>273.99511828943287</v>
      </c>
      <c r="I23" s="17">
        <f t="shared" si="4"/>
        <v>30555.860795545163</v>
      </c>
      <c r="J23" s="17">
        <f t="shared" si="0"/>
        <v>875</v>
      </c>
      <c r="K23" s="18">
        <f t="shared" si="1"/>
        <v>601.00488171056713</v>
      </c>
      <c r="L23" s="11"/>
      <c r="N23" s="11"/>
    </row>
    <row r="24" spans="1:14" x14ac:dyDescent="0.3">
      <c r="A24" s="12"/>
      <c r="D24" s="19">
        <v>45658</v>
      </c>
      <c r="E24" s="20">
        <v>45000</v>
      </c>
      <c r="F24" s="20"/>
      <c r="G24" s="20">
        <f t="shared" si="2"/>
        <v>75000</v>
      </c>
      <c r="H24" s="20">
        <f t="shared" si="3"/>
        <v>632.48779572357307</v>
      </c>
      <c r="I24" s="20">
        <f t="shared" si="4"/>
        <v>74535.920536754609</v>
      </c>
      <c r="J24" s="20">
        <f>$E$12*35%/12</f>
        <v>875</v>
      </c>
      <c r="K24" s="21">
        <f t="shared" si="1"/>
        <v>242.51220427642693</v>
      </c>
      <c r="M24" s="11"/>
    </row>
    <row r="25" spans="1:14" x14ac:dyDescent="0.3">
      <c r="D25" s="19">
        <v>45689</v>
      </c>
      <c r="E25" s="20"/>
      <c r="F25" s="20"/>
      <c r="G25" s="20">
        <f t="shared" si="2"/>
        <v>75000</v>
      </c>
      <c r="H25" s="20">
        <f t="shared" si="3"/>
        <v>632.48779572357307</v>
      </c>
      <c r="I25" s="20">
        <f t="shared" si="4"/>
        <v>74867.448348431804</v>
      </c>
      <c r="J25" s="20">
        <f t="shared" ref="J25:J35" si="5">$E$12*35%/12</f>
        <v>875</v>
      </c>
      <c r="K25" s="21">
        <f t="shared" si="1"/>
        <v>242.51220427642693</v>
      </c>
    </row>
    <row r="26" spans="1:14" x14ac:dyDescent="0.3">
      <c r="D26" s="19">
        <v>45717</v>
      </c>
      <c r="E26" s="20"/>
      <c r="F26" s="20"/>
      <c r="G26" s="20">
        <f t="shared" si="2"/>
        <v>75000</v>
      </c>
      <c r="H26" s="20">
        <f t="shared" si="3"/>
        <v>632.48779572357307</v>
      </c>
      <c r="I26" s="20">
        <f t="shared" si="4"/>
        <v>75200.450760397332</v>
      </c>
      <c r="J26" s="20">
        <f t="shared" si="5"/>
        <v>875</v>
      </c>
      <c r="K26" s="21">
        <f t="shared" si="1"/>
        <v>242.51220427642693</v>
      </c>
    </row>
    <row r="27" spans="1:14" x14ac:dyDescent="0.3">
      <c r="D27" s="19">
        <v>45748</v>
      </c>
      <c r="E27" s="20"/>
      <c r="F27" s="20"/>
      <c r="G27" s="20">
        <f t="shared" si="2"/>
        <v>75000</v>
      </c>
      <c r="H27" s="20">
        <f t="shared" si="3"/>
        <v>632.48779572357307</v>
      </c>
      <c r="I27" s="20">
        <f t="shared" si="4"/>
        <v>75534.93433151576</v>
      </c>
      <c r="J27" s="20">
        <f t="shared" si="5"/>
        <v>875</v>
      </c>
      <c r="K27" s="21">
        <f t="shared" si="1"/>
        <v>242.51220427642693</v>
      </c>
    </row>
    <row r="28" spans="1:14" x14ac:dyDescent="0.3">
      <c r="D28" s="19">
        <v>45778</v>
      </c>
      <c r="E28" s="20"/>
      <c r="F28" s="20"/>
      <c r="G28" s="20">
        <f t="shared" si="2"/>
        <v>75000</v>
      </c>
      <c r="H28" s="20">
        <f t="shared" si="3"/>
        <v>632.48779572357307</v>
      </c>
      <c r="I28" s="20">
        <f t="shared" si="4"/>
        <v>75870.905649824752</v>
      </c>
      <c r="J28" s="20">
        <f t="shared" si="5"/>
        <v>875</v>
      </c>
      <c r="K28" s="21">
        <f t="shared" si="1"/>
        <v>242.51220427642693</v>
      </c>
    </row>
    <row r="29" spans="1:14" x14ac:dyDescent="0.3">
      <c r="D29" s="19">
        <v>45809</v>
      </c>
      <c r="E29" s="22"/>
      <c r="F29" s="22"/>
      <c r="G29" s="20">
        <f t="shared" si="2"/>
        <v>75000</v>
      </c>
      <c r="H29" s="20">
        <f t="shared" si="3"/>
        <v>632.48779572357307</v>
      </c>
      <c r="I29" s="20">
        <f t="shared" si="4"/>
        <v>76208.371332664872</v>
      </c>
      <c r="J29" s="20">
        <f t="shared" si="5"/>
        <v>875</v>
      </c>
      <c r="K29" s="21">
        <f t="shared" si="1"/>
        <v>242.51220427642693</v>
      </c>
    </row>
    <row r="30" spans="1:14" x14ac:dyDescent="0.3">
      <c r="D30" s="19">
        <v>45839</v>
      </c>
      <c r="E30" s="22"/>
      <c r="F30" s="22"/>
      <c r="G30" s="20">
        <f t="shared" si="2"/>
        <v>75000</v>
      </c>
      <c r="H30" s="20">
        <f t="shared" si="3"/>
        <v>632.48779572357307</v>
      </c>
      <c r="I30" s="20">
        <f t="shared" si="4"/>
        <v>76547.338026809914</v>
      </c>
      <c r="J30" s="20">
        <f t="shared" si="5"/>
        <v>875</v>
      </c>
      <c r="K30" s="21">
        <f t="shared" si="1"/>
        <v>242.51220427642693</v>
      </c>
    </row>
    <row r="31" spans="1:14" x14ac:dyDescent="0.3">
      <c r="D31" s="19">
        <v>45870</v>
      </c>
      <c r="E31" s="22"/>
      <c r="F31" s="22"/>
      <c r="G31" s="20">
        <f t="shared" si="2"/>
        <v>75000</v>
      </c>
      <c r="H31" s="20">
        <f t="shared" si="3"/>
        <v>632.48779572357307</v>
      </c>
      <c r="I31" s="20">
        <f t="shared" si="4"/>
        <v>76887.812408597791</v>
      </c>
      <c r="J31" s="20">
        <f t="shared" si="5"/>
        <v>875</v>
      </c>
      <c r="K31" s="21">
        <f t="shared" si="1"/>
        <v>242.51220427642693</v>
      </c>
    </row>
    <row r="32" spans="1:14" x14ac:dyDescent="0.3">
      <c r="D32" s="19">
        <v>45901</v>
      </c>
      <c r="E32" s="22"/>
      <c r="F32" s="22"/>
      <c r="G32" s="20">
        <f t="shared" si="2"/>
        <v>75000</v>
      </c>
      <c r="H32" s="20">
        <f t="shared" si="3"/>
        <v>632.48779572357307</v>
      </c>
      <c r="I32" s="20">
        <f t="shared" si="4"/>
        <v>77229.801184062089</v>
      </c>
      <c r="J32" s="20">
        <f t="shared" si="5"/>
        <v>875</v>
      </c>
      <c r="K32" s="21">
        <f t="shared" si="1"/>
        <v>242.51220427642693</v>
      </c>
    </row>
    <row r="33" spans="4:12" x14ac:dyDescent="0.3">
      <c r="D33" s="19">
        <v>45931</v>
      </c>
      <c r="E33" s="22"/>
      <c r="F33" s="22"/>
      <c r="G33" s="20">
        <f t="shared" si="2"/>
        <v>75000</v>
      </c>
      <c r="H33" s="20">
        <f t="shared" si="3"/>
        <v>632.48779572357307</v>
      </c>
      <c r="I33" s="20">
        <f t="shared" si="4"/>
        <v>77573.311089064082</v>
      </c>
      <c r="J33" s="20">
        <f t="shared" si="5"/>
        <v>875</v>
      </c>
      <c r="K33" s="21">
        <f t="shared" si="1"/>
        <v>242.51220427642693</v>
      </c>
    </row>
    <row r="34" spans="4:12" x14ac:dyDescent="0.3">
      <c r="D34" s="19">
        <v>45962</v>
      </c>
      <c r="E34" s="22"/>
      <c r="F34" s="20"/>
      <c r="G34" s="20">
        <f t="shared" si="2"/>
        <v>75000</v>
      </c>
      <c r="H34" s="20">
        <f t="shared" si="3"/>
        <v>632.48779572357307</v>
      </c>
      <c r="I34" s="20">
        <f t="shared" si="4"/>
        <v>77918.348889425441</v>
      </c>
      <c r="J34" s="20">
        <f t="shared" si="5"/>
        <v>875</v>
      </c>
      <c r="K34" s="21">
        <f t="shared" si="1"/>
        <v>242.51220427642693</v>
      </c>
    </row>
    <row r="35" spans="4:12" x14ac:dyDescent="0.3">
      <c r="D35" s="19">
        <v>45992</v>
      </c>
      <c r="E35" s="22"/>
      <c r="F35" s="22"/>
      <c r="G35" s="20">
        <f t="shared" si="2"/>
        <v>75000</v>
      </c>
      <c r="H35" s="20">
        <f t="shared" si="3"/>
        <v>632.48779572357307</v>
      </c>
      <c r="I35" s="20">
        <f t="shared" si="4"/>
        <v>78264.921381061504</v>
      </c>
      <c r="J35" s="20">
        <f t="shared" si="5"/>
        <v>875</v>
      </c>
      <c r="K35" s="21">
        <f t="shared" si="1"/>
        <v>242.51220427642693</v>
      </c>
    </row>
    <row r="36" spans="4:12" x14ac:dyDescent="0.3">
      <c r="D36" s="8">
        <v>46023</v>
      </c>
      <c r="E36" s="4">
        <v>0</v>
      </c>
      <c r="F36" s="14">
        <f>E48+E36+E24+E12</f>
        <v>75000</v>
      </c>
      <c r="G36" s="4">
        <v>0</v>
      </c>
      <c r="H36" s="4">
        <v>0</v>
      </c>
      <c r="I36" s="4">
        <f t="shared" si="4"/>
        <v>3613.0353901151102</v>
      </c>
      <c r="J36" s="4">
        <v>0</v>
      </c>
      <c r="K36" s="37" t="s">
        <v>17</v>
      </c>
    </row>
    <row r="37" spans="4:12" hidden="1" x14ac:dyDescent="0.3">
      <c r="D37" s="8">
        <v>46054</v>
      </c>
      <c r="E37" s="1"/>
      <c r="F37" s="1"/>
      <c r="G37" s="4"/>
      <c r="H37" s="4"/>
      <c r="I37" s="4"/>
      <c r="J37" s="4"/>
      <c r="K37" s="4"/>
      <c r="L37" s="9"/>
    </row>
    <row r="38" spans="4:12" hidden="1" x14ac:dyDescent="0.3">
      <c r="D38" s="8">
        <v>46082</v>
      </c>
      <c r="E38" s="1"/>
      <c r="F38" s="1"/>
      <c r="G38" s="4"/>
      <c r="H38" s="4"/>
      <c r="I38" s="4"/>
      <c r="J38" s="4"/>
      <c r="K38" s="4"/>
      <c r="L38" s="9"/>
    </row>
    <row r="39" spans="4:12" hidden="1" x14ac:dyDescent="0.3">
      <c r="D39" s="8">
        <v>46113</v>
      </c>
      <c r="E39" s="1"/>
      <c r="G39" s="4"/>
      <c r="H39" s="4"/>
      <c r="I39" s="4"/>
      <c r="J39" s="4"/>
      <c r="K39" s="4"/>
      <c r="L39" s="9"/>
    </row>
    <row r="40" spans="4:12" hidden="1" x14ac:dyDescent="0.3">
      <c r="D40" s="8">
        <v>46143</v>
      </c>
      <c r="E40" s="1"/>
      <c r="F40" s="1"/>
      <c r="G40" s="4"/>
      <c r="H40" s="4"/>
      <c r="I40" s="4"/>
      <c r="J40" s="4"/>
      <c r="K40" s="4"/>
      <c r="L40" s="9"/>
    </row>
    <row r="41" spans="4:12" hidden="1" x14ac:dyDescent="0.3">
      <c r="D41" s="8">
        <v>46174</v>
      </c>
      <c r="E41" s="1"/>
      <c r="F41" s="1"/>
      <c r="G41" s="4"/>
      <c r="H41" s="4"/>
      <c r="I41" s="4"/>
      <c r="J41" s="4"/>
      <c r="K41" s="4"/>
      <c r="L41" s="9"/>
    </row>
    <row r="42" spans="4:12" hidden="1" x14ac:dyDescent="0.3">
      <c r="D42" s="8">
        <v>46204</v>
      </c>
      <c r="E42" s="1"/>
      <c r="F42" s="1"/>
      <c r="G42" s="4"/>
      <c r="H42" s="4"/>
      <c r="I42" s="4"/>
      <c r="J42" s="4"/>
      <c r="K42" s="4"/>
      <c r="L42" s="9"/>
    </row>
    <row r="43" spans="4:12" hidden="1" x14ac:dyDescent="0.3">
      <c r="D43" s="8">
        <v>46235</v>
      </c>
      <c r="E43" s="1"/>
      <c r="F43" s="1"/>
      <c r="G43" s="4"/>
      <c r="H43" s="4"/>
      <c r="I43" s="4"/>
      <c r="J43" s="4"/>
      <c r="K43" s="4"/>
      <c r="L43" s="9"/>
    </row>
    <row r="44" spans="4:12" hidden="1" x14ac:dyDescent="0.3">
      <c r="D44" s="8">
        <v>46266</v>
      </c>
      <c r="E44" s="1"/>
      <c r="F44" s="1"/>
      <c r="G44" s="4"/>
      <c r="H44" s="4"/>
      <c r="I44" s="4"/>
      <c r="J44" s="4"/>
      <c r="K44" s="4"/>
      <c r="L44" s="9"/>
    </row>
    <row r="45" spans="4:12" hidden="1" x14ac:dyDescent="0.3">
      <c r="D45" s="8">
        <v>46296</v>
      </c>
      <c r="E45" s="1"/>
      <c r="F45" s="1"/>
      <c r="G45" s="4"/>
      <c r="H45" s="4"/>
      <c r="I45" s="4"/>
      <c r="J45" s="4"/>
      <c r="K45" s="4"/>
      <c r="L45" s="9"/>
    </row>
    <row r="46" spans="4:12" hidden="1" x14ac:dyDescent="0.3">
      <c r="D46" s="8">
        <v>46327</v>
      </c>
      <c r="E46" s="1"/>
      <c r="F46" s="1"/>
      <c r="G46" s="4"/>
      <c r="H46" s="4"/>
      <c r="I46" s="4"/>
      <c r="J46" s="4"/>
      <c r="K46" s="4"/>
      <c r="L46" s="9"/>
    </row>
    <row r="47" spans="4:12" hidden="1" x14ac:dyDescent="0.3">
      <c r="D47" s="8">
        <v>46357</v>
      </c>
      <c r="E47" s="1"/>
      <c r="F47" s="1"/>
      <c r="G47" s="4"/>
      <c r="H47" s="4"/>
      <c r="I47" s="4"/>
      <c r="J47" s="4"/>
      <c r="K47" s="4"/>
      <c r="L47" s="9"/>
    </row>
    <row r="48" spans="4:12" hidden="1" x14ac:dyDescent="0.3">
      <c r="D48" s="8">
        <v>46388</v>
      </c>
      <c r="E48" s="1"/>
      <c r="G48" s="4"/>
      <c r="H48" s="4"/>
      <c r="I48" s="4"/>
      <c r="J48" s="4"/>
      <c r="K48" s="4"/>
      <c r="L48" s="9"/>
    </row>
    <row r="49" spans="4:12" hidden="1" x14ac:dyDescent="0.3">
      <c r="D49" s="8">
        <v>46419</v>
      </c>
      <c r="E49" s="1"/>
      <c r="F49" s="1"/>
      <c r="G49" s="4"/>
      <c r="H49" s="4"/>
      <c r="I49" s="4"/>
      <c r="J49" s="4"/>
      <c r="K49" s="4"/>
      <c r="L49" s="9"/>
    </row>
    <row r="50" spans="4:12" hidden="1" x14ac:dyDescent="0.3">
      <c r="D50" s="8">
        <v>46447</v>
      </c>
      <c r="E50" s="1"/>
      <c r="F50" s="1"/>
      <c r="G50" s="4"/>
      <c r="H50" s="4"/>
      <c r="I50" s="4"/>
      <c r="J50" s="4"/>
      <c r="K50" s="4"/>
      <c r="L50" s="9"/>
    </row>
    <row r="51" spans="4:12" hidden="1" x14ac:dyDescent="0.3">
      <c r="D51" s="8">
        <v>46478</v>
      </c>
      <c r="E51" s="1"/>
      <c r="F51" s="1"/>
      <c r="G51" s="4"/>
      <c r="H51" s="4"/>
      <c r="I51" s="4"/>
      <c r="J51" s="4"/>
      <c r="K51" s="4"/>
      <c r="L51" s="9"/>
    </row>
    <row r="52" spans="4:12" hidden="1" x14ac:dyDescent="0.3">
      <c r="D52" s="8">
        <v>46508</v>
      </c>
      <c r="E52" s="1"/>
      <c r="F52" s="1"/>
      <c r="G52" s="4"/>
      <c r="H52" s="4"/>
      <c r="I52" s="4"/>
      <c r="J52" s="4"/>
      <c r="K52" s="4"/>
      <c r="L52" s="9"/>
    </row>
    <row r="53" spans="4:12" hidden="1" x14ac:dyDescent="0.3">
      <c r="D53" s="8">
        <v>46539</v>
      </c>
      <c r="E53" s="1"/>
      <c r="F53" s="1"/>
      <c r="G53" s="4"/>
      <c r="H53" s="4"/>
      <c r="I53" s="4"/>
      <c r="J53" s="4"/>
      <c r="K53" s="4"/>
      <c r="L53" s="9"/>
    </row>
    <row r="54" spans="4:12" hidden="1" x14ac:dyDescent="0.3">
      <c r="D54" s="8">
        <v>46569</v>
      </c>
      <c r="E54" s="1"/>
      <c r="F54" s="1"/>
      <c r="G54" s="4"/>
      <c r="H54" s="4"/>
      <c r="I54" s="4"/>
      <c r="J54" s="4"/>
      <c r="K54" s="4"/>
      <c r="L54" s="9"/>
    </row>
    <row r="55" spans="4:12" hidden="1" x14ac:dyDescent="0.3">
      <c r="D55" s="8">
        <v>46600</v>
      </c>
      <c r="E55" s="1"/>
      <c r="F55" s="1"/>
      <c r="G55" s="4"/>
      <c r="H55" s="4"/>
      <c r="I55" s="4"/>
      <c r="J55" s="4"/>
      <c r="K55" s="4"/>
      <c r="L55" s="9"/>
    </row>
    <row r="56" spans="4:12" hidden="1" x14ac:dyDescent="0.3">
      <c r="D56" s="8">
        <v>46631</v>
      </c>
      <c r="E56" s="1"/>
      <c r="F56" s="1"/>
      <c r="G56" s="4"/>
      <c r="H56" s="4"/>
      <c r="I56" s="4"/>
      <c r="J56" s="4"/>
      <c r="K56" s="4"/>
      <c r="L56" s="9"/>
    </row>
    <row r="57" spans="4:12" hidden="1" x14ac:dyDescent="0.3">
      <c r="D57" s="8">
        <v>46661</v>
      </c>
      <c r="E57" s="1"/>
      <c r="F57" s="1"/>
      <c r="G57" s="4"/>
      <c r="H57" s="4"/>
      <c r="I57" s="4"/>
      <c r="J57" s="4"/>
      <c r="K57" s="4"/>
      <c r="L57" s="9"/>
    </row>
    <row r="58" spans="4:12" hidden="1" x14ac:dyDescent="0.3">
      <c r="D58" s="8">
        <v>46692</v>
      </c>
      <c r="E58" s="1"/>
      <c r="F58" s="1"/>
      <c r="G58" s="4"/>
      <c r="H58" s="4"/>
      <c r="I58" s="4"/>
      <c r="J58" s="4"/>
      <c r="K58" s="4"/>
      <c r="L58" s="9"/>
    </row>
    <row r="59" spans="4:12" hidden="1" x14ac:dyDescent="0.3">
      <c r="D59" s="8">
        <v>46722</v>
      </c>
      <c r="E59" s="1"/>
      <c r="F59" s="1"/>
      <c r="G59" s="4"/>
      <c r="H59" s="4"/>
      <c r="I59" s="4"/>
      <c r="J59" s="4"/>
      <c r="K59" s="4"/>
      <c r="L59" s="9"/>
    </row>
  </sheetData>
  <phoneticPr fontId="4" type="noConversion"/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Avec primes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Rezgui Mohamed Hichem</dc:creator>
  <cp:lastModifiedBy>Zairi, Sofien</cp:lastModifiedBy>
  <cp:lastPrinted>2023-10-05T13:07:01Z</cp:lastPrinted>
  <dcterms:created xsi:type="dcterms:W3CDTF">2015-06-05T18:19:34Z</dcterms:created>
  <dcterms:modified xsi:type="dcterms:W3CDTF">2024-10-07T11:46:30Z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2024-01-23T14:31:04Z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12e81a44-5ad4-4b37-a2f0-71df8140d9f7</vt:lpwstr>
  </property>
  <property fmtid="{D5CDD505-2E9C-101B-9397-08002B2CF9AE}" pid="8" name="MSIP_Label_9e1e58c1-766d-4ff4-9619-b604fc37898b_ContentBits">
    <vt:lpwstr>0</vt:lpwstr>
  </property>
</Properties>
</file>