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1079458\work\PTD\SGW\MGMT\perso\finance\assurances-FIS\gain_irpp_100000_max_avec_minimum_dimpot\"/>
    </mc:Choice>
  </mc:AlternateContent>
  <xr:revisionPtr revIDLastSave="0" documentId="13_ncr:1_{983E6227-4D3D-42A6-92F3-A3C78B1F82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RPP" sheetId="1" r:id="rId1"/>
    <sheet name="BAREME IMPO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2" i="1" l="1"/>
  <c r="F13" i="1" l="1"/>
  <c r="D21" i="1" l="1"/>
  <c r="D23" i="1" s="1"/>
  <c r="D18" i="1"/>
  <c r="A5" i="1" l="1"/>
  <c r="G1" i="1" s="1"/>
  <c r="G3" i="1"/>
  <c r="G5" i="1" l="1"/>
  <c r="K12" i="1"/>
  <c r="L16" i="1" l="1"/>
  <c r="K16" i="1"/>
  <c r="K17" i="1"/>
  <c r="K13" i="1" l="1"/>
  <c r="L12" i="1"/>
  <c r="K15" i="1" l="1"/>
  <c r="K14" i="1"/>
  <c r="L13" i="1"/>
  <c r="L14" i="1" s="1"/>
  <c r="L15" i="1" l="1"/>
  <c r="L18" i="1" s="1"/>
  <c r="L19" i="1" s="1"/>
  <c r="K18" i="1"/>
  <c r="K19" i="1" s="1"/>
  <c r="K20" i="1" l="1"/>
  <c r="K21" i="1" s="1"/>
  <c r="K22" i="1" s="1"/>
  <c r="K23" i="1" l="1"/>
</calcChain>
</file>

<file path=xl/sharedStrings.xml><?xml version="1.0" encoding="utf-8"?>
<sst xmlns="http://schemas.openxmlformats.org/spreadsheetml/2006/main" count="33" uniqueCount="32">
  <si>
    <t>SALAIRE BRUT ANNUEL</t>
  </si>
  <si>
    <t>Chef de famille</t>
  </si>
  <si>
    <t>nombre d'enfants</t>
  </si>
  <si>
    <t>PRIME</t>
  </si>
  <si>
    <t>chef de famille</t>
  </si>
  <si>
    <t xml:space="preserve">OUI </t>
  </si>
  <si>
    <t>NON</t>
  </si>
  <si>
    <t xml:space="preserve">Cas </t>
  </si>
  <si>
    <t>Cas de non</t>
  </si>
  <si>
    <t>d'assurance</t>
  </si>
  <si>
    <t>assurance</t>
  </si>
  <si>
    <t>Charge sociale (9,18%)</t>
  </si>
  <si>
    <t xml:space="preserve">Déduction professionnel </t>
  </si>
  <si>
    <t>10% (max 2000)</t>
  </si>
  <si>
    <t>Situation familiale</t>
  </si>
  <si>
    <t>Déduction de la prime</t>
  </si>
  <si>
    <t>PAS DE PRIME</t>
  </si>
  <si>
    <t>Economie d'impôt</t>
  </si>
  <si>
    <t>Gain total</t>
  </si>
  <si>
    <t>situation Famille</t>
  </si>
  <si>
    <t>Nb enfants</t>
  </si>
  <si>
    <t>Min impôts à règler (45%)</t>
  </si>
  <si>
    <t>IRPP à retenir</t>
  </si>
  <si>
    <t>durée</t>
  </si>
  <si>
    <t xml:space="preserve">revenu annuel brut annuel </t>
  </si>
  <si>
    <t>revenu annuel brut après déduction cnss</t>
  </si>
  <si>
    <t>impôt dû (IRPP)</t>
  </si>
  <si>
    <t>revenu imposable</t>
  </si>
  <si>
    <t>prime 1 cotisation FIS</t>
  </si>
  <si>
    <t>prime 2 contrat vie</t>
  </si>
  <si>
    <t>prime 3 (optimisation )</t>
  </si>
  <si>
    <t>prime 1 + prime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</si>
</sst>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165" fontId="3" fillId="2" borderId="3" xfId="1" applyNumberFormat="1" applyFont="1" applyFill="1" applyBorder="1" applyAlignment="1">
      <alignment horizontal="center"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5" xfId="1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9" fontId="4" fillId="2" borderId="5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165" fontId="5" fillId="2" borderId="5" xfId="1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10" fontId="4" fillId="2" borderId="5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0" xfId="0" applyFill="1"/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165" fontId="5" fillId="2" borderId="13" xfId="1" applyNumberFormat="1" applyFont="1" applyFill="1" applyBorder="1" applyAlignment="1">
      <alignment horizontal="center" vertical="center"/>
    </xf>
    <xf numFmtId="165" fontId="5" fillId="2" borderId="14" xfId="1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165" fontId="5" fillId="2" borderId="15" xfId="1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165" fontId="3" fillId="2" borderId="17" xfId="1" applyNumberFormat="1" applyFont="1" applyFill="1" applyBorder="1" applyAlignment="1">
      <alignment horizontal="center" vertical="center"/>
    </xf>
    <xf numFmtId="165" fontId="3" fillId="2" borderId="16" xfId="1" applyNumberFormat="1" applyFont="1" applyFill="1" applyBorder="1" applyAlignment="1">
      <alignment horizontal="center" vertical="center"/>
    </xf>
    <xf numFmtId="165" fontId="6" fillId="3" borderId="15" xfId="1" applyNumberFormat="1" applyFont="1" applyFill="1" applyBorder="1" applyAlignment="1">
      <alignment horizontal="center" vertical="center"/>
    </xf>
    <xf numFmtId="165" fontId="6" fillId="3" borderId="14" xfId="1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IRPP!$A$4" fmlaRange="IRPP!$A$2:$A$3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600075</xdr:colOff>
          <xdr:row>11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1</xdr:row>
      <xdr:rowOff>133350</xdr:rowOff>
    </xdr:from>
    <xdr:to>
      <xdr:col>13</xdr:col>
      <xdr:colOff>732238</xdr:colOff>
      <xdr:row>18</xdr:row>
      <xdr:rowOff>180564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323850"/>
          <a:ext cx="9495238" cy="3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B8" workbookViewId="0">
      <selection activeCell="G16" sqref="G16"/>
    </sheetView>
  </sheetViews>
  <sheetFormatPr defaultColWidth="9.140625" defaultRowHeight="15" x14ac:dyDescent="0.25"/>
  <cols>
    <col min="3" max="3" width="22.5703125" customWidth="1"/>
    <col min="9" max="9" width="26.5703125" customWidth="1"/>
    <col min="10" max="10" width="16.85546875" customWidth="1"/>
    <col min="11" max="11" width="21.42578125" customWidth="1"/>
    <col min="12" max="12" width="22.28515625" customWidth="1"/>
  </cols>
  <sheetData>
    <row r="1" spans="1:12" hidden="1" x14ac:dyDescent="0.25">
      <c r="A1" t="s">
        <v>4</v>
      </c>
      <c r="E1" t="s">
        <v>20</v>
      </c>
      <c r="G1">
        <f>IF(A5=0,0,IF(A5=1,100,IF(A5=2,200,IF(A5=3,300,400))))</f>
        <v>200</v>
      </c>
    </row>
    <row r="2" spans="1:12" hidden="1" x14ac:dyDescent="0.25">
      <c r="A2" t="s">
        <v>5</v>
      </c>
    </row>
    <row r="3" spans="1:12" hidden="1" x14ac:dyDescent="0.25">
      <c r="A3" t="s">
        <v>6</v>
      </c>
      <c r="E3" t="s">
        <v>4</v>
      </c>
      <c r="G3">
        <f>IF(A4=1,300,0)</f>
        <v>300</v>
      </c>
    </row>
    <row r="4" spans="1:12" hidden="1" x14ac:dyDescent="0.25">
      <c r="A4">
        <v>1</v>
      </c>
    </row>
    <row r="5" spans="1:12" hidden="1" x14ac:dyDescent="0.25">
      <c r="A5">
        <f>D12</f>
        <v>2</v>
      </c>
      <c r="E5" t="s">
        <v>19</v>
      </c>
      <c r="G5">
        <f>IF(A4=1,G1+G3,0)</f>
        <v>500</v>
      </c>
    </row>
    <row r="8" spans="1:12" x14ac:dyDescent="0.25">
      <c r="I8" s="17"/>
      <c r="J8" s="17"/>
    </row>
    <row r="9" spans="1:12" ht="15.75" thickBot="1" x14ac:dyDescent="0.3">
      <c r="I9" s="17"/>
      <c r="J9" s="17"/>
    </row>
    <row r="10" spans="1:12" ht="18" x14ac:dyDescent="0.25">
      <c r="C10" t="s">
        <v>0</v>
      </c>
      <c r="D10">
        <v>137435.274</v>
      </c>
      <c r="I10" s="18"/>
      <c r="J10" s="19"/>
      <c r="K10" s="13" t="s">
        <v>7</v>
      </c>
      <c r="L10" s="10" t="s">
        <v>8</v>
      </c>
    </row>
    <row r="11" spans="1:12" ht="15.75" thickBot="1" x14ac:dyDescent="0.3">
      <c r="C11" t="s">
        <v>1</v>
      </c>
      <c r="I11" s="19"/>
      <c r="J11" s="19"/>
      <c r="K11" s="14" t="s">
        <v>9</v>
      </c>
      <c r="L11" s="11" t="s">
        <v>10</v>
      </c>
    </row>
    <row r="12" spans="1:12" x14ac:dyDescent="0.25">
      <c r="C12" t="s">
        <v>2</v>
      </c>
      <c r="D12">
        <v>2</v>
      </c>
      <c r="I12" s="15" t="s">
        <v>24</v>
      </c>
      <c r="J12" s="16"/>
      <c r="K12" s="1">
        <f>D10</f>
        <v>137435.274</v>
      </c>
      <c r="L12" s="1">
        <f>D10</f>
        <v>137435.274</v>
      </c>
    </row>
    <row r="13" spans="1:12" x14ac:dyDescent="0.25">
      <c r="C13" t="s">
        <v>3</v>
      </c>
      <c r="D13">
        <v>12000</v>
      </c>
      <c r="F13">
        <f>D13*5</f>
        <v>60000</v>
      </c>
      <c r="I13" s="8" t="s">
        <v>11</v>
      </c>
      <c r="J13" s="9"/>
      <c r="K13" s="2">
        <f>K12*9.18%</f>
        <v>12616.5581532</v>
      </c>
      <c r="L13" s="3">
        <f>L12*9.18%</f>
        <v>12616.5581532</v>
      </c>
    </row>
    <row r="14" spans="1:12" x14ac:dyDescent="0.25">
      <c r="C14" t="s">
        <v>23</v>
      </c>
      <c r="D14">
        <v>8</v>
      </c>
      <c r="I14" s="31" t="s">
        <v>25</v>
      </c>
      <c r="J14" s="32"/>
      <c r="K14" s="2">
        <f>K12-K13</f>
        <v>124818.71584680001</v>
      </c>
      <c r="L14" s="3">
        <f>L12-L13</f>
        <v>124818.71584680001</v>
      </c>
    </row>
    <row r="15" spans="1:12" x14ac:dyDescent="0.25">
      <c r="I15" s="4" t="s">
        <v>12</v>
      </c>
      <c r="J15" s="5" t="s">
        <v>13</v>
      </c>
      <c r="K15" s="3">
        <f>MIN((K12-K13)*10%,2000)</f>
        <v>2000</v>
      </c>
      <c r="L15" s="3">
        <f>MIN((L12-L13)*10%,2000)</f>
        <v>2000</v>
      </c>
    </row>
    <row r="16" spans="1:12" x14ac:dyDescent="0.25">
      <c r="I16" s="31" t="s">
        <v>14</v>
      </c>
      <c r="J16" s="32"/>
      <c r="K16" s="3">
        <f>G5</f>
        <v>500</v>
      </c>
      <c r="L16" s="3">
        <f>G5</f>
        <v>500</v>
      </c>
    </row>
    <row r="17" spans="3:14" ht="15.75" x14ac:dyDescent="0.25">
      <c r="I17" s="4" t="s">
        <v>15</v>
      </c>
      <c r="J17" s="6"/>
      <c r="K17" s="3">
        <f>MIN(D13,100000)</f>
        <v>12000</v>
      </c>
      <c r="L17" s="7" t="s">
        <v>16</v>
      </c>
    </row>
    <row r="18" spans="3:14" x14ac:dyDescent="0.25">
      <c r="C18" t="s">
        <v>28</v>
      </c>
      <c r="D18">
        <f>343.588*12</f>
        <v>4123.0560000000005</v>
      </c>
      <c r="I18" s="33" t="s">
        <v>27</v>
      </c>
      <c r="J18" s="34"/>
      <c r="K18" s="3">
        <f>K12-K13-K15-K16-K17</f>
        <v>110318.71584680001</v>
      </c>
      <c r="L18" s="3">
        <f>L12-L13-L15-L16</f>
        <v>122318.71584680001</v>
      </c>
    </row>
    <row r="19" spans="3:14" x14ac:dyDescent="0.25">
      <c r="C19" t="s">
        <v>29</v>
      </c>
      <c r="D19">
        <v>650</v>
      </c>
      <c r="I19" s="35" t="s">
        <v>26</v>
      </c>
      <c r="J19" s="36"/>
      <c r="K19" s="3">
        <f>ROUNDUP(IF(K18&lt;=5000,0,IF(K18&lt;=20000,(K18-5000)*0.26,IF(K18&lt;=30000,(K18-20000)*0.28+3900,IF(K18&lt;=50000,(K18-30000)*0.32+6700,IF(K18&gt;50000,(K18-50000)*0.35+13100))))),0)</f>
        <v>34212</v>
      </c>
      <c r="L19" s="3">
        <f>ROUNDUP(IF(L18&lt;=5000,0,IF(L18&lt;=20000,(L18-5000)*0.26,IF(L18&lt;=30000,(L18-20000)*0.28+3900,IF(L18&lt;=50000,(L18-30000)*0.32+6700,IF(L18&gt;50000,(L18-50000)*0.35+13100))))),0)</f>
        <v>38412</v>
      </c>
    </row>
    <row r="20" spans="3:14" ht="15.75" thickBot="1" x14ac:dyDescent="0.3">
      <c r="I20" s="25" t="s">
        <v>21</v>
      </c>
      <c r="J20" s="26"/>
      <c r="K20" s="27">
        <f>L19*45%</f>
        <v>17285.400000000001</v>
      </c>
      <c r="L20" s="28"/>
    </row>
    <row r="21" spans="3:14" ht="15.75" thickBot="1" x14ac:dyDescent="0.3">
      <c r="C21" t="s">
        <v>31</v>
      </c>
      <c r="D21">
        <f>D18+D19</f>
        <v>4773.0560000000005</v>
      </c>
      <c r="I21" s="25" t="s">
        <v>22</v>
      </c>
      <c r="J21" s="26"/>
      <c r="K21" s="29">
        <f>MAX(K20,K19)</f>
        <v>34212</v>
      </c>
      <c r="L21" s="30"/>
    </row>
    <row r="22" spans="3:14" ht="16.5" thickBot="1" x14ac:dyDescent="0.3">
      <c r="I22" s="35" t="s">
        <v>17</v>
      </c>
      <c r="J22" s="36"/>
      <c r="K22" s="20">
        <f>L19-K21</f>
        <v>4200</v>
      </c>
      <c r="L22" s="21"/>
      <c r="N22">
        <f>K22/12</f>
        <v>350</v>
      </c>
    </row>
    <row r="23" spans="3:14" ht="16.5" thickBot="1" x14ac:dyDescent="0.3">
      <c r="C23" t="s">
        <v>30</v>
      </c>
      <c r="D23">
        <f>D13-D21</f>
        <v>7226.9439999999995</v>
      </c>
      <c r="I23" s="22" t="s">
        <v>18</v>
      </c>
      <c r="J23" s="23"/>
      <c r="K23" s="24">
        <f>K22*D14</f>
        <v>33600</v>
      </c>
      <c r="L23" s="21"/>
    </row>
  </sheetData>
  <mergeCells count="12">
    <mergeCell ref="I14:J14"/>
    <mergeCell ref="I16:J16"/>
    <mergeCell ref="I18:J18"/>
    <mergeCell ref="I19:J19"/>
    <mergeCell ref="I22:J22"/>
    <mergeCell ref="K22:L22"/>
    <mergeCell ref="I23:J23"/>
    <mergeCell ref="K23:L23"/>
    <mergeCell ref="I20:J20"/>
    <mergeCell ref="I21:J21"/>
    <mergeCell ref="K20:L20"/>
    <mergeCell ref="K21:L2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600075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3F0A-98D4-4E60-A463-C6E229F47CDF}">
  <dimension ref="A1"/>
  <sheetViews>
    <sheetView workbookViewId="0">
      <selection activeCell="J24" sqref="J24"/>
    </sheetView>
  </sheetViews>
  <sheetFormatPr defaultColWidth="11.42578125" defaultRowHeight="15" x14ac:dyDescent="0.25"/>
  <cols>
    <col min="1" max="16384" width="11.42578125" style="1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IRPP</vt:lpstr>
      <vt:lpstr>BAREME IMPOT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zaghouani</dc:creator>
  <cp:lastModifiedBy>Zairi, Sofien</cp:lastModifiedBy>
  <dcterms:created xsi:type="dcterms:W3CDTF">2015-06-05T18:19:34Z</dcterms:created>
  <dcterms:modified xsi:type="dcterms:W3CDTF">2021-06-28T08:30:19Z</dcterms:modified>
</cp:coreProperties>
</file>