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e1079458\work\finance\"/>
    </mc:Choice>
  </mc:AlternateContent>
  <xr:revisionPtr revIDLastSave="0" documentId="13_ncr:1_{DC883EF0-2E0C-4884-AED5-FA6ED78B04A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hase-1-summer 2024" sheetId="1" r:id="rId1"/>
    <sheet name="phase-2-summer 2025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2" l="1"/>
  <c r="E17" i="2"/>
  <c r="D9" i="2"/>
  <c r="D10" i="2"/>
  <c r="D11" i="2"/>
  <c r="F19" i="2"/>
  <c r="F18" i="2"/>
  <c r="D8" i="2"/>
  <c r="F17" i="2" s="1"/>
  <c r="G17" i="2" s="1"/>
  <c r="G42" i="2"/>
  <c r="G3" i="1"/>
  <c r="C8" i="1"/>
  <c r="C7" i="1"/>
  <c r="C6" i="1"/>
  <c r="C5" i="1"/>
  <c r="C3" i="1"/>
  <c r="F20" i="2" l="1"/>
  <c r="G18" i="2"/>
  <c r="G19" i="2" s="1"/>
  <c r="G20" i="2" l="1"/>
</calcChain>
</file>

<file path=xl/sharedStrings.xml><?xml version="1.0" encoding="utf-8"?>
<sst xmlns="http://schemas.openxmlformats.org/spreadsheetml/2006/main" count="261" uniqueCount="118">
  <si>
    <t>Checck number</t>
  </si>
  <si>
    <t>Context</t>
  </si>
  <si>
    <t>Due date</t>
  </si>
  <si>
    <t>Status</t>
  </si>
  <si>
    <t>Remaining due total :</t>
  </si>
  <si>
    <t>Hassen (Marbre Galaxy - Kelibia - Dar Allouche)</t>
  </si>
  <si>
    <t>Payed</t>
  </si>
  <si>
    <t>Amount (TND)</t>
  </si>
  <si>
    <t>MyTek Charguia (Climatiseur - oct installment)</t>
  </si>
  <si>
    <t>MyTek Charguia (Climatiseur - Nov installment)</t>
  </si>
  <si>
    <t>Yes</t>
  </si>
  <si>
    <t>No</t>
  </si>
  <si>
    <t>Khadija (L'ile aux enfants - Oct installment)</t>
  </si>
  <si>
    <t>Khadija (L'ile aux enfants - Nov installment)</t>
  </si>
  <si>
    <t>Khadija (L'ile aux enfants - Dec installment)</t>
  </si>
  <si>
    <t>Khadija (L'ile aux enfants - Sep installment)</t>
  </si>
  <si>
    <t>Clinic Hammam-Lif (Father hospitalization - Oct installment)</t>
  </si>
  <si>
    <t>Clinic Hammam-Lif (Father hospitalization - Nov installment)</t>
  </si>
  <si>
    <t>Clinic Hammam-Lif (Father hospitalization - Dec. installment)</t>
  </si>
  <si>
    <t>Yassine (Aluminium - Borj Cedria - Dar Allouche - Nov. installment 1)</t>
  </si>
  <si>
    <t>Yassine (Aluminium - Borj Cedria - Dar Allouche - Sep. installment 1)</t>
  </si>
  <si>
    <t>Yassine (Aluminium - Borj Cedria - Dar Allouche - Oct. installment)</t>
  </si>
  <si>
    <t>Abdel Krim (Camera de securite - Dar Allouche - Sep. installment)</t>
  </si>
  <si>
    <t>Abdel Krim (Camera de securite - Dar Allouche - Oct. installment)</t>
  </si>
  <si>
    <t>Lotfi (Menuisier - Portes Dar Allouche)</t>
  </si>
  <si>
    <t>Remaining due Sep. :</t>
  </si>
  <si>
    <t>Remaining due Oct. :</t>
  </si>
  <si>
    <t>Remaining due Nov. :</t>
  </si>
  <si>
    <t>Remaining due Dec. :</t>
  </si>
  <si>
    <t>September</t>
  </si>
  <si>
    <t>Installment for salary month</t>
  </si>
  <si>
    <t>October</t>
  </si>
  <si>
    <t>November</t>
  </si>
  <si>
    <t>December</t>
  </si>
  <si>
    <t>Mohamed macon Dar Allouche Remaining due amount</t>
  </si>
  <si>
    <t>Autre (Cash)</t>
  </si>
  <si>
    <t>Karim Naceur (GAT car insurance Sep. installment)</t>
  </si>
  <si>
    <t>Paying the funeral fees to Leila's friend</t>
  </si>
  <si>
    <t>Payed the remaining for the forgeron Saif</t>
  </si>
  <si>
    <t>Money withdrawal date</t>
  </si>
  <si>
    <t>Overdued</t>
  </si>
  <si>
    <t>Originat total:</t>
  </si>
  <si>
    <r>
      <rPr>
        <b/>
        <sz val="11"/>
        <color theme="1"/>
        <rFont val="Calibri"/>
        <family val="2"/>
        <scheme val="minor"/>
      </rPr>
      <t>NB</t>
    </r>
    <r>
      <rPr>
        <sz val="11"/>
        <color theme="1"/>
        <rFont val="Calibri"/>
        <family val="2"/>
        <scheme val="minor"/>
      </rPr>
      <t>: Starting from Jan 2025, checks are no longer a guranty so either cheque versable or kimbielets are accepted</t>
    </r>
  </si>
  <si>
    <t>Comment</t>
  </si>
  <si>
    <t>August</t>
  </si>
  <si>
    <t>???</t>
  </si>
  <si>
    <t>May</t>
  </si>
  <si>
    <t>Avance sur achat d'un montant total de 4700 D:
* Frigo Samsung combiné -&gt; 2500
* Machine a laver (9kg) Samsung -&gt; 2100
* Transport -&gt; 100</t>
  </si>
  <si>
    <t>SOMOPRINT (Refrigerateur + machine a laver Samsung) Traite 1</t>
  </si>
  <si>
    <t>Sortie d'equipe SGW team (Q2 2025) avance versé</t>
  </si>
  <si>
    <t>Sortie d'equipe prévue le 19 ou 20 Juin</t>
  </si>
  <si>
    <t>Sortie d'equipe TIRS team (Q1 + Q2 2025) avance versé</t>
  </si>
  <si>
    <t>June</t>
  </si>
  <si>
    <t>July</t>
  </si>
  <si>
    <t>NA</t>
  </si>
  <si>
    <t>SOMOPRINT (Refrigerateur + machine a laver Samsung) Traite 2</t>
  </si>
  <si>
    <t>SOMOPRINT (Climatiseur Samsung) Traite 3</t>
  </si>
  <si>
    <r>
      <t xml:space="preserve">SOMOPRINT (Refrigerateur + machine a laver Samsung) </t>
    </r>
    <r>
      <rPr>
        <sz val="11"/>
        <color rgb="FF00B0F0"/>
        <rFont val="Calibri"/>
        <family val="2"/>
        <scheme val="minor"/>
      </rPr>
      <t>avance sur achat d'un montant total de 4700 D</t>
    </r>
  </si>
  <si>
    <r>
      <t xml:space="preserve">SOMOPRINT (Climatiseur Samsung) </t>
    </r>
    <r>
      <rPr>
        <sz val="11"/>
        <color rgb="FF00B0F0"/>
        <rFont val="Calibri"/>
        <family val="2"/>
        <scheme val="minor"/>
      </rPr>
      <t>avance par cheque sur achat d'un montant total de 2600 D</t>
    </r>
  </si>
  <si>
    <t>Avance sur achat du climatiseur d'un montant de 2600 D</t>
  </si>
  <si>
    <t>SOMOPRINT (Climatiseur Samsung) Traite 4</t>
  </si>
  <si>
    <t>An order has been made from decathlon France, et un ami nous livrerai les items en question:
* Montant global estimé -&gt; 1089 Euro ~ 3700 D --&gt; estimé a 4000 D tout compris</t>
  </si>
  <si>
    <t>* Double check with Leila about the exact amount</t>
  </si>
  <si>
    <t>* Double check with Leuila (Grderies l'ile au enfants) estimation faite sur la base de ~ 5% d'augmentation du mentant des frais</t>
  </si>
  <si>
    <t>Frais de pre-inscription des enfants rentree 2025</t>
  </si>
  <si>
    <t>Transfert effectué au compte BIAT de Leila pour la pre-inscription des enfant</t>
  </si>
  <si>
    <t>Meubles acheté 2eme main (Consule d'Italie qui demenage)</t>
  </si>
  <si>
    <t>Achat de meuble de chez la consule d'Italie qui quitte la Tunisie:
* Machine a laver Hoover
* Bureau
* Bibliotheque</t>
  </si>
  <si>
    <t>Meuble a acheter pour la chambre de Skander</t>
  </si>
  <si>
    <t>* Dressing estimation -&gt; 1500 D</t>
  </si>
  <si>
    <t>Monthly income</t>
  </si>
  <si>
    <t>Monthly spending</t>
  </si>
  <si>
    <t>Monthly forecasted saving</t>
  </si>
  <si>
    <t>Month</t>
  </si>
  <si>
    <t xml:space="preserve">General spendings for May: </t>
  </si>
  <si>
    <t xml:space="preserve">General spendings for June: </t>
  </si>
  <si>
    <t xml:space="preserve">General spendings for July: </t>
  </si>
  <si>
    <t xml:space="preserve">General spendings for August: </t>
  </si>
  <si>
    <r>
      <rPr>
        <b/>
        <sz val="11"/>
        <color theme="1"/>
        <rFont val="Calibri"/>
        <family val="2"/>
        <scheme val="minor"/>
      </rPr>
      <t>NB</t>
    </r>
    <r>
      <rPr>
        <sz val="11"/>
        <color theme="1"/>
        <rFont val="Calibri"/>
        <family val="2"/>
        <scheme val="minor"/>
      </rPr>
      <t>: Les montants ci-dessous montant representent les charges fixes estimées pour chaque moi</t>
    </r>
  </si>
  <si>
    <t xml:space="preserve">Original saving as of May 24th:  </t>
  </si>
  <si>
    <t>Television (Dar Allouche)</t>
  </si>
  <si>
    <t>* Valeur estimée pour le moment, pour pouvoir faire les forcast</t>
  </si>
  <si>
    <t>Dressing (Dar Allouche)</t>
  </si>
  <si>
    <t>* Payement de la 2eme echeance debut Juin sur le moi de May: 750 D</t>
  </si>
  <si>
    <t>* Payement de la 3eme echeance debut Aout sur le moi de Juillet: 750 D</t>
  </si>
  <si>
    <t>* Valeur estimée pour le moment, pour pouvoir faire les forcasts</t>
  </si>
  <si>
    <t>Monthly actual saving</t>
  </si>
  <si>
    <t>Comments</t>
  </si>
  <si>
    <t>* saving is the actual amount left at the end of the next month and before the next salary:
Example May saving is all spendings during the month of June and prior to June salary</t>
  </si>
  <si>
    <t>Meuble HMH -- Reste de l'achat du salon</t>
  </si>
  <si>
    <t>Bought items from HMH payed them, and remaining following:
- Salon sera livré le Mardi 03 juin --&gt; 2000 D a payer</t>
  </si>
  <si>
    <t xml:space="preserve">   * 2500 de credit
   * 3000 D charges fixes (Viandes pour Eid, STEG, Sonede, telecom, Groceries, hobbies, car service)</t>
  </si>
  <si>
    <t>Partially payed</t>
  </si>
  <si>
    <t>Remains ~800TND still to pay</t>
  </si>
  <si>
    <t>Cuisine (Dar Allouche)</t>
  </si>
  <si>
    <t>Cuisine (Dar Allouche) - Transporteur</t>
  </si>
  <si>
    <t>Dressing (Dar Allouche) - Transporteur</t>
  </si>
  <si>
    <t xml:space="preserve">
* Elements decoratifs pour cacher les devices (Routeur + cam DVR + Disk, …)
* Elements pour le debarrat (Dar Allouche)</t>
  </si>
  <si>
    <t>Summer 2025 dar Allouche aquatic items from Decathlon France ( Kayak + Paddle board + Trautinette + Gilets + pagaies + pompe)</t>
  </si>
  <si>
    <t>Frais d'inscription et de scolarité des enfants rentrée scolaire Q4 2025</t>
  </si>
  <si>
    <t>Frais de la garderie des enfants rentrée scolaire Q4 2025</t>
  </si>
  <si>
    <t>Chifonniere - menuiserie + Extension cuisine</t>
  </si>
  <si>
    <t>Borrowed 1000 D de leila</t>
  </si>
  <si>
    <t>Leila ows me</t>
  </si>
  <si>
    <t>* Check with leila</t>
  </si>
  <si>
    <t>* La valeur totale est de 2400 D
* Avance payée: 1000 D
* Chaque mois: 300 D</t>
  </si>
  <si>
    <t>Tinda - Habrit de voiture / Avance</t>
  </si>
  <si>
    <t>Tinda - Habrit de voiture / 2eme tranche</t>
  </si>
  <si>
    <t>Tinda - Habrit de voiture / 3eme tranche</t>
  </si>
  <si>
    <t>Tinda - Habrit de voiture / 4eme tranche</t>
  </si>
  <si>
    <t>Tinda - Habrit de voiture / 5eme tranche</t>
  </si>
  <si>
    <t>Tinda - Habrit de voiture / 6eme tranche</t>
  </si>
  <si>
    <t>payer le forgeron Dali la 2eme tranche: 300 D</t>
  </si>
  <si>
    <t>payer le forgeron Dali la 3eme tranche: 300 D</t>
  </si>
  <si>
    <t>payer le forgeron Dali la 4eme tranche: 300 D</t>
  </si>
  <si>
    <t>payer le forgeron Dali la 5eme tranche: 300 D</t>
  </si>
  <si>
    <t>payer le forgeron Dali la 6eme tranche: 300 D</t>
  </si>
  <si>
    <t>* Leila a fait deux virements a on compte d'un montant de 1000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</si>
</sst>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#,##0.00\ _€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0" fontId="1" fillId="0" borderId="0" xfId="0" applyFont="1"/>
    <xf numFmtId="16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 applyAlignment="1">
      <alignment vertical="center"/>
    </xf>
    <xf numFmtId="0" fontId="0" fillId="3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>
      <alignment horizontal="left" wrapText="1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5" formatCode="#,##0.00\ _€"/>
      <alignment horizontal="left" vertical="center" textRotation="0" wrapText="0" indent="0" justifyLastLine="0" shrinkToFit="0" readingOrder="0"/>
    </dxf>
    <dxf>
      <numFmt numFmtId="21" formatCode="dd\-mmm"/>
      <alignment horizontal="left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0000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5" formatCode="#,##0.00\ _€"/>
      <alignment horizontal="left" vertical="center" textRotation="0" wrapText="0" indent="0" justifyLastLine="0" shrinkToFit="0" readingOrder="0"/>
    </dxf>
    <dxf>
      <numFmt numFmtId="21" formatCode="dd\-mmm"/>
      <alignment horizontal="left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00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8B5B8A-6289-4215-85BF-7DEDE4A7194F}" name="Table1" displayName="Table1" ref="C10:J31" totalsRowShown="0">
  <autoFilter ref="C10:J31" xr:uid="{218B5B8A-6289-4215-85BF-7DEDE4A7194F}"/>
  <tableColumns count="8">
    <tableColumn id="1" xr3:uid="{68D57F98-EE27-45BE-8AA5-AEB68D7039B0}" name="Checck number" dataDxfId="14"/>
    <tableColumn id="2" xr3:uid="{F07207E5-8882-458B-BEF2-A9937424283E}" name="Context" dataDxfId="13"/>
    <tableColumn id="3" xr3:uid="{4D077199-0EC0-4007-978D-13CDE1CA1DD6}" name="Due date" dataDxfId="12"/>
    <tableColumn id="5" xr3:uid="{34E520CB-A618-4764-927E-2C6A45C83832}" name="Amount (TND)" dataDxfId="11"/>
    <tableColumn id="4" xr3:uid="{786AE09E-A0EB-46EF-8EE7-62FE48A1DDB6}" name="Status" dataDxfId="10"/>
    <tableColumn id="6" xr3:uid="{023754E6-94C4-4A68-B09E-A82A008C274E}" name="Overdued"/>
    <tableColumn id="8" xr3:uid="{B5882F6A-2613-476D-BA45-D302F204361A}" name="Money withdrawal date" dataDxfId="9"/>
    <tableColumn id="7" xr3:uid="{DA40640E-C3CB-4147-9E31-DA8BB26F4588}" name="Installment for salary mon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B2C944-6D65-40DB-9DE5-FD8E1BCED719}" name="Table13" displayName="Table13" ref="D27:L57" totalsRowShown="0">
  <autoFilter ref="D27:L57" xr:uid="{57B2C944-6D65-40DB-9DE5-FD8E1BCED719}"/>
  <tableColumns count="9">
    <tableColumn id="1" xr3:uid="{FF28EE9F-52BD-4C33-B209-715F68A1FFEC}" name="Checck number" dataDxfId="8"/>
    <tableColumn id="2" xr3:uid="{B8A97845-31C7-43E0-BCA0-0AD5B75F442E}" name="Context" dataDxfId="7"/>
    <tableColumn id="3" xr3:uid="{8042E3CE-9849-4A89-BBCF-45BED2DBC021}" name="Due date" dataDxfId="6"/>
    <tableColumn id="5" xr3:uid="{FD5759E3-6438-4E1D-8DB5-A4E71B90A432}" name="Amount (TND)" dataDxfId="5"/>
    <tableColumn id="4" xr3:uid="{0D5D9FEC-4009-407E-AA93-4CCCBFBDA4CA}" name="Status" dataDxfId="4"/>
    <tableColumn id="6" xr3:uid="{D3CFD40D-3558-4937-90AD-4DF332815E51}" name="Overdued"/>
    <tableColumn id="8" xr3:uid="{6FF02734-166C-4C40-A824-19E3415F982F}" name="Money withdrawal date" dataDxfId="3"/>
    <tableColumn id="7" xr3:uid="{1A844D7F-C419-4B84-8BA3-CE239F42DF74}" name="Installment for salary month"/>
    <tableColumn id="9" xr3:uid="{FF09DF33-A6C8-420C-A07B-45E9AD1E50E8}" name="Comment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711A41-2E03-4E59-B876-2D2671667FBF}" name="Table3" displayName="Table3" ref="D16:I20" totalsRowShown="0">
  <autoFilter ref="D16:I20" xr:uid="{41711A41-2E03-4E59-B876-2D2671667FBF}"/>
  <tableColumns count="6">
    <tableColumn id="1" xr3:uid="{79EDD520-998E-4D8B-84AA-D9773507B2D6}" name="Month"/>
    <tableColumn id="2" xr3:uid="{9DB1CFD4-0BA7-4A88-96CA-11714D355108}" name="Monthly income"/>
    <tableColumn id="3" xr3:uid="{D419712A-9847-4F47-A946-26E1528DB2C9}" name="Monthly spending"/>
    <tableColumn id="4" xr3:uid="{A1A80070-2EA4-4ECA-8D6A-D0D3BEDD7072}" name="Monthly forecasted saving" dataDxfId="1">
      <calculatedColumnFormula xml:space="preserve"> (Table3[[#This Row],[Monthly income]]) - Table3[[#This Row],[Monthly spending]]</calculatedColumnFormula>
    </tableColumn>
    <tableColumn id="5" xr3:uid="{BF04DF3C-EC34-4500-B2CB-B4089A5AD5BB}" name="Monthly actual saving" dataDxfId="0"/>
    <tableColumn id="6" xr3:uid="{3A134707-4091-46E7-91E7-62B16AB6BFAC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31"/>
  <sheetViews>
    <sheetView workbookViewId="0">
      <pane ySplit="10" topLeftCell="A11" activePane="bottomLeft" state="frozen"/>
      <selection pane="bottomLeft" activeCell="C7" sqref="C7"/>
    </sheetView>
  </sheetViews>
  <sheetFormatPr defaultRowHeight="14.4" x14ac:dyDescent="0.3"/>
  <cols>
    <col min="2" max="2" width="19.33203125" customWidth="1"/>
    <col min="3" max="3" width="16.88671875" customWidth="1"/>
    <col min="4" max="4" width="28.6640625" customWidth="1"/>
    <col min="5" max="5" width="11.5546875" customWidth="1"/>
    <col min="6" max="6" width="15.5546875" bestFit="1" customWidth="1"/>
    <col min="7" max="7" width="11.6640625" customWidth="1"/>
    <col min="8" max="8" width="13.33203125" customWidth="1"/>
    <col min="9" max="9" width="24.109375" bestFit="1" customWidth="1"/>
    <col min="10" max="10" width="28.6640625" customWidth="1"/>
  </cols>
  <sheetData>
    <row r="3" spans="2:10" x14ac:dyDescent="0.3">
      <c r="B3" s="1" t="s">
        <v>4</v>
      </c>
      <c r="C3">
        <f>SUMIF(Table1[Status], "Pending", Table1[Amount (TND)])</f>
        <v>0</v>
      </c>
      <c r="F3" t="s">
        <v>41</v>
      </c>
      <c r="G3" s="12">
        <f>SUM(Table1[Amount (TND)])</f>
        <v>20555.666000000001</v>
      </c>
    </row>
    <row r="4" spans="2:10" x14ac:dyDescent="0.3">
      <c r="B4" s="1"/>
    </row>
    <row r="5" spans="2:10" x14ac:dyDescent="0.3">
      <c r="B5" t="s">
        <v>25</v>
      </c>
      <c r="C5" s="9">
        <f>SUMIFS(Table1[Amount (TND)], Table1[Status], "Pending", Table1[Installment for salary month], "September")</f>
        <v>0</v>
      </c>
    </row>
    <row r="6" spans="2:10" x14ac:dyDescent="0.3">
      <c r="B6" t="s">
        <v>26</v>
      </c>
      <c r="C6" s="9">
        <f>SUMIFS(Table1[Amount (TND)], Table1[Status], "Pending", Table1[Installment for salary month], "October")</f>
        <v>0</v>
      </c>
    </row>
    <row r="7" spans="2:10" x14ac:dyDescent="0.3">
      <c r="B7" t="s">
        <v>27</v>
      </c>
      <c r="C7">
        <f>SUMIFS(Table1[Amount (TND)], Table1[Status], "Pending", Table1[Installment for salary month], "November")</f>
        <v>0</v>
      </c>
    </row>
    <row r="8" spans="2:10" x14ac:dyDescent="0.3">
      <c r="B8" t="s">
        <v>28</v>
      </c>
      <c r="C8">
        <f>SUMIFS(Table1[Amount (TND)], Table1[Status], "Pending", Table1[Installment for salary month], "December")</f>
        <v>0</v>
      </c>
    </row>
    <row r="10" spans="2:10" x14ac:dyDescent="0.3">
      <c r="C10" t="s">
        <v>0</v>
      </c>
      <c r="D10" t="s">
        <v>1</v>
      </c>
      <c r="E10" t="s">
        <v>2</v>
      </c>
      <c r="F10" t="s">
        <v>7</v>
      </c>
      <c r="G10" t="s">
        <v>3</v>
      </c>
      <c r="H10" t="s">
        <v>40</v>
      </c>
      <c r="I10" t="s">
        <v>39</v>
      </c>
      <c r="J10" t="s">
        <v>30</v>
      </c>
    </row>
    <row r="11" spans="2:10" ht="28.8" x14ac:dyDescent="0.3">
      <c r="C11" s="5">
        <v>45</v>
      </c>
      <c r="D11" s="2" t="s">
        <v>36</v>
      </c>
      <c r="E11" s="4">
        <v>45566</v>
      </c>
      <c r="F11" s="7">
        <v>300</v>
      </c>
      <c r="G11" s="8" t="s">
        <v>6</v>
      </c>
      <c r="H11" s="3" t="s">
        <v>11</v>
      </c>
      <c r="I11" s="3"/>
      <c r="J11" s="6" t="s">
        <v>29</v>
      </c>
    </row>
    <row r="12" spans="2:10" ht="28.8" x14ac:dyDescent="0.3">
      <c r="C12" s="5">
        <v>47</v>
      </c>
      <c r="D12" s="2" t="s">
        <v>5</v>
      </c>
      <c r="E12" s="4">
        <v>45566</v>
      </c>
      <c r="F12" s="7">
        <v>1400</v>
      </c>
      <c r="G12" s="8" t="s">
        <v>6</v>
      </c>
      <c r="H12" s="3" t="s">
        <v>11</v>
      </c>
      <c r="I12" s="3"/>
      <c r="J12" s="6" t="s">
        <v>29</v>
      </c>
    </row>
    <row r="13" spans="2:10" ht="28.8" x14ac:dyDescent="0.3">
      <c r="C13" s="5">
        <v>49</v>
      </c>
      <c r="D13" s="2" t="s">
        <v>8</v>
      </c>
      <c r="E13" s="4">
        <v>45566</v>
      </c>
      <c r="F13" s="7">
        <v>513.33299999999997</v>
      </c>
      <c r="G13" s="8" t="s">
        <v>6</v>
      </c>
      <c r="H13" s="3" t="s">
        <v>11</v>
      </c>
      <c r="I13" s="3"/>
      <c r="J13" s="6" t="s">
        <v>29</v>
      </c>
    </row>
    <row r="14" spans="2:10" ht="28.8" x14ac:dyDescent="0.3">
      <c r="C14" s="5">
        <v>50</v>
      </c>
      <c r="D14" s="2" t="s">
        <v>9</v>
      </c>
      <c r="E14" s="4">
        <v>45597</v>
      </c>
      <c r="F14" s="7">
        <v>513.33299999999997</v>
      </c>
      <c r="G14" s="8" t="s">
        <v>6</v>
      </c>
      <c r="H14" s="3" t="s">
        <v>11</v>
      </c>
      <c r="I14" s="10">
        <v>45595</v>
      </c>
      <c r="J14" s="6" t="s">
        <v>31</v>
      </c>
    </row>
    <row r="15" spans="2:10" ht="28.8" x14ac:dyDescent="0.3">
      <c r="C15" s="5">
        <v>55</v>
      </c>
      <c r="D15" s="2" t="s">
        <v>15</v>
      </c>
      <c r="E15" s="4">
        <v>45565</v>
      </c>
      <c r="F15" s="7">
        <v>320</v>
      </c>
      <c r="G15" s="13" t="s">
        <v>6</v>
      </c>
      <c r="H15" s="11" t="s">
        <v>10</v>
      </c>
      <c r="I15" s="10">
        <v>45582</v>
      </c>
      <c r="J15" s="6" t="s">
        <v>29</v>
      </c>
    </row>
    <row r="16" spans="2:10" ht="28.8" x14ac:dyDescent="0.3">
      <c r="C16" s="5">
        <v>56</v>
      </c>
      <c r="D16" s="2" t="s">
        <v>12</v>
      </c>
      <c r="E16" s="4">
        <v>45595</v>
      </c>
      <c r="F16" s="7">
        <v>320</v>
      </c>
      <c r="G16" s="13" t="s">
        <v>6</v>
      </c>
      <c r="H16" s="11" t="s">
        <v>10</v>
      </c>
      <c r="I16" s="10">
        <v>45602</v>
      </c>
      <c r="J16" s="6" t="s">
        <v>31</v>
      </c>
    </row>
    <row r="17" spans="3:10" ht="28.8" x14ac:dyDescent="0.3">
      <c r="C17" s="5">
        <v>57</v>
      </c>
      <c r="D17" s="2" t="s">
        <v>13</v>
      </c>
      <c r="E17" s="4">
        <v>45626</v>
      </c>
      <c r="F17" s="7">
        <v>320</v>
      </c>
      <c r="G17" s="8" t="s">
        <v>6</v>
      </c>
      <c r="H17" s="3" t="s">
        <v>11</v>
      </c>
      <c r="I17" s="10">
        <v>45630</v>
      </c>
      <c r="J17" s="6" t="s">
        <v>32</v>
      </c>
    </row>
    <row r="18" spans="3:10" ht="28.8" x14ac:dyDescent="0.3">
      <c r="C18" s="5">
        <v>58</v>
      </c>
      <c r="D18" s="2" t="s">
        <v>14</v>
      </c>
      <c r="E18" s="4">
        <v>45656</v>
      </c>
      <c r="F18" s="7">
        <v>320</v>
      </c>
      <c r="G18" s="6" t="s">
        <v>6</v>
      </c>
      <c r="H18" s="3" t="s">
        <v>11</v>
      </c>
      <c r="I18" s="3"/>
      <c r="J18" s="6" t="s">
        <v>33</v>
      </c>
    </row>
    <row r="19" spans="3:10" ht="28.8" x14ac:dyDescent="0.3">
      <c r="C19" s="5">
        <v>61</v>
      </c>
      <c r="D19" s="2" t="s">
        <v>16</v>
      </c>
      <c r="E19" s="4">
        <v>45595</v>
      </c>
      <c r="F19" s="7">
        <v>1500</v>
      </c>
      <c r="G19" s="8" t="s">
        <v>6</v>
      </c>
      <c r="H19" s="3" t="s">
        <v>11</v>
      </c>
      <c r="I19" s="10">
        <v>45600</v>
      </c>
      <c r="J19" s="6" t="s">
        <v>31</v>
      </c>
    </row>
    <row r="20" spans="3:10" ht="28.8" x14ac:dyDescent="0.3">
      <c r="C20" s="5">
        <v>62</v>
      </c>
      <c r="D20" s="2" t="s">
        <v>17</v>
      </c>
      <c r="E20" s="4">
        <v>45626</v>
      </c>
      <c r="F20" s="7">
        <v>1500</v>
      </c>
      <c r="G20" s="8" t="s">
        <v>6</v>
      </c>
      <c r="H20" s="3" t="s">
        <v>11</v>
      </c>
      <c r="I20" s="10">
        <v>45629</v>
      </c>
      <c r="J20" s="6" t="s">
        <v>32</v>
      </c>
    </row>
    <row r="21" spans="3:10" ht="28.8" x14ac:dyDescent="0.3">
      <c r="C21" s="5">
        <v>63</v>
      </c>
      <c r="D21" s="2" t="s">
        <v>18</v>
      </c>
      <c r="E21" s="4">
        <v>45652</v>
      </c>
      <c r="F21" s="7">
        <v>2000</v>
      </c>
      <c r="G21" s="6" t="s">
        <v>6</v>
      </c>
      <c r="H21" s="3" t="s">
        <v>11</v>
      </c>
      <c r="I21" s="10">
        <v>45651</v>
      </c>
      <c r="J21" s="6" t="s">
        <v>33</v>
      </c>
    </row>
    <row r="22" spans="3:10" ht="28.8" x14ac:dyDescent="0.3">
      <c r="C22" s="5">
        <v>64</v>
      </c>
      <c r="D22" s="2" t="s">
        <v>20</v>
      </c>
      <c r="E22" s="4">
        <v>45570</v>
      </c>
      <c r="F22" s="7">
        <v>1260</v>
      </c>
      <c r="G22" s="8" t="s">
        <v>6</v>
      </c>
      <c r="H22" s="3" t="s">
        <v>11</v>
      </c>
      <c r="I22" s="3"/>
      <c r="J22" s="6" t="s">
        <v>29</v>
      </c>
    </row>
    <row r="23" spans="3:10" ht="28.8" x14ac:dyDescent="0.3">
      <c r="C23" s="5">
        <v>65</v>
      </c>
      <c r="D23" s="2" t="s">
        <v>21</v>
      </c>
      <c r="E23" s="4">
        <v>45601</v>
      </c>
      <c r="F23" s="7">
        <v>1500</v>
      </c>
      <c r="G23" s="8" t="s">
        <v>6</v>
      </c>
      <c r="H23" s="3" t="s">
        <v>11</v>
      </c>
      <c r="I23" s="10">
        <v>45601</v>
      </c>
      <c r="J23" s="6" t="s">
        <v>31</v>
      </c>
    </row>
    <row r="24" spans="3:10" ht="28.8" x14ac:dyDescent="0.3">
      <c r="C24" s="5">
        <v>66</v>
      </c>
      <c r="D24" s="2" t="s">
        <v>20</v>
      </c>
      <c r="E24" s="4">
        <v>45570</v>
      </c>
      <c r="F24" s="7">
        <v>240</v>
      </c>
      <c r="G24" s="13" t="s">
        <v>6</v>
      </c>
      <c r="H24" s="11" t="s">
        <v>10</v>
      </c>
      <c r="I24" s="10">
        <v>45582</v>
      </c>
      <c r="J24" s="6" t="s">
        <v>29</v>
      </c>
    </row>
    <row r="25" spans="3:10" ht="28.8" x14ac:dyDescent="0.3">
      <c r="C25" s="5">
        <v>67</v>
      </c>
      <c r="D25" s="2" t="s">
        <v>19</v>
      </c>
      <c r="E25" s="4">
        <v>45631</v>
      </c>
      <c r="F25" s="7">
        <v>1300</v>
      </c>
      <c r="G25" s="6" t="s">
        <v>6</v>
      </c>
      <c r="H25" s="3" t="s">
        <v>11</v>
      </c>
      <c r="I25" s="10">
        <v>45631</v>
      </c>
      <c r="J25" s="6" t="s">
        <v>32</v>
      </c>
    </row>
    <row r="26" spans="3:10" ht="28.8" x14ac:dyDescent="0.3">
      <c r="C26" s="5">
        <v>68</v>
      </c>
      <c r="D26" s="2" t="s">
        <v>22</v>
      </c>
      <c r="E26" s="4">
        <v>45562</v>
      </c>
      <c r="F26" s="7">
        <v>1609</v>
      </c>
      <c r="G26" s="8" t="s">
        <v>6</v>
      </c>
      <c r="H26" s="3" t="s">
        <v>11</v>
      </c>
      <c r="I26" s="3"/>
      <c r="J26" s="6" t="s">
        <v>29</v>
      </c>
    </row>
    <row r="27" spans="3:10" ht="28.8" x14ac:dyDescent="0.3">
      <c r="C27" s="5">
        <v>69</v>
      </c>
      <c r="D27" s="2" t="s">
        <v>23</v>
      </c>
      <c r="E27" s="4">
        <v>45595</v>
      </c>
      <c r="F27" s="7">
        <v>1000</v>
      </c>
      <c r="G27" s="8" t="s">
        <v>6</v>
      </c>
      <c r="H27" s="3" t="s">
        <v>11</v>
      </c>
      <c r="I27" s="10">
        <v>45595</v>
      </c>
      <c r="J27" s="6" t="s">
        <v>31</v>
      </c>
    </row>
    <row r="28" spans="3:10" ht="28.8" x14ac:dyDescent="0.3">
      <c r="C28" s="5">
        <v>70</v>
      </c>
      <c r="D28" s="2" t="s">
        <v>24</v>
      </c>
      <c r="E28" s="4">
        <v>45595</v>
      </c>
      <c r="F28" s="7">
        <v>1000</v>
      </c>
      <c r="G28" s="8" t="s">
        <v>6</v>
      </c>
      <c r="H28" s="3" t="s">
        <v>11</v>
      </c>
      <c r="I28" s="10">
        <v>45595</v>
      </c>
      <c r="J28" s="6" t="s">
        <v>31</v>
      </c>
    </row>
    <row r="29" spans="3:10" ht="28.8" x14ac:dyDescent="0.3">
      <c r="C29" s="5" t="s">
        <v>35</v>
      </c>
      <c r="D29" s="2" t="s">
        <v>34</v>
      </c>
      <c r="E29" s="4">
        <v>45595</v>
      </c>
      <c r="F29" s="7">
        <v>1500</v>
      </c>
      <c r="G29" s="8" t="s">
        <v>6</v>
      </c>
      <c r="H29" s="3" t="s">
        <v>11</v>
      </c>
      <c r="I29" s="10">
        <v>45607</v>
      </c>
      <c r="J29" s="6" t="s">
        <v>31</v>
      </c>
    </row>
    <row r="30" spans="3:10" ht="28.8" x14ac:dyDescent="0.3">
      <c r="C30" s="5" t="s">
        <v>35</v>
      </c>
      <c r="D30" s="2" t="s">
        <v>37</v>
      </c>
      <c r="E30" s="4">
        <v>45575</v>
      </c>
      <c r="F30" s="7">
        <v>1140</v>
      </c>
      <c r="G30" s="8" t="s">
        <v>6</v>
      </c>
      <c r="H30" s="3" t="s">
        <v>11</v>
      </c>
      <c r="I30" s="3"/>
      <c r="J30" s="6" t="s">
        <v>29</v>
      </c>
    </row>
    <row r="31" spans="3:10" ht="28.8" x14ac:dyDescent="0.3">
      <c r="C31" s="5" t="s">
        <v>35</v>
      </c>
      <c r="D31" s="2" t="s">
        <v>38</v>
      </c>
      <c r="E31" s="4">
        <v>45571</v>
      </c>
      <c r="F31" s="7">
        <v>1000</v>
      </c>
      <c r="G31" s="8" t="s">
        <v>6</v>
      </c>
      <c r="H31" t="s">
        <v>11</v>
      </c>
      <c r="J31" s="6" t="s">
        <v>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D44C-38CB-4519-8100-32842799B919}">
  <dimension ref="C3:L57"/>
  <sheetViews>
    <sheetView tabSelected="1" topLeftCell="A44" zoomScaleNormal="100" workbookViewId="0">
      <selection activeCell="C52" sqref="C52"/>
    </sheetView>
  </sheetViews>
  <sheetFormatPr defaultRowHeight="14.4" x14ac:dyDescent="0.3"/>
  <cols>
    <col min="3" max="3" width="26.33203125" customWidth="1"/>
    <col min="4" max="4" width="16.5546875" bestFit="1" customWidth="1"/>
    <col min="5" max="5" width="36.5546875" customWidth="1"/>
    <col min="6" max="6" width="18.6640625" customWidth="1"/>
    <col min="7" max="7" width="26.5546875" customWidth="1"/>
    <col min="8" max="8" width="22.5546875" customWidth="1"/>
    <col min="9" max="9" width="38.109375" customWidth="1"/>
    <col min="10" max="10" width="24.109375" bestFit="1" customWidth="1"/>
    <col min="11" max="11" width="28" bestFit="1" customWidth="1"/>
    <col min="12" max="12" width="48.6640625" customWidth="1"/>
  </cols>
  <sheetData>
    <row r="3" spans="3:12" x14ac:dyDescent="0.3">
      <c r="C3" s="17" t="s">
        <v>42</v>
      </c>
      <c r="D3" s="17"/>
      <c r="E3" s="17"/>
      <c r="F3" s="17"/>
      <c r="G3" s="17"/>
      <c r="H3" s="17"/>
      <c r="I3" s="17"/>
      <c r="J3" s="17"/>
      <c r="K3" s="17"/>
      <c r="L3" s="14"/>
    </row>
    <row r="5" spans="3:12" x14ac:dyDescent="0.3">
      <c r="C5" t="s">
        <v>79</v>
      </c>
      <c r="D5">
        <v>16000</v>
      </c>
    </row>
    <row r="7" spans="3:12" ht="43.2" customHeight="1" x14ac:dyDescent="0.3">
      <c r="C7" s="18" t="s">
        <v>78</v>
      </c>
      <c r="D7" s="18"/>
      <c r="E7" s="18"/>
    </row>
    <row r="8" spans="3:12" ht="28.95" customHeight="1" x14ac:dyDescent="0.3">
      <c r="C8" s="16" t="s">
        <v>74</v>
      </c>
      <c r="D8">
        <f xml:space="preserve"> 2500+3000</f>
        <v>5500</v>
      </c>
      <c r="E8" s="2" t="s">
        <v>91</v>
      </c>
      <c r="F8" s="2"/>
      <c r="G8" s="2"/>
    </row>
    <row r="9" spans="3:12" x14ac:dyDescent="0.3">
      <c r="C9" s="16" t="s">
        <v>75</v>
      </c>
      <c r="D9">
        <f t="shared" ref="D9:D11" si="0" xml:space="preserve"> 2500+3000</f>
        <v>5500</v>
      </c>
      <c r="E9" s="2"/>
    </row>
    <row r="10" spans="3:12" x14ac:dyDescent="0.3">
      <c r="C10" s="16" t="s">
        <v>76</v>
      </c>
      <c r="D10">
        <f t="shared" si="0"/>
        <v>5500</v>
      </c>
      <c r="E10" s="2"/>
    </row>
    <row r="11" spans="3:12" x14ac:dyDescent="0.3">
      <c r="C11" s="16" t="s">
        <v>77</v>
      </c>
      <c r="D11">
        <f t="shared" si="0"/>
        <v>5500</v>
      </c>
      <c r="E11" s="2"/>
    </row>
    <row r="16" spans="3:12" x14ac:dyDescent="0.3">
      <c r="D16" t="s">
        <v>73</v>
      </c>
      <c r="E16" t="s">
        <v>70</v>
      </c>
      <c r="F16" t="s">
        <v>71</v>
      </c>
      <c r="G16" t="s">
        <v>72</v>
      </c>
      <c r="H16" t="s">
        <v>86</v>
      </c>
      <c r="I16" t="s">
        <v>87</v>
      </c>
    </row>
    <row r="17" spans="4:12" ht="90" customHeight="1" x14ac:dyDescent="0.3">
      <c r="D17" t="s">
        <v>46</v>
      </c>
      <c r="E17">
        <f>D5</f>
        <v>16000</v>
      </c>
      <c r="F17">
        <f xml:space="preserve"> SUMIF(Table13[Installment for salary month], "May", Table13[Amount (TND)]) + D8</f>
        <v>15500</v>
      </c>
      <c r="G17">
        <f xml:space="preserve"> (Table3[[#This Row],[Monthly income]]) - Table3[[#This Row],[Monthly spending]]</f>
        <v>500</v>
      </c>
      <c r="I17" s="2" t="s">
        <v>88</v>
      </c>
    </row>
    <row r="18" spans="4:12" x14ac:dyDescent="0.3">
      <c r="D18" t="s">
        <v>52</v>
      </c>
      <c r="E18">
        <v>8700</v>
      </c>
      <c r="F18">
        <f xml:space="preserve"> SUMIF(Table13[Installment for salary month], "June", Table13[Amount (TND)]) + D9</f>
        <v>7650</v>
      </c>
      <c r="G18">
        <f>G17 + (Table3[[#This Row],[Monthly income]]-Table3[[#This Row],[Monthly spending]])</f>
        <v>1550</v>
      </c>
    </row>
    <row r="19" spans="4:12" x14ac:dyDescent="0.3">
      <c r="D19" t="s">
        <v>53</v>
      </c>
      <c r="E19">
        <v>9000</v>
      </c>
      <c r="F19">
        <f xml:space="preserve"> SUMIF(Table13[Installment for salary month], "July", Table13[Amount (TND)]) + D10</f>
        <v>16050</v>
      </c>
      <c r="G19">
        <f>G18 + (Table3[[#This Row],[Monthly income]]-Table3[[#This Row],[Monthly spending]])</f>
        <v>-5500</v>
      </c>
    </row>
    <row r="20" spans="4:12" x14ac:dyDescent="0.3">
      <c r="D20" t="s">
        <v>44</v>
      </c>
      <c r="E20">
        <v>9000</v>
      </c>
      <c r="F20">
        <f xml:space="preserve"> SUMIF(Table13[Installment for salary month], "August", Table13[Amount (TND)]) + D11</f>
        <v>15520</v>
      </c>
      <c r="G20">
        <f>G19 + (Table3[[#This Row],[Monthly income]]-Table3[[#This Row],[Monthly spending]])</f>
        <v>-12020</v>
      </c>
    </row>
    <row r="27" spans="4:12" x14ac:dyDescent="0.3">
      <c r="D27" t="s">
        <v>0</v>
      </c>
      <c r="E27" t="s">
        <v>1</v>
      </c>
      <c r="F27" t="s">
        <v>2</v>
      </c>
      <c r="G27" t="s">
        <v>7</v>
      </c>
      <c r="H27" t="s">
        <v>3</v>
      </c>
      <c r="I27" t="s">
        <v>40</v>
      </c>
      <c r="J27" t="s">
        <v>39</v>
      </c>
      <c r="K27" t="s">
        <v>30</v>
      </c>
      <c r="L27" t="s">
        <v>43</v>
      </c>
    </row>
    <row r="28" spans="4:12" ht="57.6" x14ac:dyDescent="0.3">
      <c r="D28" s="5" t="s">
        <v>45</v>
      </c>
      <c r="E28" s="2" t="s">
        <v>57</v>
      </c>
      <c r="F28" s="4">
        <v>45807</v>
      </c>
      <c r="G28" s="7">
        <v>2000</v>
      </c>
      <c r="H28" s="8" t="s">
        <v>6</v>
      </c>
      <c r="I28" s="3" t="s">
        <v>11</v>
      </c>
      <c r="J28" s="10">
        <v>45807</v>
      </c>
      <c r="K28" s="6" t="s">
        <v>46</v>
      </c>
      <c r="L28" s="15" t="s">
        <v>47</v>
      </c>
    </row>
    <row r="29" spans="4:12" ht="28.8" x14ac:dyDescent="0.3">
      <c r="D29" s="5" t="s">
        <v>54</v>
      </c>
      <c r="E29" s="2" t="s">
        <v>48</v>
      </c>
      <c r="F29" s="4">
        <v>45838</v>
      </c>
      <c r="G29" s="7">
        <v>1350</v>
      </c>
      <c r="H29" s="8" t="s">
        <v>6</v>
      </c>
      <c r="I29" s="3"/>
      <c r="J29" s="3"/>
      <c r="K29" s="6" t="s">
        <v>52</v>
      </c>
      <c r="L29" s="6"/>
    </row>
    <row r="30" spans="4:12" ht="28.8" x14ac:dyDescent="0.3">
      <c r="D30" s="5" t="s">
        <v>54</v>
      </c>
      <c r="E30" s="2" t="s">
        <v>55</v>
      </c>
      <c r="F30" s="4">
        <v>45868</v>
      </c>
      <c r="G30" s="7">
        <v>1350</v>
      </c>
      <c r="H30" s="6" t="s">
        <v>6</v>
      </c>
      <c r="I30" s="3"/>
      <c r="J30" s="3"/>
      <c r="K30" s="6" t="s">
        <v>53</v>
      </c>
      <c r="L30" s="6"/>
    </row>
    <row r="31" spans="4:12" ht="43.2" x14ac:dyDescent="0.3">
      <c r="D31" s="5" t="s">
        <v>45</v>
      </c>
      <c r="E31" s="2" t="s">
        <v>58</v>
      </c>
      <c r="F31" s="4">
        <v>45807</v>
      </c>
      <c r="G31" s="7">
        <v>1000</v>
      </c>
      <c r="H31" s="8" t="s">
        <v>6</v>
      </c>
      <c r="I31" s="3"/>
      <c r="J31" s="3"/>
      <c r="K31" s="6" t="s">
        <v>46</v>
      </c>
      <c r="L31" s="15" t="s">
        <v>59</v>
      </c>
    </row>
    <row r="32" spans="4:12" ht="28.8" x14ac:dyDescent="0.3">
      <c r="D32" s="5" t="s">
        <v>54</v>
      </c>
      <c r="E32" s="2" t="s">
        <v>56</v>
      </c>
      <c r="F32" s="4">
        <v>45838</v>
      </c>
      <c r="G32" s="7">
        <v>800</v>
      </c>
      <c r="H32" s="8" t="s">
        <v>6</v>
      </c>
      <c r="I32" s="3"/>
      <c r="J32" s="3"/>
      <c r="K32" s="6" t="s">
        <v>52</v>
      </c>
      <c r="L32" s="6"/>
    </row>
    <row r="33" spans="4:12" ht="28.8" x14ac:dyDescent="0.3">
      <c r="D33" s="5" t="s">
        <v>54</v>
      </c>
      <c r="E33" s="2" t="s">
        <v>60</v>
      </c>
      <c r="F33" s="4">
        <v>45868</v>
      </c>
      <c r="G33" s="7">
        <v>800</v>
      </c>
      <c r="H33" s="6" t="s">
        <v>6</v>
      </c>
      <c r="I33" s="3"/>
      <c r="J33" s="3"/>
      <c r="K33" s="6" t="s">
        <v>53</v>
      </c>
      <c r="L33" s="6"/>
    </row>
    <row r="34" spans="4:12" ht="28.8" x14ac:dyDescent="0.3">
      <c r="D34" s="5" t="s">
        <v>54</v>
      </c>
      <c r="E34" s="2" t="s">
        <v>64</v>
      </c>
      <c r="F34" s="4">
        <v>45807</v>
      </c>
      <c r="G34" s="7">
        <v>550</v>
      </c>
      <c r="H34" s="8" t="s">
        <v>6</v>
      </c>
      <c r="I34" s="3"/>
      <c r="J34" s="3"/>
      <c r="K34" s="6" t="s">
        <v>46</v>
      </c>
      <c r="L34" s="15" t="s">
        <v>65</v>
      </c>
    </row>
    <row r="35" spans="4:12" ht="43.2" x14ac:dyDescent="0.3">
      <c r="D35" s="5" t="s">
        <v>45</v>
      </c>
      <c r="E35" s="2" t="s">
        <v>89</v>
      </c>
      <c r="F35" s="4">
        <v>45811</v>
      </c>
      <c r="G35" s="7">
        <v>2000</v>
      </c>
      <c r="H35" s="8" t="s">
        <v>6</v>
      </c>
      <c r="I35" s="3"/>
      <c r="J35" s="3"/>
      <c r="K35" s="6" t="s">
        <v>46</v>
      </c>
      <c r="L35" s="15" t="s">
        <v>90</v>
      </c>
    </row>
    <row r="36" spans="4:12" ht="72" x14ac:dyDescent="0.3">
      <c r="D36" s="5" t="s">
        <v>54</v>
      </c>
      <c r="E36" s="2" t="s">
        <v>66</v>
      </c>
      <c r="F36" s="4">
        <v>45807</v>
      </c>
      <c r="G36" s="7">
        <v>850</v>
      </c>
      <c r="H36" s="8" t="s">
        <v>6</v>
      </c>
      <c r="I36" s="11" t="s">
        <v>10</v>
      </c>
      <c r="J36" s="3"/>
      <c r="K36" s="6" t="s">
        <v>46</v>
      </c>
      <c r="L36" s="15" t="s">
        <v>67</v>
      </c>
    </row>
    <row r="37" spans="4:12" ht="28.8" x14ac:dyDescent="0.3">
      <c r="D37" s="5" t="s">
        <v>54</v>
      </c>
      <c r="E37" s="2" t="s">
        <v>68</v>
      </c>
      <c r="F37" s="4">
        <v>45807</v>
      </c>
      <c r="G37" s="7">
        <v>1500</v>
      </c>
      <c r="H37" s="6"/>
      <c r="I37" s="11" t="s">
        <v>10</v>
      </c>
      <c r="J37" s="3"/>
      <c r="K37" s="6" t="s">
        <v>46</v>
      </c>
      <c r="L37" s="6" t="s">
        <v>69</v>
      </c>
    </row>
    <row r="38" spans="4:12" ht="28.8" x14ac:dyDescent="0.3">
      <c r="D38" s="5" t="s">
        <v>54</v>
      </c>
      <c r="E38" s="2" t="s">
        <v>49</v>
      </c>
      <c r="F38" s="4">
        <v>45827</v>
      </c>
      <c r="G38" s="7">
        <v>700</v>
      </c>
      <c r="H38" s="8" t="s">
        <v>6</v>
      </c>
      <c r="I38" s="3"/>
      <c r="J38" s="3"/>
      <c r="K38" s="6" t="s">
        <v>46</v>
      </c>
      <c r="L38" s="6" t="s">
        <v>50</v>
      </c>
    </row>
    <row r="39" spans="4:12" ht="28.8" x14ac:dyDescent="0.3">
      <c r="D39" s="5" t="s">
        <v>54</v>
      </c>
      <c r="E39" s="2" t="s">
        <v>51</v>
      </c>
      <c r="F39" s="4">
        <v>45828</v>
      </c>
      <c r="G39" s="7">
        <v>1400</v>
      </c>
      <c r="H39" s="6" t="s">
        <v>92</v>
      </c>
      <c r="I39" s="3"/>
      <c r="J39" s="10"/>
      <c r="K39" s="6" t="s">
        <v>46</v>
      </c>
      <c r="L39" s="6" t="s">
        <v>93</v>
      </c>
    </row>
    <row r="40" spans="4:12" ht="57.6" x14ac:dyDescent="0.3">
      <c r="D40" s="5" t="s">
        <v>54</v>
      </c>
      <c r="E40" s="2" t="s">
        <v>98</v>
      </c>
      <c r="F40" s="4">
        <v>45868</v>
      </c>
      <c r="G40" s="7">
        <v>4000</v>
      </c>
      <c r="H40" s="6" t="s">
        <v>6</v>
      </c>
      <c r="J40" s="3"/>
      <c r="K40" t="s">
        <v>53</v>
      </c>
      <c r="L40" s="15" t="s">
        <v>61</v>
      </c>
    </row>
    <row r="41" spans="4:12" ht="28.8" x14ac:dyDescent="0.3">
      <c r="D41" s="5" t="s">
        <v>45</v>
      </c>
      <c r="E41" s="2" t="s">
        <v>99</v>
      </c>
      <c r="F41" s="4">
        <v>45899</v>
      </c>
      <c r="G41" s="7">
        <v>6000</v>
      </c>
      <c r="H41" s="6"/>
      <c r="J41" s="3"/>
      <c r="K41" t="s">
        <v>44</v>
      </c>
      <c r="L41" s="6" t="s">
        <v>62</v>
      </c>
    </row>
    <row r="42" spans="4:12" ht="43.2" x14ac:dyDescent="0.3">
      <c r="D42" s="5" t="s">
        <v>45</v>
      </c>
      <c r="E42" s="2" t="s">
        <v>100</v>
      </c>
      <c r="F42" s="4">
        <v>45899</v>
      </c>
      <c r="G42" s="7">
        <f>360*4</f>
        <v>1440</v>
      </c>
      <c r="H42" s="6"/>
      <c r="J42" s="3"/>
      <c r="K42" t="s">
        <v>44</v>
      </c>
      <c r="L42" s="15" t="s">
        <v>63</v>
      </c>
    </row>
    <row r="43" spans="4:12" ht="33" customHeight="1" x14ac:dyDescent="0.3">
      <c r="D43" s="5" t="s">
        <v>54</v>
      </c>
      <c r="E43" s="2" t="s">
        <v>94</v>
      </c>
      <c r="F43" s="4">
        <v>45868</v>
      </c>
      <c r="G43" s="7">
        <v>1300</v>
      </c>
      <c r="H43" s="6" t="s">
        <v>6</v>
      </c>
      <c r="J43" s="3"/>
      <c r="K43" t="s">
        <v>53</v>
      </c>
      <c r="L43" s="15" t="s">
        <v>83</v>
      </c>
    </row>
    <row r="44" spans="4:12" ht="33" customHeight="1" x14ac:dyDescent="0.3">
      <c r="D44" s="5" t="s">
        <v>54</v>
      </c>
      <c r="E44" s="2" t="s">
        <v>95</v>
      </c>
      <c r="F44" s="4">
        <v>45868</v>
      </c>
      <c r="G44" s="7">
        <v>200</v>
      </c>
      <c r="H44" s="6" t="s">
        <v>6</v>
      </c>
      <c r="J44" s="3"/>
      <c r="K44" t="s">
        <v>53</v>
      </c>
      <c r="L44" s="15" t="s">
        <v>84</v>
      </c>
    </row>
    <row r="45" spans="4:12" ht="32.4" customHeight="1" x14ac:dyDescent="0.3">
      <c r="D45" s="5" t="s">
        <v>54</v>
      </c>
      <c r="E45" s="2" t="s">
        <v>80</v>
      </c>
      <c r="F45" s="4">
        <v>45838</v>
      </c>
      <c r="G45" s="7">
        <v>2000</v>
      </c>
      <c r="H45" s="6"/>
      <c r="J45" s="3"/>
      <c r="L45" s="15" t="s">
        <v>81</v>
      </c>
    </row>
    <row r="46" spans="4:12" ht="28.8" x14ac:dyDescent="0.3">
      <c r="D46" s="5" t="s">
        <v>54</v>
      </c>
      <c r="E46" s="2" t="s">
        <v>82</v>
      </c>
      <c r="F46" s="4">
        <v>45838</v>
      </c>
      <c r="G46" s="7">
        <v>900</v>
      </c>
      <c r="H46" s="6" t="s">
        <v>6</v>
      </c>
      <c r="J46" s="3"/>
      <c r="K46" t="s">
        <v>53</v>
      </c>
      <c r="L46" s="15" t="s">
        <v>85</v>
      </c>
    </row>
    <row r="47" spans="4:12" x14ac:dyDescent="0.3">
      <c r="D47" s="5" t="s">
        <v>54</v>
      </c>
      <c r="E47" s="2" t="s">
        <v>96</v>
      </c>
      <c r="F47" s="4">
        <v>45868</v>
      </c>
      <c r="G47" s="7">
        <v>200</v>
      </c>
      <c r="H47" s="6" t="s">
        <v>6</v>
      </c>
      <c r="J47" s="3"/>
      <c r="K47" t="s">
        <v>53</v>
      </c>
      <c r="L47" s="6"/>
    </row>
    <row r="48" spans="4:12" ht="57.6" x14ac:dyDescent="0.3">
      <c r="D48" s="5" t="s">
        <v>54</v>
      </c>
      <c r="E48" s="2" t="s">
        <v>97</v>
      </c>
      <c r="F48" s="4">
        <v>45814</v>
      </c>
      <c r="G48" s="7">
        <v>280</v>
      </c>
      <c r="H48" s="6"/>
      <c r="J48" s="3"/>
      <c r="K48" t="s">
        <v>44</v>
      </c>
      <c r="L48" s="15"/>
    </row>
    <row r="49" spans="4:12" ht="28.8" x14ac:dyDescent="0.3">
      <c r="D49" s="5" t="s">
        <v>54</v>
      </c>
      <c r="E49" s="2" t="s">
        <v>101</v>
      </c>
      <c r="F49" s="4">
        <v>45879</v>
      </c>
      <c r="G49" s="7">
        <v>800</v>
      </c>
      <c r="H49" s="6"/>
      <c r="J49" s="3"/>
      <c r="K49" t="s">
        <v>53</v>
      </c>
      <c r="L49" s="6"/>
    </row>
    <row r="50" spans="4:12" ht="28.8" x14ac:dyDescent="0.3">
      <c r="D50" s="5" t="s">
        <v>54</v>
      </c>
      <c r="E50" s="2" t="s">
        <v>102</v>
      </c>
      <c r="F50" s="4"/>
      <c r="G50" s="7">
        <f xml:space="preserve"> 1000 + 1000</f>
        <v>2000</v>
      </c>
      <c r="H50" s="6"/>
      <c r="J50" s="3"/>
      <c r="K50" t="s">
        <v>44</v>
      </c>
      <c r="L50" s="15" t="s">
        <v>117</v>
      </c>
    </row>
    <row r="51" spans="4:12" x14ac:dyDescent="0.3">
      <c r="D51" s="5" t="s">
        <v>54</v>
      </c>
      <c r="E51" s="2" t="s">
        <v>103</v>
      </c>
      <c r="F51" s="4"/>
      <c r="G51" s="7" t="s">
        <v>45</v>
      </c>
      <c r="H51" s="6"/>
      <c r="J51" s="3"/>
      <c r="L51" s="6" t="s">
        <v>104</v>
      </c>
    </row>
    <row r="52" spans="4:12" ht="43.2" x14ac:dyDescent="0.3">
      <c r="D52" s="5" t="s">
        <v>54</v>
      </c>
      <c r="E52" s="2" t="s">
        <v>106</v>
      </c>
      <c r="F52" s="4"/>
      <c r="G52" s="7">
        <v>1000</v>
      </c>
      <c r="H52" s="6" t="s">
        <v>6</v>
      </c>
      <c r="J52" s="3"/>
      <c r="K52" t="s">
        <v>53</v>
      </c>
      <c r="L52" s="15" t="s">
        <v>105</v>
      </c>
    </row>
    <row r="53" spans="4:12" x14ac:dyDescent="0.3">
      <c r="D53" s="5" t="s">
        <v>54</v>
      </c>
      <c r="E53" s="2" t="s">
        <v>107</v>
      </c>
      <c r="F53" s="4"/>
      <c r="G53" s="7">
        <v>300</v>
      </c>
      <c r="H53" s="6"/>
      <c r="J53" s="3"/>
      <c r="K53" t="s">
        <v>44</v>
      </c>
      <c r="L53" s="6" t="s">
        <v>112</v>
      </c>
    </row>
    <row r="54" spans="4:12" x14ac:dyDescent="0.3">
      <c r="D54" s="5" t="s">
        <v>54</v>
      </c>
      <c r="E54" s="2" t="s">
        <v>108</v>
      </c>
      <c r="F54" s="4"/>
      <c r="G54" s="7">
        <v>300</v>
      </c>
      <c r="H54" s="6"/>
      <c r="J54" s="3"/>
      <c r="K54" t="s">
        <v>29</v>
      </c>
      <c r="L54" s="6" t="s">
        <v>113</v>
      </c>
    </row>
    <row r="55" spans="4:12" x14ac:dyDescent="0.3">
      <c r="D55" s="5" t="s">
        <v>54</v>
      </c>
      <c r="E55" s="2" t="s">
        <v>109</v>
      </c>
      <c r="F55" s="4"/>
      <c r="G55" s="7">
        <v>300</v>
      </c>
      <c r="H55" s="6"/>
      <c r="J55" s="3"/>
      <c r="K55" t="s">
        <v>31</v>
      </c>
      <c r="L55" s="6" t="s">
        <v>114</v>
      </c>
    </row>
    <row r="56" spans="4:12" x14ac:dyDescent="0.3">
      <c r="D56" s="5" t="s">
        <v>54</v>
      </c>
      <c r="E56" s="2" t="s">
        <v>110</v>
      </c>
      <c r="F56" s="4"/>
      <c r="G56" s="7">
        <v>300</v>
      </c>
      <c r="H56" s="6"/>
      <c r="J56" s="3"/>
      <c r="K56" t="s">
        <v>32</v>
      </c>
      <c r="L56" s="6" t="s">
        <v>115</v>
      </c>
    </row>
    <row r="57" spans="4:12" x14ac:dyDescent="0.3">
      <c r="D57" s="5" t="s">
        <v>54</v>
      </c>
      <c r="E57" s="2" t="s">
        <v>111</v>
      </c>
      <c r="F57" s="4"/>
      <c r="G57" s="7">
        <v>200</v>
      </c>
      <c r="H57" s="6"/>
      <c r="J57" s="3"/>
      <c r="K57" t="s">
        <v>33</v>
      </c>
      <c r="L57" s="6" t="s">
        <v>116</v>
      </c>
    </row>
  </sheetData>
  <mergeCells count="2">
    <mergeCell ref="C3:K3"/>
    <mergeCell ref="C7:E7"/>
  </mergeCells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A9C9-A245-49E9-BDC1-59400D2183E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phase-1-summer 2024</vt:lpstr>
      <vt:lpstr>phase-2-summer 2025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Zairi, Sofien</dc:creator>
  <cp:lastModifiedBy>Zairi, Sofien</cp:lastModifiedBy>
  <dcterms:created xsi:type="dcterms:W3CDTF">2015-06-05T18:17:20Z</dcterms:created>
  <dcterms:modified xsi:type="dcterms:W3CDTF">2025-08-30T12:11:58Z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2024-10-07T10:28:39Z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1fb0be9d-3337-45d5-a64a-03cddc523c8e</vt:lpwstr>
  </property>
  <property fmtid="{D5CDD505-2E9C-101B-9397-08002B2CF9AE}" pid="8" name="MSIP_Label_9e1e58c1-766d-4ff4-9619-b604fc37898b_ContentBits">
    <vt:lpwstr>0</vt:lpwstr>
  </property>
</Properties>
</file>