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zala\Desktop\apparat-heating-planner\xlsx\"/>
    </mc:Choice>
  </mc:AlternateContent>
  <bookViews>
    <workbookView xWindow="0" yWindow="0" windowWidth="16380" windowHeight="8190" tabRatio="500" activeTab="1"/>
  </bookViews>
  <sheets>
    <sheet name="Alap" sheetId="1" r:id="rId1"/>
    <sheet name="Ajánlat részletek" sheetId="2" r:id="rId2"/>
    <sheet name="Tervrajz" sheetId="3" r:id="rId3"/>
    <sheet name="Harmatpont segédlet" sheetId="4" r:id="rId4"/>
    <sheet name="Részletes hőtani segédlet" sheetId="5" r:id="rId5"/>
  </sheets>
  <definedNames>
    <definedName name="alfa_belső">'Részletes hőtani segédlet'!$C$5</definedName>
    <definedName name="alfa_külső">'Részletes hőtani segédlet'!$C$6</definedName>
    <definedName name="Csőköz">'Részletes hőtani segédlet'!$C$9</definedName>
    <definedName name="Csőszám">'Részletes hőtani segédlet'!$C$10</definedName>
    <definedName name="D_cső_belső">'Részletes hőtani segédlet'!$C$7</definedName>
    <definedName name="D_cső_külső">'Részletes hőtani segédlet'!$C$8</definedName>
    <definedName name="GK_vast">'Részletes hőtani segédlet'!$C$14</definedName>
    <definedName name="Hossz">'Részletes hőtani segédlet'!$C$11</definedName>
    <definedName name="lambda_GK">'Részletes hőtani segédlet'!$C$4</definedName>
    <definedName name="Lemezvastagság">'Részletes hőtani segédlet'!$C$13</definedName>
    <definedName name="Szélesség">'Részletes hőtani segédlet'!$C$12</definedName>
  </definedName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A5" i="5" l="1"/>
  <c r="AA6" i="5"/>
  <c r="AA7" i="5"/>
  <c r="AA8" i="5"/>
  <c r="AA9" i="5"/>
  <c r="AA10" i="5"/>
  <c r="AA11" i="5"/>
  <c r="AA12" i="5"/>
  <c r="AA13" i="5"/>
  <c r="AA14" i="5"/>
  <c r="AA15" i="5"/>
  <c r="AA16" i="5"/>
  <c r="AA17" i="5"/>
  <c r="AA18" i="5"/>
  <c r="AA19" i="5"/>
  <c r="AA20" i="5"/>
  <c r="AA21" i="5"/>
  <c r="AA22" i="5"/>
  <c r="AA23" i="5"/>
  <c r="AA24" i="5"/>
  <c r="AA25" i="5"/>
  <c r="AA26" i="5"/>
  <c r="AA27" i="5"/>
  <c r="AA28" i="5"/>
  <c r="AA29" i="5"/>
  <c r="AA30" i="5"/>
  <c r="AA31" i="5"/>
  <c r="AA4" i="5"/>
  <c r="U3" i="5" l="1"/>
  <c r="AS3" i="5" s="1"/>
  <c r="T3" i="5"/>
  <c r="AR3" i="5" s="1"/>
  <c r="S3" i="5"/>
  <c r="AQ3" i="5" s="1"/>
  <c r="R3" i="5"/>
  <c r="AP3" i="5" s="1"/>
  <c r="Q3" i="5"/>
  <c r="AO3" i="5" s="1"/>
  <c r="P3" i="5"/>
  <c r="AN3" i="5" s="1"/>
  <c r="O3" i="5"/>
  <c r="AM3" i="5" s="1"/>
  <c r="N3" i="5"/>
  <c r="AL3" i="5" s="1"/>
  <c r="M3" i="5"/>
  <c r="AK3" i="5" s="1"/>
  <c r="L3" i="5"/>
  <c r="AJ3" i="5" s="1"/>
  <c r="K3" i="5"/>
  <c r="AI3" i="5" s="1"/>
  <c r="J3" i="5"/>
  <c r="AH3" i="5" s="1"/>
  <c r="I3" i="5"/>
  <c r="AG3" i="5" s="1"/>
  <c r="H3" i="5"/>
  <c r="AF3" i="5" s="1"/>
  <c r="F5" i="5"/>
  <c r="G5" i="5" s="1"/>
  <c r="F6" i="5"/>
  <c r="AB6" i="5" s="1"/>
  <c r="AB7" i="5" s="1"/>
  <c r="F7" i="5"/>
  <c r="G7" i="5" s="1"/>
  <c r="F8" i="5"/>
  <c r="AB8" i="5" s="1"/>
  <c r="AB9" i="5" s="1"/>
  <c r="F9" i="5"/>
  <c r="G9" i="5" s="1"/>
  <c r="F10" i="5"/>
  <c r="AB10" i="5" s="1"/>
  <c r="AB11" i="5" s="1"/>
  <c r="F11" i="5"/>
  <c r="G11" i="5" s="1"/>
  <c r="F12" i="5"/>
  <c r="AB12" i="5" s="1"/>
  <c r="AB13" i="5" s="1"/>
  <c r="F13" i="5"/>
  <c r="G13" i="5" s="1"/>
  <c r="F14" i="5"/>
  <c r="AB14" i="5" s="1"/>
  <c r="AB15" i="5" s="1"/>
  <c r="F15" i="5"/>
  <c r="G15" i="5" s="1"/>
  <c r="F16" i="5"/>
  <c r="AB16" i="5" s="1"/>
  <c r="AB17" i="5" s="1"/>
  <c r="F17" i="5"/>
  <c r="G17" i="5" s="1"/>
  <c r="F18" i="5"/>
  <c r="AB18" i="5" s="1"/>
  <c r="AB19" i="5" s="1"/>
  <c r="F19" i="5"/>
  <c r="G19" i="5" s="1"/>
  <c r="F20" i="5"/>
  <c r="AB20" i="5" s="1"/>
  <c r="AB21" i="5" s="1"/>
  <c r="F21" i="5"/>
  <c r="G21" i="5" s="1"/>
  <c r="F22" i="5"/>
  <c r="AB22" i="5" s="1"/>
  <c r="AB23" i="5" s="1"/>
  <c r="F23" i="5"/>
  <c r="G23" i="5" s="1"/>
  <c r="F24" i="5"/>
  <c r="AB24" i="5" s="1"/>
  <c r="AB25" i="5" s="1"/>
  <c r="F25" i="5"/>
  <c r="G25" i="5" s="1"/>
  <c r="F26" i="5"/>
  <c r="AB26" i="5" s="1"/>
  <c r="AB27" i="5" s="1"/>
  <c r="F27" i="5"/>
  <c r="G27" i="5" s="1"/>
  <c r="F28" i="5"/>
  <c r="AB28" i="5" s="1"/>
  <c r="AB29" i="5" s="1"/>
  <c r="F29" i="5"/>
  <c r="G29" i="5" s="1"/>
  <c r="F30" i="5"/>
  <c r="AB30" i="5" s="1"/>
  <c r="AB31" i="5" s="1"/>
  <c r="F31" i="5"/>
  <c r="G31" i="5" s="1"/>
  <c r="F4" i="5"/>
  <c r="X27" i="5"/>
  <c r="X15" i="5"/>
  <c r="X14" i="5"/>
  <c r="X11" i="5"/>
  <c r="X7" i="5"/>
  <c r="X12" i="5"/>
  <c r="X3" i="5"/>
  <c r="X9" i="5" s="1"/>
  <c r="X2" i="5"/>
  <c r="X8" i="5" s="1"/>
  <c r="AB4" i="5" l="1"/>
  <c r="AB5" i="5" s="1"/>
  <c r="AC24" i="5"/>
  <c r="AC4" i="5"/>
  <c r="AC8" i="5"/>
  <c r="AC25" i="5"/>
  <c r="AC30" i="5"/>
  <c r="AC16" i="5"/>
  <c r="X21" i="5"/>
  <c r="X16" i="5"/>
  <c r="AC17" i="5"/>
  <c r="AC9" i="5"/>
  <c r="AC31" i="5"/>
  <c r="AC23" i="5"/>
  <c r="AC15" i="5"/>
  <c r="AC7" i="5"/>
  <c r="AC22" i="5"/>
  <c r="AC14" i="5"/>
  <c r="AC6" i="5"/>
  <c r="AC29" i="5"/>
  <c r="AC21" i="5"/>
  <c r="AC13" i="5"/>
  <c r="AC28" i="5"/>
  <c r="AC20" i="5"/>
  <c r="AC12" i="5"/>
  <c r="AC27" i="5"/>
  <c r="AC19" i="5"/>
  <c r="AC11" i="5"/>
  <c r="AC26" i="5"/>
  <c r="AC18" i="5"/>
  <c r="AC10" i="5"/>
  <c r="X19" i="5"/>
  <c r="X17" i="5"/>
  <c r="AC5" i="5"/>
  <c r="G28" i="5"/>
  <c r="G20" i="5"/>
  <c r="G12" i="5"/>
  <c r="G26" i="5"/>
  <c r="G18" i="5"/>
  <c r="G10" i="5"/>
  <c r="G24" i="5"/>
  <c r="G16" i="5"/>
  <c r="G8" i="5"/>
  <c r="G30" i="5"/>
  <c r="G22" i="5"/>
  <c r="G14" i="5"/>
  <c r="G6" i="5"/>
  <c r="X4" i="5"/>
  <c r="X20" i="5" s="1"/>
  <c r="X5" i="5"/>
  <c r="G4" i="5" l="1"/>
  <c r="AD4" i="5" s="1"/>
  <c r="AP4" i="5" s="1"/>
  <c r="X23" i="5"/>
  <c r="X22" i="5"/>
  <c r="AD22" i="5"/>
  <c r="AE22" i="5" s="1"/>
  <c r="AD23" i="5"/>
  <c r="AE23" i="5" s="1"/>
  <c r="AD14" i="5"/>
  <c r="AE14" i="5" s="1"/>
  <c r="AD15" i="5"/>
  <c r="AE15" i="5" s="1"/>
  <c r="AD18" i="5"/>
  <c r="AE18" i="5" s="1"/>
  <c r="AD19" i="5"/>
  <c r="AE19" i="5" s="1"/>
  <c r="AD26" i="5"/>
  <c r="AE26" i="5" s="1"/>
  <c r="AD27" i="5"/>
  <c r="AE27" i="5" s="1"/>
  <c r="AD30" i="5"/>
  <c r="AE30" i="5" s="1"/>
  <c r="AD31" i="5"/>
  <c r="AE31" i="5" s="1"/>
  <c r="AD8" i="5"/>
  <c r="AE8" i="5" s="1"/>
  <c r="AD9" i="5"/>
  <c r="AE9" i="5" s="1"/>
  <c r="AD12" i="5"/>
  <c r="AE12" i="5" s="1"/>
  <c r="AD13" i="5"/>
  <c r="AE13" i="5" s="1"/>
  <c r="AD24" i="5"/>
  <c r="AE24" i="5" s="1"/>
  <c r="AD25" i="5"/>
  <c r="AE25" i="5" s="1"/>
  <c r="AD28" i="5"/>
  <c r="AE28" i="5" s="1"/>
  <c r="AD29" i="5"/>
  <c r="AE29" i="5" s="1"/>
  <c r="AD16" i="5"/>
  <c r="AE16" i="5" s="1"/>
  <c r="AD17" i="5"/>
  <c r="AE17" i="5" s="1"/>
  <c r="AD20" i="5"/>
  <c r="AE20" i="5" s="1"/>
  <c r="AD21" i="5"/>
  <c r="AE21" i="5" s="1"/>
  <c r="AD6" i="5"/>
  <c r="AE6" i="5" s="1"/>
  <c r="AD7" i="5"/>
  <c r="AE7" i="5" s="1"/>
  <c r="AD10" i="5"/>
  <c r="AE10" i="5" s="1"/>
  <c r="AD11" i="5"/>
  <c r="AE11" i="5" s="1"/>
  <c r="X10" i="5"/>
  <c r="X18" i="5" s="1"/>
  <c r="X24" i="5" s="1"/>
  <c r="X6" i="5"/>
  <c r="X26" i="5" s="1"/>
  <c r="X28" i="5" s="1"/>
  <c r="AD5" i="5" l="1"/>
  <c r="AI5" i="5" s="1"/>
  <c r="AS4" i="5"/>
  <c r="AI4" i="5"/>
  <c r="AM4" i="5"/>
  <c r="AE4" i="5"/>
  <c r="AH4" i="5"/>
  <c r="AN28" i="5"/>
  <c r="AG28" i="5"/>
  <c r="AO28" i="5"/>
  <c r="AH28" i="5"/>
  <c r="AP28" i="5"/>
  <c r="AI28" i="5"/>
  <c r="AQ28" i="5"/>
  <c r="AL28" i="5"/>
  <c r="AM28" i="5"/>
  <c r="AJ28" i="5"/>
  <c r="AR28" i="5"/>
  <c r="AK28" i="5"/>
  <c r="AS28" i="5"/>
  <c r="AF28" i="5"/>
  <c r="AM31" i="5"/>
  <c r="AG31" i="5"/>
  <c r="AO31" i="5"/>
  <c r="AH31" i="5"/>
  <c r="AP31" i="5"/>
  <c r="AI31" i="5"/>
  <c r="AQ31" i="5"/>
  <c r="AJ31" i="5"/>
  <c r="AR31" i="5"/>
  <c r="AN31" i="5"/>
  <c r="AK31" i="5"/>
  <c r="AS31" i="5"/>
  <c r="AL31" i="5"/>
  <c r="AF31" i="5"/>
  <c r="AJ6" i="5"/>
  <c r="AL6" i="5"/>
  <c r="AM6" i="5"/>
  <c r="AN6" i="5"/>
  <c r="AG6" i="5"/>
  <c r="AO6" i="5"/>
  <c r="AS6" i="5"/>
  <c r="AH6" i="5"/>
  <c r="AP6" i="5"/>
  <c r="AR6" i="5"/>
  <c r="AK6" i="5"/>
  <c r="AI6" i="5"/>
  <c r="AQ6" i="5"/>
  <c r="AF6" i="5"/>
  <c r="AL30" i="5"/>
  <c r="AM30" i="5"/>
  <c r="AN30" i="5"/>
  <c r="AG30" i="5"/>
  <c r="AO30" i="5"/>
  <c r="AR30" i="5"/>
  <c r="AH30" i="5"/>
  <c r="AP30" i="5"/>
  <c r="AJ30" i="5"/>
  <c r="AS30" i="5"/>
  <c r="AI30" i="5"/>
  <c r="AQ30" i="5"/>
  <c r="AK30" i="5"/>
  <c r="AF30" i="5"/>
  <c r="AJ22" i="5"/>
  <c r="AK22" i="5"/>
  <c r="AL22" i="5"/>
  <c r="AM22" i="5"/>
  <c r="AN22" i="5"/>
  <c r="AG22" i="5"/>
  <c r="AO22" i="5"/>
  <c r="AH22" i="5"/>
  <c r="AP22" i="5"/>
  <c r="AR22" i="5"/>
  <c r="AI22" i="5"/>
  <c r="AQ22" i="5"/>
  <c r="AS22" i="5"/>
  <c r="AF22" i="5"/>
  <c r="AL5" i="5"/>
  <c r="AK4" i="5"/>
  <c r="AO4" i="5"/>
  <c r="AO29" i="5"/>
  <c r="AP29" i="5"/>
  <c r="AI29" i="5"/>
  <c r="AQ29" i="5"/>
  <c r="AJ29" i="5"/>
  <c r="AR29" i="5"/>
  <c r="AK29" i="5"/>
  <c r="AS29" i="5"/>
  <c r="AL29" i="5"/>
  <c r="AM29" i="5"/>
  <c r="AH29" i="5"/>
  <c r="AN29" i="5"/>
  <c r="AG29" i="5"/>
  <c r="AF29" i="5"/>
  <c r="AG15" i="5"/>
  <c r="AO15" i="5"/>
  <c r="Q15" i="5" s="1"/>
  <c r="AH15" i="5"/>
  <c r="AP15" i="5"/>
  <c r="R15" i="5" s="1"/>
  <c r="AI15" i="5"/>
  <c r="AQ15" i="5"/>
  <c r="S15" i="5" s="1"/>
  <c r="AJ15" i="5"/>
  <c r="AR15" i="5"/>
  <c r="T15" i="5" s="1"/>
  <c r="AK15" i="5"/>
  <c r="AS15" i="5"/>
  <c r="U15" i="5" s="1"/>
  <c r="AM15" i="5"/>
  <c r="AL15" i="5"/>
  <c r="AN15" i="5"/>
  <c r="AF15" i="5"/>
  <c r="AL14" i="5"/>
  <c r="AM14" i="5"/>
  <c r="AN14" i="5"/>
  <c r="AG14" i="5"/>
  <c r="AO14" i="5"/>
  <c r="AS14" i="5"/>
  <c r="AH14" i="5"/>
  <c r="AP14" i="5"/>
  <c r="AJ14" i="5"/>
  <c r="AK14" i="5"/>
  <c r="AI14" i="5"/>
  <c r="AQ14" i="5"/>
  <c r="AR14" i="5"/>
  <c r="AF14" i="5"/>
  <c r="AI27" i="5"/>
  <c r="AJ27" i="5"/>
  <c r="AK27" i="5"/>
  <c r="AS27" i="5"/>
  <c r="AL27" i="5"/>
  <c r="AM27" i="5"/>
  <c r="AN27" i="5"/>
  <c r="AG27" i="5"/>
  <c r="AO27" i="5"/>
  <c r="AQ27" i="5"/>
  <c r="AH27" i="5"/>
  <c r="AP27" i="5"/>
  <c r="AR27" i="5"/>
  <c r="AF27" i="5"/>
  <c r="AP5" i="5"/>
  <c r="AS5" i="5"/>
  <c r="AL4" i="5"/>
  <c r="AG4" i="5"/>
  <c r="AG23" i="5"/>
  <c r="AO23" i="5"/>
  <c r="AH23" i="5"/>
  <c r="AP23" i="5"/>
  <c r="AI23" i="5"/>
  <c r="AQ23" i="5"/>
  <c r="AJ23" i="5"/>
  <c r="AR23" i="5"/>
  <c r="AM23" i="5"/>
  <c r="AN23" i="5"/>
  <c r="AK23" i="5"/>
  <c r="AS23" i="5"/>
  <c r="AL23" i="5"/>
  <c r="AF23" i="5"/>
  <c r="AK25" i="5"/>
  <c r="AM25" i="5"/>
  <c r="AN25" i="5"/>
  <c r="AG25" i="5"/>
  <c r="AO25" i="5"/>
  <c r="AL25" i="5"/>
  <c r="AH25" i="5"/>
  <c r="AP25" i="5"/>
  <c r="AI25" i="5"/>
  <c r="AQ25" i="5"/>
  <c r="AS25" i="5"/>
  <c r="AJ25" i="5"/>
  <c r="AR25" i="5"/>
  <c r="AF25" i="5"/>
  <c r="AL20" i="5"/>
  <c r="AM20" i="5"/>
  <c r="AN20" i="5"/>
  <c r="AG20" i="5"/>
  <c r="AO20" i="5"/>
  <c r="AH20" i="5"/>
  <c r="AP20" i="5"/>
  <c r="AI20" i="5"/>
  <c r="AQ20" i="5"/>
  <c r="AJ20" i="5"/>
  <c r="AR20" i="5"/>
  <c r="AK20" i="5"/>
  <c r="AS20" i="5"/>
  <c r="AF20" i="5"/>
  <c r="AQ24" i="5"/>
  <c r="AJ24" i="5"/>
  <c r="AR24" i="5"/>
  <c r="AK24" i="5"/>
  <c r="AS24" i="5"/>
  <c r="AL24" i="5"/>
  <c r="AM24" i="5"/>
  <c r="AN24" i="5"/>
  <c r="AP24" i="5"/>
  <c r="AI24" i="5"/>
  <c r="AG24" i="5"/>
  <c r="AO24" i="5"/>
  <c r="AH24" i="5"/>
  <c r="AF24" i="5"/>
  <c r="AH26" i="5"/>
  <c r="AP26" i="5"/>
  <c r="AI26" i="5"/>
  <c r="AQ26" i="5"/>
  <c r="AJ26" i="5"/>
  <c r="AR26" i="5"/>
  <c r="AK26" i="5"/>
  <c r="AS26" i="5"/>
  <c r="AG26" i="5"/>
  <c r="AL26" i="5"/>
  <c r="AO26" i="5"/>
  <c r="AM26" i="5"/>
  <c r="AN26" i="5"/>
  <c r="AF26" i="5"/>
  <c r="AF5" i="5"/>
  <c r="AK5" i="5"/>
  <c r="AR4" i="5"/>
  <c r="AF4" i="5"/>
  <c r="AJ11" i="5"/>
  <c r="AK11" i="5"/>
  <c r="AS11" i="5"/>
  <c r="AL11" i="5"/>
  <c r="AM11" i="5"/>
  <c r="AN11" i="5"/>
  <c r="AG11" i="5"/>
  <c r="I11" i="5" s="1"/>
  <c r="AO11" i="5"/>
  <c r="AI11" i="5"/>
  <c r="AH11" i="5"/>
  <c r="J11" i="5" s="1"/>
  <c r="AP11" i="5"/>
  <c r="AQ11" i="5"/>
  <c r="AR11" i="5"/>
  <c r="AF11" i="5"/>
  <c r="H11" i="5" s="1"/>
  <c r="AK9" i="5"/>
  <c r="AL9" i="5"/>
  <c r="AM9" i="5"/>
  <c r="AN9" i="5"/>
  <c r="AG9" i="5"/>
  <c r="I9" i="5" s="1"/>
  <c r="AO9" i="5"/>
  <c r="AH9" i="5"/>
  <c r="AP9" i="5"/>
  <c r="AI9" i="5"/>
  <c r="AQ9" i="5"/>
  <c r="AS9" i="5"/>
  <c r="AJ9" i="5"/>
  <c r="AR9" i="5"/>
  <c r="AF9" i="5"/>
  <c r="H9" i="5" s="1"/>
  <c r="AJ8" i="5"/>
  <c r="AR8" i="5"/>
  <c r="AK8" i="5"/>
  <c r="AS8" i="5"/>
  <c r="AL8" i="5"/>
  <c r="AM8" i="5"/>
  <c r="AI8" i="5"/>
  <c r="AN8" i="5"/>
  <c r="AH8" i="5"/>
  <c r="AQ8" i="5"/>
  <c r="AG8" i="5"/>
  <c r="AO8" i="5"/>
  <c r="AP8" i="5"/>
  <c r="AF8" i="5"/>
  <c r="AI21" i="5"/>
  <c r="AQ21" i="5"/>
  <c r="AJ21" i="5"/>
  <c r="AR21" i="5"/>
  <c r="AK21" i="5"/>
  <c r="AS21" i="5"/>
  <c r="AL21" i="5"/>
  <c r="AP21" i="5"/>
  <c r="AM21" i="5"/>
  <c r="AG21" i="5"/>
  <c r="AH21" i="5"/>
  <c r="AN21" i="5"/>
  <c r="AO21" i="5"/>
  <c r="AF21" i="5"/>
  <c r="AS17" i="5"/>
  <c r="AM17" i="5"/>
  <c r="AN17" i="5"/>
  <c r="AG17" i="5"/>
  <c r="AO17" i="5"/>
  <c r="AH17" i="5"/>
  <c r="AP17" i="5"/>
  <c r="AL17" i="5"/>
  <c r="AI17" i="5"/>
  <c r="AQ17" i="5"/>
  <c r="AK17" i="5"/>
  <c r="AJ17" i="5"/>
  <c r="AR17" i="5"/>
  <c r="AF17" i="5"/>
  <c r="AO13" i="5"/>
  <c r="AP13" i="5"/>
  <c r="AI13" i="5"/>
  <c r="AQ13" i="5"/>
  <c r="AJ13" i="5"/>
  <c r="AR13" i="5"/>
  <c r="AK13" i="5"/>
  <c r="AS13" i="5"/>
  <c r="AL13" i="5"/>
  <c r="AH13" i="5"/>
  <c r="AM13" i="5"/>
  <c r="AG13" i="5"/>
  <c r="AN13" i="5"/>
  <c r="AF13" i="5"/>
  <c r="AK19" i="5"/>
  <c r="AS19" i="5"/>
  <c r="AL19" i="5"/>
  <c r="AM19" i="5"/>
  <c r="AN19" i="5"/>
  <c r="AR19" i="5"/>
  <c r="AG19" i="5"/>
  <c r="AO19" i="5"/>
  <c r="AI19" i="5"/>
  <c r="AJ19" i="5"/>
  <c r="AH19" i="5"/>
  <c r="AP19" i="5"/>
  <c r="AQ19" i="5"/>
  <c r="AF19" i="5"/>
  <c r="AN5" i="5"/>
  <c r="AR5" i="5"/>
  <c r="AJ4" i="5"/>
  <c r="AN4" i="5"/>
  <c r="AN10" i="5"/>
  <c r="AH10" i="5"/>
  <c r="AP10" i="5"/>
  <c r="AI10" i="5"/>
  <c r="AQ10" i="5"/>
  <c r="AJ10" i="5"/>
  <c r="AR10" i="5"/>
  <c r="AK10" i="5"/>
  <c r="AS10" i="5"/>
  <c r="AG10" i="5"/>
  <c r="AL10" i="5"/>
  <c r="AO10" i="5"/>
  <c r="AM10" i="5"/>
  <c r="AF10" i="5"/>
  <c r="AG7" i="5"/>
  <c r="AO7" i="5"/>
  <c r="AH7" i="5"/>
  <c r="AP7" i="5"/>
  <c r="AI7" i="5"/>
  <c r="AQ7" i="5"/>
  <c r="AJ7" i="5"/>
  <c r="AR7" i="5"/>
  <c r="AK7" i="5"/>
  <c r="AS7" i="5"/>
  <c r="AM7" i="5"/>
  <c r="AN7" i="5"/>
  <c r="AL7" i="5"/>
  <c r="AF7" i="5"/>
  <c r="H7" i="5" s="1"/>
  <c r="AM5" i="5"/>
  <c r="AH16" i="5"/>
  <c r="AI16" i="5"/>
  <c r="AJ16" i="5"/>
  <c r="AR16" i="5"/>
  <c r="AK16" i="5"/>
  <c r="AS16" i="5"/>
  <c r="AL16" i="5"/>
  <c r="AM16" i="5"/>
  <c r="AN16" i="5"/>
  <c r="AQ16" i="5"/>
  <c r="AG16" i="5"/>
  <c r="AO16" i="5"/>
  <c r="AP16" i="5"/>
  <c r="AF16" i="5"/>
  <c r="AL12" i="5"/>
  <c r="AN12" i="5"/>
  <c r="AG12" i="5"/>
  <c r="AO12" i="5"/>
  <c r="AH12" i="5"/>
  <c r="AP12" i="5"/>
  <c r="AI12" i="5"/>
  <c r="AQ12" i="5"/>
  <c r="AJ12" i="5"/>
  <c r="AR12" i="5"/>
  <c r="AM12" i="5"/>
  <c r="AK12" i="5"/>
  <c r="AS12" i="5"/>
  <c r="AF12" i="5"/>
  <c r="AG18" i="5"/>
  <c r="AH18" i="5"/>
  <c r="AP18" i="5"/>
  <c r="AI18" i="5"/>
  <c r="AQ18" i="5"/>
  <c r="AJ18" i="5"/>
  <c r="AR18" i="5"/>
  <c r="AK18" i="5"/>
  <c r="AS18" i="5"/>
  <c r="AL18" i="5"/>
  <c r="AM18" i="5"/>
  <c r="AN18" i="5"/>
  <c r="AO18" i="5"/>
  <c r="AF18" i="5"/>
  <c r="AH5" i="5"/>
  <c r="AQ4" i="5"/>
  <c r="AE5" i="5" l="1"/>
  <c r="AX5" i="5" s="1"/>
  <c r="BM5" i="5" s="1"/>
  <c r="AJ5" i="5"/>
  <c r="AQ5" i="5"/>
  <c r="AG5" i="5"/>
  <c r="AO5" i="5"/>
  <c r="AY16" i="5"/>
  <c r="BN16" i="5" s="1"/>
  <c r="BH19" i="5"/>
  <c r="BW19" i="5" s="1"/>
  <c r="CL19" i="5" s="1"/>
  <c r="U19" i="5" s="1"/>
  <c r="BF8" i="5"/>
  <c r="BU8" i="5" s="1"/>
  <c r="BH26" i="5"/>
  <c r="BW26" i="5" s="1"/>
  <c r="BF25" i="5"/>
  <c r="BU25" i="5" s="1"/>
  <c r="AY27" i="5"/>
  <c r="BN27" i="5" s="1"/>
  <c r="AZ12" i="5"/>
  <c r="BO12" i="5" s="1"/>
  <c r="AX19" i="5"/>
  <c r="BM19" i="5" s="1"/>
  <c r="CQ19" i="5" s="1"/>
  <c r="DF19" i="5" s="1"/>
  <c r="BD17" i="5"/>
  <c r="BS17" i="5" s="1"/>
  <c r="AW9" i="5"/>
  <c r="BL9" i="5" s="1"/>
  <c r="CP9" i="5" s="1"/>
  <c r="DE9" i="5" s="1"/>
  <c r="BH24" i="5"/>
  <c r="BW24" i="5" s="1"/>
  <c r="CL24" i="5" s="1"/>
  <c r="AY23" i="5"/>
  <c r="BN23" i="5" s="1"/>
  <c r="CC23" i="5" s="1"/>
  <c r="L23" i="5" s="1"/>
  <c r="AX27" i="5"/>
  <c r="BM27" i="5" s="1"/>
  <c r="BF22" i="5"/>
  <c r="BU22" i="5" s="1"/>
  <c r="AX31" i="5"/>
  <c r="BM31" i="5" s="1"/>
  <c r="BD18" i="5"/>
  <c r="BS18" i="5" s="1"/>
  <c r="BC16" i="5"/>
  <c r="BR16" i="5" s="1"/>
  <c r="BD19" i="5"/>
  <c r="BS19" i="5" s="1"/>
  <c r="CW19" i="5" s="1"/>
  <c r="DL19" i="5" s="1"/>
  <c r="AV21" i="5"/>
  <c r="BK21" i="5" s="1"/>
  <c r="CO21" i="5" s="1"/>
  <c r="DD21" i="5" s="1"/>
  <c r="BF11" i="5"/>
  <c r="BU11" i="5" s="1"/>
  <c r="CJ11" i="5" s="1"/>
  <c r="S11" i="5" s="1"/>
  <c r="AZ24" i="5"/>
  <c r="BO24" i="5" s="1"/>
  <c r="BF23" i="5"/>
  <c r="BU23" i="5" s="1"/>
  <c r="CY23" i="5" s="1"/>
  <c r="DN23" i="5" s="1"/>
  <c r="BA15" i="5"/>
  <c r="BP15" i="5" s="1"/>
  <c r="CE15" i="5" s="1"/>
  <c r="N15" i="5" s="1"/>
  <c r="BA22" i="5"/>
  <c r="BP22" i="5" s="1"/>
  <c r="BA31" i="5"/>
  <c r="BP31" i="5" s="1"/>
  <c r="BD28" i="5"/>
  <c r="BS28" i="5" s="1"/>
  <c r="CH28" i="5" s="1"/>
  <c r="BG12" i="5"/>
  <c r="BV12" i="5" s="1"/>
  <c r="CZ12" i="5" s="1"/>
  <c r="DO12" i="5" s="1"/>
  <c r="BF10" i="5"/>
  <c r="BU10" i="5" s="1"/>
  <c r="AZ17" i="5"/>
  <c r="BO17" i="5" s="1"/>
  <c r="BB21" i="5"/>
  <c r="BQ21" i="5" s="1"/>
  <c r="AX8" i="5"/>
  <c r="BM8" i="5" s="1"/>
  <c r="DD9" i="5"/>
  <c r="CO9" i="5"/>
  <c r="BZ9" i="5"/>
  <c r="BK9" i="5"/>
  <c r="AV9" i="5"/>
  <c r="BH11" i="5"/>
  <c r="BW11" i="5" s="1"/>
  <c r="AY26" i="5"/>
  <c r="BN26" i="5" s="1"/>
  <c r="BG24" i="5"/>
  <c r="BV24" i="5" s="1"/>
  <c r="CK24" i="5" s="1"/>
  <c r="BA20" i="5"/>
  <c r="BP20" i="5" s="1"/>
  <c r="BA23" i="5"/>
  <c r="BP23" i="5" s="1"/>
  <c r="CE23" i="5" s="1"/>
  <c r="N23" i="5" s="1"/>
  <c r="AX23" i="5"/>
  <c r="BM23" i="5" s="1"/>
  <c r="BC27" i="5"/>
  <c r="BR27" i="5" s="1"/>
  <c r="CV27" i="5" s="1"/>
  <c r="DK27" i="5" s="1"/>
  <c r="T14" i="5"/>
  <c r="DO14" i="5"/>
  <c r="CZ14" i="5"/>
  <c r="CK14" i="5"/>
  <c r="BV14" i="5"/>
  <c r="BG14" i="5"/>
  <c r="BD14" i="5"/>
  <c r="BS14" i="5" s="1"/>
  <c r="CW14" i="5" s="1"/>
  <c r="DL14" i="5" s="1"/>
  <c r="BB15" i="5"/>
  <c r="BQ15" i="5" s="1"/>
  <c r="AW15" i="5"/>
  <c r="BL15" i="5" s="1"/>
  <c r="BA29" i="5"/>
  <c r="BP29" i="5" s="1"/>
  <c r="BD29" i="5"/>
  <c r="BS29" i="5" s="1"/>
  <c r="BG22" i="5"/>
  <c r="BV22" i="5" s="1"/>
  <c r="CZ22" i="5" s="1"/>
  <c r="DO22" i="5" s="1"/>
  <c r="AZ22" i="5"/>
  <c r="BO22" i="5" s="1"/>
  <c r="CS22" i="5" s="1"/>
  <c r="DH22" i="5" s="1"/>
  <c r="BE30" i="5"/>
  <c r="BT30" i="5" s="1"/>
  <c r="H6" i="5"/>
  <c r="DC6" i="5"/>
  <c r="CN6" i="5"/>
  <c r="BY6" i="5"/>
  <c r="BJ6" i="5"/>
  <c r="AU6" i="5"/>
  <c r="BD6" i="5"/>
  <c r="BS6" i="5" s="1"/>
  <c r="CW6" i="5" s="1"/>
  <c r="DL6" i="5" s="1"/>
  <c r="BH31" i="5"/>
  <c r="BW31" i="5" s="1"/>
  <c r="AW31" i="5"/>
  <c r="BL31" i="5" s="1"/>
  <c r="AY28" i="5"/>
  <c r="BN28" i="5" s="1"/>
  <c r="CC28" i="5" s="1"/>
  <c r="AV28" i="5"/>
  <c r="BK28" i="5" s="1"/>
  <c r="BH4" i="5"/>
  <c r="BW4" i="5" s="1"/>
  <c r="AW5" i="5"/>
  <c r="BL5" i="5" s="1"/>
  <c r="BH7" i="5"/>
  <c r="BW7" i="5" s="1"/>
  <c r="CL7" i="5" s="1"/>
  <c r="U7" i="5" s="1"/>
  <c r="BH13" i="5"/>
  <c r="BW13" i="5" s="1"/>
  <c r="BG8" i="5"/>
  <c r="BV8" i="5" s="1"/>
  <c r="AU24" i="5"/>
  <c r="BJ24" i="5" s="1"/>
  <c r="CN24" i="5" s="1"/>
  <c r="DC24" i="5" s="1"/>
  <c r="AV20" i="5"/>
  <c r="BK20" i="5" s="1"/>
  <c r="CO20" i="5" s="1"/>
  <c r="DD20" i="5" s="1"/>
  <c r="BF27" i="5"/>
  <c r="BU27" i="5" s="1"/>
  <c r="BD12" i="5"/>
  <c r="BS12" i="5" s="1"/>
  <c r="CH12" i="5" s="1"/>
  <c r="AY4" i="5"/>
  <c r="BN4" i="5" s="1"/>
  <c r="CR4" i="5" s="1"/>
  <c r="DG4" i="5" s="1"/>
  <c r="AW21" i="5"/>
  <c r="BL21" i="5" s="1"/>
  <c r="CP21" i="5" s="1"/>
  <c r="DE21" i="5" s="1"/>
  <c r="BG11" i="5"/>
  <c r="BV11" i="5" s="1"/>
  <c r="AW24" i="5"/>
  <c r="BL24" i="5" s="1"/>
  <c r="AZ25" i="5"/>
  <c r="BO25" i="5" s="1"/>
  <c r="CD25" i="5" s="1"/>
  <c r="M25" i="5" s="1"/>
  <c r="BC15" i="5"/>
  <c r="BR15" i="5" s="1"/>
  <c r="AX29" i="5"/>
  <c r="BM29" i="5" s="1"/>
  <c r="AW6" i="5"/>
  <c r="BL6" i="5" s="1"/>
  <c r="CP6" i="5" s="1"/>
  <c r="DE6" i="5" s="1"/>
  <c r="AW16" i="5"/>
  <c r="BL16" i="5" s="1"/>
  <c r="CP16" i="5" s="1"/>
  <c r="DE16" i="5" s="1"/>
  <c r="BG5" i="5"/>
  <c r="BV5" i="5" s="1"/>
  <c r="CZ5" i="5" s="1"/>
  <c r="DO5" i="5" s="1"/>
  <c r="AV17" i="5"/>
  <c r="BK17" i="5" s="1"/>
  <c r="CN9" i="5"/>
  <c r="BY9" i="5"/>
  <c r="DC9" i="5"/>
  <c r="BJ9" i="5"/>
  <c r="AU9" i="5"/>
  <c r="AU26" i="5"/>
  <c r="BJ26" i="5" s="1"/>
  <c r="BB20" i="5"/>
  <c r="BQ20" i="5" s="1"/>
  <c r="CU20" i="5" s="1"/>
  <c r="DJ20" i="5" s="1"/>
  <c r="AV27" i="5"/>
  <c r="BK27" i="5" s="1"/>
  <c r="DM15" i="5"/>
  <c r="CI15" i="5"/>
  <c r="CX15" i="5"/>
  <c r="BT15" i="5"/>
  <c r="BE15" i="5"/>
  <c r="AY30" i="5"/>
  <c r="BN30" i="5" s="1"/>
  <c r="CC30" i="5" s="1"/>
  <c r="BE31" i="5"/>
  <c r="BT31" i="5" s="1"/>
  <c r="BC18" i="5"/>
  <c r="BR18" i="5" s="1"/>
  <c r="CG18" i="5" s="1"/>
  <c r="BB5" i="5"/>
  <c r="BQ5" i="5" s="1"/>
  <c r="CU5" i="5" s="1"/>
  <c r="DJ5" i="5" s="1"/>
  <c r="BC5" i="5"/>
  <c r="BR5" i="5" s="1"/>
  <c r="BC17" i="5"/>
  <c r="BR17" i="5" s="1"/>
  <c r="AX21" i="5"/>
  <c r="BM21" i="5" s="1"/>
  <c r="BG9" i="5"/>
  <c r="BV9" i="5" s="1"/>
  <c r="CK9" i="5" s="1"/>
  <c r="T9" i="5" s="1"/>
  <c r="BE11" i="5"/>
  <c r="BT11" i="5" s="1"/>
  <c r="BC26" i="5"/>
  <c r="BR26" i="5" s="1"/>
  <c r="CV26" i="5" s="1"/>
  <c r="DK26" i="5" s="1"/>
  <c r="P26" i="5" s="1"/>
  <c r="AV24" i="5"/>
  <c r="BK24" i="5" s="1"/>
  <c r="BF20" i="5"/>
  <c r="BU20" i="5" s="1"/>
  <c r="AW25" i="5"/>
  <c r="BL25" i="5" s="1"/>
  <c r="BE5" i="5"/>
  <c r="BT5" i="5" s="1"/>
  <c r="CX5" i="5" s="1"/>
  <c r="DM5" i="5" s="1"/>
  <c r="BB18" i="5"/>
  <c r="BQ18" i="5" s="1"/>
  <c r="BE18" i="5"/>
  <c r="BT18" i="5" s="1"/>
  <c r="AY12" i="5"/>
  <c r="BN12" i="5" s="1"/>
  <c r="CR12" i="5" s="1"/>
  <c r="DG12" i="5" s="1"/>
  <c r="L12" i="5" s="1"/>
  <c r="BA12" i="5"/>
  <c r="BP12" i="5" s="1"/>
  <c r="CE12" i="5" s="1"/>
  <c r="BA16" i="5"/>
  <c r="BP16" i="5" s="1"/>
  <c r="DC7" i="5"/>
  <c r="CN7" i="5"/>
  <c r="BY7" i="5"/>
  <c r="BJ7" i="5"/>
  <c r="AU7" i="5"/>
  <c r="BF7" i="5"/>
  <c r="BU7" i="5" s="1"/>
  <c r="BD10" i="5"/>
  <c r="BS10" i="5" s="1"/>
  <c r="AX10" i="5"/>
  <c r="BM10" i="5" s="1"/>
  <c r="AU19" i="5"/>
  <c r="BJ19" i="5" s="1"/>
  <c r="CN19" i="5" s="1"/>
  <c r="DC19" i="5" s="1"/>
  <c r="BG19" i="5"/>
  <c r="BV19" i="5" s="1"/>
  <c r="AV13" i="5"/>
  <c r="BK13" i="5" s="1"/>
  <c r="BF13" i="5"/>
  <c r="BU13" i="5" s="1"/>
  <c r="CY13" i="5" s="1"/>
  <c r="DN13" i="5" s="1"/>
  <c r="BF17" i="5"/>
  <c r="BU17" i="5" s="1"/>
  <c r="BB17" i="5"/>
  <c r="BQ17" i="5" s="1"/>
  <c r="CF17" i="5" s="1"/>
  <c r="O17" i="5" s="1"/>
  <c r="BE21" i="5"/>
  <c r="BT21" i="5" s="1"/>
  <c r="H8" i="5"/>
  <c r="CN8" i="5"/>
  <c r="DC8" i="5"/>
  <c r="BY8" i="5"/>
  <c r="BJ8" i="5"/>
  <c r="AU8" i="5"/>
  <c r="BB8" i="5"/>
  <c r="BQ8" i="5" s="1"/>
  <c r="CF8" i="5" s="1"/>
  <c r="AY9" i="5"/>
  <c r="BN9" i="5" s="1"/>
  <c r="CC9" i="5" s="1"/>
  <c r="L9" i="5" s="1"/>
  <c r="BC9" i="5"/>
  <c r="BR9" i="5" s="1"/>
  <c r="AW11" i="5"/>
  <c r="BL11" i="5" s="1"/>
  <c r="CA11" i="5" s="1"/>
  <c r="AZ11" i="5"/>
  <c r="BO11" i="5" s="1"/>
  <c r="BB26" i="5"/>
  <c r="BQ26" i="5" s="1"/>
  <c r="BF26" i="5"/>
  <c r="BU26" i="5" s="1"/>
  <c r="CY26" i="5" s="1"/>
  <c r="DN26" i="5" s="1"/>
  <c r="S26" i="5" s="1"/>
  <c r="AX24" i="5"/>
  <c r="BM24" i="5" s="1"/>
  <c r="CQ24" i="5" s="1"/>
  <c r="DF24" i="5" s="1"/>
  <c r="AY24" i="5"/>
  <c r="BN24" i="5" s="1"/>
  <c r="CC24" i="5" s="1"/>
  <c r="AX20" i="5"/>
  <c r="BM20" i="5" s="1"/>
  <c r="AU25" i="5"/>
  <c r="BJ25" i="5" s="1"/>
  <c r="BA25" i="5"/>
  <c r="BP25" i="5" s="1"/>
  <c r="BH23" i="5"/>
  <c r="BW23" i="5" s="1"/>
  <c r="DA23" i="5" s="1"/>
  <c r="DP23" i="5" s="1"/>
  <c r="BE23" i="5"/>
  <c r="BT23" i="5" s="1"/>
  <c r="AU27" i="5"/>
  <c r="BJ27" i="5" s="1"/>
  <c r="CN27" i="5" s="1"/>
  <c r="DC27" i="5" s="1"/>
  <c r="BB27" i="5"/>
  <c r="BQ27" i="5" s="1"/>
  <c r="S14" i="5"/>
  <c r="DN14" i="5"/>
  <c r="CY14" i="5"/>
  <c r="CJ14" i="5"/>
  <c r="BU14" i="5"/>
  <c r="BF14" i="5"/>
  <c r="AV14" i="5"/>
  <c r="BK14" i="5" s="1"/>
  <c r="CO14" i="5" s="1"/>
  <c r="DD14" i="5" s="1"/>
  <c r="DP15" i="5"/>
  <c r="DA15" i="5"/>
  <c r="CL15" i="5"/>
  <c r="BW15" i="5"/>
  <c r="BH15" i="5"/>
  <c r="BD15" i="5"/>
  <c r="BS15" i="5" s="1"/>
  <c r="CH15" i="5" s="1"/>
  <c r="BH29" i="5"/>
  <c r="BW29" i="5" s="1"/>
  <c r="CL29" i="5" s="1"/>
  <c r="U29" i="5" s="1"/>
  <c r="BD4" i="5"/>
  <c r="BS4" i="5" s="1"/>
  <c r="BE22" i="5"/>
  <c r="BT22" i="5" s="1"/>
  <c r="CX22" i="5" s="1"/>
  <c r="DM22" i="5" s="1"/>
  <c r="AY22" i="5"/>
  <c r="BN22" i="5" s="1"/>
  <c r="CR22" i="5" s="1"/>
  <c r="DG22" i="5" s="1"/>
  <c r="L22" i="5" s="1"/>
  <c r="AW30" i="5"/>
  <c r="BL30" i="5" s="1"/>
  <c r="BF6" i="5"/>
  <c r="BU6" i="5" s="1"/>
  <c r="CY6" i="5" s="1"/>
  <c r="DN6" i="5" s="1"/>
  <c r="AV6" i="5"/>
  <c r="BK6" i="5" s="1"/>
  <c r="AZ31" i="5"/>
  <c r="BO31" i="5" s="1"/>
  <c r="BD31" i="5"/>
  <c r="BS31" i="5" s="1"/>
  <c r="CH31" i="5" s="1"/>
  <c r="Q31" i="5" s="1"/>
  <c r="BB28" i="5"/>
  <c r="BQ28" i="5" s="1"/>
  <c r="CU28" i="5" s="1"/>
  <c r="DJ28" i="5" s="1"/>
  <c r="BC28" i="5"/>
  <c r="BR28" i="5" s="1"/>
  <c r="BE4" i="5"/>
  <c r="BT4" i="5" s="1"/>
  <c r="AW12" i="5"/>
  <c r="BL12" i="5" s="1"/>
  <c r="AY19" i="5"/>
  <c r="BN19" i="5" s="1"/>
  <c r="BG21" i="5"/>
  <c r="BV21" i="5" s="1"/>
  <c r="CZ21" i="5" s="1"/>
  <c r="DO21" i="5" s="1"/>
  <c r="AZ5" i="5"/>
  <c r="BO5" i="5" s="1"/>
  <c r="CS5" i="5" s="1"/>
  <c r="DH5" i="5" s="1"/>
  <c r="BB25" i="5"/>
  <c r="BQ25" i="5" s="1"/>
  <c r="CU25" i="5" s="1"/>
  <c r="DJ25" i="5" s="1"/>
  <c r="AU18" i="5"/>
  <c r="BJ18" i="5" s="1"/>
  <c r="CN18" i="5" s="1"/>
  <c r="DC18" i="5" s="1"/>
  <c r="BF16" i="5"/>
  <c r="BU16" i="5" s="1"/>
  <c r="AV7" i="5"/>
  <c r="BK7" i="5" s="1"/>
  <c r="AZ13" i="5"/>
  <c r="BO13" i="5" s="1"/>
  <c r="CS13" i="5" s="1"/>
  <c r="DH13" i="5" s="1"/>
  <c r="AW8" i="5"/>
  <c r="BL8" i="5" s="1"/>
  <c r="CP8" i="5" s="1"/>
  <c r="DE8" i="5" s="1"/>
  <c r="J8" i="5" s="1"/>
  <c r="AU5" i="5"/>
  <c r="BJ5" i="5" s="1"/>
  <c r="BC20" i="5"/>
  <c r="BR20" i="5" s="1"/>
  <c r="CV20" i="5" s="1"/>
  <c r="DK20" i="5" s="1"/>
  <c r="P20" i="5" s="1"/>
  <c r="BD27" i="5"/>
  <c r="BS27" i="5" s="1"/>
  <c r="CH27" i="5" s="1"/>
  <c r="Q27" i="5" s="1"/>
  <c r="AW29" i="5"/>
  <c r="BL29" i="5" s="1"/>
  <c r="CP29" i="5" s="1"/>
  <c r="DE29" i="5" s="1"/>
  <c r="BB30" i="5"/>
  <c r="BQ30" i="5" s="1"/>
  <c r="AW28" i="5"/>
  <c r="BL28" i="5" s="1"/>
  <c r="CP28" i="5" s="1"/>
  <c r="DE28" i="5" s="1"/>
  <c r="BB12" i="5"/>
  <c r="BQ12" i="5" s="1"/>
  <c r="CF12" i="5" s="1"/>
  <c r="H10" i="5"/>
  <c r="DC10" i="5"/>
  <c r="BY10" i="5"/>
  <c r="CN10" i="5"/>
  <c r="BJ10" i="5"/>
  <c r="AU10" i="5"/>
  <c r="AY17" i="5"/>
  <c r="BN17" i="5" s="1"/>
  <c r="CC17" i="5" s="1"/>
  <c r="L17" i="5" s="1"/>
  <c r="BD9" i="5"/>
  <c r="BS9" i="5" s="1"/>
  <c r="CW9" i="5" s="1"/>
  <c r="DL9" i="5" s="1"/>
  <c r="BD24" i="5"/>
  <c r="BS24" i="5" s="1"/>
  <c r="AU23" i="5"/>
  <c r="BJ23" i="5" s="1"/>
  <c r="CN23" i="5" s="1"/>
  <c r="DC23" i="5" s="1"/>
  <c r="U14" i="5"/>
  <c r="DP14" i="5"/>
  <c r="DA14" i="5"/>
  <c r="BW14" i="5"/>
  <c r="CL14" i="5"/>
  <c r="BH14" i="5"/>
  <c r="AX22" i="5"/>
  <c r="BM22" i="5" s="1"/>
  <c r="BA30" i="5"/>
  <c r="BP30" i="5" s="1"/>
  <c r="CE30" i="5" s="1"/>
  <c r="AX4" i="5"/>
  <c r="BM4" i="5" s="1"/>
  <c r="CB4" i="5" s="1"/>
  <c r="BC12" i="5"/>
  <c r="BR12" i="5" s="1"/>
  <c r="BB10" i="5"/>
  <c r="BQ10" i="5" s="1"/>
  <c r="AY13" i="5"/>
  <c r="BN13" i="5" s="1"/>
  <c r="CR13" i="5" s="1"/>
  <c r="DG13" i="5" s="1"/>
  <c r="BF12" i="5"/>
  <c r="BU12" i="5" s="1"/>
  <c r="BA7" i="5"/>
  <c r="BP7" i="5" s="1"/>
  <c r="BE10" i="5"/>
  <c r="BT10" i="5" s="1"/>
  <c r="CI10" i="5" s="1"/>
  <c r="BB13" i="5"/>
  <c r="BQ13" i="5" s="1"/>
  <c r="BH17" i="5"/>
  <c r="BW17" i="5" s="1"/>
  <c r="BA8" i="5"/>
  <c r="BP8" i="5" s="1"/>
  <c r="AY11" i="5"/>
  <c r="BN11" i="5" s="1"/>
  <c r="BD26" i="5"/>
  <c r="BS26" i="5" s="1"/>
  <c r="AX26" i="5"/>
  <c r="BM26" i="5" s="1"/>
  <c r="BE24" i="5"/>
  <c r="BT24" i="5" s="1"/>
  <c r="CX24" i="5" s="1"/>
  <c r="DM24" i="5" s="1"/>
  <c r="BF24" i="5"/>
  <c r="BU24" i="5" s="1"/>
  <c r="BE20" i="5"/>
  <c r="BT20" i="5" s="1"/>
  <c r="BG25" i="5"/>
  <c r="BV25" i="5" s="1"/>
  <c r="BD25" i="5"/>
  <c r="BS25" i="5" s="1"/>
  <c r="AZ23" i="5"/>
  <c r="BO23" i="5" s="1"/>
  <c r="AW23" i="5"/>
  <c r="BL23" i="5" s="1"/>
  <c r="CA23" i="5" s="1"/>
  <c r="J23" i="5" s="1"/>
  <c r="BG27" i="5"/>
  <c r="BV27" i="5" s="1"/>
  <c r="CZ27" i="5" s="1"/>
  <c r="DO27" i="5" s="1"/>
  <c r="BA27" i="5"/>
  <c r="BP27" i="5" s="1"/>
  <c r="AX14" i="5"/>
  <c r="BM14" i="5" s="1"/>
  <c r="CQ14" i="5" s="1"/>
  <c r="DF14" i="5" s="1"/>
  <c r="BC14" i="5"/>
  <c r="BR14" i="5" s="1"/>
  <c r="AZ15" i="5"/>
  <c r="BO15" i="5" s="1"/>
  <c r="AV15" i="5"/>
  <c r="BK15" i="5" s="1"/>
  <c r="BZ15" i="5" s="1"/>
  <c r="I15" i="5" s="1"/>
  <c r="AZ29" i="5"/>
  <c r="BO29" i="5" s="1"/>
  <c r="AZ4" i="5"/>
  <c r="BO4" i="5" s="1"/>
  <c r="CD4" i="5" s="1"/>
  <c r="AW22" i="5"/>
  <c r="BL22" i="5" s="1"/>
  <c r="CP22" i="5" s="1"/>
  <c r="DE22" i="5" s="1"/>
  <c r="AU30" i="5"/>
  <c r="BJ30" i="5" s="1"/>
  <c r="BG30" i="5"/>
  <c r="BV30" i="5" s="1"/>
  <c r="AX6" i="5"/>
  <c r="BM6" i="5" s="1"/>
  <c r="CB6" i="5" s="1"/>
  <c r="BC6" i="5"/>
  <c r="BR6" i="5" s="1"/>
  <c r="CG6" i="5" s="1"/>
  <c r="BC31" i="5"/>
  <c r="BR31" i="5" s="1"/>
  <c r="AV31" i="5"/>
  <c r="BK31" i="5" s="1"/>
  <c r="BA28" i="5"/>
  <c r="BP28" i="5" s="1"/>
  <c r="CT28" i="5" s="1"/>
  <c r="DI28" i="5" s="1"/>
  <c r="AW4" i="5"/>
  <c r="BL4" i="5" s="1"/>
  <c r="BG18" i="5"/>
  <c r="BV18" i="5" s="1"/>
  <c r="BD7" i="5"/>
  <c r="BS7" i="5" s="1"/>
  <c r="AU17" i="5"/>
  <c r="BJ17" i="5" s="1"/>
  <c r="CN17" i="5" s="1"/>
  <c r="DC17" i="5" s="1"/>
  <c r="BE9" i="5"/>
  <c r="BT9" i="5" s="1"/>
  <c r="AX16" i="5"/>
  <c r="BM16" i="5" s="1"/>
  <c r="CQ16" i="5" s="1"/>
  <c r="DF16" i="5" s="1"/>
  <c r="BG10" i="5"/>
  <c r="BV10" i="5" s="1"/>
  <c r="CZ10" i="5" s="1"/>
  <c r="DO10" i="5" s="1"/>
  <c r="BG17" i="5"/>
  <c r="BV17" i="5" s="1"/>
  <c r="AY8" i="5"/>
  <c r="BN8" i="5" s="1"/>
  <c r="CC8" i="5" s="1"/>
  <c r="AZ26" i="5"/>
  <c r="BO26" i="5" s="1"/>
  <c r="AX25" i="5"/>
  <c r="BM25" i="5" s="1"/>
  <c r="AW14" i="5"/>
  <c r="BL14" i="5" s="1"/>
  <c r="BB22" i="5"/>
  <c r="BQ22" i="5" s="1"/>
  <c r="CU22" i="5" s="1"/>
  <c r="DJ22" i="5" s="1"/>
  <c r="AU31" i="5"/>
  <c r="BJ31" i="5" s="1"/>
  <c r="AV12" i="5"/>
  <c r="BK12" i="5" s="1"/>
  <c r="AY10" i="5"/>
  <c r="BN10" i="5" s="1"/>
  <c r="BG13" i="5"/>
  <c r="BV13" i="5" s="1"/>
  <c r="CZ13" i="5" s="1"/>
  <c r="DO13" i="5" s="1"/>
  <c r="BC8" i="5"/>
  <c r="BR8" i="5" s="1"/>
  <c r="CV8" i="5" s="1"/>
  <c r="DK8" i="5" s="1"/>
  <c r="BA11" i="5"/>
  <c r="BP11" i="5" s="1"/>
  <c r="CT11" i="5" s="1"/>
  <c r="DI11" i="5" s="1"/>
  <c r="AY20" i="5"/>
  <c r="BN20" i="5" s="1"/>
  <c r="BH5" i="5"/>
  <c r="BW5" i="5" s="1"/>
  <c r="BB29" i="5"/>
  <c r="BQ29" i="5" s="1"/>
  <c r="CF29" i="5" s="1"/>
  <c r="O29" i="5" s="1"/>
  <c r="BG28" i="5"/>
  <c r="BV28" i="5" s="1"/>
  <c r="CK28" i="5" s="1"/>
  <c r="AX18" i="5"/>
  <c r="BM18" i="5" s="1"/>
  <c r="CQ18" i="5" s="1"/>
  <c r="DF18" i="5" s="1"/>
  <c r="AY7" i="5"/>
  <c r="BN7" i="5" s="1"/>
  <c r="BC13" i="5"/>
  <c r="BR13" i="5" s="1"/>
  <c r="AW18" i="5"/>
  <c r="BL18" i="5" s="1"/>
  <c r="CP18" i="5" s="1"/>
  <c r="DE18" i="5" s="1"/>
  <c r="BH16" i="5"/>
  <c r="BW16" i="5" s="1"/>
  <c r="BA10" i="5"/>
  <c r="BP10" i="5" s="1"/>
  <c r="BC19" i="5"/>
  <c r="BR19" i="5" s="1"/>
  <c r="CG19" i="5" s="1"/>
  <c r="P19" i="5" s="1"/>
  <c r="AX17" i="5"/>
  <c r="BM17" i="5" s="1"/>
  <c r="CQ17" i="5" s="1"/>
  <c r="DF17" i="5" s="1"/>
  <c r="BA21" i="5"/>
  <c r="BP21" i="5" s="1"/>
  <c r="BH9" i="5"/>
  <c r="BW9" i="5" s="1"/>
  <c r="DA9" i="5" s="1"/>
  <c r="DP9" i="5" s="1"/>
  <c r="BB9" i="5"/>
  <c r="BQ9" i="5" s="1"/>
  <c r="AX11" i="5"/>
  <c r="BM11" i="5" s="1"/>
  <c r="CQ11" i="5" s="1"/>
  <c r="DF11" i="5" s="1"/>
  <c r="BH18" i="5"/>
  <c r="BW18" i="5" s="1"/>
  <c r="AV18" i="5"/>
  <c r="BK18" i="5" s="1"/>
  <c r="CO18" i="5" s="1"/>
  <c r="DD18" i="5" s="1"/>
  <c r="AX12" i="5"/>
  <c r="BM12" i="5" s="1"/>
  <c r="BE16" i="5"/>
  <c r="BT16" i="5" s="1"/>
  <c r="CX16" i="5" s="1"/>
  <c r="DM16" i="5" s="1"/>
  <c r="AZ16" i="5"/>
  <c r="BO16" i="5" s="1"/>
  <c r="CS16" i="5" s="1"/>
  <c r="DH16" i="5" s="1"/>
  <c r="BC7" i="5"/>
  <c r="BR7" i="5" s="1"/>
  <c r="CV7" i="5" s="1"/>
  <c r="DK7" i="5" s="1"/>
  <c r="BE7" i="5"/>
  <c r="BT7" i="5" s="1"/>
  <c r="I10" i="5"/>
  <c r="DD10" i="5"/>
  <c r="CO10" i="5"/>
  <c r="BZ10" i="5"/>
  <c r="AV10" i="5"/>
  <c r="BK10" i="5"/>
  <c r="AW10" i="5"/>
  <c r="BL10" i="5" s="1"/>
  <c r="CP10" i="5" s="1"/>
  <c r="DE10" i="5" s="1"/>
  <c r="J10" i="5" s="1"/>
  <c r="BE19" i="5"/>
  <c r="BT19" i="5" s="1"/>
  <c r="CX19" i="5" s="1"/>
  <c r="DM19" i="5" s="1"/>
  <c r="BB19" i="5"/>
  <c r="BQ19" i="5" s="1"/>
  <c r="CF19" i="5" s="1"/>
  <c r="O19" i="5" s="1"/>
  <c r="AW13" i="5"/>
  <c r="BL13" i="5" s="1"/>
  <c r="CP13" i="5" s="1"/>
  <c r="DE13" i="5" s="1"/>
  <c r="BE13" i="5"/>
  <c r="BT13" i="5" s="1"/>
  <c r="CX13" i="5" s="1"/>
  <c r="DM13" i="5" s="1"/>
  <c r="BA17" i="5"/>
  <c r="BP17" i="5" s="1"/>
  <c r="CE17" i="5" s="1"/>
  <c r="N17" i="5" s="1"/>
  <c r="AU21" i="5"/>
  <c r="BJ21" i="5" s="1"/>
  <c r="CN21" i="5" s="1"/>
  <c r="DC21" i="5" s="1"/>
  <c r="BH21" i="5"/>
  <c r="BW21" i="5" s="1"/>
  <c r="CL21" i="5" s="1"/>
  <c r="U21" i="5" s="1"/>
  <c r="BD8" i="5"/>
  <c r="BS8" i="5" s="1"/>
  <c r="CH8" i="5" s="1"/>
  <c r="BH8" i="5"/>
  <c r="BW8" i="5" s="1"/>
  <c r="BF9" i="5"/>
  <c r="BU9" i="5" s="1"/>
  <c r="CJ9" i="5" s="1"/>
  <c r="S9" i="5" s="1"/>
  <c r="BA9" i="5"/>
  <c r="BP9" i="5" s="1"/>
  <c r="CT9" i="5" s="1"/>
  <c r="DI9" i="5" s="1"/>
  <c r="BD11" i="5"/>
  <c r="BS11" i="5" s="1"/>
  <c r="CW11" i="5" s="1"/>
  <c r="DL11" i="5" s="1"/>
  <c r="AU4" i="5"/>
  <c r="BJ4" i="5" s="1"/>
  <c r="CN4" i="5" s="1"/>
  <c r="DC4" i="5" s="1"/>
  <c r="H4" i="5" s="1"/>
  <c r="BA26" i="5"/>
  <c r="BP26" i="5" s="1"/>
  <c r="BE26" i="5"/>
  <c r="BT26" i="5" s="1"/>
  <c r="BC24" i="5"/>
  <c r="BR24" i="5" s="1"/>
  <c r="AU20" i="5"/>
  <c r="BJ20" i="5" s="1"/>
  <c r="AW20" i="5"/>
  <c r="BL20" i="5" s="1"/>
  <c r="CA20" i="5" s="1"/>
  <c r="AY25" i="5"/>
  <c r="BN25" i="5" s="1"/>
  <c r="CR25" i="5" s="1"/>
  <c r="DG25" i="5" s="1"/>
  <c r="AV25" i="5"/>
  <c r="BK25" i="5" s="1"/>
  <c r="CO25" i="5" s="1"/>
  <c r="DD25" i="5" s="1"/>
  <c r="BC23" i="5"/>
  <c r="BR23" i="5" s="1"/>
  <c r="BD23" i="5"/>
  <c r="BS23" i="5" s="1"/>
  <c r="BE27" i="5"/>
  <c r="BT27" i="5" s="1"/>
  <c r="BH27" i="5"/>
  <c r="BW27" i="5" s="1"/>
  <c r="DA27" i="5" s="1"/>
  <c r="DP27" i="5" s="1"/>
  <c r="AZ14" i="5"/>
  <c r="BO14" i="5" s="1"/>
  <c r="BB14" i="5"/>
  <c r="BQ14" i="5" s="1"/>
  <c r="DO15" i="5"/>
  <c r="CZ15" i="5"/>
  <c r="CK15" i="5"/>
  <c r="BV15" i="5"/>
  <c r="BG15" i="5"/>
  <c r="AU29" i="5"/>
  <c r="BJ29" i="5" s="1"/>
  <c r="BG29" i="5"/>
  <c r="BV29" i="5" s="1"/>
  <c r="BA5" i="5"/>
  <c r="BP5" i="5" s="1"/>
  <c r="BD22" i="5"/>
  <c r="BS22" i="5" s="1"/>
  <c r="CW22" i="5" s="1"/>
  <c r="DL22" i="5" s="1"/>
  <c r="AZ30" i="5"/>
  <c r="BO30" i="5" s="1"/>
  <c r="CS30" i="5" s="1"/>
  <c r="DH30" i="5" s="1"/>
  <c r="BD30" i="5"/>
  <c r="BS30" i="5" s="1"/>
  <c r="AZ6" i="5"/>
  <c r="BO6" i="5" s="1"/>
  <c r="BB6" i="5"/>
  <c r="BQ6" i="5" s="1"/>
  <c r="BG31" i="5"/>
  <c r="BV31" i="5" s="1"/>
  <c r="BB31" i="5"/>
  <c r="BQ31" i="5" s="1"/>
  <c r="BF28" i="5"/>
  <c r="BU28" i="5" s="1"/>
  <c r="CY28" i="5" s="1"/>
  <c r="DN28" i="5" s="1"/>
  <c r="AV16" i="5"/>
  <c r="BK16" i="5" s="1"/>
  <c r="BC4" i="5"/>
  <c r="BR4" i="5" s="1"/>
  <c r="CG4" i="5" s="1"/>
  <c r="BC21" i="5"/>
  <c r="BR21" i="5" s="1"/>
  <c r="CG21" i="5" s="1"/>
  <c r="P21" i="5" s="1"/>
  <c r="BC11" i="5"/>
  <c r="BR11" i="5" s="1"/>
  <c r="BA24" i="5"/>
  <c r="BP24" i="5" s="1"/>
  <c r="CT24" i="5" s="1"/>
  <c r="DI24" i="5" s="1"/>
  <c r="AV4" i="5"/>
  <c r="BK4" i="5" s="1"/>
  <c r="AY18" i="5"/>
  <c r="BN18" i="5" s="1"/>
  <c r="AZ7" i="5"/>
  <c r="BO7" i="5" s="1"/>
  <c r="AZ19" i="5"/>
  <c r="BO19" i="5" s="1"/>
  <c r="CS19" i="5" s="1"/>
  <c r="DH19" i="5" s="1"/>
  <c r="AY21" i="5"/>
  <c r="BN21" i="5" s="1"/>
  <c r="BB11" i="5"/>
  <c r="BQ11" i="5" s="1"/>
  <c r="CF11" i="5" s="1"/>
  <c r="O11" i="5" s="1"/>
  <c r="BG20" i="5"/>
  <c r="BV20" i="5" s="1"/>
  <c r="BA4" i="5"/>
  <c r="BP4" i="5" s="1"/>
  <c r="CT4" i="5" s="1"/>
  <c r="DI4" i="5" s="1"/>
  <c r="AX15" i="5"/>
  <c r="BM15" i="5" s="1"/>
  <c r="BH30" i="5"/>
  <c r="BW30" i="5" s="1"/>
  <c r="DA30" i="5" s="1"/>
  <c r="DP30" i="5" s="1"/>
  <c r="U30" i="5" s="1"/>
  <c r="AZ28" i="5"/>
  <c r="BO28" i="5" s="1"/>
  <c r="CS28" i="5" s="1"/>
  <c r="DH28" i="5" s="1"/>
  <c r="BF18" i="5"/>
  <c r="BU18" i="5" s="1"/>
  <c r="CJ18" i="5" s="1"/>
  <c r="BG7" i="5"/>
  <c r="BV7" i="5" s="1"/>
  <c r="AU13" i="5"/>
  <c r="BJ13" i="5" s="1"/>
  <c r="BF21" i="5"/>
  <c r="BU21" i="5" s="1"/>
  <c r="CY21" i="5" s="1"/>
  <c r="DN21" i="5" s="1"/>
  <c r="BG26" i="5"/>
  <c r="BV26" i="5" s="1"/>
  <c r="CZ26" i="5" s="1"/>
  <c r="DO26" i="5" s="1"/>
  <c r="T26" i="5" s="1"/>
  <c r="BE25" i="5"/>
  <c r="BT25" i="5" s="1"/>
  <c r="CX25" i="5" s="1"/>
  <c r="DM25" i="5" s="1"/>
  <c r="AU14" i="5"/>
  <c r="BJ14" i="5" s="1"/>
  <c r="CN14" i="5" s="1"/>
  <c r="DC14" i="5" s="1"/>
  <c r="BE29" i="5"/>
  <c r="BT29" i="5" s="1"/>
  <c r="BH6" i="5"/>
  <c r="BW6" i="5" s="1"/>
  <c r="BB16" i="5"/>
  <c r="BQ16" i="5" s="1"/>
  <c r="CU16" i="5" s="1"/>
  <c r="DJ16" i="5" s="1"/>
  <c r="AV19" i="5"/>
  <c r="BK19" i="5" s="1"/>
  <c r="BA18" i="5"/>
  <c r="BP18" i="5" s="1"/>
  <c r="AU16" i="5"/>
  <c r="BJ16" i="5" s="1"/>
  <c r="AX7" i="5"/>
  <c r="BM7" i="5" s="1"/>
  <c r="BF19" i="5"/>
  <c r="BU19" i="5" s="1"/>
  <c r="AX13" i="5"/>
  <c r="BM13" i="5" s="1"/>
  <c r="BE8" i="5"/>
  <c r="BT8" i="5" s="1"/>
  <c r="CX8" i="5" s="1"/>
  <c r="DM8" i="5" s="1"/>
  <c r="BF4" i="5"/>
  <c r="BU4" i="5" s="1"/>
  <c r="AZ18" i="5"/>
  <c r="BO18" i="5" s="1"/>
  <c r="AU12" i="5"/>
  <c r="BJ12" i="5" s="1"/>
  <c r="BE12" i="5"/>
  <c r="BT12" i="5" s="1"/>
  <c r="BD16" i="5"/>
  <c r="BS16" i="5" s="1"/>
  <c r="BG16" i="5"/>
  <c r="BV16" i="5" s="1"/>
  <c r="BB7" i="5"/>
  <c r="BQ7" i="5" s="1"/>
  <c r="AW7" i="5"/>
  <c r="BL7" i="5" s="1"/>
  <c r="BH10" i="5"/>
  <c r="BW10" i="5" s="1"/>
  <c r="BC10" i="5"/>
  <c r="BR10" i="5" s="1"/>
  <c r="AW19" i="5"/>
  <c r="BL19" i="5" s="1"/>
  <c r="CA19" i="5" s="1"/>
  <c r="J19" i="5" s="1"/>
  <c r="BA19" i="5"/>
  <c r="BP19" i="5" s="1"/>
  <c r="CT19" i="5" s="1"/>
  <c r="DI19" i="5" s="1"/>
  <c r="BA13" i="5"/>
  <c r="BP13" i="5" s="1"/>
  <c r="CT13" i="5" s="1"/>
  <c r="DI13" i="5" s="1"/>
  <c r="BD13" i="5"/>
  <c r="BS13" i="5" s="1"/>
  <c r="CW13" i="5" s="1"/>
  <c r="DL13" i="5" s="1"/>
  <c r="BE17" i="5"/>
  <c r="BT17" i="5" s="1"/>
  <c r="BD21" i="5"/>
  <c r="BS21" i="5" s="1"/>
  <c r="AZ21" i="5"/>
  <c r="BO21" i="5" s="1"/>
  <c r="I8" i="5"/>
  <c r="DD8" i="5"/>
  <c r="CO8" i="5"/>
  <c r="BK8" i="5"/>
  <c r="BZ8" i="5"/>
  <c r="AV8" i="5"/>
  <c r="AZ8" i="5"/>
  <c r="BO8" i="5" s="1"/>
  <c r="AX9" i="5"/>
  <c r="BM9" i="5" s="1"/>
  <c r="AZ9" i="5"/>
  <c r="BO9" i="5" s="1"/>
  <c r="DD11" i="5"/>
  <c r="CO11" i="5"/>
  <c r="BZ11" i="5"/>
  <c r="BK11" i="5"/>
  <c r="AV11" i="5"/>
  <c r="BG4" i="5"/>
  <c r="BV4" i="5" s="1"/>
  <c r="AV26" i="5"/>
  <c r="BK26" i="5" s="1"/>
  <c r="CO26" i="5" s="1"/>
  <c r="DD26" i="5" s="1"/>
  <c r="I26" i="5" s="1"/>
  <c r="AW26" i="5"/>
  <c r="BL26" i="5" s="1"/>
  <c r="CA26" i="5" s="1"/>
  <c r="BB24" i="5"/>
  <c r="BQ24" i="5" s="1"/>
  <c r="BH20" i="5"/>
  <c r="BW20" i="5" s="1"/>
  <c r="BD20" i="5"/>
  <c r="BS20" i="5" s="1"/>
  <c r="CH20" i="5" s="1"/>
  <c r="BH25" i="5"/>
  <c r="BW25" i="5" s="1"/>
  <c r="BC25" i="5"/>
  <c r="BR25" i="5" s="1"/>
  <c r="BB23" i="5"/>
  <c r="BQ23" i="5" s="1"/>
  <c r="CF23" i="5" s="1"/>
  <c r="O23" i="5" s="1"/>
  <c r="AV23" i="5"/>
  <c r="BK23" i="5" s="1"/>
  <c r="BZ23" i="5" s="1"/>
  <c r="I23" i="5" s="1"/>
  <c r="AW27" i="5"/>
  <c r="BL27" i="5" s="1"/>
  <c r="AZ27" i="5"/>
  <c r="BO27" i="5" s="1"/>
  <c r="AY14" i="5"/>
  <c r="BN14" i="5" s="1"/>
  <c r="BA14" i="5"/>
  <c r="BP14" i="5" s="1"/>
  <c r="AY15" i="5"/>
  <c r="BN15" i="5" s="1"/>
  <c r="CC15" i="5" s="1"/>
  <c r="L15" i="5" s="1"/>
  <c r="AV29" i="5"/>
  <c r="BK29" i="5" s="1"/>
  <c r="AY29" i="5"/>
  <c r="BN29" i="5" s="1"/>
  <c r="AU22" i="5"/>
  <c r="BJ22" i="5" s="1"/>
  <c r="AV22" i="5"/>
  <c r="BK22" i="5" s="1"/>
  <c r="CO22" i="5" s="1"/>
  <c r="DD22" i="5" s="1"/>
  <c r="BF30" i="5"/>
  <c r="BU30" i="5" s="1"/>
  <c r="AV30" i="5"/>
  <c r="BK30" i="5" s="1"/>
  <c r="BG6" i="5"/>
  <c r="BV6" i="5" s="1"/>
  <c r="BA6" i="5"/>
  <c r="BP6" i="5" s="1"/>
  <c r="CE6" i="5" s="1"/>
  <c r="AY31" i="5"/>
  <c r="BN31" i="5" s="1"/>
  <c r="AU28" i="5"/>
  <c r="BJ28" i="5" s="1"/>
  <c r="AX28" i="5"/>
  <c r="BM28" i="5" s="1"/>
  <c r="CB28" i="5" s="1"/>
  <c r="BB4" i="5"/>
  <c r="BQ4" i="5" s="1"/>
  <c r="CU4" i="5" s="1"/>
  <c r="DJ4" i="5" s="1"/>
  <c r="BH12" i="5"/>
  <c r="BW12" i="5" s="1"/>
  <c r="AZ10" i="5"/>
  <c r="BO10" i="5" s="1"/>
  <c r="AW17" i="5"/>
  <c r="BL17" i="5" s="1"/>
  <c r="CP17" i="5" s="1"/>
  <c r="DE17" i="5" s="1"/>
  <c r="DC11" i="5"/>
  <c r="CN11" i="5"/>
  <c r="BY11" i="5"/>
  <c r="BJ11" i="5"/>
  <c r="AU11" i="5"/>
  <c r="AZ20" i="5"/>
  <c r="BO20" i="5" s="1"/>
  <c r="BG23" i="5"/>
  <c r="BV23" i="5" s="1"/>
  <c r="R14" i="5"/>
  <c r="DM14" i="5"/>
  <c r="CX14" i="5"/>
  <c r="CI14" i="5"/>
  <c r="BT14" i="5"/>
  <c r="BE14" i="5"/>
  <c r="AU15" i="5"/>
  <c r="BJ15" i="5" s="1"/>
  <c r="CN15" i="5" s="1"/>
  <c r="DC15" i="5" s="1"/>
  <c r="DN15" i="5"/>
  <c r="CY15" i="5"/>
  <c r="CJ15" i="5"/>
  <c r="BU15" i="5"/>
  <c r="BF15" i="5"/>
  <c r="BC29" i="5"/>
  <c r="BR29" i="5" s="1"/>
  <c r="CG29" i="5" s="1"/>
  <c r="P29" i="5" s="1"/>
  <c r="BF29" i="5"/>
  <c r="BU29" i="5" s="1"/>
  <c r="BH22" i="5"/>
  <c r="BW22" i="5" s="1"/>
  <c r="BC22" i="5"/>
  <c r="BR22" i="5" s="1"/>
  <c r="AX30" i="5"/>
  <c r="BM30" i="5" s="1"/>
  <c r="BC30" i="5"/>
  <c r="BR30" i="5" s="1"/>
  <c r="BE6" i="5"/>
  <c r="BT6" i="5" s="1"/>
  <c r="AY6" i="5"/>
  <c r="BN6" i="5" s="1"/>
  <c r="BF31" i="5"/>
  <c r="BU31" i="5" s="1"/>
  <c r="CJ31" i="5" s="1"/>
  <c r="S31" i="5" s="1"/>
  <c r="BH28" i="5"/>
  <c r="BW28" i="5" s="1"/>
  <c r="BE28" i="5"/>
  <c r="BT28" i="5" s="1"/>
  <c r="BF5" i="5" l="1"/>
  <c r="BU5" i="5" s="1"/>
  <c r="CJ5" i="5" s="1"/>
  <c r="CO13" i="5"/>
  <c r="DD13" i="5" s="1"/>
  <c r="BZ13" i="5"/>
  <c r="I13" i="5" s="1"/>
  <c r="CN13" i="5"/>
  <c r="DC13" i="5" s="1"/>
  <c r="BY13" i="5"/>
  <c r="H13" i="5" s="1"/>
  <c r="BY12" i="5"/>
  <c r="CN12" i="5"/>
  <c r="DC12" i="5" s="1"/>
  <c r="H12" i="5" s="1"/>
  <c r="CO12" i="5"/>
  <c r="DD12" i="5" s="1"/>
  <c r="I12" i="5" s="1"/>
  <c r="BZ12" i="5"/>
  <c r="CD12" i="5"/>
  <c r="CS12" i="5"/>
  <c r="DH12" i="5" s="1"/>
  <c r="M12" i="5" s="1"/>
  <c r="CC13" i="5"/>
  <c r="L13" i="5" s="1"/>
  <c r="CT12" i="5"/>
  <c r="DI12" i="5" s="1"/>
  <c r="N12" i="5" s="1"/>
  <c r="CC12" i="5"/>
  <c r="CD13" i="5"/>
  <c r="M13" i="5" s="1"/>
  <c r="CE13" i="5"/>
  <c r="N13" i="5" s="1"/>
  <c r="CR10" i="5"/>
  <c r="DG10" i="5" s="1"/>
  <c r="L10" i="5" s="1"/>
  <c r="CC10" i="5"/>
  <c r="CC11" i="5"/>
  <c r="L11" i="5" s="1"/>
  <c r="CR11" i="5"/>
  <c r="DG11" i="5" s="1"/>
  <c r="BD5" i="5"/>
  <c r="BS5" i="5" s="1"/>
  <c r="CW5" i="5" s="1"/>
  <c r="DL5" i="5" s="1"/>
  <c r="AV5" i="5"/>
  <c r="BK5" i="5" s="1"/>
  <c r="CO5" i="5" s="1"/>
  <c r="DD5" i="5" s="1"/>
  <c r="S5" i="5"/>
  <c r="AY5" i="5"/>
  <c r="BN5" i="5" s="1"/>
  <c r="CR5" i="5" s="1"/>
  <c r="DG5" i="5" s="1"/>
  <c r="CQ13" i="5"/>
  <c r="DF13" i="5" s="1"/>
  <c r="CB13" i="5"/>
  <c r="K13" i="5" s="1"/>
  <c r="CQ12" i="5"/>
  <c r="DF12" i="5" s="1"/>
  <c r="K12" i="5" s="1"/>
  <c r="CB12" i="5"/>
  <c r="CB10" i="5"/>
  <c r="CQ10" i="5"/>
  <c r="DF10" i="5" s="1"/>
  <c r="K10" i="5" s="1"/>
  <c r="CA8" i="5"/>
  <c r="CP11" i="5"/>
  <c r="DE11" i="5" s="1"/>
  <c r="CB11" i="5"/>
  <c r="K11" i="5" s="1"/>
  <c r="CA12" i="5"/>
  <c r="CP12" i="5"/>
  <c r="DE12" i="5" s="1"/>
  <c r="J12" i="5" s="1"/>
  <c r="CA9" i="5"/>
  <c r="J9" i="5" s="1"/>
  <c r="CA13" i="5"/>
  <c r="J13" i="5" s="1"/>
  <c r="CA10" i="5"/>
  <c r="CU13" i="5"/>
  <c r="DJ13" i="5" s="1"/>
  <c r="CF13" i="5"/>
  <c r="O13" i="5" s="1"/>
  <c r="CU12" i="5"/>
  <c r="DJ12" i="5" s="1"/>
  <c r="O12" i="5" s="1"/>
  <c r="CD11" i="5"/>
  <c r="M11" i="5" s="1"/>
  <c r="CS11" i="5"/>
  <c r="DH11" i="5" s="1"/>
  <c r="CS10" i="5"/>
  <c r="DH10" i="5" s="1"/>
  <c r="M10" i="5" s="1"/>
  <c r="CD10" i="5"/>
  <c r="CQ9" i="5"/>
  <c r="DF9" i="5" s="1"/>
  <c r="CB9" i="5"/>
  <c r="K9" i="5" s="1"/>
  <c r="CB8" i="5"/>
  <c r="CQ8" i="5"/>
  <c r="DF8" i="5" s="1"/>
  <c r="K8" i="5" s="1"/>
  <c r="CO6" i="5"/>
  <c r="DD6" i="5" s="1"/>
  <c r="I6" i="5" s="1"/>
  <c r="BZ6" i="5"/>
  <c r="BZ7" i="5"/>
  <c r="I7" i="5" s="1"/>
  <c r="CO7" i="5"/>
  <c r="DD7" i="5" s="1"/>
  <c r="CZ16" i="5"/>
  <c r="DO16" i="5" s="1"/>
  <c r="T16" i="5" s="1"/>
  <c r="CK16" i="5"/>
  <c r="CL20" i="5"/>
  <c r="DA20" i="5"/>
  <c r="DP20" i="5" s="1"/>
  <c r="U20" i="5" s="1"/>
  <c r="DA19" i="5"/>
  <c r="DP19" i="5" s="1"/>
  <c r="CH14" i="5"/>
  <c r="DA22" i="5"/>
  <c r="DP22" i="5" s="1"/>
  <c r="U22" i="5" s="1"/>
  <c r="CL22" i="5"/>
  <c r="CL25" i="5"/>
  <c r="U25" i="5" s="1"/>
  <c r="DA25" i="5"/>
  <c r="DP25" i="5" s="1"/>
  <c r="DA18" i="5"/>
  <c r="DP18" i="5" s="1"/>
  <c r="U18" i="5" s="1"/>
  <c r="CL18" i="5"/>
  <c r="CL26" i="5"/>
  <c r="DA26" i="5"/>
  <c r="DP26" i="5" s="1"/>
  <c r="U26" i="5" s="1"/>
  <c r="DA28" i="5"/>
  <c r="DP28" i="5" s="1"/>
  <c r="U28" i="5" s="1"/>
  <c r="CL28" i="5"/>
  <c r="CL16" i="5"/>
  <c r="DA16" i="5"/>
  <c r="DP16" i="5" s="1"/>
  <c r="U16" i="5" s="1"/>
  <c r="CK23" i="5"/>
  <c r="T23" i="5" s="1"/>
  <c r="CZ23" i="5"/>
  <c r="DO23" i="5" s="1"/>
  <c r="CK19" i="5"/>
  <c r="T19" i="5" s="1"/>
  <c r="CZ19" i="5"/>
  <c r="DO19" i="5" s="1"/>
  <c r="DA17" i="5"/>
  <c r="DP17" i="5" s="1"/>
  <c r="CL17" i="5"/>
  <c r="U17" i="5" s="1"/>
  <c r="CR31" i="5"/>
  <c r="DG31" i="5" s="1"/>
  <c r="CC31" i="5"/>
  <c r="L31" i="5" s="1"/>
  <c r="CL31" i="5"/>
  <c r="U31" i="5" s="1"/>
  <c r="DA31" i="5"/>
  <c r="DP31" i="5" s="1"/>
  <c r="CL30" i="5"/>
  <c r="DA21" i="5"/>
  <c r="DP21" i="5" s="1"/>
  <c r="CK22" i="5"/>
  <c r="CL27" i="5"/>
  <c r="U27" i="5" s="1"/>
  <c r="DA24" i="5"/>
  <c r="DP24" i="5" s="1"/>
  <c r="U24" i="5" s="1"/>
  <c r="CT30" i="5"/>
  <c r="DI30" i="5" s="1"/>
  <c r="N30" i="5" s="1"/>
  <c r="CL23" i="5"/>
  <c r="U23" i="5" s="1"/>
  <c r="DA29" i="5"/>
  <c r="DP29" i="5" s="1"/>
  <c r="CF5" i="5"/>
  <c r="O5" i="5" s="1"/>
  <c r="CZ20" i="5"/>
  <c r="DO20" i="5" s="1"/>
  <c r="T20" i="5" s="1"/>
  <c r="CK20" i="5"/>
  <c r="CA31" i="5"/>
  <c r="J31" i="5" s="1"/>
  <c r="CP31" i="5"/>
  <c r="DE31" i="5" s="1"/>
  <c r="CK17" i="5"/>
  <c r="T17" i="5" s="1"/>
  <c r="CZ17" i="5"/>
  <c r="DO17" i="5" s="1"/>
  <c r="CO30" i="5"/>
  <c r="DD30" i="5" s="1"/>
  <c r="I30" i="5" s="1"/>
  <c r="BZ30" i="5"/>
  <c r="CZ29" i="5"/>
  <c r="DO29" i="5" s="1"/>
  <c r="CK29" i="5"/>
  <c r="T29" i="5" s="1"/>
  <c r="CZ31" i="5"/>
  <c r="DO31" i="5" s="1"/>
  <c r="CK31" i="5"/>
  <c r="T31" i="5" s="1"/>
  <c r="CD31" i="5"/>
  <c r="M31" i="5" s="1"/>
  <c r="CS31" i="5"/>
  <c r="DH31" i="5" s="1"/>
  <c r="CK18" i="5"/>
  <c r="CZ18" i="5"/>
  <c r="DO18" i="5" s="1"/>
  <c r="T18" i="5" s="1"/>
  <c r="CZ30" i="5"/>
  <c r="DO30" i="5" s="1"/>
  <c r="T30" i="5" s="1"/>
  <c r="CK30" i="5"/>
  <c r="CZ25" i="5"/>
  <c r="DO25" i="5" s="1"/>
  <c r="CK25" i="5"/>
  <c r="T25" i="5" s="1"/>
  <c r="CZ28" i="5"/>
  <c r="DO28" i="5" s="1"/>
  <c r="T28" i="5" s="1"/>
  <c r="CR30" i="5"/>
  <c r="DG30" i="5" s="1"/>
  <c r="L30" i="5" s="1"/>
  <c r="CK21" i="5"/>
  <c r="T21" i="5" s="1"/>
  <c r="CV19" i="5"/>
  <c r="DK19" i="5" s="1"/>
  <c r="CH9" i="5"/>
  <c r="Q9" i="5" s="1"/>
  <c r="CK26" i="5"/>
  <c r="CK27" i="5"/>
  <c r="T27" i="5" s="1"/>
  <c r="CR17" i="5"/>
  <c r="DG17" i="5" s="1"/>
  <c r="CZ24" i="5"/>
  <c r="DO24" i="5" s="1"/>
  <c r="BY31" i="5"/>
  <c r="H31" i="5" s="1"/>
  <c r="CN31" i="5"/>
  <c r="DC31" i="5" s="1"/>
  <c r="CV31" i="5"/>
  <c r="DK31" i="5" s="1"/>
  <c r="CG31" i="5"/>
  <c r="P31" i="5" s="1"/>
  <c r="CN30" i="5"/>
  <c r="DC30" i="5" s="1"/>
  <c r="H30" i="5" s="1"/>
  <c r="BY30" i="5"/>
  <c r="CU31" i="5"/>
  <c r="DJ31" i="5" s="1"/>
  <c r="CF31" i="5"/>
  <c r="O31" i="5" s="1"/>
  <c r="CU30" i="5"/>
  <c r="DJ30" i="5" s="1"/>
  <c r="O30" i="5" s="1"/>
  <c r="CF30" i="5"/>
  <c r="CG30" i="5"/>
  <c r="CV30" i="5"/>
  <c r="DK30" i="5" s="1"/>
  <c r="P30" i="5" s="1"/>
  <c r="CW30" i="5"/>
  <c r="DL30" i="5" s="1"/>
  <c r="Q30" i="5" s="1"/>
  <c r="CH30" i="5"/>
  <c r="BZ31" i="5"/>
  <c r="I31" i="5" s="1"/>
  <c r="CO31" i="5"/>
  <c r="DD31" i="5" s="1"/>
  <c r="CX30" i="5"/>
  <c r="DM30" i="5" s="1"/>
  <c r="R30" i="5" s="1"/>
  <c r="CI30" i="5"/>
  <c r="CE31" i="5"/>
  <c r="N31" i="5" s="1"/>
  <c r="CT31" i="5"/>
  <c r="DI31" i="5" s="1"/>
  <c r="CQ30" i="5"/>
  <c r="DF30" i="5" s="1"/>
  <c r="K30" i="5" s="1"/>
  <c r="CB30" i="5"/>
  <c r="CJ30" i="5"/>
  <c r="CY30" i="5"/>
  <c r="DN30" i="5" s="1"/>
  <c r="S30" i="5" s="1"/>
  <c r="CA30" i="5"/>
  <c r="CP30" i="5"/>
  <c r="DE30" i="5" s="1"/>
  <c r="J30" i="5" s="1"/>
  <c r="CI31" i="5"/>
  <c r="R31" i="5" s="1"/>
  <c r="CX31" i="5"/>
  <c r="DM31" i="5" s="1"/>
  <c r="CB31" i="5"/>
  <c r="K31" i="5" s="1"/>
  <c r="CQ31" i="5"/>
  <c r="DF31" i="5" s="1"/>
  <c r="CT15" i="5"/>
  <c r="DI15" i="5" s="1"/>
  <c r="CD28" i="5"/>
  <c r="CW31" i="5"/>
  <c r="DL31" i="5" s="1"/>
  <c r="CV29" i="5"/>
  <c r="DK29" i="5" s="1"/>
  <c r="CY31" i="5"/>
  <c r="DN31" i="5" s="1"/>
  <c r="CD30" i="5"/>
  <c r="CV18" i="5"/>
  <c r="DK18" i="5" s="1"/>
  <c r="P18" i="5" s="1"/>
  <c r="BZ29" i="5"/>
  <c r="I29" i="5" s="1"/>
  <c r="CO29" i="5"/>
  <c r="DD29" i="5" s="1"/>
  <c r="CO28" i="5"/>
  <c r="DD28" i="5" s="1"/>
  <c r="I28" i="5" s="1"/>
  <c r="BZ28" i="5"/>
  <c r="CW29" i="5"/>
  <c r="DL29" i="5" s="1"/>
  <c r="CH29" i="5"/>
  <c r="Q29" i="5" s="1"/>
  <c r="CJ29" i="5"/>
  <c r="S29" i="5" s="1"/>
  <c r="CY29" i="5"/>
  <c r="DN29" i="5" s="1"/>
  <c r="CB20" i="5"/>
  <c r="CQ20" i="5"/>
  <c r="DF20" i="5" s="1"/>
  <c r="K20" i="5" s="1"/>
  <c r="CE29" i="5"/>
  <c r="N29" i="5" s="1"/>
  <c r="CT29" i="5"/>
  <c r="DI29" i="5" s="1"/>
  <c r="CD29" i="5"/>
  <c r="M29" i="5" s="1"/>
  <c r="CS29" i="5"/>
  <c r="DH29" i="5" s="1"/>
  <c r="CN28" i="5"/>
  <c r="DC28" i="5" s="1"/>
  <c r="H28" i="5" s="1"/>
  <c r="BY28" i="5"/>
  <c r="CS27" i="5"/>
  <c r="DH27" i="5" s="1"/>
  <c r="CD27" i="5"/>
  <c r="M27" i="5" s="1"/>
  <c r="CD6" i="5"/>
  <c r="CS6" i="5"/>
  <c r="DH6" i="5" s="1"/>
  <c r="M6" i="5" s="1"/>
  <c r="CG28" i="5"/>
  <c r="CV28" i="5"/>
  <c r="DK28" i="5" s="1"/>
  <c r="P28" i="5" s="1"/>
  <c r="CF27" i="5"/>
  <c r="O27" i="5" s="1"/>
  <c r="CU27" i="5"/>
  <c r="DJ27" i="5" s="1"/>
  <c r="CX28" i="5"/>
  <c r="DM28" i="5" s="1"/>
  <c r="R28" i="5" s="1"/>
  <c r="CI28" i="5"/>
  <c r="CX29" i="5"/>
  <c r="DM29" i="5" s="1"/>
  <c r="CI29" i="5"/>
  <c r="R29" i="5" s="1"/>
  <c r="BY29" i="5"/>
  <c r="H29" i="5" s="1"/>
  <c r="CN29" i="5"/>
  <c r="DC29" i="5" s="1"/>
  <c r="CW17" i="5"/>
  <c r="DL17" i="5" s="1"/>
  <c r="CH17" i="5"/>
  <c r="Q17" i="5" s="1"/>
  <c r="CC29" i="5"/>
  <c r="L29" i="5" s="1"/>
  <c r="CR29" i="5"/>
  <c r="DG29" i="5" s="1"/>
  <c r="CB29" i="5"/>
  <c r="K29" i="5" s="1"/>
  <c r="CQ29" i="5"/>
  <c r="DF29" i="5" s="1"/>
  <c r="CQ5" i="5"/>
  <c r="DF5" i="5" s="1"/>
  <c r="CB5" i="5"/>
  <c r="K5" i="5" s="1"/>
  <c r="CU11" i="5"/>
  <c r="DJ11" i="5" s="1"/>
  <c r="CA28" i="5"/>
  <c r="CW28" i="5"/>
  <c r="DL28" i="5" s="1"/>
  <c r="Q28" i="5" s="1"/>
  <c r="CV21" i="5"/>
  <c r="DK21" i="5" s="1"/>
  <c r="CJ28" i="5"/>
  <c r="BY21" i="5"/>
  <c r="H21" i="5" s="1"/>
  <c r="CE28" i="5"/>
  <c r="CA29" i="5"/>
  <c r="J29" i="5" s="1"/>
  <c r="CY5" i="5"/>
  <c r="DN5" i="5" s="1"/>
  <c r="CF28" i="5"/>
  <c r="CR28" i="5"/>
  <c r="DG28" i="5" s="1"/>
  <c r="L28" i="5" s="1"/>
  <c r="CI16" i="5"/>
  <c r="CU8" i="5"/>
  <c r="DJ8" i="5" s="1"/>
  <c r="O8" i="5" s="1"/>
  <c r="CU29" i="5"/>
  <c r="DJ29" i="5" s="1"/>
  <c r="BY19" i="5"/>
  <c r="H19" i="5" s="1"/>
  <c r="CQ28" i="5"/>
  <c r="DF28" i="5" s="1"/>
  <c r="K28" i="5" s="1"/>
  <c r="CT17" i="5"/>
  <c r="DI17" i="5" s="1"/>
  <c r="CR24" i="5"/>
  <c r="DG24" i="5" s="1"/>
  <c r="L24" i="5" s="1"/>
  <c r="CE26" i="5"/>
  <c r="CT26" i="5"/>
  <c r="DI26" i="5" s="1"/>
  <c r="N26" i="5" s="1"/>
  <c r="CQ15" i="5"/>
  <c r="DF15" i="5" s="1"/>
  <c r="CB15" i="5"/>
  <c r="K15" i="5" s="1"/>
  <c r="CW23" i="5"/>
  <c r="DL23" i="5" s="1"/>
  <c r="CH23" i="5"/>
  <c r="Q23" i="5" s="1"/>
  <c r="CD15" i="5"/>
  <c r="M15" i="5" s="1"/>
  <c r="CS15" i="5"/>
  <c r="DH15" i="5" s="1"/>
  <c r="CH26" i="5"/>
  <c r="CW26" i="5"/>
  <c r="DL26" i="5" s="1"/>
  <c r="Q26" i="5" s="1"/>
  <c r="CI26" i="5"/>
  <c r="CX26" i="5"/>
  <c r="DM26" i="5" s="1"/>
  <c r="R26" i="5" s="1"/>
  <c r="CU9" i="5"/>
  <c r="DJ9" i="5" s="1"/>
  <c r="CF9" i="5"/>
  <c r="O9" i="5" s="1"/>
  <c r="BY5" i="5"/>
  <c r="H5" i="5" s="1"/>
  <c r="CN5" i="5"/>
  <c r="DC5" i="5" s="1"/>
  <c r="BY25" i="5"/>
  <c r="H25" i="5" s="1"/>
  <c r="CN25" i="5"/>
  <c r="DC25" i="5" s="1"/>
  <c r="CX18" i="5"/>
  <c r="DM18" i="5" s="1"/>
  <c r="R18" i="5" s="1"/>
  <c r="CI18" i="5"/>
  <c r="DA10" i="5"/>
  <c r="DP10" i="5" s="1"/>
  <c r="U10" i="5" s="1"/>
  <c r="CL10" i="5"/>
  <c r="CY19" i="5"/>
  <c r="DN19" i="5" s="1"/>
  <c r="CJ19" i="5"/>
  <c r="S19" i="5" s="1"/>
  <c r="CR26" i="5"/>
  <c r="DG26" i="5" s="1"/>
  <c r="L26" i="5" s="1"/>
  <c r="CC26" i="5"/>
  <c r="CR27" i="5"/>
  <c r="DG27" i="5" s="1"/>
  <c r="CC27" i="5"/>
  <c r="L27" i="5" s="1"/>
  <c r="CE21" i="5"/>
  <c r="N21" i="5" s="1"/>
  <c r="CT21" i="5"/>
  <c r="DI21" i="5" s="1"/>
  <c r="CC7" i="5"/>
  <c r="L7" i="5" s="1"/>
  <c r="CR7" i="5"/>
  <c r="DG7" i="5" s="1"/>
  <c r="CS26" i="5"/>
  <c r="DH26" i="5" s="1"/>
  <c r="M26" i="5" s="1"/>
  <c r="CD26" i="5"/>
  <c r="CT27" i="5"/>
  <c r="DI27" i="5" s="1"/>
  <c r="CE27" i="5"/>
  <c r="N27" i="5" s="1"/>
  <c r="CU26" i="5"/>
  <c r="DJ26" i="5" s="1"/>
  <c r="O26" i="5" s="1"/>
  <c r="CF26" i="5"/>
  <c r="CF18" i="5"/>
  <c r="CU18" i="5"/>
  <c r="DJ18" i="5" s="1"/>
  <c r="O18" i="5" s="1"/>
  <c r="CB23" i="5"/>
  <c r="K23" i="5" s="1"/>
  <c r="CQ23" i="5"/>
  <c r="DF23" i="5" s="1"/>
  <c r="BY26" i="5"/>
  <c r="CN26" i="5"/>
  <c r="DC26" i="5" s="1"/>
  <c r="H26" i="5" s="1"/>
  <c r="CZ11" i="5"/>
  <c r="DO11" i="5" s="1"/>
  <c r="CK11" i="5"/>
  <c r="T11" i="5" s="1"/>
  <c r="CP15" i="5"/>
  <c r="DE15" i="5" s="1"/>
  <c r="CA15" i="5"/>
  <c r="J15" i="5" s="1"/>
  <c r="CJ27" i="5"/>
  <c r="S27" i="5" s="1"/>
  <c r="CY27" i="5"/>
  <c r="DN27" i="5" s="1"/>
  <c r="CY4" i="5"/>
  <c r="DN4" i="5" s="1"/>
  <c r="S4" i="5" s="1"/>
  <c r="CJ4" i="5"/>
  <c r="CG22" i="5"/>
  <c r="CV22" i="5"/>
  <c r="DK22" i="5" s="1"/>
  <c r="P22" i="5" s="1"/>
  <c r="CD9" i="5"/>
  <c r="M9" i="5" s="1"/>
  <c r="CS9" i="5"/>
  <c r="DH9" i="5" s="1"/>
  <c r="CX17" i="5"/>
  <c r="DM17" i="5" s="1"/>
  <c r="CI17" i="5"/>
  <c r="R17" i="5" s="1"/>
  <c r="CU7" i="5"/>
  <c r="DJ7" i="5" s="1"/>
  <c r="CF7" i="5"/>
  <c r="O7" i="5" s="1"/>
  <c r="BZ4" i="5"/>
  <c r="CO4" i="5"/>
  <c r="DD4" i="5" s="1"/>
  <c r="I4" i="5" s="1"/>
  <c r="CB22" i="5"/>
  <c r="CQ22" i="5"/>
  <c r="DF22" i="5" s="1"/>
  <c r="K22" i="5" s="1"/>
  <c r="CW24" i="5"/>
  <c r="DL24" i="5" s="1"/>
  <c r="Q24" i="5" s="1"/>
  <c r="CH24" i="5"/>
  <c r="CQ27" i="5"/>
  <c r="DF27" i="5" s="1"/>
  <c r="CB27" i="5"/>
  <c r="K27" i="5" s="1"/>
  <c r="BZ27" i="5"/>
  <c r="I27" i="5" s="1"/>
  <c r="CO27" i="5"/>
  <c r="DD27" i="5" s="1"/>
  <c r="CE18" i="5"/>
  <c r="CT18" i="5"/>
  <c r="DI18" i="5" s="1"/>
  <c r="N18" i="5" s="1"/>
  <c r="CA27" i="5"/>
  <c r="J27" i="5" s="1"/>
  <c r="CP27" i="5"/>
  <c r="DE27" i="5" s="1"/>
  <c r="CF14" i="5"/>
  <c r="CU14" i="5"/>
  <c r="DJ14" i="5" s="1"/>
  <c r="O14" i="5" s="1"/>
  <c r="CI27" i="5"/>
  <c r="R27" i="5" s="1"/>
  <c r="CX27" i="5"/>
  <c r="DM27" i="5" s="1"/>
  <c r="CQ26" i="5"/>
  <c r="DF26" i="5" s="1"/>
  <c r="K26" i="5" s="1"/>
  <c r="CB26" i="5"/>
  <c r="CE8" i="5"/>
  <c r="CT8" i="5"/>
  <c r="DI8" i="5" s="1"/>
  <c r="N8" i="5" s="1"/>
  <c r="CP26" i="5"/>
  <c r="DE26" i="5" s="1"/>
  <c r="J26" i="5" s="1"/>
  <c r="CE19" i="5"/>
  <c r="N19" i="5" s="1"/>
  <c r="CJ21" i="5"/>
  <c r="S21" i="5" s="1"/>
  <c r="CG8" i="5"/>
  <c r="CS4" i="5"/>
  <c r="DH4" i="5" s="1"/>
  <c r="M4" i="5" s="1"/>
  <c r="CI24" i="5"/>
  <c r="CJ26" i="5"/>
  <c r="CK5" i="5"/>
  <c r="T5" i="5" s="1"/>
  <c r="CG27" i="5"/>
  <c r="P27" i="5" s="1"/>
  <c r="CY11" i="5"/>
  <c r="DN11" i="5" s="1"/>
  <c r="CH11" i="5"/>
  <c r="Q11" i="5" s="1"/>
  <c r="CG20" i="5"/>
  <c r="CF25" i="5"/>
  <c r="O25" i="5" s="1"/>
  <c r="CJ6" i="5"/>
  <c r="CC22" i="5"/>
  <c r="DA7" i="5"/>
  <c r="DP7" i="5" s="1"/>
  <c r="CT23" i="5"/>
  <c r="DI23" i="5" s="1"/>
  <c r="BZ26" i="5"/>
  <c r="BY14" i="5"/>
  <c r="CY18" i="5"/>
  <c r="DN18" i="5" s="1"/>
  <c r="S18" i="5" s="1"/>
  <c r="BZ25" i="5"/>
  <c r="I25" i="5" s="1"/>
  <c r="CD16" i="5"/>
  <c r="CA18" i="5"/>
  <c r="CB18" i="5"/>
  <c r="CE11" i="5"/>
  <c r="N11" i="5" s="1"/>
  <c r="CK13" i="5"/>
  <c r="T13" i="5" s="1"/>
  <c r="BY17" i="5"/>
  <c r="H17" i="5" s="1"/>
  <c r="BY27" i="5"/>
  <c r="H27" i="5" s="1"/>
  <c r="CB24" i="5"/>
  <c r="CG26" i="5"/>
  <c r="BY24" i="5"/>
  <c r="CW27" i="5"/>
  <c r="DL27" i="5" s="1"/>
  <c r="CH19" i="5"/>
  <c r="Q19" i="5" s="1"/>
  <c r="CR23" i="5"/>
  <c r="DG23" i="5" s="1"/>
  <c r="CE9" i="5"/>
  <c r="N9" i="5" s="1"/>
  <c r="CA22" i="5"/>
  <c r="BY18" i="5"/>
  <c r="CD5" i="5"/>
  <c r="M5" i="5" s="1"/>
  <c r="CW15" i="5"/>
  <c r="DL15" i="5" s="1"/>
  <c r="CJ13" i="5"/>
  <c r="S13" i="5" s="1"/>
  <c r="CH25" i="5"/>
  <c r="Q25" i="5" s="1"/>
  <c r="CW25" i="5"/>
  <c r="DL25" i="5" s="1"/>
  <c r="CJ20" i="5"/>
  <c r="CY20" i="5"/>
  <c r="DN20" i="5" s="1"/>
  <c r="S20" i="5" s="1"/>
  <c r="CL13" i="5"/>
  <c r="U13" i="5" s="1"/>
  <c r="DA13" i="5"/>
  <c r="DP13" i="5" s="1"/>
  <c r="CV14" i="5"/>
  <c r="DK14" i="5" s="1"/>
  <c r="P14" i="5" s="1"/>
  <c r="CG14" i="5"/>
  <c r="CJ12" i="5"/>
  <c r="CY12" i="5"/>
  <c r="DN12" i="5" s="1"/>
  <c r="S12" i="5" s="1"/>
  <c r="CP14" i="5"/>
  <c r="DE14" i="5" s="1"/>
  <c r="J14" i="5" s="1"/>
  <c r="CA14" i="5"/>
  <c r="CZ6" i="5"/>
  <c r="DO6" i="5" s="1"/>
  <c r="T6" i="5" s="1"/>
  <c r="CK6" i="5"/>
  <c r="CZ4" i="5"/>
  <c r="DO4" i="5" s="1"/>
  <c r="T4" i="5" s="1"/>
  <c r="CK4" i="5"/>
  <c r="CS21" i="5"/>
  <c r="DH21" i="5" s="1"/>
  <c r="CD21" i="5"/>
  <c r="M21" i="5" s="1"/>
  <c r="CC21" i="5"/>
  <c r="L21" i="5" s="1"/>
  <c r="CR21" i="5"/>
  <c r="DG21" i="5" s="1"/>
  <c r="CI7" i="5"/>
  <c r="R7" i="5" s="1"/>
  <c r="CX7" i="5"/>
  <c r="DM7" i="5" s="1"/>
  <c r="CL5" i="5"/>
  <c r="U5" i="5" s="1"/>
  <c r="DA5" i="5"/>
  <c r="DP5" i="5" s="1"/>
  <c r="CQ25" i="5"/>
  <c r="DF25" i="5" s="1"/>
  <c r="CB25" i="5"/>
  <c r="K25" i="5" s="1"/>
  <c r="CX23" i="5"/>
  <c r="DM23" i="5" s="1"/>
  <c r="CI23" i="5"/>
  <c r="R23" i="5" s="1"/>
  <c r="CX11" i="5"/>
  <c r="DM11" i="5" s="1"/>
  <c r="CI11" i="5"/>
  <c r="R11" i="5" s="1"/>
  <c r="CP4" i="5"/>
  <c r="DE4" i="5" s="1"/>
  <c r="J4" i="5" s="1"/>
  <c r="CA4" i="5"/>
  <c r="CS8" i="5"/>
  <c r="DH8" i="5" s="1"/>
  <c r="M8" i="5" s="1"/>
  <c r="CD8" i="5"/>
  <c r="CR20" i="5"/>
  <c r="DG20" i="5" s="1"/>
  <c r="L20" i="5" s="1"/>
  <c r="CC20" i="5"/>
  <c r="CX9" i="5"/>
  <c r="DM9" i="5" s="1"/>
  <c r="CI9" i="5"/>
  <c r="R9" i="5" s="1"/>
  <c r="CV13" i="5"/>
  <c r="DK13" i="5" s="1"/>
  <c r="CG13" i="5"/>
  <c r="P13" i="5" s="1"/>
  <c r="CW7" i="5"/>
  <c r="DL7" i="5" s="1"/>
  <c r="CH7" i="5"/>
  <c r="Q7" i="5" s="1"/>
  <c r="CY24" i="5"/>
  <c r="DN24" i="5" s="1"/>
  <c r="S24" i="5" s="1"/>
  <c r="CJ24" i="5"/>
  <c r="CZ7" i="5"/>
  <c r="DO7" i="5" s="1"/>
  <c r="CK7" i="5"/>
  <c r="T7" i="5" s="1"/>
  <c r="CD14" i="5"/>
  <c r="CS14" i="5"/>
  <c r="DH14" i="5" s="1"/>
  <c r="M14" i="5" s="1"/>
  <c r="BY20" i="5"/>
  <c r="CN20" i="5"/>
  <c r="DC20" i="5" s="1"/>
  <c r="H20" i="5" s="1"/>
  <c r="CT14" i="5"/>
  <c r="DI14" i="5" s="1"/>
  <c r="N14" i="5" s="1"/>
  <c r="CE14" i="5"/>
  <c r="CW16" i="5"/>
  <c r="DL16" i="5" s="1"/>
  <c r="Q16" i="5" s="1"/>
  <c r="CH16" i="5"/>
  <c r="CS18" i="5"/>
  <c r="DH18" i="5" s="1"/>
  <c r="M18" i="5" s="1"/>
  <c r="CD18" i="5"/>
  <c r="CO16" i="5"/>
  <c r="DD16" i="5" s="1"/>
  <c r="I16" i="5" s="1"/>
  <c r="BZ16" i="5"/>
  <c r="CV24" i="5"/>
  <c r="DK24" i="5" s="1"/>
  <c r="P24" i="5" s="1"/>
  <c r="CG24" i="5"/>
  <c r="CD20" i="5"/>
  <c r="CS20" i="5"/>
  <c r="DH20" i="5" s="1"/>
  <c r="M20" i="5" s="1"/>
  <c r="CX20" i="5"/>
  <c r="DM20" i="5" s="1"/>
  <c r="R20" i="5" s="1"/>
  <c r="CI20" i="5"/>
  <c r="CV12" i="5"/>
  <c r="DK12" i="5" s="1"/>
  <c r="P12" i="5" s="1"/>
  <c r="CG12" i="5"/>
  <c r="CG15" i="5"/>
  <c r="P15" i="5" s="1"/>
  <c r="CV15" i="5"/>
  <c r="DK15" i="5" s="1"/>
  <c r="DA8" i="5"/>
  <c r="DP8" i="5" s="1"/>
  <c r="U8" i="5" s="1"/>
  <c r="CL8" i="5"/>
  <c r="CQ7" i="5"/>
  <c r="DF7" i="5" s="1"/>
  <c r="CB7" i="5"/>
  <c r="K7" i="5" s="1"/>
  <c r="CS7" i="5"/>
  <c r="DH7" i="5" s="1"/>
  <c r="CD7" i="5"/>
  <c r="M7" i="5" s="1"/>
  <c r="CF6" i="5"/>
  <c r="CU6" i="5"/>
  <c r="DJ6" i="5" s="1"/>
  <c r="O6" i="5" s="1"/>
  <c r="CT10" i="5"/>
  <c r="DI10" i="5" s="1"/>
  <c r="N10" i="5" s="1"/>
  <c r="CE10" i="5"/>
  <c r="CJ7" i="5"/>
  <c r="S7" i="5" s="1"/>
  <c r="CY7" i="5"/>
  <c r="DN7" i="5" s="1"/>
  <c r="CG17" i="5"/>
  <c r="P17" i="5" s="1"/>
  <c r="CV17" i="5"/>
  <c r="DK17" i="5" s="1"/>
  <c r="CN22" i="5"/>
  <c r="DC22" i="5" s="1"/>
  <c r="H22" i="5" s="1"/>
  <c r="BY22" i="5"/>
  <c r="CD23" i="5"/>
  <c r="M23" i="5" s="1"/>
  <c r="CS23" i="5"/>
  <c r="DH23" i="5" s="1"/>
  <c r="CW21" i="5"/>
  <c r="DL21" i="5" s="1"/>
  <c r="CH21" i="5"/>
  <c r="Q21" i="5" s="1"/>
  <c r="CP7" i="5"/>
  <c r="DE7" i="5" s="1"/>
  <c r="CA7" i="5"/>
  <c r="J7" i="5" s="1"/>
  <c r="CO19" i="5"/>
  <c r="DD19" i="5" s="1"/>
  <c r="BZ19" i="5"/>
  <c r="I19" i="5" s="1"/>
  <c r="CV23" i="5"/>
  <c r="DK23" i="5" s="1"/>
  <c r="CG23" i="5"/>
  <c r="P23" i="5" s="1"/>
  <c r="CR6" i="5"/>
  <c r="DG6" i="5" s="1"/>
  <c r="L6" i="5" s="1"/>
  <c r="CC6" i="5"/>
  <c r="CR14" i="5"/>
  <c r="DG14" i="5" s="1"/>
  <c r="L14" i="5" s="1"/>
  <c r="CC14" i="5"/>
  <c r="CF24" i="5"/>
  <c r="CU24" i="5"/>
  <c r="DJ24" i="5" s="1"/>
  <c r="O24" i="5" s="1"/>
  <c r="CI12" i="5"/>
  <c r="CX12" i="5"/>
  <c r="DM12" i="5" s="1"/>
  <c r="R12" i="5" s="1"/>
  <c r="CV11" i="5"/>
  <c r="DK11" i="5" s="1"/>
  <c r="CG11" i="5"/>
  <c r="P11" i="5" s="1"/>
  <c r="CX6" i="5"/>
  <c r="DM6" i="5" s="1"/>
  <c r="R6" i="5" s="1"/>
  <c r="CI6" i="5"/>
  <c r="CL12" i="5"/>
  <c r="DA12" i="5"/>
  <c r="DP12" i="5" s="1"/>
  <c r="U12" i="5" s="1"/>
  <c r="CG25" i="5"/>
  <c r="P25" i="5" s="1"/>
  <c r="CV25" i="5"/>
  <c r="DK25" i="5" s="1"/>
  <c r="CV10" i="5"/>
  <c r="DK10" i="5" s="1"/>
  <c r="P10" i="5" s="1"/>
  <c r="CG10" i="5"/>
  <c r="CN16" i="5"/>
  <c r="DC16" i="5" s="1"/>
  <c r="H16" i="5" s="1"/>
  <c r="BY16" i="5"/>
  <c r="DA6" i="5"/>
  <c r="DP6" i="5" s="1"/>
  <c r="U6" i="5" s="1"/>
  <c r="CL6" i="5"/>
  <c r="CR18" i="5"/>
  <c r="DG18" i="5" s="1"/>
  <c r="L18" i="5" s="1"/>
  <c r="CC18" i="5"/>
  <c r="CT5" i="5"/>
  <c r="DI5" i="5" s="1"/>
  <c r="CE5" i="5"/>
  <c r="N5" i="5" s="1"/>
  <c r="CE7" i="5"/>
  <c r="N7" i="5" s="1"/>
  <c r="CT7" i="5"/>
  <c r="DI7" i="5" s="1"/>
  <c r="CU10" i="5"/>
  <c r="DJ10" i="5" s="1"/>
  <c r="O10" i="5" s="1"/>
  <c r="CF10" i="5"/>
  <c r="CV16" i="5"/>
  <c r="DK16" i="5" s="1"/>
  <c r="P16" i="5" s="1"/>
  <c r="CG16" i="5"/>
  <c r="CF16" i="5"/>
  <c r="CV6" i="5"/>
  <c r="DK6" i="5" s="1"/>
  <c r="P6" i="5" s="1"/>
  <c r="CP23" i="5"/>
  <c r="DE23" i="5" s="1"/>
  <c r="CI22" i="5"/>
  <c r="BZ24" i="5"/>
  <c r="CO24" i="5"/>
  <c r="DD24" i="5" s="1"/>
  <c r="I24" i="5" s="1"/>
  <c r="CF20" i="5"/>
  <c r="CK8" i="5"/>
  <c r="CZ8" i="5"/>
  <c r="DO8" i="5" s="1"/>
  <c r="T8" i="5" s="1"/>
  <c r="CD22" i="5"/>
  <c r="CD17" i="5"/>
  <c r="M17" i="5" s="1"/>
  <c r="CS17" i="5"/>
  <c r="DH17" i="5" s="1"/>
  <c r="CW18" i="5"/>
  <c r="DL18" i="5" s="1"/>
  <c r="Q18" i="5" s="1"/>
  <c r="CH18" i="5"/>
  <c r="BY15" i="5"/>
  <c r="H15" i="5" s="1"/>
  <c r="CR15" i="5"/>
  <c r="DG15" i="5" s="1"/>
  <c r="CU23" i="5"/>
  <c r="DJ23" i="5" s="1"/>
  <c r="CW20" i="5"/>
  <c r="DL20" i="5" s="1"/>
  <c r="Q20" i="5" s="1"/>
  <c r="CD19" i="5"/>
  <c r="M19" i="5" s="1"/>
  <c r="CP20" i="5"/>
  <c r="DE20" i="5" s="1"/>
  <c r="J20" i="5" s="1"/>
  <c r="CW8" i="5"/>
  <c r="DL8" i="5" s="1"/>
  <c r="Q8" i="5" s="1"/>
  <c r="CG7" i="5"/>
  <c r="P7" i="5" s="1"/>
  <c r="CF22" i="5"/>
  <c r="CB16" i="5"/>
  <c r="CO15" i="5"/>
  <c r="DD15" i="5" s="1"/>
  <c r="CX10" i="5"/>
  <c r="DM10" i="5" s="1"/>
  <c r="R10" i="5" s="1"/>
  <c r="CQ4" i="5"/>
  <c r="DF4" i="5" s="1"/>
  <c r="K4" i="5" s="1"/>
  <c r="CV9" i="5"/>
  <c r="DK9" i="5" s="1"/>
  <c r="CG9" i="5"/>
  <c r="P9" i="5" s="1"/>
  <c r="CU17" i="5"/>
  <c r="DJ17" i="5" s="1"/>
  <c r="CI5" i="5"/>
  <c r="R5" i="5" s="1"/>
  <c r="CA6" i="5"/>
  <c r="CC4" i="5"/>
  <c r="CP5" i="5"/>
  <c r="DE5" i="5" s="1"/>
  <c r="CA5" i="5"/>
  <c r="J5" i="5" s="1"/>
  <c r="CJ10" i="5"/>
  <c r="CY10" i="5"/>
  <c r="DN10" i="5" s="1"/>
  <c r="S10" i="5" s="1"/>
  <c r="CT6" i="5"/>
  <c r="DI6" i="5" s="1"/>
  <c r="N6" i="5" s="1"/>
  <c r="CV4" i="5"/>
  <c r="DK4" i="5" s="1"/>
  <c r="P4" i="5" s="1"/>
  <c r="CL9" i="5"/>
  <c r="U9" i="5" s="1"/>
  <c r="CB17" i="5"/>
  <c r="K17" i="5" s="1"/>
  <c r="CG5" i="5"/>
  <c r="P5" i="5" s="1"/>
  <c r="CV5" i="5"/>
  <c r="DK5" i="5" s="1"/>
  <c r="DA11" i="5"/>
  <c r="DP11" i="5" s="1"/>
  <c r="CL11" i="5"/>
  <c r="U11" i="5" s="1"/>
  <c r="CU21" i="5"/>
  <c r="DJ21" i="5" s="1"/>
  <c r="CF21" i="5"/>
  <c r="O21" i="5" s="1"/>
  <c r="BZ5" i="5"/>
  <c r="I5" i="5" s="1"/>
  <c r="DA4" i="5"/>
  <c r="DP4" i="5" s="1"/>
  <c r="U4" i="5" s="1"/>
  <c r="CL4" i="5"/>
  <c r="CH6" i="5"/>
  <c r="CP24" i="5"/>
  <c r="DE24" i="5" s="1"/>
  <c r="J24" i="5" s="1"/>
  <c r="CA24" i="5"/>
  <c r="CB14" i="5"/>
  <c r="BY4" i="5"/>
  <c r="CY16" i="5"/>
  <c r="DN16" i="5" s="1"/>
  <c r="S16" i="5" s="1"/>
  <c r="CJ16" i="5"/>
  <c r="CT25" i="5"/>
  <c r="DI25" i="5" s="1"/>
  <c r="CE25" i="5"/>
  <c r="N25" i="5" s="1"/>
  <c r="CY17" i="5"/>
  <c r="DN17" i="5" s="1"/>
  <c r="CJ17" i="5"/>
  <c r="S17" i="5" s="1"/>
  <c r="CW10" i="5"/>
  <c r="DL10" i="5" s="1"/>
  <c r="Q10" i="5" s="1"/>
  <c r="CH10" i="5"/>
  <c r="CP25" i="5"/>
  <c r="DE25" i="5" s="1"/>
  <c r="CA25" i="5"/>
  <c r="J25" i="5" s="1"/>
  <c r="CA17" i="5"/>
  <c r="J17" i="5" s="1"/>
  <c r="CF4" i="5"/>
  <c r="BZ22" i="5"/>
  <c r="CO23" i="5"/>
  <c r="DD23" i="5" s="1"/>
  <c r="CH13" i="5"/>
  <c r="Q13" i="5" s="1"/>
  <c r="CP19" i="5"/>
  <c r="DE19" i="5" s="1"/>
  <c r="CI8" i="5"/>
  <c r="CI25" i="5"/>
  <c r="R25" i="5" s="1"/>
  <c r="CE4" i="5"/>
  <c r="CE24" i="5"/>
  <c r="CC25" i="5"/>
  <c r="L25" i="5" s="1"/>
  <c r="CI13" i="5"/>
  <c r="R13" i="5" s="1"/>
  <c r="CI19" i="5"/>
  <c r="R19" i="5" s="1"/>
  <c r="CK10" i="5"/>
  <c r="CQ6" i="5"/>
  <c r="DF6" i="5" s="1"/>
  <c r="K6" i="5" s="1"/>
  <c r="BY23" i="5"/>
  <c r="H23" i="5" s="1"/>
  <c r="CR19" i="5"/>
  <c r="DG19" i="5" s="1"/>
  <c r="CC19" i="5"/>
  <c r="L19" i="5" s="1"/>
  <c r="CX4" i="5"/>
  <c r="DM4" i="5" s="1"/>
  <c r="R4" i="5" s="1"/>
  <c r="CI4" i="5"/>
  <c r="BZ14" i="5"/>
  <c r="CR9" i="5"/>
  <c r="DG9" i="5" s="1"/>
  <c r="CZ9" i="5"/>
  <c r="DO9" i="5" s="1"/>
  <c r="CS25" i="5"/>
  <c r="DH25" i="5" s="1"/>
  <c r="CW12" i="5"/>
  <c r="DL12" i="5" s="1"/>
  <c r="Q12" i="5" s="1"/>
  <c r="BZ20" i="5"/>
  <c r="CY25" i="5"/>
  <c r="DN25" i="5" s="1"/>
  <c r="CJ25" i="5"/>
  <c r="S25" i="5" s="1"/>
  <c r="CR16" i="5"/>
  <c r="DG16" i="5" s="1"/>
  <c r="L16" i="5" s="1"/>
  <c r="CC16" i="5"/>
  <c r="CT22" i="5"/>
  <c r="DI22" i="5" s="1"/>
  <c r="N22" i="5" s="1"/>
  <c r="CE22" i="5"/>
  <c r="CW4" i="5"/>
  <c r="DL4" i="5" s="1"/>
  <c r="Q4" i="5" s="1"/>
  <c r="CH4" i="5"/>
  <c r="CH22" i="5"/>
  <c r="BZ18" i="5"/>
  <c r="CR8" i="5"/>
  <c r="DG8" i="5" s="1"/>
  <c r="L8" i="5" s="1"/>
  <c r="CT16" i="5"/>
  <c r="DI16" i="5" s="1"/>
  <c r="N16" i="5" s="1"/>
  <c r="CE16" i="5"/>
  <c r="CU15" i="5"/>
  <c r="DJ15" i="5" s="1"/>
  <c r="CF15" i="5"/>
  <c r="O15" i="5" s="1"/>
  <c r="CT20" i="5"/>
  <c r="DI20" i="5" s="1"/>
  <c r="N20" i="5" s="1"/>
  <c r="CE20" i="5"/>
  <c r="CJ8" i="5"/>
  <c r="CY8" i="5"/>
  <c r="DN8" i="5" s="1"/>
  <c r="S8" i="5" s="1"/>
  <c r="CI21" i="5"/>
  <c r="R21" i="5" s="1"/>
  <c r="CX21" i="5"/>
  <c r="DM21" i="5" s="1"/>
  <c r="CY9" i="5"/>
  <c r="DN9" i="5" s="1"/>
  <c r="CU19" i="5"/>
  <c r="DJ19" i="5" s="1"/>
  <c r="CB21" i="5"/>
  <c r="K21" i="5" s="1"/>
  <c r="CQ21" i="5"/>
  <c r="DF21" i="5" s="1"/>
  <c r="CO17" i="5"/>
  <c r="DD17" i="5" s="1"/>
  <c r="BZ17" i="5"/>
  <c r="I17" i="5" s="1"/>
  <c r="CD24" i="5"/>
  <c r="CS24" i="5"/>
  <c r="DH24" i="5" s="1"/>
  <c r="M24" i="5" s="1"/>
  <c r="CY22" i="5"/>
  <c r="DN22" i="5" s="1"/>
  <c r="S22" i="5" s="1"/>
  <c r="CJ22" i="5"/>
  <c r="CK12" i="5"/>
  <c r="BZ21" i="5"/>
  <c r="I21" i="5" s="1"/>
  <c r="CJ23" i="5"/>
  <c r="S23" i="5" s="1"/>
  <c r="CA16" i="5"/>
  <c r="CA21" i="5"/>
  <c r="J21" i="5" s="1"/>
  <c r="CB19" i="5"/>
  <c r="K19" i="5" s="1"/>
  <c r="M30" i="5"/>
  <c r="K24" i="5"/>
  <c r="T22" i="5"/>
  <c r="O22" i="5"/>
  <c r="N4" i="5"/>
  <c r="O28" i="5"/>
  <c r="T24" i="5"/>
  <c r="H18" i="5"/>
  <c r="M28" i="5"/>
  <c r="J18" i="5"/>
  <c r="I20" i="5"/>
  <c r="K14" i="5"/>
  <c r="I22" i="5"/>
  <c r="R8" i="5"/>
  <c r="R24" i="5"/>
  <c r="N24" i="5"/>
  <c r="K18" i="5"/>
  <c r="I14" i="5"/>
  <c r="T12" i="5"/>
  <c r="J16" i="5"/>
  <c r="M16" i="5"/>
  <c r="J6" i="5"/>
  <c r="K16" i="5"/>
  <c r="H24" i="5"/>
  <c r="R16" i="5"/>
  <c r="R22" i="5"/>
  <c r="N28" i="5"/>
  <c r="S6" i="5"/>
  <c r="Q14" i="5"/>
  <c r="J22" i="5"/>
  <c r="Q22" i="5"/>
  <c r="L4" i="5"/>
  <c r="S28" i="5"/>
  <c r="O20" i="5"/>
  <c r="T10" i="5"/>
  <c r="O4" i="5"/>
  <c r="H14" i="5"/>
  <c r="P8" i="5"/>
  <c r="J28" i="5"/>
  <c r="O16" i="5"/>
  <c r="I18" i="5"/>
  <c r="Q6" i="5"/>
  <c r="M22" i="5"/>
  <c r="CH5" i="5" l="1"/>
  <c r="Q5" i="5" s="1"/>
  <c r="CC5" i="5"/>
  <c r="L5" i="5" s="1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W8" i="4"/>
  <c r="A8" i="4"/>
  <c r="W7" i="4"/>
  <c r="A7" i="4"/>
  <c r="V6" i="4"/>
  <c r="A6" i="4"/>
  <c r="V5" i="4"/>
  <c r="A5" i="4"/>
  <c r="A4" i="4"/>
  <c r="A3" i="4"/>
  <c r="M1" i="4"/>
  <c r="L1" i="4"/>
  <c r="K1" i="4"/>
  <c r="J1" i="4"/>
  <c r="I1" i="4"/>
  <c r="H1" i="4"/>
  <c r="G1" i="4"/>
  <c r="F1" i="4"/>
  <c r="E1" i="4"/>
  <c r="D1" i="4"/>
  <c r="C1" i="4"/>
  <c r="V9" i="4" l="1"/>
  <c r="W10" i="4"/>
  <c r="O4" i="4" s="1"/>
  <c r="E9" i="2"/>
  <c r="D9" i="2"/>
  <c r="E8" i="2"/>
  <c r="D8" i="2"/>
  <c r="E7" i="2"/>
  <c r="D7" i="2"/>
  <c r="E6" i="2"/>
  <c r="D6" i="2"/>
  <c r="E5" i="2"/>
  <c r="D5" i="2"/>
  <c r="E4" i="2"/>
  <c r="D4" i="2"/>
  <c r="F3" i="2"/>
  <c r="E3" i="2"/>
  <c r="D3" i="2"/>
  <c r="P4" i="4" l="1"/>
</calcChain>
</file>

<file path=xl/sharedStrings.xml><?xml version="1.0" encoding="utf-8"?>
<sst xmlns="http://schemas.openxmlformats.org/spreadsheetml/2006/main" count="197" uniqueCount="163">
  <si>
    <t>lemez hossz</t>
  </si>
  <si>
    <t>ívtől ívig hossz</t>
  </si>
  <si>
    <t>felület</t>
  </si>
  <si>
    <t>Cső hossza</t>
  </si>
  <si>
    <t>F100</t>
  </si>
  <si>
    <t>F150</t>
  </si>
  <si>
    <t>F200</t>
  </si>
  <si>
    <t>F250</t>
  </si>
  <si>
    <t>F300</t>
  </si>
  <si>
    <t>F350</t>
  </si>
  <si>
    <t>F400</t>
  </si>
  <si>
    <t>hűtés</t>
  </si>
  <si>
    <t>fűtés</t>
  </si>
  <si>
    <t>Termék név</t>
  </si>
  <si>
    <t>darabszám</t>
  </si>
  <si>
    <t>össz hűtő teljesítmény</t>
  </si>
  <si>
    <t>össz fűtő teljesítmény</t>
  </si>
  <si>
    <t>Panelok összesen</t>
  </si>
  <si>
    <t>Csőhossz</t>
  </si>
  <si>
    <t>előre-vissza</t>
  </si>
  <si>
    <t>18-21</t>
  </si>
  <si>
    <t>35-30</t>
  </si>
  <si>
    <t>ÖSSZESEN</t>
  </si>
  <si>
    <t>anyag bruttó:</t>
  </si>
  <si>
    <t>mennyezet</t>
  </si>
  <si>
    <t>panelok összesen:</t>
  </si>
  <si>
    <t>130m/osztókör</t>
  </si>
  <si>
    <t>szerelési díj osztóig (azzal együtt)</t>
  </si>
  <si>
    <t>idomok PPSU</t>
  </si>
  <si>
    <t>Szükséges osztó körök száma:</t>
  </si>
  <si>
    <t>Panel terület:</t>
  </si>
  <si>
    <t>Összesen bruttó:</t>
  </si>
  <si>
    <t xml:space="preserve">osztógyűjtők </t>
  </si>
  <si>
    <t>gerinc cső+héj  16x2</t>
  </si>
  <si>
    <t>eurokónusz</t>
  </si>
  <si>
    <t>osztószekrény</t>
  </si>
  <si>
    <t>szállítás</t>
  </si>
  <si>
    <t>Összesen bruttó anyag és díj</t>
  </si>
  <si>
    <t>CD30/60 profil</t>
  </si>
  <si>
    <t>UD30 profil</t>
  </si>
  <si>
    <t>Bruttó darab</t>
  </si>
  <si>
    <t>F 100</t>
  </si>
  <si>
    <t>F 150</t>
  </si>
  <si>
    <t>F 200</t>
  </si>
  <si>
    <t>F 250</t>
  </si>
  <si>
    <t>F 300</t>
  </si>
  <si>
    <t>F 350</t>
  </si>
  <si>
    <t>F 400</t>
  </si>
  <si>
    <t>16-10-16 PPSU</t>
  </si>
  <si>
    <t>16-10 PPSU</t>
  </si>
  <si>
    <t>10-10 PPSU</t>
  </si>
  <si>
    <t>16x2 szigetelt cső</t>
  </si>
  <si>
    <t>16x2 -3/4" eurokónusz</t>
  </si>
  <si>
    <t>2 körös osztógyűjtő</t>
  </si>
  <si>
    <t>3 körös osztógyűjtő</t>
  </si>
  <si>
    <t>4 körös osztógyűjtő</t>
  </si>
  <si>
    <t>5 körös osztógyűjtő</t>
  </si>
  <si>
    <t>6 körös osztógyűjtő</t>
  </si>
  <si>
    <t>7 körös osztógyűjtő</t>
  </si>
  <si>
    <t>8 körös osztógyűjtő</t>
  </si>
  <si>
    <t>9 körös osztógyűjtő</t>
  </si>
  <si>
    <t>10 körös osztógyűjtő</t>
  </si>
  <si>
    <t>11 körös osztógyűjtő</t>
  </si>
  <si>
    <t>12 körös osztógyűjtő</t>
  </si>
  <si>
    <t>Szállítás alapdíj</t>
  </si>
  <si>
    <t xml:space="preserve">km díj </t>
  </si>
  <si>
    <t>CD 30/60</t>
  </si>
  <si>
    <t>UD 30</t>
  </si>
  <si>
    <t>a</t>
  </si>
  <si>
    <t>b</t>
  </si>
  <si>
    <t>Hőmérséklet:</t>
  </si>
  <si>
    <t>°C</t>
  </si>
  <si>
    <t>fi^2</t>
  </si>
  <si>
    <t>Páratartalom:</t>
  </si>
  <si>
    <t>%</t>
  </si>
  <si>
    <t>fi^1</t>
  </si>
  <si>
    <t>fi^0</t>
  </si>
  <si>
    <t>a=</t>
  </si>
  <si>
    <t>b=</t>
  </si>
  <si>
    <t>th</t>
  </si>
  <si>
    <t>[W/m K]</t>
  </si>
  <si>
    <t>[W/m² K]</t>
  </si>
  <si>
    <t>[mm]</t>
  </si>
  <si>
    <t>Csőköz:</t>
  </si>
  <si>
    <t>Csőszám:</t>
  </si>
  <si>
    <t>[db]</t>
  </si>
  <si>
    <t>Hossz:</t>
  </si>
  <si>
    <t>Tengelytáv:</t>
  </si>
  <si>
    <t>Lemezvast.:</t>
  </si>
  <si>
    <t>Gipszk. vast.:</t>
  </si>
  <si>
    <t>[°C]</t>
  </si>
  <si>
    <t>Belépő víz hőm. [°C]</t>
  </si>
  <si>
    <t>Levegő hőm. [°C]</t>
  </si>
  <si>
    <r>
      <t>λ</t>
    </r>
    <r>
      <rPr>
        <vertAlign val="subscript"/>
        <sz val="11"/>
        <color theme="1"/>
        <rFont val="Calibri"/>
        <family val="2"/>
        <charset val="238"/>
        <scheme val="minor"/>
      </rPr>
      <t>PE</t>
    </r>
    <r>
      <rPr>
        <sz val="11"/>
        <color theme="1"/>
        <rFont val="Calibri"/>
        <charset val="1"/>
      </rPr>
      <t>=</t>
    </r>
  </si>
  <si>
    <r>
      <t>λ</t>
    </r>
    <r>
      <rPr>
        <vertAlign val="subscript"/>
        <sz val="11"/>
        <color theme="1"/>
        <rFont val="Calibri"/>
        <family val="2"/>
        <charset val="238"/>
        <scheme val="minor"/>
      </rPr>
      <t>acél</t>
    </r>
    <r>
      <rPr>
        <sz val="11"/>
        <color theme="1"/>
        <rFont val="Calibri"/>
        <charset val="1"/>
      </rPr>
      <t>=</t>
    </r>
  </si>
  <si>
    <r>
      <t>λ</t>
    </r>
    <r>
      <rPr>
        <vertAlign val="subscript"/>
        <sz val="11"/>
        <color theme="1"/>
        <rFont val="Calibri"/>
        <family val="2"/>
        <charset val="238"/>
        <scheme val="minor"/>
      </rPr>
      <t>gipszkarton</t>
    </r>
    <r>
      <rPr>
        <sz val="11"/>
        <color theme="1"/>
        <rFont val="Calibri"/>
        <charset val="1"/>
      </rPr>
      <t>=</t>
    </r>
  </si>
  <si>
    <r>
      <t>α</t>
    </r>
    <r>
      <rPr>
        <vertAlign val="subscript"/>
        <sz val="11"/>
        <color theme="1"/>
        <rFont val="Calibri"/>
        <family val="2"/>
        <charset val="238"/>
        <scheme val="minor"/>
      </rPr>
      <t>belső</t>
    </r>
    <r>
      <rPr>
        <sz val="11"/>
        <color theme="1"/>
        <rFont val="Calibri"/>
        <charset val="1"/>
      </rPr>
      <t>=</t>
    </r>
  </si>
  <si>
    <r>
      <t>α</t>
    </r>
    <r>
      <rPr>
        <vertAlign val="subscript"/>
        <sz val="11"/>
        <color theme="1"/>
        <rFont val="Calibri"/>
        <family val="2"/>
        <charset val="238"/>
        <scheme val="minor"/>
      </rPr>
      <t>külső</t>
    </r>
    <r>
      <rPr>
        <sz val="11"/>
        <color theme="1"/>
        <rFont val="Calibri"/>
        <charset val="1"/>
      </rPr>
      <t>=</t>
    </r>
  </si>
  <si>
    <r>
      <t xml:space="preserve">D </t>
    </r>
    <r>
      <rPr>
        <vertAlign val="subscript"/>
        <sz val="11"/>
        <color theme="1"/>
        <rFont val="Calibri"/>
        <family val="2"/>
        <charset val="238"/>
        <scheme val="minor"/>
      </rPr>
      <t>cső belső</t>
    </r>
    <r>
      <rPr>
        <sz val="11"/>
        <color theme="1"/>
        <rFont val="Calibri"/>
        <charset val="1"/>
      </rPr>
      <t xml:space="preserve"> =</t>
    </r>
  </si>
  <si>
    <r>
      <t xml:space="preserve">D </t>
    </r>
    <r>
      <rPr>
        <vertAlign val="subscript"/>
        <sz val="11"/>
        <color theme="1"/>
        <rFont val="Calibri"/>
        <family val="2"/>
        <charset val="238"/>
        <scheme val="minor"/>
      </rPr>
      <t>cső külső</t>
    </r>
    <r>
      <rPr>
        <sz val="11"/>
        <color theme="1"/>
        <rFont val="Calibri"/>
        <charset val="1"/>
      </rPr>
      <t xml:space="preserve"> =</t>
    </r>
  </si>
  <si>
    <r>
      <t xml:space="preserve">ΔT </t>
    </r>
    <r>
      <rPr>
        <vertAlign val="subscript"/>
        <sz val="11"/>
        <color theme="1"/>
        <rFont val="Calibri"/>
        <family val="2"/>
        <charset val="238"/>
        <scheme val="minor"/>
      </rPr>
      <t>víz fűtés</t>
    </r>
    <r>
      <rPr>
        <sz val="11"/>
        <color theme="1"/>
        <rFont val="Calibri"/>
        <charset val="1"/>
      </rPr>
      <t xml:space="preserve">= </t>
    </r>
  </si>
  <si>
    <r>
      <t xml:space="preserve">ΔT </t>
    </r>
    <r>
      <rPr>
        <vertAlign val="subscript"/>
        <sz val="11"/>
        <color theme="1"/>
        <rFont val="Calibri"/>
        <family val="2"/>
        <charset val="238"/>
        <scheme val="minor"/>
      </rPr>
      <t>víz hűtés</t>
    </r>
    <r>
      <rPr>
        <sz val="11"/>
        <color theme="1"/>
        <rFont val="Calibri"/>
        <charset val="1"/>
      </rPr>
      <t xml:space="preserve"> = </t>
    </r>
  </si>
  <si>
    <r>
      <t>D</t>
    </r>
    <r>
      <rPr>
        <vertAlign val="subscript"/>
        <sz val="11"/>
        <color theme="1"/>
        <rFont val="Calibri"/>
        <family val="2"/>
        <charset val="238"/>
        <scheme val="minor"/>
      </rPr>
      <t>1</t>
    </r>
    <r>
      <rPr>
        <sz val="11"/>
        <color theme="1"/>
        <rFont val="Calibri"/>
        <charset val="1"/>
      </rPr>
      <t>=</t>
    </r>
  </si>
  <si>
    <t>Cső belső átmérő</t>
  </si>
  <si>
    <r>
      <t>D</t>
    </r>
    <r>
      <rPr>
        <vertAlign val="subscript"/>
        <sz val="11"/>
        <color theme="1"/>
        <rFont val="Calibri"/>
        <family val="2"/>
        <charset val="238"/>
        <scheme val="minor"/>
      </rPr>
      <t>2</t>
    </r>
    <r>
      <rPr>
        <sz val="11"/>
        <color theme="1"/>
        <rFont val="Calibri"/>
        <charset val="1"/>
      </rPr>
      <t>=</t>
    </r>
  </si>
  <si>
    <t>Cső külső átmérő</t>
  </si>
  <si>
    <r>
      <t>D</t>
    </r>
    <r>
      <rPr>
        <vertAlign val="subscript"/>
        <sz val="11"/>
        <color theme="1"/>
        <rFont val="Calibri"/>
        <family val="2"/>
        <charset val="238"/>
        <scheme val="minor"/>
      </rPr>
      <t>3</t>
    </r>
    <r>
      <rPr>
        <sz val="11"/>
        <color theme="1"/>
        <rFont val="Calibri"/>
        <charset val="1"/>
      </rPr>
      <t>=</t>
    </r>
  </si>
  <si>
    <t>Lemez ív külső átmérő</t>
  </si>
  <si>
    <r>
      <t>S</t>
    </r>
    <r>
      <rPr>
        <vertAlign val="subscript"/>
        <sz val="11"/>
        <color theme="1"/>
        <rFont val="Calibri"/>
        <family val="2"/>
        <charset val="238"/>
        <scheme val="minor"/>
      </rPr>
      <t>1</t>
    </r>
    <r>
      <rPr>
        <sz val="11"/>
        <color theme="1"/>
        <rFont val="Calibri"/>
        <charset val="1"/>
      </rPr>
      <t>=</t>
    </r>
  </si>
  <si>
    <t>Cső falvastagság</t>
  </si>
  <si>
    <r>
      <t>S</t>
    </r>
    <r>
      <rPr>
        <vertAlign val="subscript"/>
        <sz val="11"/>
        <color theme="1"/>
        <rFont val="Calibri"/>
        <family val="2"/>
        <charset val="238"/>
        <scheme val="minor"/>
      </rPr>
      <t>2</t>
    </r>
    <r>
      <rPr>
        <sz val="11"/>
        <color theme="1"/>
        <rFont val="Calibri"/>
        <charset val="1"/>
      </rPr>
      <t>=</t>
    </r>
  </si>
  <si>
    <t>Lemez falvastagság</t>
  </si>
  <si>
    <r>
      <t>S</t>
    </r>
    <r>
      <rPr>
        <vertAlign val="subscript"/>
        <sz val="11"/>
        <color theme="1"/>
        <rFont val="Calibri"/>
        <family val="2"/>
        <charset val="238"/>
        <scheme val="minor"/>
      </rPr>
      <t>3</t>
    </r>
    <r>
      <rPr>
        <sz val="11"/>
        <color theme="1"/>
        <rFont val="Calibri"/>
        <charset val="1"/>
      </rPr>
      <t>=</t>
    </r>
  </si>
  <si>
    <t>Gipszkarton falvasagság</t>
  </si>
  <si>
    <r>
      <t>A</t>
    </r>
    <r>
      <rPr>
        <vertAlign val="subscript"/>
        <sz val="11"/>
        <color theme="1"/>
        <rFont val="Calibri"/>
        <family val="2"/>
        <charset val="238"/>
        <scheme val="minor"/>
      </rPr>
      <t>1</t>
    </r>
    <r>
      <rPr>
        <sz val="11"/>
        <color theme="1"/>
        <rFont val="Calibri"/>
        <charset val="1"/>
      </rPr>
      <t>=</t>
    </r>
  </si>
  <si>
    <t>Egy cső belső felülete</t>
  </si>
  <si>
    <r>
      <t>A</t>
    </r>
    <r>
      <rPr>
        <vertAlign val="subscript"/>
        <sz val="11"/>
        <color theme="1"/>
        <rFont val="Calibri"/>
        <family val="2"/>
        <charset val="238"/>
        <scheme val="minor"/>
      </rPr>
      <t>2</t>
    </r>
    <r>
      <rPr>
        <sz val="11"/>
        <color theme="1"/>
        <rFont val="Calibri"/>
        <charset val="1"/>
      </rPr>
      <t>=</t>
    </r>
  </si>
  <si>
    <t>Egy cső külső felülete</t>
  </si>
  <si>
    <r>
      <t>A</t>
    </r>
    <r>
      <rPr>
        <vertAlign val="subscript"/>
        <sz val="11"/>
        <color theme="1"/>
        <rFont val="Calibri"/>
        <family val="2"/>
        <charset val="238"/>
        <scheme val="minor"/>
      </rPr>
      <t>3</t>
    </r>
    <r>
      <rPr>
        <sz val="11"/>
        <color theme="1"/>
        <rFont val="Calibri"/>
        <charset val="1"/>
      </rPr>
      <t>=</t>
    </r>
  </si>
  <si>
    <t>Lemez 1 db ív külső felület</t>
  </si>
  <si>
    <r>
      <t>A</t>
    </r>
    <r>
      <rPr>
        <vertAlign val="subscript"/>
        <sz val="11"/>
        <color theme="1"/>
        <rFont val="Calibri"/>
        <family val="2"/>
        <charset val="238"/>
        <scheme val="minor"/>
      </rPr>
      <t>4</t>
    </r>
    <r>
      <rPr>
        <sz val="11"/>
        <color theme="1"/>
        <rFont val="Calibri"/>
        <charset val="1"/>
      </rPr>
      <t>=</t>
    </r>
  </si>
  <si>
    <t>Lemez összes sík fűtőfelülete</t>
  </si>
  <si>
    <r>
      <t>A</t>
    </r>
    <r>
      <rPr>
        <vertAlign val="subscript"/>
        <sz val="11"/>
        <color theme="1"/>
        <rFont val="Calibri"/>
        <family val="2"/>
        <charset val="238"/>
        <scheme val="minor"/>
      </rPr>
      <t>5</t>
    </r>
    <r>
      <rPr>
        <sz val="11"/>
        <color theme="1"/>
        <rFont val="Calibri"/>
        <charset val="1"/>
      </rPr>
      <t>=</t>
    </r>
  </si>
  <si>
    <t>Befoglaló téglalap felülete</t>
  </si>
  <si>
    <t>Hűtő-fűtő közeg hőmérs.</t>
  </si>
  <si>
    <t>Helyiség levegő hőmérséklet</t>
  </si>
  <si>
    <t>Belépő</t>
  </si>
  <si>
    <t>Kilépő</t>
  </si>
  <si>
    <t>hűtés?</t>
  </si>
  <si>
    <t>érvényes?</t>
  </si>
  <si>
    <r>
      <t>α</t>
    </r>
    <r>
      <rPr>
        <vertAlign val="subscript"/>
        <sz val="11"/>
        <color theme="1"/>
        <rFont val="Calibri"/>
        <family val="2"/>
        <charset val="238"/>
      </rPr>
      <t>b</t>
    </r>
    <r>
      <rPr>
        <sz val="11"/>
        <color theme="1"/>
        <rFont val="Calibri"/>
        <family val="2"/>
        <charset val="238"/>
      </rPr>
      <t>=</t>
    </r>
  </si>
  <si>
    <t>Folyadék és csőfal közti hőátbocsátás</t>
  </si>
  <si>
    <r>
      <t>α</t>
    </r>
    <r>
      <rPr>
        <vertAlign val="subscript"/>
        <sz val="11"/>
        <color theme="1"/>
        <rFont val="Calibri"/>
        <family val="2"/>
        <charset val="238"/>
      </rPr>
      <t>k</t>
    </r>
    <r>
      <rPr>
        <sz val="11"/>
        <color theme="1"/>
        <rFont val="Calibri"/>
        <family val="2"/>
        <charset val="238"/>
      </rPr>
      <t>=</t>
    </r>
  </si>
  <si>
    <t>Gipszkarton felület és levegő közti hőátbocsátás</t>
  </si>
  <si>
    <r>
      <t>R</t>
    </r>
    <r>
      <rPr>
        <vertAlign val="subscript"/>
        <sz val="11"/>
        <color theme="1"/>
        <rFont val="Calibri"/>
        <family val="2"/>
        <charset val="238"/>
        <scheme val="minor"/>
      </rPr>
      <t>b</t>
    </r>
    <r>
      <rPr>
        <sz val="11"/>
        <color theme="1"/>
        <rFont val="Calibri"/>
        <charset val="1"/>
      </rPr>
      <t>=</t>
    </r>
  </si>
  <si>
    <t>Folyadék és csőfal közti fázishatár ellenállás</t>
  </si>
  <si>
    <r>
      <t>R</t>
    </r>
    <r>
      <rPr>
        <vertAlign val="subscript"/>
        <sz val="11"/>
        <color theme="1"/>
        <rFont val="Calibri"/>
        <family val="2"/>
        <charset val="238"/>
        <scheme val="minor"/>
      </rPr>
      <t>k</t>
    </r>
    <r>
      <rPr>
        <sz val="11"/>
        <color theme="1"/>
        <rFont val="Calibri"/>
        <charset val="1"/>
      </rPr>
      <t>=</t>
    </r>
  </si>
  <si>
    <t>Gipszkarton felület és levegő közötti fázishatár ellenállás</t>
  </si>
  <si>
    <r>
      <t>R</t>
    </r>
    <r>
      <rPr>
        <vertAlign val="subscript"/>
        <sz val="11"/>
        <color theme="1"/>
        <rFont val="Calibri"/>
        <family val="2"/>
        <charset val="238"/>
        <scheme val="minor"/>
      </rPr>
      <t>k</t>
    </r>
    <r>
      <rPr>
        <sz val="11"/>
        <color theme="1"/>
        <rFont val="Calibri"/>
        <charset val="1"/>
      </rPr>
      <t>'=</t>
    </r>
  </si>
  <si>
    <t>Lemez ív külső felület és levegő közötti fázishatár ellenállás</t>
  </si>
  <si>
    <r>
      <t>R</t>
    </r>
    <r>
      <rPr>
        <vertAlign val="subscript"/>
        <sz val="11"/>
        <color theme="1"/>
        <rFont val="Calibri"/>
        <family val="2"/>
        <charset val="238"/>
        <scheme val="minor"/>
      </rPr>
      <t>1</t>
    </r>
    <r>
      <rPr>
        <sz val="11"/>
        <color theme="1"/>
        <rFont val="Calibri"/>
        <charset val="1"/>
      </rPr>
      <t>=</t>
    </r>
  </si>
  <si>
    <t>Csőfalban való hővezetés ellenállása</t>
  </si>
  <si>
    <r>
      <t>R</t>
    </r>
    <r>
      <rPr>
        <vertAlign val="subscript"/>
        <sz val="11"/>
        <color theme="1"/>
        <rFont val="Calibri"/>
        <family val="2"/>
        <charset val="238"/>
        <scheme val="minor"/>
      </rPr>
      <t>2</t>
    </r>
    <r>
      <rPr>
        <sz val="11"/>
        <color theme="1"/>
        <rFont val="Calibri"/>
        <charset val="1"/>
      </rPr>
      <t>=</t>
    </r>
  </si>
  <si>
    <t>Lemezfalban való hővezetés ellenállása</t>
  </si>
  <si>
    <r>
      <t>R</t>
    </r>
    <r>
      <rPr>
        <vertAlign val="subscript"/>
        <sz val="11"/>
        <color theme="1"/>
        <rFont val="Calibri"/>
        <family val="2"/>
        <charset val="238"/>
        <scheme val="minor"/>
      </rPr>
      <t>3</t>
    </r>
    <r>
      <rPr>
        <sz val="11"/>
        <color theme="1"/>
        <rFont val="Calibri"/>
        <charset val="1"/>
      </rPr>
      <t>=</t>
    </r>
  </si>
  <si>
    <t>Gipszkarton falban való hőáramlás ellenállása</t>
  </si>
  <si>
    <r>
      <t>R</t>
    </r>
    <r>
      <rPr>
        <vertAlign val="subscript"/>
        <sz val="11"/>
        <color theme="1"/>
        <rFont val="Calibri"/>
        <family val="2"/>
        <charset val="238"/>
        <scheme val="minor"/>
      </rPr>
      <t>b-f</t>
    </r>
    <r>
      <rPr>
        <sz val="11"/>
        <color theme="1"/>
        <rFont val="Calibri"/>
        <charset val="1"/>
      </rPr>
      <t>=</t>
    </r>
  </si>
  <si>
    <t>Hőellenállások soros összege folyadéktól lemezív külső felületig</t>
  </si>
  <si>
    <r>
      <t>R</t>
    </r>
    <r>
      <rPr>
        <vertAlign val="subscript"/>
        <sz val="11"/>
        <color theme="1"/>
        <rFont val="Calibri"/>
        <family val="2"/>
        <charset val="238"/>
        <scheme val="minor"/>
      </rPr>
      <t>b-k</t>
    </r>
    <r>
      <rPr>
        <sz val="11"/>
        <color theme="1"/>
        <rFont val="Calibri"/>
        <charset val="1"/>
      </rPr>
      <t>=</t>
    </r>
  </si>
  <si>
    <t>Hőellenállások soros összege folyadéktól gipszk. külső felületével érintkező levegőig</t>
  </si>
  <si>
    <r>
      <t>R</t>
    </r>
    <r>
      <rPr>
        <vertAlign val="subscript"/>
        <sz val="11"/>
        <color theme="1"/>
        <rFont val="Calibri"/>
        <family val="2"/>
        <charset val="238"/>
        <scheme val="minor"/>
      </rPr>
      <t>b-k'</t>
    </r>
    <r>
      <rPr>
        <sz val="11"/>
        <color theme="1"/>
        <rFont val="Calibri"/>
        <charset val="1"/>
      </rPr>
      <t>=</t>
    </r>
  </si>
  <si>
    <t>Hőellenállások soros összege folyadéktól lemezív külső felületével érintkező levegőig</t>
  </si>
  <si>
    <t>m=</t>
  </si>
  <si>
    <t>Bordaparaméter</t>
  </si>
  <si>
    <t>H=</t>
  </si>
  <si>
    <t>Borda magassága</t>
  </si>
  <si>
    <t>η=</t>
  </si>
  <si>
    <t>Borda hatásfoka</t>
  </si>
  <si>
    <t>Q'</t>
  </si>
  <si>
    <t>Q=</t>
  </si>
  <si>
    <t>q=</t>
  </si>
  <si>
    <r>
      <t xml:space="preserve">t </t>
    </r>
    <r>
      <rPr>
        <vertAlign val="subscript"/>
        <sz val="11"/>
        <color theme="0"/>
        <rFont val="Calibri"/>
        <family val="2"/>
        <charset val="238"/>
        <scheme val="minor"/>
      </rPr>
      <t>f</t>
    </r>
    <r>
      <rPr>
        <sz val="11"/>
        <color theme="0"/>
        <rFont val="Calibri"/>
        <family val="2"/>
        <charset val="238"/>
      </rPr>
      <t>=</t>
    </r>
  </si>
  <si>
    <r>
      <t xml:space="preserve">T </t>
    </r>
    <r>
      <rPr>
        <vertAlign val="subscript"/>
        <sz val="11"/>
        <color theme="0"/>
        <rFont val="Calibri"/>
        <family val="2"/>
        <charset val="238"/>
        <scheme val="minor"/>
      </rPr>
      <t>f</t>
    </r>
    <r>
      <rPr>
        <sz val="11"/>
        <color theme="0"/>
        <rFont val="Calibri"/>
        <family val="2"/>
        <charset val="238"/>
      </rPr>
      <t>=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</si>
</sst>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9">
    <numFmt numFmtId="164" formatCode="#,##0\ [$ cm]"/>
    <numFmt numFmtId="165" formatCode="_-* #,##0&quot; Ft&quot;_-;\-* #,##0&quot; Ft&quot;_-;_-* \-??&quot; Ft&quot;_-;_-@"/>
    <numFmt numFmtId="166" formatCode="#,##0\ [$ db]"/>
    <numFmt numFmtId="167" formatCode="#,##0.0\ [$ m]"/>
    <numFmt numFmtId="168" formatCode="#,##0\ [$ m]"/>
    <numFmt numFmtId="169" formatCode="#,##0\ [$ Ft/m]"/>
    <numFmt numFmtId="170" formatCode="#,##0.00\ [$ m2]"/>
    <numFmt numFmtId="171" formatCode="#,##0.0\ [$ W]"/>
    <numFmt numFmtId="172" formatCode="#,##0\ [$ W]"/>
    <numFmt numFmtId="173" formatCode="#,##0\ [$ ˇC szoba]"/>
    <numFmt numFmtId="174" formatCode="#,##0.0\ [$ W/m2]"/>
    <numFmt numFmtId="175" formatCode="#,##0\ [$ W/helyiség]"/>
    <numFmt numFmtId="176" formatCode="#,##0&quot; Ft&quot;"/>
    <numFmt numFmtId="177" formatCode="#,##0\ [$ db T]"/>
    <numFmt numFmtId="178" formatCode="#,##0\ [$ db szűkítő]"/>
    <numFmt numFmtId="179" formatCode="#,##0\ [$ körök száma]"/>
    <numFmt numFmtId="180" formatCode="_-* #,##0\ [$Ft-40E]_-;\-* #,##0\ [$Ft-40E]_-;_-* \-??\ [$Ft-40E]_-;_-@"/>
    <numFmt numFmtId="181" formatCode="#,##0\ [$ km]"/>
    <numFmt numFmtId="182" formatCode="#\ ###\ ###\ ###\ ###&quot; Ft&quot;"/>
    <numFmt numFmtId="183" formatCode="#.0&quot; °C&quot;"/>
    <numFmt numFmtId="184" formatCode="0.0"/>
    <numFmt numFmtId="185" formatCode="#0.0&quot; °C&quot;"/>
    <numFmt numFmtId="186" formatCode="0.000#&quot; [m]&quot;"/>
    <numFmt numFmtId="187" formatCode="0.000#&quot; [m²]&quot;"/>
    <numFmt numFmtId="188" formatCode="##0.00&quot; [W/m² K]&quot;"/>
    <numFmt numFmtId="189" formatCode="0.0000&quot; [K/W]&quot;"/>
    <numFmt numFmtId="190" formatCode="00.0&quot; [1/m]&quot;"/>
    <numFmt numFmtId="191" formatCode="0.000&quot; [m]&quot;"/>
    <numFmt numFmtId="192" formatCode="0.0000&quot; [-]&quot;"/>
  </numFmts>
  <fonts count="15" x14ac:knownFonts="1">
    <font>
      <sz val="11"/>
      <color theme="1"/>
      <name val="Calibri"/>
      <charset val="1"/>
    </font>
    <font>
      <sz val="11"/>
      <color rgb="FFFF0000"/>
      <name val="Calibri"/>
      <family val="2"/>
      <charset val="238"/>
    </font>
    <font>
      <b/>
      <sz val="11"/>
      <color theme="1"/>
      <name val="Calibri"/>
      <family val="2"/>
      <charset val="238"/>
    </font>
    <font>
      <sz val="12"/>
      <color theme="1"/>
      <name val="Arial"/>
      <family val="2"/>
      <charset val="238"/>
    </font>
    <font>
      <b/>
      <sz val="11"/>
      <color rgb="FFFF0000"/>
      <name val="Calibri"/>
      <family val="2"/>
      <charset val="238"/>
    </font>
    <font>
      <b/>
      <sz val="11"/>
      <color rgb="FF0C0C0C"/>
      <name val="Calibri"/>
      <family val="2"/>
      <charset val="238"/>
    </font>
    <font>
      <sz val="11"/>
      <color rgb="FF0C0C0C"/>
      <name val="Calibri"/>
      <family val="2"/>
      <charset val="238"/>
    </font>
    <font>
      <sz val="11"/>
      <color theme="1"/>
      <name val="Calibri"/>
      <family val="2"/>
      <charset val="238"/>
    </font>
    <font>
      <sz val="11"/>
      <color theme="0"/>
      <name val="Calibri"/>
      <family val="2"/>
      <charset val="238"/>
      <scheme val="minor"/>
    </font>
    <font>
      <b/>
      <sz val="10"/>
      <color theme="1"/>
      <name val="Arial"/>
      <family val="2"/>
      <charset val="238"/>
    </font>
    <font>
      <sz val="10"/>
      <color theme="1"/>
      <name val="Arial"/>
      <family val="2"/>
      <charset val="238"/>
    </font>
    <font>
      <sz val="11"/>
      <color theme="0"/>
      <name val="Calibri"/>
      <family val="2"/>
      <charset val="238"/>
    </font>
    <font>
      <vertAlign val="subscript"/>
      <sz val="11"/>
      <color theme="1"/>
      <name val="Calibri"/>
      <family val="2"/>
      <charset val="238"/>
      <scheme val="minor"/>
    </font>
    <font>
      <vertAlign val="subscript"/>
      <sz val="11"/>
      <color theme="1"/>
      <name val="Calibri"/>
      <family val="2"/>
      <charset val="238"/>
    </font>
    <font>
      <vertAlign val="subscript"/>
      <sz val="11"/>
      <color theme="0"/>
      <name val="Calibri"/>
      <family val="2"/>
      <charset val="238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BFBFBF"/>
        <bgColor rgb="FFADB9CA"/>
      </patternFill>
    </fill>
    <fill>
      <patternFill patternType="solid">
        <fgColor theme="0"/>
        <bgColor rgb="FFFFFFCC"/>
      </patternFill>
    </fill>
    <fill>
      <patternFill patternType="solid">
        <fgColor rgb="FFC5E0B3"/>
        <bgColor rgb="FFD8D8D8"/>
      </patternFill>
    </fill>
    <fill>
      <patternFill patternType="solid">
        <fgColor rgb="FFBDD6EE"/>
        <bgColor rgb="FFD8D8D8"/>
      </patternFill>
    </fill>
    <fill>
      <patternFill patternType="solid">
        <fgColor rgb="FFFF0000"/>
        <bgColor rgb="FF993300"/>
      </patternFill>
    </fill>
    <fill>
      <patternFill patternType="solid">
        <fgColor rgb="FFDEEAF6"/>
        <bgColor rgb="FFD8D8D8"/>
      </patternFill>
    </fill>
    <fill>
      <patternFill patternType="solid">
        <fgColor rgb="FFA8D08D"/>
        <bgColor rgb="FF92D05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4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183">
    <xf numFmtId="0" fontId="0" fillId="0" borderId="0" xfId="0"/>
    <xf numFmtId="0" fontId="0" fillId="0" borderId="0" xfId="0" applyAlignment="1" applyProtection="1"/>
    <xf numFmtId="0" fontId="0" fillId="0" borderId="0" xfId="0" applyFont="1" applyAlignment="1" applyProtection="1"/>
    <xf numFmtId="0" fontId="0" fillId="0" borderId="2" xfId="0" applyFont="1" applyBorder="1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0" fillId="0" borderId="2" xfId="0" applyFont="1" applyBorder="1" applyAlignment="1" applyProtection="1">
      <alignment horizontal="center"/>
    </xf>
    <xf numFmtId="166" fontId="0" fillId="0" borderId="2" xfId="0" applyNumberFormat="1" applyFont="1" applyBorder="1" applyAlignment="1" applyProtection="1"/>
    <xf numFmtId="165" fontId="0" fillId="0" borderId="2" xfId="0" applyNumberFormat="1" applyFont="1" applyBorder="1" applyAlignment="1" applyProtection="1"/>
    <xf numFmtId="165" fontId="0" fillId="0" borderId="0" xfId="0" applyNumberFormat="1" applyFont="1" applyAlignment="1" applyProtection="1"/>
    <xf numFmtId="168" fontId="0" fillId="0" borderId="2" xfId="0" applyNumberFormat="1" applyFont="1" applyBorder="1" applyAlignment="1" applyProtection="1"/>
    <xf numFmtId="165" fontId="1" fillId="0" borderId="0" xfId="0" applyNumberFormat="1" applyFont="1" applyAlignment="1" applyProtection="1"/>
    <xf numFmtId="0" fontId="0" fillId="0" borderId="0" xfId="0" applyFont="1" applyAlignment="1" applyProtection="1">
      <alignment horizontal="center"/>
    </xf>
    <xf numFmtId="0" fontId="0" fillId="0" borderId="6" xfId="0" applyFont="1" applyBorder="1" applyAlignment="1" applyProtection="1">
      <alignment horizontal="center"/>
    </xf>
    <xf numFmtId="0" fontId="0" fillId="0" borderId="7" xfId="0" applyFont="1" applyBorder="1" applyAlignment="1" applyProtection="1">
      <alignment horizontal="center"/>
    </xf>
    <xf numFmtId="0" fontId="0" fillId="3" borderId="8" xfId="0" applyFont="1" applyFill="1" applyBorder="1" applyAlignment="1" applyProtection="1">
      <alignment horizontal="center" vertical="center" wrapText="1"/>
    </xf>
    <xf numFmtId="0" fontId="0" fillId="3" borderId="9" xfId="0" applyFont="1" applyFill="1" applyBorder="1" applyAlignment="1" applyProtection="1">
      <alignment horizontal="center" vertical="center" wrapText="1"/>
    </xf>
    <xf numFmtId="0" fontId="0" fillId="3" borderId="10" xfId="0" applyFont="1" applyFill="1" applyBorder="1" applyAlignment="1" applyProtection="1">
      <alignment horizontal="center" vertical="center" wrapText="1"/>
    </xf>
    <xf numFmtId="0" fontId="0" fillId="0" borderId="1" xfId="0" applyFont="1" applyBorder="1" applyAlignment="1" applyProtection="1">
      <alignment horizontal="center" vertical="center" wrapText="1"/>
    </xf>
    <xf numFmtId="0" fontId="0" fillId="3" borderId="11" xfId="0" applyFont="1" applyFill="1" applyBorder="1" applyAlignment="1" applyProtection="1">
      <alignment horizontal="center" vertical="center"/>
    </xf>
    <xf numFmtId="0" fontId="3" fillId="4" borderId="1" xfId="0" applyFont="1" applyFill="1" applyBorder="1" applyAlignment="1" applyProtection="1">
      <alignment horizontal="center" vertical="center"/>
    </xf>
    <xf numFmtId="0" fontId="0" fillId="0" borderId="12" xfId="0" applyFont="1" applyBorder="1" applyAlignment="1" applyProtection="1">
      <alignment horizontal="center" vertical="center"/>
    </xf>
    <xf numFmtId="0" fontId="0" fillId="0" borderId="4" xfId="0" applyFont="1" applyBorder="1" applyAlignment="1" applyProtection="1">
      <alignment horizontal="center" vertical="center"/>
    </xf>
    <xf numFmtId="0" fontId="0" fillId="0" borderId="2" xfId="0" applyFont="1" applyBorder="1" applyAlignment="1" applyProtection="1">
      <alignment horizontal="center" vertical="center" wrapText="1"/>
    </xf>
    <xf numFmtId="164" fontId="0" fillId="5" borderId="13" xfId="0" applyNumberFormat="1" applyFont="1" applyFill="1" applyBorder="1" applyAlignment="1" applyProtection="1">
      <alignment horizontal="center" vertical="center"/>
    </xf>
    <xf numFmtId="164" fontId="0" fillId="5" borderId="2" xfId="0" applyNumberFormat="1" applyFont="1" applyFill="1" applyBorder="1" applyAlignment="1" applyProtection="1">
      <alignment horizontal="center" vertical="center"/>
    </xf>
    <xf numFmtId="170" fontId="0" fillId="5" borderId="2" xfId="0" applyNumberFormat="1" applyFont="1" applyFill="1" applyBorder="1" applyAlignment="1" applyProtection="1">
      <alignment horizontal="center" vertical="center"/>
    </xf>
    <xf numFmtId="171" fontId="0" fillId="6" borderId="2" xfId="0" applyNumberFormat="1" applyFont="1" applyFill="1" applyBorder="1" applyAlignment="1" applyProtection="1">
      <alignment horizontal="center" vertical="center"/>
    </xf>
    <xf numFmtId="171" fontId="0" fillId="7" borderId="5" xfId="0" applyNumberFormat="1" applyFont="1" applyFill="1" applyBorder="1" applyAlignment="1" applyProtection="1">
      <alignment horizontal="center" vertical="center"/>
    </xf>
    <xf numFmtId="167" fontId="0" fillId="0" borderId="14" xfId="0" applyNumberFormat="1" applyFont="1" applyBorder="1" applyAlignment="1" applyProtection="1">
      <alignment horizontal="center" vertical="center"/>
    </xf>
    <xf numFmtId="0" fontId="0" fillId="5" borderId="15" xfId="0" applyFont="1" applyFill="1" applyBorder="1" applyAlignment="1" applyProtection="1">
      <alignment horizontal="center" vertical="center"/>
    </xf>
    <xf numFmtId="166" fontId="0" fillId="5" borderId="14" xfId="0" applyNumberFormat="1" applyFont="1" applyFill="1" applyBorder="1" applyAlignment="1" applyProtection="1">
      <alignment horizontal="center" vertical="center"/>
    </xf>
    <xf numFmtId="0" fontId="0" fillId="5" borderId="16" xfId="0" applyFont="1" applyFill="1" applyBorder="1" applyAlignment="1" applyProtection="1">
      <alignment horizontal="center" vertical="center"/>
    </xf>
    <xf numFmtId="166" fontId="0" fillId="0" borderId="4" xfId="0" applyNumberFormat="1" applyFont="1" applyBorder="1" applyAlignment="1" applyProtection="1">
      <alignment horizontal="center" vertical="center"/>
    </xf>
    <xf numFmtId="171" fontId="0" fillId="6" borderId="2" xfId="0" applyNumberFormat="1" applyFont="1" applyFill="1" applyBorder="1" applyAlignment="1" applyProtection="1">
      <alignment horizontal="center"/>
    </xf>
    <xf numFmtId="171" fontId="0" fillId="7" borderId="2" xfId="0" applyNumberFormat="1" applyFont="1" applyFill="1" applyBorder="1" applyAlignment="1" applyProtection="1">
      <alignment horizontal="center"/>
    </xf>
    <xf numFmtId="168" fontId="0" fillId="0" borderId="2" xfId="0" applyNumberFormat="1" applyFont="1" applyBorder="1" applyAlignment="1" applyProtection="1">
      <alignment horizontal="center"/>
    </xf>
    <xf numFmtId="170" fontId="0" fillId="0" borderId="2" xfId="0" applyNumberFormat="1" applyFont="1" applyBorder="1" applyAlignment="1" applyProtection="1">
      <alignment horizontal="center"/>
    </xf>
    <xf numFmtId="0" fontId="2" fillId="0" borderId="0" xfId="0" applyFont="1" applyAlignment="1" applyProtection="1"/>
    <xf numFmtId="164" fontId="0" fillId="0" borderId="13" xfId="0" applyNumberFormat="1" applyFont="1" applyBorder="1" applyAlignment="1" applyProtection="1">
      <alignment horizontal="center" vertical="center"/>
    </xf>
    <xf numFmtId="164" fontId="0" fillId="0" borderId="2" xfId="0" applyNumberFormat="1" applyFont="1" applyBorder="1" applyAlignment="1" applyProtection="1">
      <alignment horizontal="center" vertical="center"/>
    </xf>
    <xf numFmtId="170" fontId="0" fillId="0" borderId="2" xfId="0" applyNumberFormat="1" applyFont="1" applyBorder="1" applyAlignment="1" applyProtection="1">
      <alignment horizontal="center" vertical="center"/>
    </xf>
    <xf numFmtId="0" fontId="0" fillId="0" borderId="15" xfId="0" applyFont="1" applyBorder="1" applyAlignment="1" applyProtection="1">
      <alignment horizontal="center" vertical="center"/>
    </xf>
    <xf numFmtId="166" fontId="0" fillId="0" borderId="14" xfId="0" applyNumberFormat="1" applyFont="1" applyBorder="1" applyAlignment="1" applyProtection="1">
      <alignment horizontal="center" vertical="center"/>
    </xf>
    <xf numFmtId="0" fontId="0" fillId="0" borderId="17" xfId="0" applyFont="1" applyBorder="1" applyAlignment="1" applyProtection="1">
      <alignment horizontal="center" vertical="center"/>
    </xf>
    <xf numFmtId="0" fontId="0" fillId="5" borderId="17" xfId="0" applyFont="1" applyFill="1" applyBorder="1" applyAlignment="1" applyProtection="1">
      <alignment horizontal="center" vertical="center"/>
    </xf>
    <xf numFmtId="167" fontId="0" fillId="0" borderId="18" xfId="0" applyNumberFormat="1" applyFont="1" applyBorder="1" applyAlignment="1" applyProtection="1">
      <alignment horizontal="center" vertical="center"/>
    </xf>
    <xf numFmtId="166" fontId="0" fillId="5" borderId="18" xfId="0" applyNumberFormat="1" applyFont="1" applyFill="1" applyBorder="1" applyAlignment="1" applyProtection="1">
      <alignment horizontal="center" vertical="center"/>
    </xf>
    <xf numFmtId="166" fontId="0" fillId="0" borderId="2" xfId="0" applyNumberFormat="1" applyFont="1" applyBorder="1" applyAlignment="1" applyProtection="1">
      <alignment horizontal="center"/>
    </xf>
    <xf numFmtId="172" fontId="0" fillId="6" borderId="2" xfId="0" applyNumberFormat="1" applyFont="1" applyFill="1" applyBorder="1" applyAlignment="1" applyProtection="1">
      <alignment horizontal="center"/>
    </xf>
    <xf numFmtId="172" fontId="0" fillId="7" borderId="2" xfId="0" applyNumberFormat="1" applyFont="1" applyFill="1" applyBorder="1" applyAlignment="1" applyProtection="1">
      <alignment horizontal="center"/>
    </xf>
    <xf numFmtId="165" fontId="0" fillId="0" borderId="2" xfId="0" applyNumberFormat="1" applyFont="1" applyBorder="1" applyAlignment="1" applyProtection="1">
      <alignment horizontal="center"/>
    </xf>
    <xf numFmtId="170" fontId="4" fillId="2" borderId="2" xfId="0" applyNumberFormat="1" applyFont="1" applyFill="1" applyBorder="1" applyAlignment="1" applyProtection="1">
      <alignment horizontal="center"/>
    </xf>
    <xf numFmtId="173" fontId="0" fillId="0" borderId="2" xfId="0" applyNumberFormat="1" applyFont="1" applyBorder="1" applyAlignment="1" applyProtection="1">
      <alignment vertical="center"/>
    </xf>
    <xf numFmtId="0" fontId="0" fillId="0" borderId="2" xfId="0" applyFont="1" applyBorder="1" applyAlignment="1" applyProtection="1"/>
    <xf numFmtId="174" fontId="0" fillId="6" borderId="2" xfId="0" applyNumberFormat="1" applyFont="1" applyFill="1" applyBorder="1" applyAlignment="1" applyProtection="1">
      <alignment horizontal="center" vertical="center"/>
    </xf>
    <xf numFmtId="175" fontId="0" fillId="8" borderId="2" xfId="0" applyNumberFormat="1" applyFont="1" applyFill="1" applyBorder="1" applyAlignment="1" applyProtection="1"/>
    <xf numFmtId="174" fontId="0" fillId="7" borderId="2" xfId="0" applyNumberFormat="1" applyFont="1" applyFill="1" applyBorder="1" applyAlignment="1" applyProtection="1">
      <alignment horizontal="center" vertical="center"/>
    </xf>
    <xf numFmtId="175" fontId="0" fillId="7" borderId="2" xfId="0" applyNumberFormat="1" applyFont="1" applyFill="1" applyBorder="1" applyAlignment="1" applyProtection="1"/>
    <xf numFmtId="0" fontId="2" fillId="0" borderId="9" xfId="0" applyFont="1" applyBorder="1" applyAlignment="1" applyProtection="1"/>
    <xf numFmtId="165" fontId="2" fillId="0" borderId="10" xfId="0" applyNumberFormat="1" applyFont="1" applyBorder="1" applyAlignment="1" applyProtection="1"/>
    <xf numFmtId="0" fontId="0" fillId="0" borderId="8" xfId="0" applyFont="1" applyBorder="1" applyAlignment="1" applyProtection="1"/>
    <xf numFmtId="0" fontId="0" fillId="0" borderId="9" xfId="0" applyFont="1" applyBorder="1" applyAlignment="1" applyProtection="1">
      <alignment horizontal="left"/>
    </xf>
    <xf numFmtId="170" fontId="0" fillId="0" borderId="9" xfId="0" applyNumberFormat="1" applyFont="1" applyBorder="1" applyAlignment="1" applyProtection="1"/>
    <xf numFmtId="176" fontId="2" fillId="0" borderId="19" xfId="0" applyNumberFormat="1" applyFont="1" applyBorder="1" applyAlignment="1" applyProtection="1">
      <alignment horizontal="right"/>
    </xf>
    <xf numFmtId="166" fontId="0" fillId="0" borderId="0" xfId="0" applyNumberFormat="1" applyFont="1" applyAlignment="1" applyProtection="1"/>
    <xf numFmtId="0" fontId="2" fillId="0" borderId="2" xfId="0" applyFont="1" applyBorder="1" applyAlignment="1" applyProtection="1"/>
    <xf numFmtId="176" fontId="2" fillId="0" borderId="5" xfId="0" applyNumberFormat="1" applyFont="1" applyBorder="1" applyAlignment="1" applyProtection="1"/>
    <xf numFmtId="0" fontId="0" fillId="0" borderId="13" xfId="0" applyFont="1" applyBorder="1" applyAlignment="1" applyProtection="1"/>
    <xf numFmtId="177" fontId="0" fillId="0" borderId="2" xfId="0" applyNumberFormat="1" applyFont="1" applyBorder="1" applyAlignment="1" applyProtection="1"/>
    <xf numFmtId="0" fontId="0" fillId="0" borderId="20" xfId="0" applyFont="1" applyBorder="1" applyAlignment="1" applyProtection="1"/>
    <xf numFmtId="0" fontId="1" fillId="0" borderId="21" xfId="0" applyFont="1" applyBorder="1" applyAlignment="1" applyProtection="1"/>
    <xf numFmtId="0" fontId="0" fillId="0" borderId="20" xfId="0" applyFont="1" applyBorder="1" applyAlignment="1" applyProtection="1">
      <alignment horizontal="center"/>
    </xf>
    <xf numFmtId="0" fontId="0" fillId="0" borderId="22" xfId="0" applyFont="1" applyBorder="1" applyAlignment="1" applyProtection="1"/>
    <xf numFmtId="178" fontId="0" fillId="0" borderId="2" xfId="0" applyNumberFormat="1" applyFont="1" applyBorder="1" applyAlignment="1" applyProtection="1"/>
    <xf numFmtId="0" fontId="0" fillId="0" borderId="23" xfId="0" applyFont="1" applyBorder="1" applyAlignment="1" applyProtection="1"/>
    <xf numFmtId="170" fontId="0" fillId="0" borderId="24" xfId="0" applyNumberFormat="1" applyFont="1" applyBorder="1" applyAlignment="1" applyProtection="1">
      <alignment horizontal="center"/>
    </xf>
    <xf numFmtId="170" fontId="0" fillId="0" borderId="20" xfId="0" applyNumberFormat="1" applyFont="1" applyBorder="1" applyAlignment="1" applyProtection="1"/>
    <xf numFmtId="0" fontId="0" fillId="0" borderId="25" xfId="0" applyFont="1" applyBorder="1" applyAlignment="1" applyProtection="1"/>
    <xf numFmtId="0" fontId="2" fillId="0" borderId="26" xfId="0" applyFont="1" applyBorder="1" applyAlignment="1" applyProtection="1">
      <alignment horizontal="right"/>
    </xf>
    <xf numFmtId="165" fontId="2" fillId="0" borderId="26" xfId="0" applyNumberFormat="1" applyFont="1" applyBorder="1" applyAlignment="1" applyProtection="1"/>
    <xf numFmtId="176" fontId="2" fillId="0" borderId="3" xfId="0" applyNumberFormat="1" applyFont="1" applyBorder="1" applyAlignment="1" applyProtection="1">
      <alignment horizontal="right"/>
    </xf>
    <xf numFmtId="179" fontId="0" fillId="0" borderId="2" xfId="0" applyNumberFormat="1" applyFont="1" applyBorder="1" applyAlignment="1" applyProtection="1"/>
    <xf numFmtId="0" fontId="5" fillId="0" borderId="0" xfId="0" applyFont="1" applyAlignment="1" applyProtection="1"/>
    <xf numFmtId="0" fontId="6" fillId="0" borderId="0" xfId="0" applyFont="1" applyAlignment="1" applyProtection="1"/>
    <xf numFmtId="176" fontId="0" fillId="0" borderId="0" xfId="0" applyNumberFormat="1" applyFont="1" applyAlignment="1" applyProtection="1"/>
    <xf numFmtId="176" fontId="1" fillId="0" borderId="0" xfId="0" applyNumberFormat="1" applyFont="1" applyAlignment="1" applyProtection="1"/>
    <xf numFmtId="0" fontId="0" fillId="0" borderId="27" xfId="0" applyFont="1" applyBorder="1" applyAlignment="1" applyProtection="1"/>
    <xf numFmtId="0" fontId="0" fillId="0" borderId="28" xfId="0" applyFont="1" applyBorder="1" applyAlignment="1" applyProtection="1"/>
    <xf numFmtId="176" fontId="2" fillId="0" borderId="29" xfId="0" applyNumberFormat="1" applyFont="1" applyBorder="1" applyAlignment="1" applyProtection="1">
      <alignment horizontal="right"/>
    </xf>
    <xf numFmtId="165" fontId="2" fillId="0" borderId="0" xfId="0" applyNumberFormat="1" applyFont="1" applyAlignment="1" applyProtection="1"/>
    <xf numFmtId="169" fontId="0" fillId="0" borderId="0" xfId="0" applyNumberFormat="1" applyFont="1" applyAlignment="1" applyProtection="1">
      <alignment horizontal="right"/>
    </xf>
    <xf numFmtId="168" fontId="0" fillId="0" borderId="0" xfId="0" applyNumberFormat="1" applyFont="1" applyAlignment="1" applyProtection="1">
      <alignment horizontal="center"/>
    </xf>
    <xf numFmtId="165" fontId="0" fillId="0" borderId="0" xfId="0" applyNumberFormat="1" applyFont="1" applyAlignment="1" applyProtection="1">
      <alignment horizontal="center"/>
    </xf>
    <xf numFmtId="165" fontId="0" fillId="0" borderId="0" xfId="0" applyNumberFormat="1" applyFont="1" applyAlignment="1" applyProtection="1">
      <alignment horizontal="right"/>
    </xf>
    <xf numFmtId="166" fontId="0" fillId="0" borderId="0" xfId="0" applyNumberFormat="1" applyFont="1" applyAlignment="1" applyProtection="1">
      <alignment horizontal="center" vertical="center"/>
    </xf>
    <xf numFmtId="0" fontId="0" fillId="0" borderId="0" xfId="0" applyFont="1" applyAlignment="1" applyProtection="1">
      <alignment horizontal="left"/>
    </xf>
    <xf numFmtId="0" fontId="0" fillId="0" borderId="0" xfId="0" applyFont="1" applyAlignment="1" applyProtection="1">
      <alignment vertical="center"/>
    </xf>
    <xf numFmtId="180" fontId="0" fillId="0" borderId="0" xfId="0" applyNumberFormat="1" applyFont="1" applyAlignment="1" applyProtection="1"/>
    <xf numFmtId="164" fontId="0" fillId="0" borderId="0" xfId="0" applyNumberFormat="1" applyAlignment="1" applyProtection="1"/>
    <xf numFmtId="0" fontId="0" fillId="0" borderId="2" xfId="0" applyFont="1" applyBorder="1" applyAlignment="1" applyProtection="1">
      <alignment vertical="center"/>
    </xf>
    <xf numFmtId="176" fontId="2" fillId="0" borderId="3" xfId="0" applyNumberFormat="1" applyFont="1" applyBorder="1" applyAlignment="1" applyProtection="1">
      <alignment vertical="center"/>
    </xf>
    <xf numFmtId="181" fontId="0" fillId="0" borderId="28" xfId="0" applyNumberFormat="1" applyFont="1" applyBorder="1" applyAlignment="1" applyProtection="1"/>
    <xf numFmtId="0" fontId="0" fillId="0" borderId="13" xfId="0" applyBorder="1" applyAlignment="1">
      <alignment horizontal="left"/>
    </xf>
    <xf numFmtId="0" fontId="0" fillId="0" borderId="0" xfId="0" applyAlignment="1">
      <alignment horizontal="center"/>
    </xf>
    <xf numFmtId="182" fontId="0" fillId="0" borderId="3" xfId="0" applyNumberFormat="1" applyBorder="1" applyAlignment="1">
      <alignment horizontal="center"/>
    </xf>
    <xf numFmtId="182" fontId="0" fillId="0" borderId="29" xfId="0" applyNumberFormat="1" applyBorder="1" applyAlignment="1">
      <alignment horizontal="center"/>
    </xf>
    <xf numFmtId="0" fontId="0" fillId="0" borderId="8" xfId="0" applyBorder="1" applyAlignment="1">
      <alignment horizontal="left"/>
    </xf>
    <xf numFmtId="182" fontId="0" fillId="0" borderId="19" xfId="0" applyNumberFormat="1" applyBorder="1" applyAlignment="1">
      <alignment horizontal="center"/>
    </xf>
    <xf numFmtId="0" fontId="0" fillId="10" borderId="30" xfId="0" applyFill="1" applyBorder="1" applyAlignment="1">
      <alignment horizontal="left"/>
    </xf>
    <xf numFmtId="0" fontId="0" fillId="10" borderId="31" xfId="0" applyFill="1" applyBorder="1" applyAlignment="1">
      <alignment horizontal="center" vertical="center"/>
    </xf>
    <xf numFmtId="0" fontId="0" fillId="0" borderId="13" xfId="0" applyFill="1" applyBorder="1" applyAlignment="1">
      <alignment horizontal="left"/>
    </xf>
    <xf numFmtId="0" fontId="0" fillId="0" borderId="27" xfId="0" applyFill="1" applyBorder="1" applyAlignment="1">
      <alignment horizontal="left"/>
    </xf>
    <xf numFmtId="0" fontId="8" fillId="0" borderId="0" xfId="0" applyFont="1" applyFill="1"/>
    <xf numFmtId="0" fontId="8" fillId="0" borderId="0" xfId="0" applyFont="1"/>
    <xf numFmtId="9" fontId="9" fillId="11" borderId="32" xfId="0" applyNumberFormat="1" applyFont="1" applyFill="1" applyBorder="1" applyAlignment="1">
      <alignment horizontal="center" vertical="center" wrapText="1"/>
    </xf>
    <xf numFmtId="0" fontId="0" fillId="0" borderId="21" xfId="0" applyBorder="1"/>
    <xf numFmtId="0" fontId="0" fillId="0" borderId="12" xfId="0" applyBorder="1"/>
    <xf numFmtId="183" fontId="10" fillId="11" borderId="8" xfId="0" applyNumberFormat="1" applyFont="1" applyFill="1" applyBorder="1" applyAlignment="1">
      <alignment horizontal="center" vertical="center" wrapText="1"/>
    </xf>
    <xf numFmtId="183" fontId="10" fillId="0" borderId="1" xfId="0" applyNumberFormat="1" applyFont="1" applyBorder="1" applyAlignment="1">
      <alignment horizontal="center" vertical="center" wrapText="1"/>
    </xf>
    <xf numFmtId="0" fontId="7" fillId="0" borderId="25" xfId="0" applyFont="1" applyBorder="1"/>
    <xf numFmtId="0" fontId="0" fillId="0" borderId="34" xfId="0" applyBorder="1"/>
    <xf numFmtId="183" fontId="10" fillId="11" borderId="13" xfId="0" applyNumberFormat="1" applyFont="1" applyFill="1" applyBorder="1" applyAlignment="1">
      <alignment horizontal="center" vertical="center" wrapText="1"/>
    </xf>
    <xf numFmtId="183" fontId="10" fillId="0" borderId="14" xfId="0" applyNumberFormat="1" applyFont="1" applyBorder="1" applyAlignment="1">
      <alignment horizontal="center" vertical="center" wrapText="1"/>
    </xf>
    <xf numFmtId="184" fontId="0" fillId="0" borderId="33" xfId="0" applyNumberFormat="1" applyBorder="1"/>
    <xf numFmtId="183" fontId="10" fillId="11" borderId="27" xfId="0" applyNumberFormat="1" applyFont="1" applyFill="1" applyBorder="1" applyAlignment="1">
      <alignment horizontal="center" vertical="center" wrapText="1"/>
    </xf>
    <xf numFmtId="183" fontId="10" fillId="0" borderId="18" xfId="0" applyNumberFormat="1" applyFont="1" applyBorder="1" applyAlignment="1">
      <alignment horizontal="center" vertical="center" wrapText="1"/>
    </xf>
    <xf numFmtId="0" fontId="0" fillId="0" borderId="0" xfId="0" applyAlignment="1">
      <alignment horizontal="right"/>
    </xf>
    <xf numFmtId="0" fontId="10" fillId="12" borderId="33" xfId="0" applyNumberFormat="1" applyFont="1" applyFill="1" applyBorder="1" applyAlignment="1" applyProtection="1">
      <alignment horizontal="center" vertical="center" wrapText="1"/>
      <protection locked="0"/>
    </xf>
    <xf numFmtId="0" fontId="10" fillId="12" borderId="26" xfId="0" applyNumberFormat="1" applyFont="1" applyFill="1" applyBorder="1" applyAlignment="1" applyProtection="1">
      <alignment horizontal="center" vertical="center" wrapText="1"/>
      <protection locked="0"/>
    </xf>
    <xf numFmtId="0" fontId="11" fillId="0" borderId="0" xfId="0" applyFont="1"/>
    <xf numFmtId="0" fontId="0" fillId="10" borderId="8" xfId="0" applyFill="1" applyBorder="1" applyAlignment="1">
      <alignment horizontal="right" vertical="center"/>
    </xf>
    <xf numFmtId="0" fontId="0" fillId="0" borderId="19" xfId="0" applyBorder="1" applyAlignment="1">
      <alignment vertical="center"/>
    </xf>
    <xf numFmtId="0" fontId="0" fillId="10" borderId="13" xfId="0" applyFill="1" applyBorder="1" applyAlignment="1">
      <alignment horizontal="right" vertical="center"/>
    </xf>
    <xf numFmtId="0" fontId="0" fillId="0" borderId="3" xfId="0" applyBorder="1" applyAlignment="1">
      <alignment vertical="center"/>
    </xf>
    <xf numFmtId="0" fontId="0" fillId="10" borderId="27" xfId="0" applyFill="1" applyBorder="1" applyAlignment="1">
      <alignment horizontal="right" vertical="center"/>
    </xf>
    <xf numFmtId="0" fontId="0" fillId="0" borderId="29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9" xfId="0" applyFont="1" applyBorder="1" applyAlignment="1">
      <alignment vertical="center"/>
    </xf>
    <xf numFmtId="186" fontId="0" fillId="0" borderId="9" xfId="0" applyNumberFormat="1" applyBorder="1" applyAlignment="1">
      <alignment vertical="center"/>
    </xf>
    <xf numFmtId="186" fontId="0" fillId="0" borderId="2" xfId="0" applyNumberFormat="1" applyBorder="1" applyAlignment="1">
      <alignment vertical="center"/>
    </xf>
    <xf numFmtId="0" fontId="0" fillId="0" borderId="3" xfId="0" applyFont="1" applyBorder="1" applyAlignment="1">
      <alignment vertical="center"/>
    </xf>
    <xf numFmtId="187" fontId="0" fillId="0" borderId="2" xfId="0" applyNumberFormat="1" applyBorder="1" applyAlignment="1">
      <alignment vertical="center"/>
    </xf>
    <xf numFmtId="187" fontId="0" fillId="0" borderId="28" xfId="0" applyNumberFormat="1" applyBorder="1" applyAlignment="1">
      <alignment vertical="center"/>
    </xf>
    <xf numFmtId="0" fontId="0" fillId="0" borderId="29" xfId="0" applyFont="1" applyBorder="1" applyAlignment="1">
      <alignment vertical="center"/>
    </xf>
    <xf numFmtId="0" fontId="7" fillId="0" borderId="0" xfId="0" applyFont="1"/>
    <xf numFmtId="0" fontId="7" fillId="13" borderId="2" xfId="0" applyFont="1" applyFill="1" applyBorder="1" applyAlignment="1">
      <alignment horizontal="center" vertical="center"/>
    </xf>
    <xf numFmtId="185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85" fontId="0" fillId="0" borderId="0" xfId="0" applyNumberFormat="1" applyBorder="1" applyAlignment="1">
      <alignment horizontal="center" vertical="center"/>
    </xf>
    <xf numFmtId="188" fontId="0" fillId="0" borderId="9" xfId="0" applyNumberFormat="1" applyBorder="1" applyAlignment="1">
      <alignment vertical="center"/>
    </xf>
    <xf numFmtId="188" fontId="0" fillId="0" borderId="2" xfId="0" applyNumberFormat="1" applyBorder="1" applyAlignment="1">
      <alignment vertical="center"/>
    </xf>
    <xf numFmtId="189" fontId="0" fillId="0" borderId="2" xfId="0" applyNumberFormat="1" applyBorder="1" applyAlignment="1">
      <alignment vertical="center"/>
    </xf>
    <xf numFmtId="189" fontId="0" fillId="0" borderId="28" xfId="0" applyNumberFormat="1" applyBorder="1" applyAlignment="1">
      <alignment vertical="center"/>
    </xf>
    <xf numFmtId="0" fontId="0" fillId="0" borderId="0" xfId="0" applyFill="1" applyBorder="1"/>
    <xf numFmtId="191" fontId="0" fillId="0" borderId="2" xfId="0" applyNumberFormat="1" applyBorder="1" applyAlignment="1">
      <alignment vertical="center"/>
    </xf>
    <xf numFmtId="190" fontId="0" fillId="0" borderId="9" xfId="0" applyNumberFormat="1" applyBorder="1" applyAlignment="1">
      <alignment vertical="center"/>
    </xf>
    <xf numFmtId="192" fontId="0" fillId="0" borderId="28" xfId="0" applyNumberFormat="1" applyBorder="1" applyAlignment="1">
      <alignment vertical="center"/>
    </xf>
    <xf numFmtId="184" fontId="0" fillId="0" borderId="0" xfId="0" applyNumberFormat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11" fillId="0" borderId="0" xfId="0" applyFont="1" applyBorder="1" applyAlignment="1">
      <alignment horizontal="right" vertical="center"/>
    </xf>
    <xf numFmtId="0" fontId="11" fillId="0" borderId="0" xfId="0" applyFont="1" applyFill="1" applyBorder="1" applyAlignment="1">
      <alignment horizontal="right" vertical="center"/>
    </xf>
    <xf numFmtId="185" fontId="11" fillId="0" borderId="0" xfId="0" applyNumberFormat="1" applyFont="1"/>
    <xf numFmtId="0" fontId="7" fillId="10" borderId="8" xfId="0" applyFont="1" applyFill="1" applyBorder="1" applyAlignment="1">
      <alignment horizontal="right" vertical="center"/>
    </xf>
    <xf numFmtId="0" fontId="7" fillId="10" borderId="13" xfId="0" applyFont="1" applyFill="1" applyBorder="1" applyAlignment="1">
      <alignment horizontal="right" vertical="center"/>
    </xf>
    <xf numFmtId="0" fontId="7" fillId="10" borderId="27" xfId="0" applyFont="1" applyFill="1" applyBorder="1" applyAlignment="1">
      <alignment horizontal="right" vertical="center"/>
    </xf>
    <xf numFmtId="0" fontId="0" fillId="9" borderId="6" xfId="0" applyFont="1" applyFill="1" applyBorder="1" applyAlignment="1" applyProtection="1">
      <alignment horizontal="center" vertical="center"/>
    </xf>
    <xf numFmtId="0" fontId="0" fillId="10" borderId="35" xfId="0" applyFill="1" applyBorder="1" applyAlignment="1">
      <alignment horizontal="center" vertical="center" wrapText="1"/>
    </xf>
    <xf numFmtId="0" fontId="0" fillId="10" borderId="37" xfId="0" applyFill="1" applyBorder="1" applyAlignment="1">
      <alignment horizontal="center" vertical="center" wrapText="1"/>
    </xf>
    <xf numFmtId="0" fontId="0" fillId="10" borderId="36" xfId="0" applyFill="1" applyBorder="1" applyAlignment="1">
      <alignment horizontal="center" vertical="center" wrapText="1"/>
    </xf>
    <xf numFmtId="0" fontId="0" fillId="10" borderId="38" xfId="0" applyFill="1" applyBorder="1" applyAlignment="1">
      <alignment horizontal="center" vertical="center" wrapText="1"/>
    </xf>
    <xf numFmtId="0" fontId="7" fillId="13" borderId="2" xfId="0" applyFont="1" applyFill="1" applyBorder="1" applyAlignment="1">
      <alignment horizontal="center" vertical="center"/>
    </xf>
    <xf numFmtId="185" fontId="0" fillId="0" borderId="0" xfId="0" applyNumberFormat="1" applyFill="1" applyBorder="1" applyAlignment="1">
      <alignment horizontal="center" vertical="center"/>
    </xf>
    <xf numFmtId="0" fontId="7" fillId="14" borderId="39" xfId="0" applyFont="1" applyFill="1" applyBorder="1" applyAlignment="1">
      <alignment vertical="center"/>
    </xf>
    <xf numFmtId="0" fontId="0" fillId="14" borderId="40" xfId="0" applyFill="1" applyBorder="1" applyAlignment="1">
      <alignment vertical="center"/>
    </xf>
    <xf numFmtId="185" fontId="0" fillId="0" borderId="8" xfId="0" applyNumberFormat="1" applyBorder="1" applyAlignment="1" applyProtection="1">
      <alignment horizontal="center" vertical="center" wrapText="1"/>
      <protection locked="0"/>
    </xf>
    <xf numFmtId="185" fontId="0" fillId="0" borderId="19" xfId="0" applyNumberFormat="1" applyBorder="1" applyAlignment="1" applyProtection="1">
      <alignment horizontal="center" vertical="center" wrapText="1"/>
      <protection locked="0"/>
    </xf>
    <xf numFmtId="185" fontId="0" fillId="0" borderId="13" xfId="0" applyNumberFormat="1" applyBorder="1" applyAlignment="1" applyProtection="1">
      <alignment horizontal="center" vertical="center"/>
      <protection locked="0"/>
    </xf>
    <xf numFmtId="185" fontId="0" fillId="0" borderId="3" xfId="0" applyNumberFormat="1" applyBorder="1" applyAlignment="1" applyProtection="1">
      <alignment horizontal="center" vertical="center"/>
      <protection locked="0"/>
    </xf>
    <xf numFmtId="185" fontId="0" fillId="0" borderId="27" xfId="0" applyNumberFormat="1" applyBorder="1" applyAlignment="1" applyProtection="1">
      <alignment horizontal="center" vertical="center"/>
      <protection locked="0"/>
    </xf>
    <xf numFmtId="185" fontId="0" fillId="0" borderId="29" xfId="0" applyNumberFormat="1" applyBorder="1" applyAlignment="1" applyProtection="1">
      <alignment horizontal="center" vertical="center"/>
      <protection locked="0"/>
    </xf>
    <xf numFmtId="0" fontId="0" fillId="0" borderId="9" xfId="0" applyBorder="1" applyAlignment="1" applyProtection="1">
      <alignment vertical="center"/>
      <protection locked="0"/>
    </xf>
    <xf numFmtId="0" fontId="0" fillId="0" borderId="2" xfId="0" applyBorder="1" applyAlignment="1" applyProtection="1">
      <alignment vertical="center"/>
      <protection locked="0"/>
    </xf>
    <xf numFmtId="0" fontId="0" fillId="0" borderId="28" xfId="0" applyBorder="1" applyAlignment="1" applyProtection="1">
      <alignment vertical="center"/>
      <protection locked="0"/>
    </xf>
  </cellXfs>
  <cellStyles count="1">
    <cellStyle name="Normál" xfId="0" builtinId="0"/>
  </cellStyles>
  <dxfs count="17"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79998168889431442"/>
        </patternFill>
      </fill>
    </dxf>
    <dxf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numFmt numFmtId="196" formatCode="0.0&quot; °C&quot;"/>
    </dxf>
    <dxf>
      <numFmt numFmtId="197" formatCode="0.0&quot; W/m²&quot;"/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right style="thin">
          <color auto="1"/>
        </right>
        <vertical/>
        <horizontal/>
      </border>
    </dxf>
    <dxf>
      <fill>
        <patternFill>
          <bgColor theme="9" tint="0.59996337778862885"/>
        </patternFill>
      </fill>
      <border>
        <top style="thin">
          <color auto="1"/>
        </top>
        <vertical/>
        <horizontal/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right style="thin">
          <color auto="1"/>
        </right>
        <bottom style="thin">
          <color auto="1"/>
        </bottom>
        <vertical/>
        <horizontal/>
      </border>
    </dxf>
    <dxf>
      <border>
        <left style="thin">
          <color auto="1"/>
        </left>
        <bottom style="thin">
          <color auto="1"/>
        </bottom>
        <vertical/>
        <horizontal/>
      </border>
    </dxf>
    <dxf>
      <border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>
          <bgColor rgb="FFFFC0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DEEAF6"/>
      <rgbColor rgb="FF660066"/>
      <rgbColor rgb="FFFF8080"/>
      <rgbColor rgb="FF0066CC"/>
      <rgbColor rgb="FFBDD6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3"/>
      <rgbColor rgb="FFFFFF99"/>
      <rgbColor rgb="FFADB9CA"/>
      <rgbColor rgb="FFFF99CC"/>
      <rgbColor rgb="FFCC99FF"/>
      <rgbColor rgb="FFD8D8D8"/>
      <rgbColor rgb="FF3366FF"/>
      <rgbColor rgb="FF33CCCC"/>
      <rgbColor rgb="FF92D050"/>
      <rgbColor rgb="FFFFCC00"/>
      <rgbColor rgb="FFFF9900"/>
      <rgbColor rgb="FFFF6600"/>
      <rgbColor rgb="FF666699"/>
      <rgbColor rgb="FFA8D08D"/>
      <rgbColor rgb="FF003366"/>
      <rgbColor rgb="FF339966"/>
      <rgbColor rgb="FF0C0C0C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35</xdr:row>
      <xdr:rowOff>139680</xdr:rowOff>
    </xdr:from>
    <xdr:to>
      <xdr:col>12</xdr:col>
      <xdr:colOff>239400</xdr:colOff>
      <xdr:row>71</xdr:row>
      <xdr:rowOff>33840</xdr:rowOff>
    </xdr:to>
    <xdr:pic>
      <xdr:nvPicPr>
        <xdr:cNvPr id="2" name="image1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6676920"/>
          <a:ext cx="13278600" cy="7095240"/>
        </a:xfrm>
        <a:prstGeom prst="rect">
          <a:avLst/>
        </a:prstGeom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"/>
  <sheetViews>
    <sheetView zoomScaleNormal="100" workbookViewId="0"/>
  </sheetViews>
  <sheetFormatPr defaultColWidth="14.42578125" defaultRowHeight="15" x14ac:dyDescent="0.25"/>
  <cols>
    <col min="1" max="1" width="20.7109375" customWidth="1"/>
    <col min="2" max="2" width="14.42578125" style="103"/>
  </cols>
  <sheetData>
    <row r="1" spans="1:2" ht="15.75" thickBot="1" x14ac:dyDescent="0.3">
      <c r="A1" s="108"/>
      <c r="B1" s="109" t="s">
        <v>40</v>
      </c>
    </row>
    <row r="2" spans="1:2" x14ac:dyDescent="0.25">
      <c r="A2" s="106" t="s">
        <v>41</v>
      </c>
      <c r="B2" s="107">
        <v>6668</v>
      </c>
    </row>
    <row r="3" spans="1:2" x14ac:dyDescent="0.25">
      <c r="A3" s="102" t="s">
        <v>42</v>
      </c>
      <c r="B3" s="104">
        <v>10000</v>
      </c>
    </row>
    <row r="4" spans="1:2" x14ac:dyDescent="0.25">
      <c r="A4" s="102" t="s">
        <v>43</v>
      </c>
      <c r="B4" s="104">
        <v>13335</v>
      </c>
    </row>
    <row r="5" spans="1:2" x14ac:dyDescent="0.25">
      <c r="A5" s="102" t="s">
        <v>44</v>
      </c>
      <c r="B5" s="104">
        <v>17535</v>
      </c>
    </row>
    <row r="6" spans="1:2" x14ac:dyDescent="0.25">
      <c r="A6" s="102" t="s">
        <v>45</v>
      </c>
      <c r="B6" s="104">
        <v>20803</v>
      </c>
    </row>
    <row r="7" spans="1:2" x14ac:dyDescent="0.25">
      <c r="A7" s="102" t="s">
        <v>46</v>
      </c>
      <c r="B7" s="104">
        <v>24270</v>
      </c>
    </row>
    <row r="8" spans="1:2" x14ac:dyDescent="0.25">
      <c r="A8" s="102" t="s">
        <v>47</v>
      </c>
      <c r="B8" s="104">
        <v>27737</v>
      </c>
    </row>
    <row r="9" spans="1:2" x14ac:dyDescent="0.25">
      <c r="A9" s="102" t="s">
        <v>48</v>
      </c>
      <c r="B9" s="104">
        <v>1833</v>
      </c>
    </row>
    <row r="10" spans="1:2" x14ac:dyDescent="0.25">
      <c r="A10" s="102" t="s">
        <v>49</v>
      </c>
      <c r="B10" s="104">
        <v>1323</v>
      </c>
    </row>
    <row r="11" spans="1:2" x14ac:dyDescent="0.25">
      <c r="A11" s="102" t="s">
        <v>50</v>
      </c>
      <c r="B11" s="104">
        <v>800</v>
      </c>
    </row>
    <row r="12" spans="1:2" x14ac:dyDescent="0.25">
      <c r="A12" s="102" t="s">
        <v>51</v>
      </c>
      <c r="B12" s="104">
        <v>506</v>
      </c>
    </row>
    <row r="13" spans="1:2" x14ac:dyDescent="0.25">
      <c r="A13" s="102" t="s">
        <v>52</v>
      </c>
      <c r="B13" s="104">
        <v>880</v>
      </c>
    </row>
    <row r="14" spans="1:2" x14ac:dyDescent="0.25">
      <c r="A14" s="102" t="s">
        <v>53</v>
      </c>
      <c r="B14" s="104">
        <v>33600</v>
      </c>
    </row>
    <row r="15" spans="1:2" x14ac:dyDescent="0.25">
      <c r="A15" s="102" t="s">
        <v>54</v>
      </c>
      <c r="B15" s="104">
        <v>39900</v>
      </c>
    </row>
    <row r="16" spans="1:2" x14ac:dyDescent="0.25">
      <c r="A16" s="102" t="s">
        <v>55</v>
      </c>
      <c r="B16" s="104">
        <v>44100</v>
      </c>
    </row>
    <row r="17" spans="1:2" x14ac:dyDescent="0.25">
      <c r="A17" s="102" t="s">
        <v>56</v>
      </c>
      <c r="B17" s="104">
        <v>50400</v>
      </c>
    </row>
    <row r="18" spans="1:2" x14ac:dyDescent="0.25">
      <c r="A18" s="102" t="s">
        <v>57</v>
      </c>
      <c r="B18" s="104">
        <v>57750</v>
      </c>
    </row>
    <row r="19" spans="1:2" x14ac:dyDescent="0.25">
      <c r="A19" s="102" t="s">
        <v>58</v>
      </c>
      <c r="B19" s="104">
        <v>68250</v>
      </c>
    </row>
    <row r="20" spans="1:2" x14ac:dyDescent="0.25">
      <c r="A20" s="102" t="s">
        <v>59</v>
      </c>
      <c r="B20" s="104">
        <v>73500</v>
      </c>
    </row>
    <row r="21" spans="1:2" ht="15.75" customHeight="1" x14ac:dyDescent="0.25">
      <c r="A21" s="102" t="s">
        <v>60</v>
      </c>
      <c r="B21" s="104">
        <v>82950</v>
      </c>
    </row>
    <row r="22" spans="1:2" ht="15.75" customHeight="1" x14ac:dyDescent="0.25">
      <c r="A22" s="102" t="s">
        <v>61</v>
      </c>
      <c r="B22" s="104">
        <v>92400</v>
      </c>
    </row>
    <row r="23" spans="1:2" ht="15.75" customHeight="1" x14ac:dyDescent="0.25">
      <c r="A23" s="102" t="s">
        <v>62</v>
      </c>
      <c r="B23" s="104">
        <v>98700</v>
      </c>
    </row>
    <row r="24" spans="1:2" ht="15.75" customHeight="1" x14ac:dyDescent="0.25">
      <c r="A24" s="102" t="s">
        <v>63</v>
      </c>
      <c r="B24" s="104">
        <v>102900</v>
      </c>
    </row>
    <row r="25" spans="1:2" ht="15.75" customHeight="1" x14ac:dyDescent="0.25">
      <c r="A25" s="102" t="s">
        <v>64</v>
      </c>
      <c r="B25" s="104">
        <v>8000</v>
      </c>
    </row>
    <row r="26" spans="1:2" ht="15.75" customHeight="1" x14ac:dyDescent="0.25">
      <c r="A26" s="102" t="s">
        <v>65</v>
      </c>
      <c r="B26" s="104">
        <v>310</v>
      </c>
    </row>
    <row r="27" spans="1:2" ht="15.75" customHeight="1" x14ac:dyDescent="0.25">
      <c r="A27" s="110" t="s">
        <v>66</v>
      </c>
      <c r="B27" s="104">
        <v>450</v>
      </c>
    </row>
    <row r="28" spans="1:2" ht="15.75" customHeight="1" thickBot="1" x14ac:dyDescent="0.3">
      <c r="A28" s="111" t="s">
        <v>67</v>
      </c>
      <c r="B28" s="105">
        <v>350</v>
      </c>
    </row>
    <row r="29" spans="1:2" ht="15.75" customHeight="1" x14ac:dyDescent="0.25"/>
    <row r="30" spans="1:2" ht="15.75" customHeight="1" x14ac:dyDescent="0.25"/>
    <row r="31" spans="1:2" ht="15.75" customHeight="1" x14ac:dyDescent="0.25"/>
    <row r="32" spans="1: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.511811023622047" footer="0.511811023622047"/>
  <pageSetup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02"/>
  <sheetViews>
    <sheetView tabSelected="1" zoomScaleNormal="100" workbookViewId="0"/>
  </sheetViews>
  <sheetFormatPr defaultColWidth="14.42578125" defaultRowHeight="15" x14ac:dyDescent="0.25"/>
  <cols>
    <col min="1" max="1" width="11.42578125" style="1" customWidth="1"/>
    <col min="2" max="2" width="11.28515625" style="1" customWidth="1"/>
    <col min="3" max="3" width="12.42578125" style="1" customWidth="1"/>
    <col min="4" max="4" width="14.85546875" style="1" customWidth="1"/>
    <col min="5" max="5" width="12.42578125" style="1" customWidth="1"/>
    <col min="6" max="6" width="27.5703125" style="1" customWidth="1"/>
    <col min="7" max="7" width="14.28515625" style="1" customWidth="1"/>
    <col min="8" max="8" width="15.140625" style="1" customWidth="1"/>
    <col min="9" max="9" width="11.42578125" style="1" customWidth="1"/>
    <col min="10" max="10" width="10.42578125" style="1" customWidth="1"/>
    <col min="11" max="11" width="31.28515625" style="1" customWidth="1"/>
    <col min="12" max="13" width="12.42578125" style="1" customWidth="1"/>
    <col min="14" max="14" width="26.5703125" style="1" customWidth="1"/>
    <col min="15" max="15" width="14.85546875" style="1" customWidth="1"/>
    <col min="16" max="16" width="15.7109375" style="1" customWidth="1"/>
    <col min="17" max="17" width="8.7109375" style="1" customWidth="1"/>
    <col min="18" max="18" width="7.140625" style="1" customWidth="1"/>
    <col min="19" max="19" width="7.28515625" style="1" customWidth="1"/>
    <col min="20" max="33" width="8.7109375" style="1" customWidth="1"/>
  </cols>
  <sheetData>
    <row r="1" spans="1:33" x14ac:dyDescent="0.25">
      <c r="G1" s="11"/>
      <c r="H1" s="12"/>
      <c r="I1" s="13"/>
      <c r="J1" s="11"/>
    </row>
    <row r="2" spans="1:33" ht="30" x14ac:dyDescent="0.25">
      <c r="A2" s="14" t="s">
        <v>0</v>
      </c>
      <c r="B2" s="15" t="s">
        <v>1</v>
      </c>
      <c r="C2" s="15" t="s">
        <v>2</v>
      </c>
      <c r="D2" s="15" t="s">
        <v>11</v>
      </c>
      <c r="E2" s="16" t="s">
        <v>12</v>
      </c>
      <c r="F2" s="17" t="s">
        <v>3</v>
      </c>
      <c r="G2" s="18" t="s">
        <v>13</v>
      </c>
      <c r="H2" s="19"/>
      <c r="I2" s="20" t="s">
        <v>13</v>
      </c>
      <c r="J2" s="21" t="s">
        <v>14</v>
      </c>
      <c r="K2" s="22" t="s">
        <v>15</v>
      </c>
      <c r="L2" s="22" t="s">
        <v>16</v>
      </c>
      <c r="M2" s="22" t="s">
        <v>17</v>
      </c>
      <c r="N2" s="3" t="s">
        <v>18</v>
      </c>
      <c r="O2" s="3" t="s">
        <v>2</v>
      </c>
      <c r="AE2" s="2"/>
      <c r="AF2" s="2"/>
      <c r="AG2" s="2"/>
    </row>
    <row r="3" spans="1:33" x14ac:dyDescent="0.25">
      <c r="A3" s="23">
        <v>40</v>
      </c>
      <c r="B3" s="24">
        <v>100</v>
      </c>
      <c r="C3" s="25">
        <v>0.4</v>
      </c>
      <c r="D3" s="26">
        <f t="shared" ref="D3:D9" si="0">C3*$E$12</f>
        <v>24.28</v>
      </c>
      <c r="E3" s="27">
        <f t="shared" ref="E3:E9" si="1">C3*$E$13</f>
        <v>29.439999999999998</v>
      </c>
      <c r="F3" s="28">
        <f>9.5</f>
        <v>9.5</v>
      </c>
      <c r="G3" s="29" t="s">
        <v>4</v>
      </c>
      <c r="H3" s="30"/>
      <c r="I3" s="31" t="s">
        <v>4</v>
      </c>
      <c r="J3" s="32"/>
      <c r="K3" s="33"/>
      <c r="L3" s="34"/>
      <c r="M3" s="7"/>
      <c r="N3" s="35"/>
      <c r="O3" s="36"/>
      <c r="AE3" s="2"/>
      <c r="AF3" s="37"/>
      <c r="AG3" s="2"/>
    </row>
    <row r="4" spans="1:33" x14ac:dyDescent="0.25">
      <c r="A4" s="38">
        <v>90</v>
      </c>
      <c r="B4" s="39">
        <v>150</v>
      </c>
      <c r="C4" s="40">
        <v>0.6</v>
      </c>
      <c r="D4" s="26">
        <f t="shared" si="0"/>
        <v>36.42</v>
      </c>
      <c r="E4" s="27">
        <f t="shared" si="1"/>
        <v>44.16</v>
      </c>
      <c r="F4" s="28">
        <v>13.5</v>
      </c>
      <c r="G4" s="41" t="s">
        <v>5</v>
      </c>
      <c r="H4" s="42"/>
      <c r="I4" s="43" t="s">
        <v>5</v>
      </c>
      <c r="J4" s="32"/>
      <c r="K4" s="33"/>
      <c r="L4" s="34"/>
      <c r="M4" s="7"/>
      <c r="N4" s="35"/>
      <c r="O4" s="36"/>
      <c r="AE4" s="2"/>
      <c r="AF4" s="37"/>
      <c r="AG4" s="2"/>
    </row>
    <row r="5" spans="1:33" x14ac:dyDescent="0.25">
      <c r="A5" s="23">
        <v>140</v>
      </c>
      <c r="B5" s="24">
        <v>200</v>
      </c>
      <c r="C5" s="25">
        <v>0.8</v>
      </c>
      <c r="D5" s="26">
        <f t="shared" si="0"/>
        <v>48.56</v>
      </c>
      <c r="E5" s="27">
        <f t="shared" si="1"/>
        <v>58.879999999999995</v>
      </c>
      <c r="F5" s="28">
        <v>17.5</v>
      </c>
      <c r="G5" s="29" t="s">
        <v>6</v>
      </c>
      <c r="H5" s="30"/>
      <c r="I5" s="44" t="s">
        <v>6</v>
      </c>
      <c r="J5" s="32"/>
      <c r="K5" s="33"/>
      <c r="L5" s="34"/>
      <c r="M5" s="7"/>
      <c r="N5" s="35"/>
      <c r="O5" s="36"/>
      <c r="AE5" s="2"/>
      <c r="AF5" s="37"/>
      <c r="AG5" s="2"/>
    </row>
    <row r="6" spans="1:33" x14ac:dyDescent="0.25">
      <c r="A6" s="38">
        <v>190</v>
      </c>
      <c r="B6" s="39">
        <v>250</v>
      </c>
      <c r="C6" s="40">
        <v>1</v>
      </c>
      <c r="D6" s="26">
        <f t="shared" si="0"/>
        <v>60.7</v>
      </c>
      <c r="E6" s="27">
        <f t="shared" si="1"/>
        <v>73.599999999999994</v>
      </c>
      <c r="F6" s="28">
        <v>21.5</v>
      </c>
      <c r="G6" s="41" t="s">
        <v>7</v>
      </c>
      <c r="H6" s="42"/>
      <c r="I6" s="43" t="s">
        <v>7</v>
      </c>
      <c r="J6" s="32"/>
      <c r="K6" s="33"/>
      <c r="L6" s="34"/>
      <c r="M6" s="7"/>
      <c r="N6" s="35"/>
      <c r="O6" s="36"/>
      <c r="AE6" s="2"/>
      <c r="AF6" s="37"/>
      <c r="AG6" s="2"/>
    </row>
    <row r="7" spans="1:33" x14ac:dyDescent="0.25">
      <c r="A7" s="23">
        <v>240</v>
      </c>
      <c r="B7" s="24">
        <v>300</v>
      </c>
      <c r="C7" s="25">
        <v>1.2</v>
      </c>
      <c r="D7" s="26">
        <f t="shared" si="0"/>
        <v>72.84</v>
      </c>
      <c r="E7" s="27">
        <f t="shared" si="1"/>
        <v>88.32</v>
      </c>
      <c r="F7" s="28">
        <v>25.5</v>
      </c>
      <c r="G7" s="29" t="s">
        <v>8</v>
      </c>
      <c r="H7" s="30"/>
      <c r="I7" s="44" t="s">
        <v>8</v>
      </c>
      <c r="J7" s="32"/>
      <c r="K7" s="33"/>
      <c r="L7" s="34"/>
      <c r="M7" s="7"/>
      <c r="N7" s="35"/>
      <c r="O7" s="36"/>
      <c r="AE7" s="2"/>
      <c r="AF7" s="37"/>
      <c r="AG7" s="2"/>
    </row>
    <row r="8" spans="1:33" x14ac:dyDescent="0.25">
      <c r="A8" s="38">
        <v>290</v>
      </c>
      <c r="B8" s="39">
        <v>350</v>
      </c>
      <c r="C8" s="40">
        <v>1.4</v>
      </c>
      <c r="D8" s="26">
        <f t="shared" si="0"/>
        <v>84.98</v>
      </c>
      <c r="E8" s="27">
        <f t="shared" si="1"/>
        <v>103.03999999999999</v>
      </c>
      <c r="F8" s="28">
        <v>29.5</v>
      </c>
      <c r="G8" s="41" t="s">
        <v>9</v>
      </c>
      <c r="H8" s="42"/>
      <c r="I8" s="43" t="s">
        <v>9</v>
      </c>
      <c r="J8" s="32"/>
      <c r="K8" s="33"/>
      <c r="L8" s="34"/>
      <c r="M8" s="7"/>
      <c r="N8" s="35"/>
      <c r="O8" s="36"/>
      <c r="AE8" s="2"/>
      <c r="AF8" s="37"/>
      <c r="AG8" s="2"/>
    </row>
    <row r="9" spans="1:33" x14ac:dyDescent="0.25">
      <c r="A9" s="23">
        <v>340</v>
      </c>
      <c r="B9" s="24">
        <v>400</v>
      </c>
      <c r="C9" s="25">
        <v>1.6</v>
      </c>
      <c r="D9" s="26">
        <f t="shared" si="0"/>
        <v>97.12</v>
      </c>
      <c r="E9" s="27">
        <f t="shared" si="1"/>
        <v>117.75999999999999</v>
      </c>
      <c r="F9" s="45">
        <v>33.5</v>
      </c>
      <c r="G9" s="29" t="s">
        <v>10</v>
      </c>
      <c r="H9" s="46"/>
      <c r="I9" s="44" t="s">
        <v>10</v>
      </c>
      <c r="J9" s="32"/>
      <c r="K9" s="33"/>
      <c r="L9" s="34"/>
      <c r="M9" s="7"/>
      <c r="N9" s="35"/>
      <c r="O9" s="36"/>
      <c r="AE9" s="2"/>
      <c r="AF9" s="37"/>
      <c r="AG9" s="2"/>
    </row>
    <row r="10" spans="1:33" x14ac:dyDescent="0.25">
      <c r="F10" s="4"/>
      <c r="G10" s="11"/>
      <c r="I10" s="2"/>
      <c r="J10" s="2"/>
      <c r="K10" s="2"/>
      <c r="L10" s="2"/>
      <c r="M10" s="2"/>
      <c r="N10" s="2"/>
      <c r="O10" s="2"/>
      <c r="AE10" s="2"/>
      <c r="AF10" s="37"/>
      <c r="AG10" s="2"/>
    </row>
    <row r="11" spans="1:33" x14ac:dyDescent="0.25">
      <c r="D11" s="11" t="s">
        <v>19</v>
      </c>
      <c r="G11" s="11"/>
      <c r="J11" s="47"/>
      <c r="K11" s="48"/>
      <c r="L11" s="49"/>
      <c r="M11" s="50"/>
      <c r="N11" s="35"/>
      <c r="O11" s="51"/>
      <c r="AE11" s="2"/>
      <c r="AF11" s="37"/>
      <c r="AG11" s="2"/>
    </row>
    <row r="12" spans="1:33" x14ac:dyDescent="0.25">
      <c r="B12" s="52">
        <v>26</v>
      </c>
      <c r="C12" s="53" t="s">
        <v>11</v>
      </c>
      <c r="D12" s="5" t="s">
        <v>20</v>
      </c>
      <c r="E12" s="54">
        <v>60.7</v>
      </c>
      <c r="F12" s="98"/>
      <c r="G12" s="11"/>
      <c r="H12" s="55"/>
      <c r="AE12" s="2"/>
      <c r="AF12" s="37"/>
      <c r="AG12" s="2"/>
    </row>
    <row r="13" spans="1:33" x14ac:dyDescent="0.25">
      <c r="B13" s="52">
        <v>22</v>
      </c>
      <c r="C13" s="53" t="s">
        <v>12</v>
      </c>
      <c r="D13" s="5" t="s">
        <v>21</v>
      </c>
      <c r="E13" s="56">
        <v>73.599999999999994</v>
      </c>
      <c r="G13" s="11"/>
      <c r="H13" s="57"/>
      <c r="J13" s="165" t="s">
        <v>22</v>
      </c>
      <c r="K13" s="58" t="s">
        <v>23</v>
      </c>
      <c r="L13" s="59"/>
      <c r="M13" s="60" t="s">
        <v>24</v>
      </c>
      <c r="N13" s="61" t="s">
        <v>25</v>
      </c>
      <c r="O13" s="62"/>
      <c r="P13" s="63"/>
      <c r="R13" s="64"/>
      <c r="AE13" s="2"/>
      <c r="AF13" s="37"/>
      <c r="AG13" s="2"/>
    </row>
    <row r="14" spans="1:33" x14ac:dyDescent="0.25">
      <c r="G14" s="11" t="s">
        <v>26</v>
      </c>
      <c r="J14" s="165"/>
      <c r="K14" s="65" t="s">
        <v>27</v>
      </c>
      <c r="L14" s="66"/>
      <c r="M14" s="67" t="s">
        <v>24</v>
      </c>
      <c r="N14" s="99" t="s">
        <v>28</v>
      </c>
      <c r="O14" s="68"/>
      <c r="P14" s="100"/>
      <c r="R14" s="64"/>
      <c r="AE14" s="2"/>
      <c r="AF14" s="2"/>
      <c r="AG14" s="2"/>
    </row>
    <row r="15" spans="1:33" x14ac:dyDescent="0.25">
      <c r="F15" s="69" t="s">
        <v>29</v>
      </c>
      <c r="G15" s="70"/>
      <c r="H15" s="71"/>
      <c r="J15" s="72"/>
      <c r="K15" s="2"/>
      <c r="L15" s="2"/>
      <c r="M15" s="67" t="s">
        <v>24</v>
      </c>
      <c r="N15" s="99"/>
      <c r="O15" s="73"/>
      <c r="P15" s="100"/>
      <c r="AE15" s="2"/>
      <c r="AF15" s="2"/>
      <c r="AG15" s="2"/>
    </row>
    <row r="16" spans="1:33" x14ac:dyDescent="0.25">
      <c r="F16" s="74" t="s">
        <v>30</v>
      </c>
      <c r="G16" s="75"/>
      <c r="H16" s="76"/>
      <c r="J16" s="77"/>
      <c r="K16" s="78" t="s">
        <v>31</v>
      </c>
      <c r="L16" s="79"/>
      <c r="M16" s="67" t="s">
        <v>24</v>
      </c>
      <c r="N16" s="53" t="s">
        <v>32</v>
      </c>
      <c r="O16" s="53"/>
      <c r="P16" s="80"/>
      <c r="AE16" s="2"/>
      <c r="AF16" s="2"/>
      <c r="AG16" s="2"/>
    </row>
    <row r="17" spans="1:33" x14ac:dyDescent="0.25">
      <c r="A17" s="2"/>
      <c r="B17" s="2"/>
      <c r="C17" s="2"/>
      <c r="D17" s="2"/>
      <c r="E17" s="2"/>
      <c r="F17" s="2"/>
      <c r="G17" s="11"/>
      <c r="H17" s="2"/>
      <c r="I17" s="2"/>
      <c r="M17" s="67" t="s">
        <v>24</v>
      </c>
      <c r="N17" s="53" t="s">
        <v>32</v>
      </c>
      <c r="O17" s="81"/>
      <c r="P17" s="80"/>
      <c r="AE17" s="2"/>
      <c r="AF17" s="2"/>
      <c r="AG17" s="2"/>
    </row>
    <row r="18" spans="1:33" x14ac:dyDescent="0.25">
      <c r="A18" s="2"/>
      <c r="B18" s="2"/>
      <c r="C18" s="2"/>
      <c r="D18" s="2"/>
      <c r="E18" s="2"/>
      <c r="F18" s="2"/>
      <c r="G18" s="11"/>
      <c r="H18" s="2"/>
      <c r="I18" s="2"/>
      <c r="M18" s="67" t="s">
        <v>24</v>
      </c>
      <c r="N18" s="53" t="s">
        <v>38</v>
      </c>
      <c r="O18" s="9"/>
      <c r="P18" s="80"/>
      <c r="AE18" s="2"/>
      <c r="AF18" s="2"/>
      <c r="AG18" s="2"/>
    </row>
    <row r="19" spans="1:33" x14ac:dyDescent="0.25">
      <c r="A19" s="2"/>
      <c r="B19" s="2"/>
      <c r="C19" s="2"/>
      <c r="D19" s="2"/>
      <c r="E19" s="2"/>
      <c r="F19" s="2"/>
      <c r="G19" s="11"/>
      <c r="H19" s="2"/>
      <c r="I19" s="2"/>
      <c r="M19" s="67" t="s">
        <v>24</v>
      </c>
      <c r="N19" s="53" t="s">
        <v>39</v>
      </c>
      <c r="O19" s="9"/>
      <c r="P19" s="80"/>
      <c r="AE19" s="2"/>
      <c r="AF19" s="2"/>
      <c r="AG19" s="2"/>
    </row>
    <row r="20" spans="1:33" x14ac:dyDescent="0.25">
      <c r="A20" s="2"/>
      <c r="B20" s="2"/>
      <c r="C20" s="2"/>
      <c r="D20" s="2"/>
      <c r="E20" s="2"/>
      <c r="F20" s="37"/>
      <c r="G20" s="11"/>
      <c r="H20" s="2"/>
      <c r="I20" s="2"/>
      <c r="M20" s="67" t="s">
        <v>24</v>
      </c>
      <c r="N20" s="53" t="s">
        <v>33</v>
      </c>
      <c r="O20" s="9"/>
      <c r="P20" s="80"/>
      <c r="AE20" s="2"/>
      <c r="AF20" s="2"/>
      <c r="AG20" s="37"/>
    </row>
    <row r="21" spans="1:33" x14ac:dyDescent="0.25">
      <c r="A21" s="82"/>
      <c r="B21" s="82"/>
      <c r="C21" s="82"/>
      <c r="D21" s="82"/>
      <c r="E21" s="83"/>
      <c r="F21" s="2"/>
      <c r="G21" s="11"/>
      <c r="H21" s="2"/>
      <c r="I21" s="10"/>
      <c r="M21" s="67" t="s">
        <v>24</v>
      </c>
      <c r="N21" s="53" t="s">
        <v>34</v>
      </c>
      <c r="O21" s="6"/>
      <c r="P21" s="80"/>
      <c r="AE21" s="2"/>
      <c r="AF21" s="2"/>
      <c r="AG21" s="37"/>
    </row>
    <row r="22" spans="1:33" x14ac:dyDescent="0.25">
      <c r="A22" s="4"/>
      <c r="B22" s="4"/>
      <c r="C22" s="4"/>
      <c r="D22" s="4"/>
      <c r="E22" s="4"/>
      <c r="F22" s="4"/>
      <c r="G22" s="4"/>
      <c r="H22" s="4"/>
      <c r="I22" s="84"/>
      <c r="K22" s="84"/>
      <c r="M22" s="67" t="s">
        <v>24</v>
      </c>
      <c r="N22" s="53" t="s">
        <v>35</v>
      </c>
      <c r="O22" s="53"/>
      <c r="P22" s="80"/>
      <c r="AE22" s="2"/>
      <c r="AF22" s="2"/>
      <c r="AG22" s="37"/>
    </row>
    <row r="23" spans="1:33" ht="15.75" customHeight="1" x14ac:dyDescent="0.25">
      <c r="A23" s="4"/>
      <c r="B23" s="4"/>
      <c r="C23" s="4"/>
      <c r="D23" s="4"/>
      <c r="E23" s="4"/>
      <c r="F23" s="4"/>
      <c r="G23" s="4"/>
      <c r="H23" s="4"/>
      <c r="I23" s="84"/>
      <c r="K23" s="84"/>
      <c r="M23" s="67" t="s">
        <v>24</v>
      </c>
      <c r="N23" s="53" t="s">
        <v>35</v>
      </c>
      <c r="O23" s="53"/>
      <c r="P23" s="80"/>
      <c r="AE23" s="2"/>
      <c r="AF23" s="2"/>
      <c r="AG23" s="37"/>
    </row>
    <row r="24" spans="1:33" ht="15.75" customHeight="1" x14ac:dyDescent="0.25">
      <c r="A24" s="4"/>
      <c r="B24" s="4"/>
      <c r="C24" s="4"/>
      <c r="D24" s="4"/>
      <c r="E24" s="4"/>
      <c r="F24" s="4"/>
      <c r="G24" s="4"/>
      <c r="H24" s="4"/>
      <c r="I24" s="85"/>
      <c r="K24" s="84"/>
      <c r="M24" s="67"/>
      <c r="N24" s="53"/>
      <c r="O24" s="53"/>
      <c r="P24" s="80"/>
      <c r="AE24" s="2"/>
      <c r="AF24" s="2"/>
      <c r="AG24" s="37"/>
    </row>
    <row r="25" spans="1:33" ht="15.75" customHeight="1" x14ac:dyDescent="0.25">
      <c r="A25" s="4"/>
      <c r="B25" s="4"/>
      <c r="C25" s="4"/>
      <c r="D25" s="4"/>
      <c r="E25" s="4"/>
      <c r="F25" s="4"/>
      <c r="G25" s="4"/>
      <c r="H25" s="4"/>
      <c r="I25" s="2"/>
      <c r="J25" s="2"/>
      <c r="K25" s="2"/>
      <c r="M25" s="67"/>
      <c r="N25" s="53"/>
      <c r="O25" s="53"/>
      <c r="P25" s="80"/>
      <c r="AE25" s="2"/>
      <c r="AF25" s="2"/>
      <c r="AG25" s="37"/>
    </row>
    <row r="26" spans="1:33" ht="15.75" customHeight="1" x14ac:dyDescent="0.25">
      <c r="A26" s="4"/>
      <c r="B26" s="4"/>
      <c r="C26" s="4"/>
      <c r="D26" s="4"/>
      <c r="E26" s="4"/>
      <c r="F26" s="4"/>
      <c r="G26" s="4"/>
      <c r="H26" s="4"/>
      <c r="I26" s="2"/>
      <c r="J26" s="64"/>
      <c r="M26" s="86"/>
      <c r="N26" s="87" t="s">
        <v>36</v>
      </c>
      <c r="O26" s="101"/>
      <c r="P26" s="88"/>
      <c r="AE26" s="2"/>
      <c r="AF26" s="2"/>
      <c r="AG26" s="37"/>
    </row>
    <row r="27" spans="1:33" ht="15.75" customHeight="1" x14ac:dyDescent="0.25">
      <c r="A27" s="4"/>
      <c r="B27" s="4"/>
      <c r="C27" s="4"/>
      <c r="D27" s="4"/>
      <c r="E27" s="4"/>
      <c r="F27" s="4"/>
      <c r="G27" s="4"/>
      <c r="H27" s="4"/>
      <c r="I27" s="64"/>
      <c r="N27" s="37" t="s">
        <v>37</v>
      </c>
      <c r="P27" s="89"/>
      <c r="AE27" s="2"/>
      <c r="AF27" s="2"/>
      <c r="AG27" s="37"/>
    </row>
    <row r="28" spans="1:33" ht="15.75" customHeight="1" x14ac:dyDescent="0.25">
      <c r="A28" s="4"/>
      <c r="B28" s="4"/>
      <c r="C28" s="4"/>
      <c r="D28" s="4"/>
      <c r="E28" s="4"/>
      <c r="F28" s="4"/>
      <c r="G28" s="4"/>
      <c r="H28" s="4"/>
      <c r="I28" s="64"/>
      <c r="L28" s="2"/>
      <c r="M28" s="2"/>
      <c r="AE28" s="2"/>
      <c r="AF28" s="2"/>
      <c r="AG28" s="37"/>
    </row>
    <row r="29" spans="1:33" ht="15.75" customHeight="1" x14ac:dyDescent="0.25">
      <c r="A29" s="4"/>
      <c r="B29" s="4"/>
      <c r="C29" s="4"/>
      <c r="D29" s="4"/>
      <c r="E29" s="4"/>
      <c r="F29" s="4"/>
      <c r="G29" s="4"/>
      <c r="H29" s="4"/>
      <c r="I29" s="64"/>
      <c r="L29" s="90"/>
      <c r="M29" s="91"/>
      <c r="N29" s="92"/>
      <c r="O29" s="8"/>
      <c r="AE29" s="2"/>
      <c r="AF29" s="2"/>
      <c r="AG29" s="37"/>
    </row>
    <row r="30" spans="1:33" ht="15.75" customHeight="1" x14ac:dyDescent="0.25">
      <c r="A30" s="4"/>
      <c r="B30" s="4"/>
      <c r="C30" s="4"/>
      <c r="D30" s="4"/>
      <c r="E30" s="4"/>
      <c r="F30" s="4"/>
      <c r="G30" s="4"/>
      <c r="H30" s="4"/>
      <c r="I30" s="64"/>
      <c r="L30" s="93"/>
      <c r="M30" s="2"/>
      <c r="N30" s="94"/>
      <c r="O30" s="8"/>
      <c r="AE30" s="2"/>
      <c r="AF30" s="2"/>
      <c r="AG30" s="37"/>
    </row>
    <row r="31" spans="1:33" ht="15.75" customHeight="1" x14ac:dyDescent="0.25">
      <c r="A31" s="4"/>
      <c r="B31" s="4"/>
      <c r="C31" s="4"/>
      <c r="D31" s="4"/>
      <c r="E31" s="4"/>
      <c r="F31" s="4"/>
      <c r="G31" s="4"/>
      <c r="H31" s="4"/>
      <c r="I31" s="64"/>
      <c r="L31" s="2"/>
      <c r="M31" s="2"/>
      <c r="N31" s="94"/>
      <c r="O31" s="8"/>
      <c r="P31" s="2"/>
      <c r="Q31" s="2"/>
      <c r="AE31" s="2"/>
      <c r="AF31" s="2"/>
      <c r="AG31" s="2"/>
    </row>
    <row r="32" spans="1:33" ht="15.75" customHeight="1" x14ac:dyDescent="0.25">
      <c r="A32" s="4"/>
      <c r="B32" s="4"/>
      <c r="C32" s="4"/>
      <c r="D32" s="4"/>
      <c r="E32" s="4"/>
      <c r="F32" s="4"/>
      <c r="G32" s="4"/>
      <c r="H32" s="4"/>
      <c r="I32" s="64"/>
      <c r="L32" s="2"/>
      <c r="M32" s="2"/>
      <c r="N32" s="2"/>
      <c r="O32" s="95"/>
      <c r="P32" s="2"/>
      <c r="Q32" s="2"/>
      <c r="AE32" s="2"/>
      <c r="AF32" s="2"/>
      <c r="AG32" s="2"/>
    </row>
    <row r="33" spans="1:33" ht="15.75" customHeight="1" x14ac:dyDescent="0.25">
      <c r="A33" s="4"/>
      <c r="B33" s="4"/>
      <c r="C33" s="4"/>
      <c r="D33" s="4"/>
      <c r="E33" s="4"/>
      <c r="F33" s="4"/>
      <c r="G33" s="4"/>
      <c r="H33" s="4"/>
      <c r="I33" s="64"/>
      <c r="L33" s="2"/>
      <c r="M33" s="2"/>
      <c r="N33" s="2"/>
      <c r="O33" s="96"/>
      <c r="P33" s="2"/>
      <c r="Q33" s="2"/>
      <c r="AE33" s="2"/>
      <c r="AF33" s="2"/>
      <c r="AG33" s="37"/>
    </row>
    <row r="34" spans="1:33" ht="15.75" customHeight="1" x14ac:dyDescent="0.25">
      <c r="A34" s="4"/>
      <c r="B34" s="4"/>
      <c r="C34" s="4"/>
      <c r="D34" s="4"/>
      <c r="E34" s="4"/>
      <c r="F34" s="4"/>
      <c r="G34" s="4"/>
      <c r="H34" s="4"/>
      <c r="I34" s="64"/>
      <c r="L34" s="2"/>
      <c r="M34" s="2"/>
      <c r="N34" s="2"/>
      <c r="O34" s="96"/>
      <c r="P34" s="2"/>
      <c r="Q34" s="2"/>
      <c r="AE34" s="2"/>
      <c r="AF34" s="2"/>
      <c r="AG34" s="97"/>
    </row>
    <row r="35" spans="1:33" ht="15.75" customHeight="1" x14ac:dyDescent="0.25">
      <c r="G35" s="11"/>
      <c r="I35" s="64"/>
      <c r="L35" s="2"/>
      <c r="M35" s="2"/>
      <c r="N35" s="2"/>
      <c r="O35" s="2"/>
      <c r="P35" s="2"/>
      <c r="Q35" s="2"/>
    </row>
    <row r="36" spans="1:33" ht="15.75" customHeight="1" x14ac:dyDescent="0.25">
      <c r="N36" s="2"/>
      <c r="O36" s="37"/>
      <c r="P36" s="2"/>
      <c r="Q36" s="2"/>
    </row>
    <row r="37" spans="1:33" ht="15.75" customHeight="1" x14ac:dyDescent="0.25">
      <c r="M37" s="37"/>
      <c r="N37" s="2"/>
      <c r="O37" s="2"/>
      <c r="P37" s="2"/>
      <c r="Q37" s="2"/>
    </row>
    <row r="38" spans="1:33" ht="15.75" customHeight="1" x14ac:dyDescent="0.25">
      <c r="N38" s="2"/>
      <c r="O38" s="2"/>
      <c r="P38" s="2"/>
      <c r="Q38" s="2"/>
    </row>
    <row r="39" spans="1:33" ht="15.75" customHeight="1" x14ac:dyDescent="0.25">
      <c r="N39" s="2"/>
      <c r="O39" s="2"/>
      <c r="P39" s="2"/>
      <c r="Q39" s="2"/>
    </row>
    <row r="40" spans="1:33" ht="15.75" customHeight="1" x14ac:dyDescent="0.25">
      <c r="N40" s="2"/>
      <c r="O40" s="2"/>
      <c r="P40" s="2"/>
      <c r="Q40" s="2"/>
    </row>
    <row r="41" spans="1:33" ht="15.75" customHeight="1" x14ac:dyDescent="0.25">
      <c r="N41" s="2"/>
      <c r="O41" s="2"/>
      <c r="P41" s="2"/>
      <c r="Q41" s="2"/>
    </row>
    <row r="42" spans="1:33" ht="15.75" customHeight="1" x14ac:dyDescent="0.25">
      <c r="N42" s="2"/>
      <c r="O42" s="2"/>
      <c r="P42" s="2"/>
      <c r="Q42" s="2"/>
    </row>
    <row r="43" spans="1:33" ht="15.75" customHeight="1" x14ac:dyDescent="0.25">
      <c r="N43" s="2"/>
      <c r="O43" s="2"/>
      <c r="P43" s="2"/>
      <c r="Q43" s="2"/>
    </row>
    <row r="44" spans="1:33" ht="15.75" customHeight="1" x14ac:dyDescent="0.25">
      <c r="N44" s="2"/>
      <c r="O44" s="2"/>
      <c r="P44" s="2"/>
      <c r="Q44" s="2"/>
    </row>
    <row r="45" spans="1:33" ht="15.75" customHeight="1" x14ac:dyDescent="0.25">
      <c r="N45" s="2"/>
      <c r="O45" s="2"/>
      <c r="P45" s="2"/>
      <c r="Q45" s="2"/>
    </row>
    <row r="46" spans="1:33" ht="15.75" customHeight="1" x14ac:dyDescent="0.25"/>
    <row r="47" spans="1:33" ht="15.75" customHeight="1" x14ac:dyDescent="0.25"/>
    <row r="48" spans="1:33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</sheetData>
  <mergeCells count="1">
    <mergeCell ref="J13:J14"/>
  </mergeCells>
  <dataValidations count="3">
    <dataValidation type="list" allowBlank="1" showErrorMessage="1" sqref="O22:O23">
      <formula1>$AF$17:$AF$29</formula1>
      <formula2>0</formula2>
    </dataValidation>
    <dataValidation type="list" allowBlank="1" showErrorMessage="1" sqref="O16:O17">
      <formula1>$AE$2:$AE$13</formula1>
      <formula2>0</formula2>
    </dataValidation>
    <dataValidation allowBlank="1" showErrorMessage="1" sqref="O18 O19"/>
  </dataValidations>
  <pageMargins left="0.7" right="0.7" top="0.75" bottom="0.75" header="0.511811023622047" footer="0.511811023622047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ColWidth="8.42578125" defaultRowHeight="15" x14ac:dyDescent="0.25"/>
  <sheetData/>
  <pageMargins left="0.7" right="0.7" top="0.75" bottom="0.75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2"/>
  <sheetViews>
    <sheetView showGridLines="0" workbookViewId="0">
      <selection activeCell="P2" sqref="P2"/>
    </sheetView>
  </sheetViews>
  <sheetFormatPr defaultColWidth="9.140625" defaultRowHeight="15" x14ac:dyDescent="0.25"/>
  <cols>
    <col min="1" max="1" width="9.140625" style="113" customWidth="1"/>
    <col min="2" max="14" width="9.140625" customWidth="1"/>
    <col min="15" max="15" width="31.85546875" bestFit="1" customWidth="1"/>
    <col min="16" max="24" width="9.140625" customWidth="1"/>
  </cols>
  <sheetData>
    <row r="1" spans="1:24" ht="15.75" thickBot="1" x14ac:dyDescent="0.3">
      <c r="A1" s="112"/>
      <c r="B1" s="112"/>
      <c r="C1" s="112" t="str">
        <f>IF($P$3=C2*100,COLUMN(A1),"")</f>
        <v/>
      </c>
      <c r="D1" s="112">
        <f t="shared" ref="D1:M1" si="0">IF($P$3=D2*100,COLUMN(B1),"")</f>
        <v>2</v>
      </c>
      <c r="E1" s="112" t="str">
        <f t="shared" si="0"/>
        <v/>
      </c>
      <c r="F1" s="112" t="str">
        <f t="shared" si="0"/>
        <v/>
      </c>
      <c r="G1" s="112" t="str">
        <f t="shared" si="0"/>
        <v/>
      </c>
      <c r="H1" s="112" t="str">
        <f t="shared" si="0"/>
        <v/>
      </c>
      <c r="I1" s="112" t="str">
        <f t="shared" si="0"/>
        <v/>
      </c>
      <c r="J1" s="112" t="str">
        <f t="shared" si="0"/>
        <v/>
      </c>
      <c r="K1" s="112" t="str">
        <f t="shared" si="0"/>
        <v/>
      </c>
      <c r="L1" s="112" t="str">
        <f t="shared" si="0"/>
        <v/>
      </c>
      <c r="M1" s="112" t="str">
        <f t="shared" si="0"/>
        <v/>
      </c>
      <c r="V1" s="129"/>
      <c r="W1" s="129" t="s">
        <v>68</v>
      </c>
      <c r="X1" s="129" t="s">
        <v>69</v>
      </c>
    </row>
    <row r="2" spans="1:24" ht="15.75" thickBot="1" x14ac:dyDescent="0.3">
      <c r="C2" s="114">
        <v>0.45</v>
      </c>
      <c r="D2" s="114">
        <v>0.5</v>
      </c>
      <c r="E2" s="114">
        <v>0.55000000000000004</v>
      </c>
      <c r="F2" s="114">
        <v>0.6</v>
      </c>
      <c r="G2" s="114">
        <v>0.65</v>
      </c>
      <c r="H2" s="114">
        <v>0.7</v>
      </c>
      <c r="I2" s="114">
        <v>0.75</v>
      </c>
      <c r="J2" s="114">
        <v>0.8</v>
      </c>
      <c r="K2" s="114">
        <v>0.85</v>
      </c>
      <c r="L2" s="114">
        <v>0.9</v>
      </c>
      <c r="M2" s="114">
        <v>0.95</v>
      </c>
      <c r="O2" s="115" t="s">
        <v>70</v>
      </c>
      <c r="P2" s="127">
        <v>21</v>
      </c>
      <c r="Q2" s="116" t="s">
        <v>71</v>
      </c>
      <c r="V2" s="129" t="s">
        <v>72</v>
      </c>
      <c r="W2" s="129">
        <v>-2.0000000000000002E-5</v>
      </c>
      <c r="X2" s="129">
        <v>-1E-3</v>
      </c>
    </row>
    <row r="3" spans="1:24" ht="15.75" thickBot="1" x14ac:dyDescent="0.3">
      <c r="A3" s="113" t="str">
        <f>IF($P$2=B3,ROW(A1),"")</f>
        <v/>
      </c>
      <c r="B3" s="117">
        <v>2</v>
      </c>
      <c r="C3" s="118">
        <v>-7.8</v>
      </c>
      <c r="D3" s="118">
        <v>-6.6</v>
      </c>
      <c r="E3" s="118">
        <v>-5.4</v>
      </c>
      <c r="F3" s="118">
        <v>-4.4000000000000004</v>
      </c>
      <c r="G3" s="118">
        <v>-3.2</v>
      </c>
      <c r="H3" s="118">
        <v>-2.5</v>
      </c>
      <c r="I3" s="118">
        <v>-1.8</v>
      </c>
      <c r="J3" s="118">
        <v>-1</v>
      </c>
      <c r="K3" s="118">
        <v>-0.3</v>
      </c>
      <c r="L3" s="118">
        <v>0.5</v>
      </c>
      <c r="M3" s="118">
        <v>1.2</v>
      </c>
      <c r="O3" s="119" t="s">
        <v>73</v>
      </c>
      <c r="P3" s="128">
        <v>50</v>
      </c>
      <c r="Q3" s="120" t="s">
        <v>74</v>
      </c>
      <c r="V3" s="129" t="s">
        <v>75</v>
      </c>
      <c r="W3" s="129">
        <v>4.7000000000000002E-3</v>
      </c>
      <c r="X3" s="129">
        <v>0.3306</v>
      </c>
    </row>
    <row r="4" spans="1:24" ht="15.75" thickBot="1" x14ac:dyDescent="0.3">
      <c r="A4" s="113" t="str">
        <f t="shared" ref="A4:A32" si="1">IF($P$2=B4,ROW(A2),"")</f>
        <v/>
      </c>
      <c r="B4" s="121">
        <v>4</v>
      </c>
      <c r="C4" s="122">
        <v>-6.1</v>
      </c>
      <c r="D4" s="122">
        <v>-4.9000000000000004</v>
      </c>
      <c r="E4" s="122">
        <v>-3.7</v>
      </c>
      <c r="F4" s="122">
        <v>-2.6</v>
      </c>
      <c r="G4" s="122">
        <v>-1.8</v>
      </c>
      <c r="H4" s="122">
        <v>-0.9</v>
      </c>
      <c r="I4" s="122">
        <v>-0.1</v>
      </c>
      <c r="J4" s="122">
        <v>0.8</v>
      </c>
      <c r="K4" s="122">
        <v>1.6</v>
      </c>
      <c r="L4" s="122">
        <v>2.4</v>
      </c>
      <c r="M4" s="122">
        <v>3.2</v>
      </c>
      <c r="O4" s="115" t="str">
        <f>IF(ISERROR(W10),"Becsült h","H")&amp;"armatponti hőmérséklet:"</f>
        <v>Harmatponti hőmérséklet:</v>
      </c>
      <c r="P4" s="123">
        <f>IFERROR(W10,W7*P2+W8)</f>
        <v>10.199999999999999</v>
      </c>
      <c r="Q4" s="116" t="s">
        <v>71</v>
      </c>
      <c r="V4" s="129" t="s">
        <v>76</v>
      </c>
      <c r="W4" s="129">
        <v>0.72130000000000005</v>
      </c>
      <c r="X4" s="129">
        <v>-22.812999999999999</v>
      </c>
    </row>
    <row r="5" spans="1:24" x14ac:dyDescent="0.25">
      <c r="A5" s="113" t="str">
        <f t="shared" si="1"/>
        <v/>
      </c>
      <c r="B5" s="121">
        <v>6</v>
      </c>
      <c r="C5" s="122">
        <v>-4.5</v>
      </c>
      <c r="D5" s="122">
        <v>-3.1</v>
      </c>
      <c r="E5" s="122">
        <v>-2.1</v>
      </c>
      <c r="F5" s="122">
        <v>-1.1000000000000001</v>
      </c>
      <c r="G5" s="122">
        <v>-0.1</v>
      </c>
      <c r="H5" s="122">
        <v>0.9</v>
      </c>
      <c r="I5" s="122">
        <v>1.9</v>
      </c>
      <c r="J5" s="122">
        <v>2.7</v>
      </c>
      <c r="K5" s="122">
        <v>3.6</v>
      </c>
      <c r="L5" s="122">
        <v>4.5</v>
      </c>
      <c r="M5" s="122">
        <v>5.4</v>
      </c>
      <c r="V5" s="129" t="str">
        <f>"a="&amp;W2&amp;"*"&amp;P3&amp;"^2"&amp;"+"&amp;W3&amp;"*"&amp;P3&amp;"+"&amp;W4</f>
        <v>a=-0.00002*50^2+0.0047*50+0.7213</v>
      </c>
      <c r="W5" s="129"/>
      <c r="X5" s="129"/>
    </row>
    <row r="6" spans="1:24" x14ac:dyDescent="0.25">
      <c r="A6" s="113" t="str">
        <f t="shared" si="1"/>
        <v/>
      </c>
      <c r="B6" s="121">
        <v>8</v>
      </c>
      <c r="C6" s="122">
        <v>-2.7</v>
      </c>
      <c r="D6" s="122">
        <v>-1.6</v>
      </c>
      <c r="E6" s="122">
        <v>-0.4</v>
      </c>
      <c r="F6" s="122">
        <v>0.7</v>
      </c>
      <c r="G6" s="122">
        <v>1.8</v>
      </c>
      <c r="H6" s="122">
        <v>2.8</v>
      </c>
      <c r="I6" s="122">
        <v>3.8</v>
      </c>
      <c r="J6" s="122">
        <v>4.8</v>
      </c>
      <c r="K6" s="122">
        <v>5.7</v>
      </c>
      <c r="L6" s="122">
        <v>6.5</v>
      </c>
      <c r="M6" s="122">
        <v>7.3</v>
      </c>
      <c r="V6" s="129" t="str">
        <f>"b="&amp;X2&amp;"*"&amp;P3&amp;"^2"&amp;"+"&amp;X3&amp;"*"&amp;P3&amp;""&amp;X4</f>
        <v>b=-0.001*50^2+0.3306*50-22.813</v>
      </c>
      <c r="W6" s="129"/>
      <c r="X6" s="129"/>
    </row>
    <row r="7" spans="1:24" ht="15.75" thickBot="1" x14ac:dyDescent="0.3">
      <c r="A7" s="113" t="str">
        <f t="shared" si="1"/>
        <v/>
      </c>
      <c r="B7" s="124">
        <v>10</v>
      </c>
      <c r="C7" s="125">
        <v>-1.3</v>
      </c>
      <c r="D7" s="125">
        <v>0</v>
      </c>
      <c r="E7" s="125">
        <v>1.3</v>
      </c>
      <c r="F7" s="125">
        <v>2.5</v>
      </c>
      <c r="G7" s="125">
        <v>3.7</v>
      </c>
      <c r="H7" s="125">
        <v>4.8</v>
      </c>
      <c r="I7" s="125">
        <v>5.8</v>
      </c>
      <c r="J7" s="125">
        <v>6.8</v>
      </c>
      <c r="K7" s="125">
        <v>7.7</v>
      </c>
      <c r="L7" s="125">
        <v>8.5</v>
      </c>
      <c r="M7" s="125">
        <v>9.3000000000000007</v>
      </c>
      <c r="V7" s="129" t="s">
        <v>77</v>
      </c>
      <c r="W7" s="129">
        <f>TRUNC(W2*P3*P3+W3*P3+W4,4)</f>
        <v>0.90629999999999999</v>
      </c>
      <c r="X7" s="129"/>
    </row>
    <row r="8" spans="1:24" x14ac:dyDescent="0.25">
      <c r="A8" s="113" t="str">
        <f t="shared" si="1"/>
        <v/>
      </c>
      <c r="B8" s="117">
        <v>11</v>
      </c>
      <c r="C8" s="118">
        <v>-0.4</v>
      </c>
      <c r="D8" s="118">
        <v>1</v>
      </c>
      <c r="E8" s="118">
        <v>2.2999999999999998</v>
      </c>
      <c r="F8" s="118">
        <v>3.6</v>
      </c>
      <c r="G8" s="118">
        <v>4.7</v>
      </c>
      <c r="H8" s="118">
        <v>5.8</v>
      </c>
      <c r="I8" s="118">
        <v>6.7</v>
      </c>
      <c r="J8" s="118">
        <v>7.7</v>
      </c>
      <c r="K8" s="118">
        <v>8.6</v>
      </c>
      <c r="L8" s="118">
        <v>9.4</v>
      </c>
      <c r="M8" s="118">
        <v>10.199999999999999</v>
      </c>
      <c r="V8" s="129" t="s">
        <v>78</v>
      </c>
      <c r="W8" s="129">
        <f>TRUNC(X2*P3*P3+X3*P3+X4,4)</f>
        <v>-8.7829999999999995</v>
      </c>
      <c r="X8" s="129"/>
    </row>
    <row r="9" spans="1:24" x14ac:dyDescent="0.25">
      <c r="A9" s="113" t="str">
        <f t="shared" si="1"/>
        <v/>
      </c>
      <c r="B9" s="121">
        <v>12</v>
      </c>
      <c r="C9" s="122">
        <v>0.4</v>
      </c>
      <c r="D9" s="122">
        <v>1.8</v>
      </c>
      <c r="E9" s="122">
        <v>3.2</v>
      </c>
      <c r="F9" s="122">
        <v>4.5</v>
      </c>
      <c r="G9" s="122">
        <v>5.6</v>
      </c>
      <c r="H9" s="122">
        <v>6.7</v>
      </c>
      <c r="I9" s="122">
        <v>7.8</v>
      </c>
      <c r="J9" s="122">
        <v>8.6999999999999993</v>
      </c>
      <c r="K9" s="122">
        <v>9.6</v>
      </c>
      <c r="L9" s="122">
        <v>10.5</v>
      </c>
      <c r="M9" s="122">
        <v>11.3</v>
      </c>
      <c r="V9" s="129" t="str">
        <f>"Th="&amp;W7&amp;"*"&amp;P2&amp;IF(W8&gt;0,"+","")&amp;W8</f>
        <v>Th=0.9063*21-8.783</v>
      </c>
      <c r="W9" s="129"/>
      <c r="X9" s="129"/>
    </row>
    <row r="10" spans="1:24" x14ac:dyDescent="0.25">
      <c r="A10" s="113" t="str">
        <f t="shared" si="1"/>
        <v/>
      </c>
      <c r="B10" s="121">
        <v>13</v>
      </c>
      <c r="C10" s="122">
        <v>1.3</v>
      </c>
      <c r="D10" s="122">
        <v>2.8</v>
      </c>
      <c r="E10" s="122">
        <v>4.2</v>
      </c>
      <c r="F10" s="122">
        <v>5.4</v>
      </c>
      <c r="G10" s="122">
        <v>6.6</v>
      </c>
      <c r="H10" s="122">
        <v>7.7</v>
      </c>
      <c r="I10" s="122">
        <v>8.6999999999999993</v>
      </c>
      <c r="J10" s="122">
        <v>9.6</v>
      </c>
      <c r="K10" s="122">
        <v>10.5</v>
      </c>
      <c r="L10" s="122">
        <v>11.4</v>
      </c>
      <c r="M10" s="122">
        <v>12.2</v>
      </c>
      <c r="V10" s="129" t="s">
        <v>79</v>
      </c>
      <c r="W10" s="129">
        <f>INDEX(C3:M32,IF(MAX(A:A)&gt;0,MAX(A:A),""),IF(MAX(B1:M1)&gt;0,MAX(B1:M1),""))</f>
        <v>10.199999999999999</v>
      </c>
      <c r="X10" s="129"/>
    </row>
    <row r="11" spans="1:24" x14ac:dyDescent="0.25">
      <c r="A11" s="113" t="str">
        <f t="shared" si="1"/>
        <v/>
      </c>
      <c r="B11" s="121">
        <v>14</v>
      </c>
      <c r="C11" s="122">
        <v>2.2000000000000002</v>
      </c>
      <c r="D11" s="122">
        <v>3.8</v>
      </c>
      <c r="E11" s="122">
        <v>5.0999999999999996</v>
      </c>
      <c r="F11" s="122">
        <v>6.4</v>
      </c>
      <c r="G11" s="122">
        <v>7.6</v>
      </c>
      <c r="H11" s="122">
        <v>8.6999999999999993</v>
      </c>
      <c r="I11" s="122">
        <v>9.6999999999999993</v>
      </c>
      <c r="J11" s="122">
        <v>10.7</v>
      </c>
      <c r="K11" s="122">
        <v>11.6</v>
      </c>
      <c r="L11" s="122">
        <v>12.6</v>
      </c>
      <c r="M11" s="122">
        <v>13.4</v>
      </c>
    </row>
    <row r="12" spans="1:24" ht="15.75" thickBot="1" x14ac:dyDescent="0.3">
      <c r="A12" s="113" t="str">
        <f t="shared" si="1"/>
        <v/>
      </c>
      <c r="B12" s="124">
        <v>15</v>
      </c>
      <c r="C12" s="125">
        <v>3.1</v>
      </c>
      <c r="D12" s="125">
        <v>4.7</v>
      </c>
      <c r="E12" s="125">
        <v>6.1</v>
      </c>
      <c r="F12" s="125">
        <v>7.4</v>
      </c>
      <c r="G12" s="125">
        <v>8.5</v>
      </c>
      <c r="H12" s="125">
        <v>9.6</v>
      </c>
      <c r="I12" s="125">
        <v>10.7</v>
      </c>
      <c r="J12" s="125">
        <v>11.7</v>
      </c>
      <c r="K12" s="125">
        <v>12.6</v>
      </c>
      <c r="L12" s="125">
        <v>13.5</v>
      </c>
      <c r="M12" s="125">
        <v>14.4</v>
      </c>
    </row>
    <row r="13" spans="1:24" x14ac:dyDescent="0.25">
      <c r="A13" s="113" t="str">
        <f t="shared" si="1"/>
        <v/>
      </c>
      <c r="B13" s="117">
        <v>16</v>
      </c>
      <c r="C13" s="118">
        <v>4.0999999999999996</v>
      </c>
      <c r="D13" s="118">
        <v>5.6</v>
      </c>
      <c r="E13" s="118">
        <v>7</v>
      </c>
      <c r="F13" s="118">
        <v>8.3000000000000007</v>
      </c>
      <c r="G13" s="118">
        <v>9.5</v>
      </c>
      <c r="H13" s="118">
        <v>10.6</v>
      </c>
      <c r="I13" s="118">
        <v>11.7</v>
      </c>
      <c r="J13" s="118">
        <v>12.7</v>
      </c>
      <c r="K13" s="118">
        <v>13.6</v>
      </c>
      <c r="L13" s="118">
        <v>14.6</v>
      </c>
      <c r="M13" s="118">
        <v>15.5</v>
      </c>
    </row>
    <row r="14" spans="1:24" x14ac:dyDescent="0.25">
      <c r="A14" s="113" t="str">
        <f t="shared" si="1"/>
        <v/>
      </c>
      <c r="B14" s="121">
        <v>17</v>
      </c>
      <c r="C14" s="122">
        <v>5</v>
      </c>
      <c r="D14" s="122">
        <v>6.5</v>
      </c>
      <c r="E14" s="122">
        <v>7.9</v>
      </c>
      <c r="F14" s="122">
        <v>9.1999999999999993</v>
      </c>
      <c r="G14" s="122">
        <v>10.4</v>
      </c>
      <c r="H14" s="122">
        <v>11.5</v>
      </c>
      <c r="I14" s="122">
        <v>12.5</v>
      </c>
      <c r="J14" s="122">
        <v>13.6</v>
      </c>
      <c r="K14" s="122">
        <v>14.5</v>
      </c>
      <c r="L14" s="122">
        <v>15.4</v>
      </c>
      <c r="M14" s="122">
        <v>16.2</v>
      </c>
      <c r="P14" s="126"/>
    </row>
    <row r="15" spans="1:24" x14ac:dyDescent="0.25">
      <c r="A15" s="113" t="str">
        <f t="shared" si="1"/>
        <v/>
      </c>
      <c r="B15" s="121">
        <v>18</v>
      </c>
      <c r="C15" s="122">
        <v>5.9</v>
      </c>
      <c r="D15" s="122">
        <v>7.4</v>
      </c>
      <c r="E15" s="122">
        <v>8.8000000000000007</v>
      </c>
      <c r="F15" s="122">
        <v>10.1</v>
      </c>
      <c r="G15" s="122">
        <v>11.3</v>
      </c>
      <c r="H15" s="122">
        <v>12.4</v>
      </c>
      <c r="I15" s="122">
        <v>13.5</v>
      </c>
      <c r="J15" s="122">
        <v>14.6</v>
      </c>
      <c r="K15" s="122">
        <v>15.4</v>
      </c>
      <c r="L15" s="122">
        <v>16.3</v>
      </c>
      <c r="M15" s="122">
        <v>17.3</v>
      </c>
    </row>
    <row r="16" spans="1:24" x14ac:dyDescent="0.25">
      <c r="A16" s="113" t="str">
        <f t="shared" si="1"/>
        <v/>
      </c>
      <c r="B16" s="121">
        <v>19</v>
      </c>
      <c r="C16" s="122">
        <v>6.8</v>
      </c>
      <c r="D16" s="122">
        <v>8.3000000000000007</v>
      </c>
      <c r="E16" s="122">
        <v>9.8000000000000007</v>
      </c>
      <c r="F16" s="122">
        <v>11.1</v>
      </c>
      <c r="G16" s="122">
        <v>12.3</v>
      </c>
      <c r="H16" s="122">
        <v>13.4</v>
      </c>
      <c r="I16" s="122">
        <v>14.5</v>
      </c>
      <c r="J16" s="122">
        <v>15.5</v>
      </c>
      <c r="K16" s="122">
        <v>16.399999999999999</v>
      </c>
      <c r="L16" s="122">
        <v>17.399999999999999</v>
      </c>
      <c r="M16" s="122">
        <v>18.2</v>
      </c>
    </row>
    <row r="17" spans="1:13" ht="15.75" thickBot="1" x14ac:dyDescent="0.3">
      <c r="A17" s="113" t="str">
        <f t="shared" si="1"/>
        <v/>
      </c>
      <c r="B17" s="124">
        <v>20</v>
      </c>
      <c r="C17" s="125">
        <v>7.7</v>
      </c>
      <c r="D17" s="125">
        <v>9.3000000000000007</v>
      </c>
      <c r="E17" s="125">
        <v>10.7</v>
      </c>
      <c r="F17" s="125">
        <v>12</v>
      </c>
      <c r="G17" s="125">
        <v>13.2</v>
      </c>
      <c r="H17" s="125">
        <v>14.4</v>
      </c>
      <c r="I17" s="125">
        <v>15.5</v>
      </c>
      <c r="J17" s="125">
        <v>16.5</v>
      </c>
      <c r="K17" s="125">
        <v>17.399999999999999</v>
      </c>
      <c r="L17" s="125">
        <v>18.399999999999999</v>
      </c>
      <c r="M17" s="125">
        <v>19.2</v>
      </c>
    </row>
    <row r="18" spans="1:13" x14ac:dyDescent="0.25">
      <c r="A18" s="113">
        <f t="shared" si="1"/>
        <v>16</v>
      </c>
      <c r="B18" s="117">
        <v>21</v>
      </c>
      <c r="C18" s="118">
        <v>8.6</v>
      </c>
      <c r="D18" s="118">
        <v>10.199999999999999</v>
      </c>
      <c r="E18" s="118">
        <v>11.6</v>
      </c>
      <c r="F18" s="118">
        <v>12.9</v>
      </c>
      <c r="G18" s="118">
        <v>14.2</v>
      </c>
      <c r="H18" s="118">
        <v>15.4</v>
      </c>
      <c r="I18" s="118">
        <v>16.399999999999999</v>
      </c>
      <c r="J18" s="118">
        <v>17.399999999999999</v>
      </c>
      <c r="K18" s="118">
        <v>18.399999999999999</v>
      </c>
      <c r="L18" s="118">
        <v>19.3</v>
      </c>
      <c r="M18" s="118">
        <v>20.2</v>
      </c>
    </row>
    <row r="19" spans="1:13" x14ac:dyDescent="0.25">
      <c r="A19" s="113" t="str">
        <f t="shared" si="1"/>
        <v/>
      </c>
      <c r="B19" s="121">
        <v>22</v>
      </c>
      <c r="C19" s="122">
        <v>9.5</v>
      </c>
      <c r="D19" s="122">
        <v>11.2</v>
      </c>
      <c r="E19" s="122">
        <v>12.5</v>
      </c>
      <c r="F19" s="122">
        <v>13.9</v>
      </c>
      <c r="G19" s="122">
        <v>15.2</v>
      </c>
      <c r="H19" s="122">
        <v>16.3</v>
      </c>
      <c r="I19" s="122">
        <v>17.399999999999999</v>
      </c>
      <c r="J19" s="122">
        <v>18.399999999999999</v>
      </c>
      <c r="K19" s="122">
        <v>19.399999999999999</v>
      </c>
      <c r="L19" s="122">
        <v>20.3</v>
      </c>
      <c r="M19" s="122">
        <v>21.2</v>
      </c>
    </row>
    <row r="20" spans="1:13" x14ac:dyDescent="0.25">
      <c r="A20" s="113" t="str">
        <f t="shared" si="1"/>
        <v/>
      </c>
      <c r="B20" s="121">
        <v>23</v>
      </c>
      <c r="C20" s="122">
        <v>10.4</v>
      </c>
      <c r="D20" s="122">
        <v>12</v>
      </c>
      <c r="E20" s="122">
        <v>13.5</v>
      </c>
      <c r="F20" s="122">
        <v>14.9</v>
      </c>
      <c r="G20" s="122">
        <v>16</v>
      </c>
      <c r="H20" s="122">
        <v>17.3</v>
      </c>
      <c r="I20" s="122">
        <v>18.399999999999999</v>
      </c>
      <c r="J20" s="122">
        <v>19.399999999999999</v>
      </c>
      <c r="K20" s="122">
        <v>20.399999999999999</v>
      </c>
      <c r="L20" s="122">
        <v>21.3</v>
      </c>
      <c r="M20" s="122">
        <v>22.2</v>
      </c>
    </row>
    <row r="21" spans="1:13" x14ac:dyDescent="0.25">
      <c r="A21" s="113" t="str">
        <f t="shared" si="1"/>
        <v/>
      </c>
      <c r="B21" s="121">
        <v>24</v>
      </c>
      <c r="C21" s="122">
        <v>11.3</v>
      </c>
      <c r="D21" s="122">
        <v>12.9</v>
      </c>
      <c r="E21" s="122">
        <v>14.4</v>
      </c>
      <c r="F21" s="122">
        <v>15.7</v>
      </c>
      <c r="G21" s="122">
        <v>17.100000000000001</v>
      </c>
      <c r="H21" s="122">
        <v>18.2</v>
      </c>
      <c r="I21" s="122">
        <v>19.2</v>
      </c>
      <c r="J21" s="122">
        <v>20.3</v>
      </c>
      <c r="K21" s="122">
        <v>21.4</v>
      </c>
      <c r="L21" s="122">
        <v>22.3</v>
      </c>
      <c r="M21" s="122">
        <v>23.2</v>
      </c>
    </row>
    <row r="22" spans="1:13" ht="15.75" thickBot="1" x14ac:dyDescent="0.3">
      <c r="A22" s="113" t="str">
        <f t="shared" si="1"/>
        <v/>
      </c>
      <c r="B22" s="124">
        <v>25</v>
      </c>
      <c r="C22" s="125">
        <v>12.2</v>
      </c>
      <c r="D22" s="125">
        <v>13.8</v>
      </c>
      <c r="E22" s="125">
        <v>15.4</v>
      </c>
      <c r="F22" s="125">
        <v>16.7</v>
      </c>
      <c r="G22" s="125">
        <v>18</v>
      </c>
      <c r="H22" s="125">
        <v>19.100000000000001</v>
      </c>
      <c r="I22" s="125">
        <v>20.2</v>
      </c>
      <c r="J22" s="125">
        <v>21.4</v>
      </c>
      <c r="K22" s="125">
        <v>22.3</v>
      </c>
      <c r="L22" s="125">
        <v>23.3</v>
      </c>
      <c r="M22" s="125">
        <v>24.2</v>
      </c>
    </row>
    <row r="23" spans="1:13" x14ac:dyDescent="0.25">
      <c r="A23" s="113" t="str">
        <f t="shared" si="1"/>
        <v/>
      </c>
      <c r="B23" s="117">
        <v>26</v>
      </c>
      <c r="C23" s="118">
        <v>13.2</v>
      </c>
      <c r="D23" s="118">
        <v>14.8</v>
      </c>
      <c r="E23" s="118">
        <v>16.3</v>
      </c>
      <c r="F23" s="118">
        <v>17.7</v>
      </c>
      <c r="G23" s="118">
        <v>18.899999999999999</v>
      </c>
      <c r="H23" s="118">
        <v>20.100000000000001</v>
      </c>
      <c r="I23" s="118">
        <v>21.3</v>
      </c>
      <c r="J23" s="118">
        <v>22.3</v>
      </c>
      <c r="K23" s="118">
        <v>23.3</v>
      </c>
      <c r="L23" s="118">
        <v>24.3</v>
      </c>
      <c r="M23" s="118">
        <v>25.2</v>
      </c>
    </row>
    <row r="24" spans="1:13" x14ac:dyDescent="0.25">
      <c r="A24" s="113" t="str">
        <f t="shared" si="1"/>
        <v/>
      </c>
      <c r="B24" s="121">
        <v>27</v>
      </c>
      <c r="C24" s="122">
        <v>14.1</v>
      </c>
      <c r="D24" s="122">
        <v>15.7</v>
      </c>
      <c r="E24" s="122">
        <v>17.2</v>
      </c>
      <c r="F24" s="122">
        <v>18.600000000000001</v>
      </c>
      <c r="G24" s="122">
        <v>19.8</v>
      </c>
      <c r="H24" s="122">
        <v>21.1</v>
      </c>
      <c r="I24" s="122">
        <v>22.2</v>
      </c>
      <c r="J24" s="122">
        <v>23.3</v>
      </c>
      <c r="K24" s="122">
        <v>24.3</v>
      </c>
      <c r="L24" s="122">
        <v>25.2</v>
      </c>
      <c r="M24" s="122">
        <v>26.1</v>
      </c>
    </row>
    <row r="25" spans="1:13" x14ac:dyDescent="0.25">
      <c r="A25" s="113" t="str">
        <f t="shared" si="1"/>
        <v/>
      </c>
      <c r="B25" s="121">
        <v>28</v>
      </c>
      <c r="C25" s="122">
        <v>15</v>
      </c>
      <c r="D25" s="122">
        <v>16.600000000000001</v>
      </c>
      <c r="E25" s="122">
        <v>18.100000000000001</v>
      </c>
      <c r="F25" s="122">
        <v>19.399999999999999</v>
      </c>
      <c r="G25" s="122">
        <v>20.9</v>
      </c>
      <c r="H25" s="122">
        <v>22.1</v>
      </c>
      <c r="I25" s="122">
        <v>23.2</v>
      </c>
      <c r="J25" s="122">
        <v>24.3</v>
      </c>
      <c r="K25" s="122">
        <v>25.3</v>
      </c>
      <c r="L25" s="122">
        <v>26.2</v>
      </c>
      <c r="M25" s="122">
        <v>27.2</v>
      </c>
    </row>
    <row r="26" spans="1:13" x14ac:dyDescent="0.25">
      <c r="A26" s="113" t="str">
        <f t="shared" si="1"/>
        <v/>
      </c>
      <c r="B26" s="121">
        <v>29</v>
      </c>
      <c r="C26" s="122">
        <v>15.9</v>
      </c>
      <c r="D26" s="122">
        <v>17.600000000000001</v>
      </c>
      <c r="E26" s="122">
        <v>19</v>
      </c>
      <c r="F26" s="122">
        <v>20.5</v>
      </c>
      <c r="G26" s="122">
        <v>21.8</v>
      </c>
      <c r="H26" s="122">
        <v>23</v>
      </c>
      <c r="I26" s="122">
        <v>24.2</v>
      </c>
      <c r="J26" s="122">
        <v>25.2</v>
      </c>
      <c r="K26" s="122">
        <v>26.2</v>
      </c>
      <c r="L26" s="122">
        <v>27.3</v>
      </c>
      <c r="M26" s="122">
        <v>28.2</v>
      </c>
    </row>
    <row r="27" spans="1:13" ht="15.75" thickBot="1" x14ac:dyDescent="0.3">
      <c r="A27" s="113" t="str">
        <f t="shared" si="1"/>
        <v/>
      </c>
      <c r="B27" s="124">
        <v>30</v>
      </c>
      <c r="C27" s="125">
        <v>16.8</v>
      </c>
      <c r="D27" s="125">
        <v>18.399999999999999</v>
      </c>
      <c r="E27" s="125">
        <v>20</v>
      </c>
      <c r="F27" s="125">
        <v>21.4</v>
      </c>
      <c r="G27" s="125">
        <v>23.7</v>
      </c>
      <c r="H27" s="125">
        <v>23.9</v>
      </c>
      <c r="I27" s="125">
        <v>25.1</v>
      </c>
      <c r="J27" s="125">
        <v>26.1</v>
      </c>
      <c r="K27" s="125">
        <v>27.2</v>
      </c>
      <c r="L27" s="125">
        <v>28.2</v>
      </c>
      <c r="M27" s="125">
        <v>29.1</v>
      </c>
    </row>
    <row r="28" spans="1:13" x14ac:dyDescent="0.25">
      <c r="A28" s="113" t="str">
        <f t="shared" si="1"/>
        <v/>
      </c>
      <c r="B28" s="117">
        <v>32</v>
      </c>
      <c r="C28" s="118">
        <v>18.600000000000001</v>
      </c>
      <c r="D28" s="118">
        <v>20.3</v>
      </c>
      <c r="E28" s="118">
        <v>21.9</v>
      </c>
      <c r="F28" s="118">
        <v>23.3</v>
      </c>
      <c r="G28" s="118">
        <v>24.7</v>
      </c>
      <c r="H28" s="118">
        <v>25.8</v>
      </c>
      <c r="I28" s="118">
        <v>27.1</v>
      </c>
      <c r="J28" s="118">
        <v>28.2</v>
      </c>
      <c r="K28" s="118">
        <v>29.2</v>
      </c>
      <c r="L28" s="118">
        <v>30.2</v>
      </c>
      <c r="M28" s="118">
        <v>31.2</v>
      </c>
    </row>
    <row r="29" spans="1:13" x14ac:dyDescent="0.25">
      <c r="A29" s="113" t="str">
        <f t="shared" si="1"/>
        <v/>
      </c>
      <c r="B29" s="121">
        <v>34</v>
      </c>
      <c r="C29" s="122">
        <v>20.399999999999999</v>
      </c>
      <c r="D29" s="122">
        <v>22.2</v>
      </c>
      <c r="E29" s="122">
        <v>23.8</v>
      </c>
      <c r="F29" s="122">
        <v>25.2</v>
      </c>
      <c r="G29" s="122">
        <v>26.5</v>
      </c>
      <c r="H29" s="122">
        <v>27.9</v>
      </c>
      <c r="I29" s="122">
        <v>28.9</v>
      </c>
      <c r="J29" s="122">
        <v>30.1</v>
      </c>
      <c r="K29" s="122">
        <v>31.2</v>
      </c>
      <c r="L29" s="122">
        <v>32.1</v>
      </c>
      <c r="M29" s="122">
        <v>33.1</v>
      </c>
    </row>
    <row r="30" spans="1:13" x14ac:dyDescent="0.25">
      <c r="A30" s="113" t="str">
        <f t="shared" si="1"/>
        <v/>
      </c>
      <c r="B30" s="121">
        <v>36</v>
      </c>
      <c r="C30" s="122">
        <v>22.2</v>
      </c>
      <c r="D30" s="122">
        <v>24.1</v>
      </c>
      <c r="E30" s="122">
        <v>25.5</v>
      </c>
      <c r="F30" s="122">
        <v>27</v>
      </c>
      <c r="G30" s="122">
        <v>28.4</v>
      </c>
      <c r="H30" s="122">
        <v>29.7</v>
      </c>
      <c r="I30" s="122">
        <v>30.9</v>
      </c>
      <c r="J30" s="122">
        <v>32</v>
      </c>
      <c r="K30" s="122">
        <v>33.1</v>
      </c>
      <c r="L30" s="122">
        <v>34.200000000000003</v>
      </c>
      <c r="M30" s="122">
        <v>35.1</v>
      </c>
    </row>
    <row r="31" spans="1:13" x14ac:dyDescent="0.25">
      <c r="A31" s="113" t="str">
        <f t="shared" si="1"/>
        <v/>
      </c>
      <c r="B31" s="121">
        <v>38</v>
      </c>
      <c r="C31" s="122">
        <v>24</v>
      </c>
      <c r="D31" s="122">
        <v>25.7</v>
      </c>
      <c r="E31" s="122">
        <v>27.4</v>
      </c>
      <c r="F31" s="122">
        <v>28.9</v>
      </c>
      <c r="G31" s="122">
        <v>30.3</v>
      </c>
      <c r="H31" s="122">
        <v>31.6</v>
      </c>
      <c r="I31" s="122">
        <v>32.799999999999997</v>
      </c>
      <c r="J31" s="122">
        <v>34</v>
      </c>
      <c r="K31" s="122">
        <v>35</v>
      </c>
      <c r="L31" s="122">
        <v>36.1</v>
      </c>
      <c r="M31" s="122">
        <v>37</v>
      </c>
    </row>
    <row r="32" spans="1:13" ht="15.75" thickBot="1" x14ac:dyDescent="0.3">
      <c r="A32" s="113" t="str">
        <f t="shared" si="1"/>
        <v/>
      </c>
      <c r="B32" s="124">
        <v>40</v>
      </c>
      <c r="C32" s="125">
        <v>25.8</v>
      </c>
      <c r="D32" s="125">
        <v>27.7</v>
      </c>
      <c r="E32" s="125">
        <v>29.2</v>
      </c>
      <c r="F32" s="125">
        <v>30.8</v>
      </c>
      <c r="G32" s="125">
        <v>32.200000000000003</v>
      </c>
      <c r="H32" s="125">
        <v>33.5</v>
      </c>
      <c r="I32" s="125">
        <v>34.700000000000003</v>
      </c>
      <c r="J32" s="125">
        <v>35.9</v>
      </c>
      <c r="K32" s="125">
        <v>37</v>
      </c>
      <c r="L32" s="125">
        <v>38.1</v>
      </c>
      <c r="M32" s="125">
        <v>39.1</v>
      </c>
    </row>
  </sheetData>
  <sheetProtection algorithmName="SHA-512" hashValue="zeeQ/KofhS/O+Gaz9yP27yspeoQrQyNZhv7J41EtlP2owrm+lySrr+pO9ZVe6A89p0TNEIWbmFu3D4VgjfdgNQ==" saltValue="Fel1yGry909WFodQ6BH2/w==" spinCount="100000" sheet="1" selectLockedCells="1"/>
  <conditionalFormatting sqref="C3:M32">
    <cfRule type="expression" dxfId="16" priority="1">
      <formula>AND($B3=$P$2,C$2*100=$P$3)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X38"/>
  <sheetViews>
    <sheetView showGridLines="0" zoomScale="85" zoomScaleNormal="85" workbookViewId="0">
      <selection activeCell="B19" sqref="B19"/>
    </sheetView>
  </sheetViews>
  <sheetFormatPr defaultColWidth="12.7109375" defaultRowHeight="20.100000000000001" customHeight="1" x14ac:dyDescent="0.25"/>
  <cols>
    <col min="1" max="1" width="4.7109375" customWidth="1"/>
    <col min="5" max="5" width="4.7109375" style="147" customWidth="1"/>
    <col min="6" max="21" width="12.7109375" style="147"/>
    <col min="24" max="24" width="15.7109375" customWidth="1"/>
    <col min="25" max="25" width="78.7109375" customWidth="1"/>
    <col min="26" max="26" width="12.7109375" style="144"/>
    <col min="27" max="120" width="12.7109375" style="129"/>
    <col min="121" max="128" width="12.7109375" style="144"/>
  </cols>
  <sheetData>
    <row r="1" spans="1:120" ht="20.100000000000001" customHeight="1" thickBot="1" x14ac:dyDescent="0.3">
      <c r="A1" s="144"/>
    </row>
    <row r="2" spans="1:120" ht="20.100000000000001" customHeight="1" x14ac:dyDescent="0.25">
      <c r="A2" s="144"/>
      <c r="B2" s="130" t="s">
        <v>93</v>
      </c>
      <c r="C2" s="180">
        <v>0.35</v>
      </c>
      <c r="D2" s="131" t="s">
        <v>80</v>
      </c>
      <c r="F2" s="170" t="s">
        <v>124</v>
      </c>
      <c r="G2" s="170"/>
      <c r="H2" s="172" t="s">
        <v>125</v>
      </c>
      <c r="I2" s="173"/>
      <c r="J2" s="173"/>
      <c r="K2" s="158"/>
      <c r="L2" s="158"/>
      <c r="M2" s="158"/>
      <c r="N2" s="158"/>
      <c r="O2" s="158"/>
      <c r="P2" s="158"/>
      <c r="Q2" s="158"/>
      <c r="R2" s="158"/>
      <c r="S2" s="158"/>
      <c r="T2" s="158"/>
      <c r="U2" s="158"/>
      <c r="W2" s="130" t="s">
        <v>102</v>
      </c>
      <c r="X2" s="138">
        <f>D_cső_belső*0.001</f>
        <v>7.4000000000000003E-3</v>
      </c>
      <c r="Y2" s="137" t="s">
        <v>103</v>
      </c>
      <c r="AF2" s="129" t="s">
        <v>129</v>
      </c>
      <c r="AU2" s="129" t="s">
        <v>158</v>
      </c>
      <c r="BJ2" s="159" t="s">
        <v>161</v>
      </c>
      <c r="BY2" s="160" t="s">
        <v>162</v>
      </c>
      <c r="CN2" s="129" t="s">
        <v>159</v>
      </c>
      <c r="DC2" s="129" t="s">
        <v>160</v>
      </c>
    </row>
    <row r="3" spans="1:120" ht="20.100000000000001" customHeight="1" x14ac:dyDescent="0.25">
      <c r="B3" s="132" t="s">
        <v>94</v>
      </c>
      <c r="C3" s="181">
        <v>81</v>
      </c>
      <c r="D3" s="133" t="s">
        <v>80</v>
      </c>
      <c r="F3" s="145" t="s">
        <v>126</v>
      </c>
      <c r="G3" s="145" t="s">
        <v>127</v>
      </c>
      <c r="H3" s="171">
        <f>IF(INDEX($C$19:$C$32,COLUMN(A1),1)&lt;&gt;"",INDEX($C$19:$C$32,COLUMN(A1),1),"")</f>
        <v>16</v>
      </c>
      <c r="I3" s="171">
        <f t="shared" ref="I3:U3" si="0">IF(INDEX($C$19:$C$32,COLUMN(B1),1)&lt;&gt;"",INDEX($C$19:$C$32,COLUMN(B1),1),"")</f>
        <v>17</v>
      </c>
      <c r="J3" s="171">
        <f t="shared" si="0"/>
        <v>18</v>
      </c>
      <c r="K3" s="171">
        <f t="shared" si="0"/>
        <v>19</v>
      </c>
      <c r="L3" s="171">
        <f t="shared" si="0"/>
        <v>20</v>
      </c>
      <c r="M3" s="171">
        <f t="shared" si="0"/>
        <v>21</v>
      </c>
      <c r="N3" s="171">
        <f t="shared" si="0"/>
        <v>22</v>
      </c>
      <c r="O3" s="171">
        <f t="shared" si="0"/>
        <v>23</v>
      </c>
      <c r="P3" s="171">
        <f t="shared" si="0"/>
        <v>24</v>
      </c>
      <c r="Q3" s="171">
        <f t="shared" si="0"/>
        <v>25</v>
      </c>
      <c r="R3" s="171">
        <f t="shared" si="0"/>
        <v>26</v>
      </c>
      <c r="S3" s="171" t="str">
        <f t="shared" si="0"/>
        <v/>
      </c>
      <c r="T3" s="171" t="str">
        <f t="shared" si="0"/>
        <v/>
      </c>
      <c r="U3" s="171" t="str">
        <f t="shared" si="0"/>
        <v/>
      </c>
      <c r="W3" s="132" t="s">
        <v>104</v>
      </c>
      <c r="X3" s="139">
        <f>D_cső_külső*0.001</f>
        <v>0.01</v>
      </c>
      <c r="Y3" s="140" t="s">
        <v>105</v>
      </c>
      <c r="AB3" s="129" t="s">
        <v>128</v>
      </c>
      <c r="AF3" s="161">
        <f>H3</f>
        <v>16</v>
      </c>
      <c r="AG3" s="161">
        <f>I3</f>
        <v>17</v>
      </c>
      <c r="AH3" s="161">
        <f>J3</f>
        <v>18</v>
      </c>
      <c r="AI3" s="161">
        <f>K3</f>
        <v>19</v>
      </c>
      <c r="AJ3" s="161">
        <f>L3</f>
        <v>20</v>
      </c>
      <c r="AK3" s="161">
        <f>M3</f>
        <v>21</v>
      </c>
      <c r="AL3" s="161">
        <f>N3</f>
        <v>22</v>
      </c>
      <c r="AM3" s="161">
        <f>O3</f>
        <v>23</v>
      </c>
      <c r="AN3" s="161">
        <f>P3</f>
        <v>24</v>
      </c>
      <c r="AO3" s="161">
        <f>Q3</f>
        <v>25</v>
      </c>
      <c r="AP3" s="161">
        <f>R3</f>
        <v>26</v>
      </c>
      <c r="AQ3" s="161" t="str">
        <f>S3</f>
        <v/>
      </c>
      <c r="AR3" s="161" t="str">
        <f>T3</f>
        <v/>
      </c>
      <c r="AS3" s="161" t="str">
        <f>U3</f>
        <v/>
      </c>
      <c r="AT3" s="161"/>
    </row>
    <row r="4" spans="1:120" ht="20.100000000000001" customHeight="1" x14ac:dyDescent="0.25">
      <c r="B4" s="132" t="s">
        <v>95</v>
      </c>
      <c r="C4" s="181">
        <v>0.25</v>
      </c>
      <c r="D4" s="133" t="s">
        <v>80</v>
      </c>
      <c r="F4" s="148">
        <f>IF(IF(MOD(ROW(A4),2)=0,INDEX($B$19:$B$32,ROUNDDOWN(ROW(A2)/2,0),1),"")&lt;&gt;"",IF(MOD(ROW(A4),2)=0,INDEX($B$19:$B$32,ROUNDDOWN(ROW(A2)/2,0),1),""),"")</f>
        <v>12</v>
      </c>
      <c r="G4" s="148">
        <f>IF(F4&lt;&gt;"",IF(AB4,F4+$C$16,F4-$C$15),"")</f>
        <v>15</v>
      </c>
      <c r="H4" s="157">
        <f>IFERROR(IF(AF4,ABS(DC4),""),"")</f>
        <v>17.579123316775732</v>
      </c>
      <c r="I4" s="157">
        <f t="shared" ref="I4:I31" si="1">IFERROR(IF(AG4,ABS(DD4),""),"")</f>
        <v>24.610772643486026</v>
      </c>
      <c r="J4" s="157">
        <f t="shared" ref="J4:J31" si="2">IFERROR(IF(AH4,ABS(DE4),""),"")</f>
        <v>31.64242197019632</v>
      </c>
      <c r="K4" s="157">
        <f t="shared" ref="K4:K31" si="3">IFERROR(IF(AI4,ABS(DF4),""),"")</f>
        <v>38.674071296906597</v>
      </c>
      <c r="L4" s="157">
        <f t="shared" ref="L4:L31" si="4">IFERROR(IF(AJ4,ABS(DG4),""),"")</f>
        <v>45.705720623616891</v>
      </c>
      <c r="M4" s="157">
        <f t="shared" ref="M4:M31" si="5">IFERROR(IF(AK4,ABS(DH4),""),"")</f>
        <v>52.737369950327178</v>
      </c>
      <c r="N4" s="157">
        <f t="shared" ref="N4:N31" si="6">IFERROR(IF(AL4,ABS(DI4),""),"")</f>
        <v>59.769019277037472</v>
      </c>
      <c r="O4" s="157">
        <f t="shared" ref="O4:O31" si="7">IFERROR(IF(AM4,ABS(DJ4),""),"")</f>
        <v>66.800668603747766</v>
      </c>
      <c r="P4" s="157">
        <f t="shared" ref="P4:P31" si="8">IFERROR(IF(AN4,ABS(DK4),""),"")</f>
        <v>73.832317930458075</v>
      </c>
      <c r="Q4" s="157">
        <f t="shared" ref="Q4:Q31" si="9">IFERROR(IF(AO4,ABS(DL4),""),"")</f>
        <v>80.863967257168355</v>
      </c>
      <c r="R4" s="157">
        <f t="shared" ref="R4:R31" si="10">IFERROR(IF(AP4,ABS(DM4),""),"")</f>
        <v>87.895616583878649</v>
      </c>
      <c r="S4" s="157" t="str">
        <f t="shared" ref="S4:S31" si="11">IFERROR(IF(AQ4,ABS(DN4),""),"")</f>
        <v/>
      </c>
      <c r="T4" s="157" t="str">
        <f t="shared" ref="T4:T31" si="12">IFERROR(IF(AR4,ABS(DO4),""),"")</f>
        <v/>
      </c>
      <c r="U4" s="157" t="str">
        <f t="shared" ref="U4:U31" si="13">IFERROR(IF(AS4,ABS(DP4),""),"")</f>
        <v/>
      </c>
      <c r="W4" s="132" t="s">
        <v>106</v>
      </c>
      <c r="X4" s="139">
        <f>X3+0.002*Lemezvastagság</f>
        <v>1.0999999999999999E-2</v>
      </c>
      <c r="Y4" s="140" t="s">
        <v>107</v>
      </c>
      <c r="AA4" s="129">
        <f>MOD(ROW(A4),4)</f>
        <v>0</v>
      </c>
      <c r="AB4" s="129" t="b">
        <f>IF(MOD(ROW(A4),2)=0,ABS(F4-MAX(C19:C32))&gt;ABS(F4-MIN(C19:C32)),AB3)</f>
        <v>1</v>
      </c>
      <c r="AC4" s="161">
        <f t="shared" ref="AC4:AC31" si="14">IF(MOD(ROW(A4),2)=0,F4,F3)</f>
        <v>12</v>
      </c>
      <c r="AD4" s="161">
        <f t="shared" ref="AD4:AD31" si="15">IF(MOD(ROW(B4),2)=0,G4,G3)</f>
        <v>15</v>
      </c>
      <c r="AE4" s="161">
        <f>AVERAGE(AC4:AD4)</f>
        <v>13.5</v>
      </c>
      <c r="AF4" s="129" t="b">
        <f t="shared" ref="AF4:AS13" si="16">OR(AND($AB4,$AC4&lt;AF$3,$AD4&lt;AF$3),AND(NOT($AB4),$AC4&gt;AF$3,$AD4&gt;AF$3))</f>
        <v>1</v>
      </c>
      <c r="AG4" s="129" t="b">
        <f t="shared" si="16"/>
        <v>1</v>
      </c>
      <c r="AH4" s="129" t="b">
        <f t="shared" si="16"/>
        <v>1</v>
      </c>
      <c r="AI4" s="129" t="b">
        <f t="shared" si="16"/>
        <v>1</v>
      </c>
      <c r="AJ4" s="129" t="b">
        <f t="shared" si="16"/>
        <v>1</v>
      </c>
      <c r="AK4" s="129" t="b">
        <f t="shared" si="16"/>
        <v>1</v>
      </c>
      <c r="AL4" s="129" t="b">
        <f t="shared" si="16"/>
        <v>1</v>
      </c>
      <c r="AM4" s="129" t="b">
        <f t="shared" si="16"/>
        <v>1</v>
      </c>
      <c r="AN4" s="129" t="b">
        <f t="shared" si="16"/>
        <v>1</v>
      </c>
      <c r="AO4" s="129" t="b">
        <f t="shared" si="16"/>
        <v>1</v>
      </c>
      <c r="AP4" s="129" t="b">
        <f t="shared" si="16"/>
        <v>1</v>
      </c>
      <c r="AQ4" s="129" t="b">
        <f t="shared" si="16"/>
        <v>1</v>
      </c>
      <c r="AR4" s="129" t="b">
        <f t="shared" si="16"/>
        <v>1</v>
      </c>
      <c r="AS4" s="129" t="b">
        <f t="shared" si="16"/>
        <v>1</v>
      </c>
      <c r="AU4" s="129">
        <f>IFERROR(IF(AF4,($AE4-AF$3)/$X$23,0),"")</f>
        <v>-1.0071588429238483</v>
      </c>
      <c r="AV4" s="129">
        <f>IFERROR(IF(AG4,($AE4-AG$3)/$X$23,0),"")</f>
        <v>-1.4100223800933875</v>
      </c>
      <c r="AW4" s="129">
        <f>IFERROR(IF(AH4,($AE4-AH$3)/$X$23,0),"")</f>
        <v>-1.8128859172629268</v>
      </c>
      <c r="AX4" s="129">
        <f>IFERROR(IF(AI4,($AE4-AI$3)/$X$23,0),"")</f>
        <v>-2.2157494544324661</v>
      </c>
      <c r="AY4" s="129">
        <f>IFERROR(IF(AJ4,($AE4-AJ$3)/$X$23,0),"")</f>
        <v>-2.6186129916020056</v>
      </c>
      <c r="AZ4" s="129">
        <f>IFERROR(IF(AK4,($AE4-AK$3)/$X$23,0),"")</f>
        <v>-3.0214765287715446</v>
      </c>
      <c r="BA4" s="129">
        <f>IFERROR(IF(AL4,($AE4-AL$3)/$X$23,0),"")</f>
        <v>-3.4243400659410841</v>
      </c>
      <c r="BB4" s="129">
        <f>IFERROR(IF(AM4,($AE4-AM$3)/$X$23,0),"")</f>
        <v>-3.8272036031106231</v>
      </c>
      <c r="BC4" s="129">
        <f>IFERROR(IF(AN4,($AE4-AN$3)/$X$23,0),"")</f>
        <v>-4.2300671402801626</v>
      </c>
      <c r="BD4" s="129">
        <f>IFERROR(IF(AO4,($AE4-AO$3)/$X$23,0),"")</f>
        <v>-4.6329306774497017</v>
      </c>
      <c r="BE4" s="129">
        <f>IFERROR(IF(AP4,($AE4-AP$3)/$X$23,0),"")</f>
        <v>-5.0357942146192407</v>
      </c>
      <c r="BF4" s="129" t="str">
        <f>IFERROR(IF(AQ4,($AE4-AQ$3)/$X$23,0),"")</f>
        <v/>
      </c>
      <c r="BG4" s="129" t="str">
        <f>IFERROR(IF(AR4,($AE4-AR$3)/$X$23,0),"")</f>
        <v/>
      </c>
      <c r="BH4" s="129" t="str">
        <f>IFERROR(IF(AS4,($AE4-AS$3)/$X$23,0),"")</f>
        <v/>
      </c>
      <c r="BJ4" s="129">
        <f>IFERROR(IF(AF4,$AE4-$X$22*AU4,0),"")</f>
        <v>13.761869237947003</v>
      </c>
      <c r="BK4" s="129">
        <f>IFERROR(IF(AG4,$AE4-$X$22*AV4,0),"")</f>
        <v>13.866616933125805</v>
      </c>
      <c r="BL4" s="129">
        <f>IFERROR(IF(AH4,$AE4-$X$22*AW4,0),"")</f>
        <v>13.971364628304606</v>
      </c>
      <c r="BM4" s="129">
        <f>IFERROR(IF(AI4,$AE4-$X$22*AX4,0),"")</f>
        <v>14.076112323483409</v>
      </c>
      <c r="BN4" s="129">
        <f>IFERROR(IF(AJ4,$AE4-$X$22*AY4,0),"")</f>
        <v>14.18086001866221</v>
      </c>
      <c r="BO4" s="129">
        <f>IFERROR(IF(AK4,$AE4-$X$22*AZ4,0),"")</f>
        <v>14.285607713841012</v>
      </c>
      <c r="BP4" s="129">
        <f>IFERROR(IF(AL4,$AE4-$X$22*BA4,0),"")</f>
        <v>14.390355409019813</v>
      </c>
      <c r="BQ4" s="129">
        <f>IFERROR(IF(AM4,$AE4-$X$22*BB4,0),"")</f>
        <v>14.495103104198614</v>
      </c>
      <c r="BR4" s="129">
        <f>IFERROR(IF(AN4,$AE4-$X$22*BC4,0),"")</f>
        <v>14.599850799377416</v>
      </c>
      <c r="BS4" s="129">
        <f>IFERROR(IF(AO4,$AE4-$X$22*BD4,0),"")</f>
        <v>14.704598494556217</v>
      </c>
      <c r="BT4" s="129">
        <f>IFERROR(IF(AP4,$AE4-$X$22*BE4,0),"")</f>
        <v>14.809346189735018</v>
      </c>
      <c r="BU4" s="129" t="str">
        <f>IFERROR(IF(AQ4,$AE4-$X$22*BF4,0),"")</f>
        <v/>
      </c>
      <c r="BV4" s="129" t="str">
        <f>IFERROR(IF(AR4,$AE4-$X$22*BG4,0),"")</f>
        <v/>
      </c>
      <c r="BW4" s="129" t="str">
        <f>IFERROR(IF(AS4,$AE4-$X$22*BH4,0),"")</f>
        <v/>
      </c>
      <c r="BY4" s="129">
        <f>IFERROR(IF(AF4,AF$3+(BJ4-AF$3)*TANH($X$26*$X$27)/($X$26*$X$27),0),"")</f>
        <v>13.890505201986912</v>
      </c>
      <c r="BZ4" s="129">
        <f t="shared" ref="BZ4:CL4" si="17">IFERROR(IF(AG4,AG$3+(BK4-AG$3)*TANH($X$26*$X$27)/($X$26*$X$27),0),"")</f>
        <v>14.046707282781679</v>
      </c>
      <c r="CA4" s="129">
        <f t="shared" si="17"/>
        <v>14.202909363576442</v>
      </c>
      <c r="CB4" s="129">
        <f t="shared" si="17"/>
        <v>14.359111444371209</v>
      </c>
      <c r="CC4" s="129">
        <f t="shared" si="17"/>
        <v>14.515313525165976</v>
      </c>
      <c r="CD4" s="129">
        <f t="shared" si="17"/>
        <v>14.671515605960739</v>
      </c>
      <c r="CE4" s="129">
        <f t="shared" si="17"/>
        <v>14.827717686755506</v>
      </c>
      <c r="CF4" s="129">
        <f t="shared" si="17"/>
        <v>14.983919767550271</v>
      </c>
      <c r="CG4" s="129">
        <f t="shared" si="17"/>
        <v>15.140121848345036</v>
      </c>
      <c r="CH4" s="129">
        <f t="shared" si="17"/>
        <v>15.296323929139801</v>
      </c>
      <c r="CI4" s="129">
        <f t="shared" si="17"/>
        <v>15.452526009934564</v>
      </c>
      <c r="CJ4" s="129" t="str">
        <f t="shared" si="17"/>
        <v/>
      </c>
      <c r="CK4" s="129" t="str">
        <f t="shared" si="17"/>
        <v/>
      </c>
      <c r="CL4" s="129" t="str">
        <f t="shared" si="17"/>
        <v/>
      </c>
      <c r="CN4" s="129">
        <f t="shared" ref="CN4:CN31" si="18">IFERROR(IF(AF4,2*$X$28*1/((1/$X$15)+$X$7/lambda_GK)*Hossz*$X$27*(BJ4-AF$3)*Csőszám/1000,0),"")</f>
        <v>-6.3284843940392639</v>
      </c>
      <c r="CO4" s="129">
        <f t="shared" ref="CO4:CO31" si="19">IFERROR(IF(AG4,2*$X$28*1/((1/$X$15)+$X$7/lambda_GK)*Hossz*$X$27*(BK4-AG$3)*Csőszám/1000,0),"")</f>
        <v>-8.8598781516549696</v>
      </c>
      <c r="CP4" s="129">
        <f t="shared" ref="CP4:CP31" si="20">IFERROR(IF(AH4,2*$X$28*1/((1/$X$15)+$X$7/lambda_GK)*Hossz*$X$27*(BL4-AH$3)*Csőszám/1000,0),"")</f>
        <v>-11.391271909270674</v>
      </c>
      <c r="CQ4" s="129">
        <f t="shared" ref="CQ4:CQ31" si="21">IFERROR(IF(AI4,2*$X$28*1/((1/$X$15)+$X$7/lambda_GK)*Hossz*$X$27*(BM4-AI$3)*Csőszám/1000,0),"")</f>
        <v>-13.922665666886374</v>
      </c>
      <c r="CR4" s="129">
        <f t="shared" ref="CR4:CR31" si="22">IFERROR(IF(AJ4,2*$X$28*1/((1/$X$15)+$X$7/lambda_GK)*Hossz*$X$27*(BN4-AJ$3)*Csőszám/1000,0),"")</f>
        <v>-16.454059424502081</v>
      </c>
      <c r="CS4" s="129">
        <f t="shared" ref="CS4:CS31" si="23">IFERROR(IF(AK4,2*$X$28*1/((1/$X$15)+$X$7/lambda_GK)*Hossz*$X$27*(BO4-AK$3)*Csőszám/1000,0),"")</f>
        <v>-18.985453182117784</v>
      </c>
      <c r="CT4" s="129">
        <f t="shared" ref="CT4:CT31" si="24">IFERROR(IF(AL4,2*$X$28*1/((1/$X$15)+$X$7/lambda_GK)*Hossz*$X$27*(BP4-AL$3)*Csőszám/1000,0),"")</f>
        <v>-21.51684693973349</v>
      </c>
      <c r="CU4" s="129">
        <f t="shared" ref="CU4:CU31" si="25">IFERROR(IF(AM4,2*$X$28*1/((1/$X$15)+$X$7/lambda_GK)*Hossz*$X$27*(BQ4-AM$3)*Csőszám/1000,0),"")</f>
        <v>-24.048240697349197</v>
      </c>
      <c r="CV4" s="129">
        <f t="shared" ref="CV4:CV31" si="26">IFERROR(IF(AN4,2*$X$28*1/((1/$X$15)+$X$7/lambda_GK)*Hossz*$X$27*(BR4-AN$3)*Csőszám/1000,0),"")</f>
        <v>-26.579634454964904</v>
      </c>
      <c r="CW4" s="129">
        <f t="shared" ref="CW4:CW31" si="27">IFERROR(IF(AO4,2*$X$28*1/((1/$X$15)+$X$7/lambda_GK)*Hossz*$X$27*(BS4-AO$3)*Csőszám/1000,0),"")</f>
        <v>-29.111028212580607</v>
      </c>
      <c r="CX4" s="129">
        <f t="shared" ref="CX4:CX31" si="28">IFERROR(IF(AP4,2*$X$28*1/((1/$X$15)+$X$7/lambda_GK)*Hossz*$X$27*(BT4-AP$3)*Csőszám/1000,0),"")</f>
        <v>-31.642421970196313</v>
      </c>
      <c r="CY4" s="129" t="str">
        <f t="shared" ref="CY4:CY31" si="29">IFERROR(IF(AQ4,2*$X$28*1/((1/$X$15)+$X$7/lambda_GK)*Hossz*$X$27*(BU4-AQ$3)*Csőszám/1000,0),"")</f>
        <v/>
      </c>
      <c r="CZ4" s="129" t="str">
        <f t="shared" ref="CZ4:CZ31" si="30">IFERROR(IF(AR4,2*$X$28*1/((1/$X$15)+$X$7/lambda_GK)*Hossz*$X$27*(BV4-AR$3)*Csőszám/1000,0),"")</f>
        <v/>
      </c>
      <c r="DA4" s="129" t="str">
        <f t="shared" ref="DA4:DA31" si="31">IFERROR(IF(AS4,2*$X$28*1/((1/$X$15)+$X$7/lambda_GK)*Hossz*$X$27*(BW4-AS$3)*Csőszám/1000,0),"")</f>
        <v/>
      </c>
      <c r="DC4" s="129">
        <f>IFERROR(IF(AF4,CN4/AVERAGE($X$11:$X$12),0),"")</f>
        <v>-17.579123316775732</v>
      </c>
      <c r="DD4" s="129">
        <f t="shared" ref="DD4:DP19" si="32">IFERROR(IF(AG4,CO4/AVERAGE($X$11:$X$12),0),"")</f>
        <v>-24.610772643486026</v>
      </c>
      <c r="DE4" s="129">
        <f t="shared" si="32"/>
        <v>-31.64242197019632</v>
      </c>
      <c r="DF4" s="129">
        <f t="shared" si="32"/>
        <v>-38.674071296906597</v>
      </c>
      <c r="DG4" s="129">
        <f t="shared" si="32"/>
        <v>-45.705720623616891</v>
      </c>
      <c r="DH4" s="129">
        <f t="shared" si="32"/>
        <v>-52.737369950327178</v>
      </c>
      <c r="DI4" s="129">
        <f t="shared" si="32"/>
        <v>-59.769019277037472</v>
      </c>
      <c r="DJ4" s="129">
        <f t="shared" si="32"/>
        <v>-66.800668603747766</v>
      </c>
      <c r="DK4" s="129">
        <f t="shared" si="32"/>
        <v>-73.832317930458075</v>
      </c>
      <c r="DL4" s="129">
        <f t="shared" si="32"/>
        <v>-80.863967257168355</v>
      </c>
      <c r="DM4" s="129">
        <f t="shared" si="32"/>
        <v>-87.895616583878649</v>
      </c>
      <c r="DN4" s="129" t="str">
        <f t="shared" si="32"/>
        <v/>
      </c>
      <c r="DO4" s="129" t="str">
        <f t="shared" si="32"/>
        <v/>
      </c>
      <c r="DP4" s="129" t="str">
        <f t="shared" si="32"/>
        <v/>
      </c>
    </row>
    <row r="5" spans="1:120" ht="20.100000000000001" customHeight="1" x14ac:dyDescent="0.25">
      <c r="B5" s="132" t="s">
        <v>96</v>
      </c>
      <c r="C5" s="181">
        <v>350</v>
      </c>
      <c r="D5" s="133" t="s">
        <v>81</v>
      </c>
      <c r="F5" s="148" t="str">
        <f t="shared" ref="F5:F31" si="33">IF(IF(MOD(ROW(A5),2)=0,INDEX($B$19:$B$32,ROUNDDOWN(ROW(A3)/2,0),1),"")&lt;&gt;"",IF(MOD(ROW(A5),2)=0,INDEX($B$19:$B$32,ROUNDDOWN(ROW(A3)/2,0),1),""),"")</f>
        <v/>
      </c>
      <c r="G5" s="148" t="str">
        <f t="shared" ref="G5:G31" si="34">IF(F5&lt;&gt;"",IF(AB5,F5+$C$16,F5-$C$15),"")</f>
        <v/>
      </c>
      <c r="H5" s="157">
        <f>IFERROR(IF(AF5,ABS(BY5),""),"")</f>
        <v>13.890505201986912</v>
      </c>
      <c r="I5" s="157">
        <f t="shared" ref="I5:U5" si="35">IFERROR(IF(AG5,ABS(BZ5),""),"")</f>
        <v>14.046707282781679</v>
      </c>
      <c r="J5" s="157">
        <f t="shared" si="35"/>
        <v>14.202909363576442</v>
      </c>
      <c r="K5" s="157">
        <f t="shared" si="35"/>
        <v>14.359111444371209</v>
      </c>
      <c r="L5" s="157">
        <f t="shared" si="35"/>
        <v>14.515313525165976</v>
      </c>
      <c r="M5" s="157">
        <f t="shared" si="35"/>
        <v>14.671515605960739</v>
      </c>
      <c r="N5" s="157">
        <f t="shared" si="35"/>
        <v>14.827717686755506</v>
      </c>
      <c r="O5" s="157">
        <f t="shared" si="35"/>
        <v>14.983919767550271</v>
      </c>
      <c r="P5" s="157">
        <f t="shared" si="35"/>
        <v>15.140121848345036</v>
      </c>
      <c r="Q5" s="157">
        <f t="shared" si="35"/>
        <v>15.296323929139801</v>
      </c>
      <c r="R5" s="157">
        <f t="shared" si="35"/>
        <v>15.452526009934564</v>
      </c>
      <c r="S5" s="157" t="str">
        <f t="shared" si="35"/>
        <v/>
      </c>
      <c r="T5" s="157" t="str">
        <f t="shared" si="35"/>
        <v/>
      </c>
      <c r="U5" s="157" t="str">
        <f t="shared" si="35"/>
        <v/>
      </c>
      <c r="W5" s="132" t="s">
        <v>108</v>
      </c>
      <c r="X5" s="139">
        <f>(X3-X2)/2</f>
        <v>1.2999999999999999E-3</v>
      </c>
      <c r="Y5" s="140" t="s">
        <v>109</v>
      </c>
      <c r="AA5" s="129">
        <f t="shared" ref="AA5:AA31" si="36">MOD(ROW(A5),4)</f>
        <v>1</v>
      </c>
      <c r="AB5" s="129" t="b">
        <f>IF(MOD(ROW(A5),2)=0,ABS(F5-MAX(C20:C33))&gt;ABS(F5-MIN(C20:C33)),AB4)</f>
        <v>1</v>
      </c>
      <c r="AC5" s="161">
        <f t="shared" si="14"/>
        <v>12</v>
      </c>
      <c r="AD5" s="161">
        <f t="shared" si="15"/>
        <v>15</v>
      </c>
      <c r="AE5" s="161">
        <f t="shared" ref="AE5:AE31" si="37">AVERAGE(AC5:AD5)</f>
        <v>13.5</v>
      </c>
      <c r="AF5" s="129" t="b">
        <f t="shared" si="16"/>
        <v>1</v>
      </c>
      <c r="AG5" s="129" t="b">
        <f t="shared" si="16"/>
        <v>1</v>
      </c>
      <c r="AH5" s="129" t="b">
        <f t="shared" si="16"/>
        <v>1</v>
      </c>
      <c r="AI5" s="129" t="b">
        <f t="shared" si="16"/>
        <v>1</v>
      </c>
      <c r="AJ5" s="129" t="b">
        <f t="shared" si="16"/>
        <v>1</v>
      </c>
      <c r="AK5" s="129" t="b">
        <f t="shared" si="16"/>
        <v>1</v>
      </c>
      <c r="AL5" s="129" t="b">
        <f t="shared" si="16"/>
        <v>1</v>
      </c>
      <c r="AM5" s="129" t="b">
        <f t="shared" si="16"/>
        <v>1</v>
      </c>
      <c r="AN5" s="129" t="b">
        <f t="shared" si="16"/>
        <v>1</v>
      </c>
      <c r="AO5" s="129" t="b">
        <f t="shared" si="16"/>
        <v>1</v>
      </c>
      <c r="AP5" s="129" t="b">
        <f t="shared" si="16"/>
        <v>1</v>
      </c>
      <c r="AQ5" s="129" t="b">
        <f t="shared" si="16"/>
        <v>1</v>
      </c>
      <c r="AR5" s="129" t="b">
        <f t="shared" si="16"/>
        <v>1</v>
      </c>
      <c r="AS5" s="129" t="b">
        <f t="shared" si="16"/>
        <v>1</v>
      </c>
      <c r="AU5" s="129">
        <f t="shared" ref="AU5:AU31" si="38">IFERROR(IF(AF5,($AE5-AF$3)/$X$23,0),"")</f>
        <v>-1.0071588429238483</v>
      </c>
      <c r="AV5" s="129">
        <f t="shared" ref="AV5:AV31" si="39">IFERROR(IF(AG5,($AE5-AG$3)/$X$23,0),"")</f>
        <v>-1.4100223800933875</v>
      </c>
      <c r="AW5" s="129">
        <f t="shared" ref="AW5:AW31" si="40">IFERROR(IF(AH5,($AE5-AH$3)/$X$23,0),"")</f>
        <v>-1.8128859172629268</v>
      </c>
      <c r="AX5" s="129">
        <f t="shared" ref="AX5:AX31" si="41">IFERROR(IF(AI5,($AE5-AI$3)/$X$23,0),"")</f>
        <v>-2.2157494544324661</v>
      </c>
      <c r="AY5" s="129">
        <f t="shared" ref="AY5:AY31" si="42">IFERROR(IF(AJ5,($AE5-AJ$3)/$X$23,0),"")</f>
        <v>-2.6186129916020056</v>
      </c>
      <c r="AZ5" s="129">
        <f t="shared" ref="AZ5:AZ31" si="43">IFERROR(IF(AK5,($AE5-AK$3)/$X$23,0),"")</f>
        <v>-3.0214765287715446</v>
      </c>
      <c r="BA5" s="129">
        <f t="shared" ref="BA5:BA31" si="44">IFERROR(IF(AL5,($AE5-AL$3)/$X$23,0),"")</f>
        <v>-3.4243400659410841</v>
      </c>
      <c r="BB5" s="129">
        <f t="shared" ref="BB5:BB31" si="45">IFERROR(IF(AM5,($AE5-AM$3)/$X$23,0),"")</f>
        <v>-3.8272036031106231</v>
      </c>
      <c r="BC5" s="129">
        <f t="shared" ref="BC5:BC31" si="46">IFERROR(IF(AN5,($AE5-AN$3)/$X$23,0),"")</f>
        <v>-4.2300671402801626</v>
      </c>
      <c r="BD5" s="129">
        <f t="shared" ref="BD5:BD31" si="47">IFERROR(IF(AO5,($AE5-AO$3)/$X$23,0),"")</f>
        <v>-4.6329306774497017</v>
      </c>
      <c r="BE5" s="129">
        <f t="shared" ref="BE5:BE31" si="48">IFERROR(IF(AP5,($AE5-AP$3)/$X$23,0),"")</f>
        <v>-5.0357942146192407</v>
      </c>
      <c r="BF5" s="129" t="str">
        <f t="shared" ref="BF5:BF31" si="49">IFERROR(IF(AQ5,($AE5-AQ$3)/$X$23,0),"")</f>
        <v/>
      </c>
      <c r="BG5" s="129" t="str">
        <f t="shared" ref="BG5:BG31" si="50">IFERROR(IF(AR5,($AE5-AR$3)/$X$23,0),"")</f>
        <v/>
      </c>
      <c r="BH5" s="129" t="str">
        <f t="shared" ref="BH5:BH31" si="51">IFERROR(IF(AS5,($AE5-AS$3)/$X$23,0),"")</f>
        <v/>
      </c>
      <c r="BJ5" s="129">
        <f t="shared" ref="BJ5:BJ31" si="52">IFERROR(IF(AF5,$AE5-$X$22*AU5,0),"")</f>
        <v>13.761869237947003</v>
      </c>
      <c r="BK5" s="129">
        <f t="shared" ref="BK5:BK31" si="53">IFERROR(IF(AG5,$AE5-$X$22*AV5,0),"")</f>
        <v>13.866616933125805</v>
      </c>
      <c r="BL5" s="129">
        <f t="shared" ref="BL5:BL31" si="54">IFERROR(IF(AH5,$AE5-$X$22*AW5,0),"")</f>
        <v>13.971364628304606</v>
      </c>
      <c r="BM5" s="129">
        <f t="shared" ref="BM5:BM31" si="55">IFERROR(IF(AI5,$AE5-$X$22*AX5,0),"")</f>
        <v>14.076112323483409</v>
      </c>
      <c r="BN5" s="129">
        <f t="shared" ref="BN5:BN31" si="56">IFERROR(IF(AJ5,$AE5-$X$22*AY5,0),"")</f>
        <v>14.18086001866221</v>
      </c>
      <c r="BO5" s="129">
        <f t="shared" ref="BO5:BO31" si="57">IFERROR(IF(AK5,$AE5-$X$22*AZ5,0),"")</f>
        <v>14.285607713841012</v>
      </c>
      <c r="BP5" s="129">
        <f t="shared" ref="BP5:BP31" si="58">IFERROR(IF(AL5,$AE5-$X$22*BA5,0),"")</f>
        <v>14.390355409019813</v>
      </c>
      <c r="BQ5" s="129">
        <f t="shared" ref="BQ5:BQ31" si="59">IFERROR(IF(AM5,$AE5-$X$22*BB5,0),"")</f>
        <v>14.495103104198614</v>
      </c>
      <c r="BR5" s="129">
        <f t="shared" ref="BR5:BR31" si="60">IFERROR(IF(AN5,$AE5-$X$22*BC5,0),"")</f>
        <v>14.599850799377416</v>
      </c>
      <c r="BS5" s="129">
        <f t="shared" ref="BS5:BS31" si="61">IFERROR(IF(AO5,$AE5-$X$22*BD5,0),"")</f>
        <v>14.704598494556217</v>
      </c>
      <c r="BT5" s="129">
        <f t="shared" ref="BT5:BT31" si="62">IFERROR(IF(AP5,$AE5-$X$22*BE5,0),"")</f>
        <v>14.809346189735018</v>
      </c>
      <c r="BU5" s="129" t="str">
        <f t="shared" ref="BU5:BU31" si="63">IFERROR(IF(AQ5,$AE5-$X$22*BF5,0),"")</f>
        <v/>
      </c>
      <c r="BV5" s="129" t="str">
        <f t="shared" ref="BV5:BV31" si="64">IFERROR(IF(AR5,$AE5-$X$22*BG5,0),"")</f>
        <v/>
      </c>
      <c r="BW5" s="129" t="str">
        <f t="shared" ref="BW5:BW31" si="65">IFERROR(IF(AS5,$AE5-$X$22*BH5,0),"")</f>
        <v/>
      </c>
      <c r="BY5" s="129">
        <f t="shared" ref="BY5:BY31" si="66">IFERROR(IF(AF5,AF$3+(BJ5-AF$3)*TANH($X$26*$X$27)/($X$26*$X$27),0),"")</f>
        <v>13.890505201986912</v>
      </c>
      <c r="BZ5" s="129">
        <f t="shared" ref="BZ5:BZ31" si="67">IFERROR(IF(AG5,AG$3+(BK5-AG$3)*TANH($X$26*$X$27)/($X$26*$X$27),0),"")</f>
        <v>14.046707282781679</v>
      </c>
      <c r="CA5" s="129">
        <f t="shared" ref="CA5:CA31" si="68">IFERROR(IF(AH5,AH$3+(BL5-AH$3)*TANH($X$26*$X$27)/($X$26*$X$27),0),"")</f>
        <v>14.202909363576442</v>
      </c>
      <c r="CB5" s="129">
        <f t="shared" ref="CB5:CB31" si="69">IFERROR(IF(AI5,AI$3+(BM5-AI$3)*TANH($X$26*$X$27)/($X$26*$X$27),0),"")</f>
        <v>14.359111444371209</v>
      </c>
      <c r="CC5" s="129">
        <f t="shared" ref="CC5:CC31" si="70">IFERROR(IF(AJ5,AJ$3+(BN5-AJ$3)*TANH($X$26*$X$27)/($X$26*$X$27),0),"")</f>
        <v>14.515313525165976</v>
      </c>
      <c r="CD5" s="129">
        <f t="shared" ref="CD5:CD31" si="71">IFERROR(IF(AK5,AK$3+(BO5-AK$3)*TANH($X$26*$X$27)/($X$26*$X$27),0),"")</f>
        <v>14.671515605960739</v>
      </c>
      <c r="CE5" s="129">
        <f t="shared" ref="CE5:CE31" si="72">IFERROR(IF(AL5,AL$3+(BP5-AL$3)*TANH($X$26*$X$27)/($X$26*$X$27),0),"")</f>
        <v>14.827717686755506</v>
      </c>
      <c r="CF5" s="129">
        <f t="shared" ref="CF5:CF31" si="73">IFERROR(IF(AM5,AM$3+(BQ5-AM$3)*TANH($X$26*$X$27)/($X$26*$X$27),0),"")</f>
        <v>14.983919767550271</v>
      </c>
      <c r="CG5" s="129">
        <f t="shared" ref="CG5:CG31" si="74">IFERROR(IF(AN5,AN$3+(BR5-AN$3)*TANH($X$26*$X$27)/($X$26*$X$27),0),"")</f>
        <v>15.140121848345036</v>
      </c>
      <c r="CH5" s="129">
        <f t="shared" ref="CH5:CH31" si="75">IFERROR(IF(AO5,AO$3+(BS5-AO$3)*TANH($X$26*$X$27)/($X$26*$X$27),0),"")</f>
        <v>15.296323929139801</v>
      </c>
      <c r="CI5" s="129">
        <f t="shared" ref="CI5:CI31" si="76">IFERROR(IF(AP5,AP$3+(BT5-AP$3)*TANH($X$26*$X$27)/($X$26*$X$27),0),"")</f>
        <v>15.452526009934564</v>
      </c>
      <c r="CJ5" s="129" t="str">
        <f t="shared" ref="CJ5:CJ31" si="77">IFERROR(IF(AQ5,AQ$3+(BU5-AQ$3)*TANH($X$26*$X$27)/($X$26*$X$27),0),"")</f>
        <v/>
      </c>
      <c r="CK5" s="129" t="str">
        <f t="shared" ref="CK5:CK31" si="78">IFERROR(IF(AR5,AR$3+(BV5-AR$3)*TANH($X$26*$X$27)/($X$26*$X$27),0),"")</f>
        <v/>
      </c>
      <c r="CL5" s="129" t="str">
        <f t="shared" ref="CL5:CL31" si="79">IFERROR(IF(AS5,AS$3+(BW5-AS$3)*TANH($X$26*$X$27)/($X$26*$X$27),0),"")</f>
        <v/>
      </c>
      <c r="CN5" s="129">
        <f t="shared" si="18"/>
        <v>-6.3284843940392639</v>
      </c>
      <c r="CO5" s="129">
        <f t="shared" si="19"/>
        <v>-8.8598781516549696</v>
      </c>
      <c r="CP5" s="129">
        <f t="shared" si="20"/>
        <v>-11.391271909270674</v>
      </c>
      <c r="CQ5" s="129">
        <f t="shared" si="21"/>
        <v>-13.922665666886374</v>
      </c>
      <c r="CR5" s="129">
        <f t="shared" si="22"/>
        <v>-16.454059424502081</v>
      </c>
      <c r="CS5" s="129">
        <f t="shared" si="23"/>
        <v>-18.985453182117784</v>
      </c>
      <c r="CT5" s="129">
        <f t="shared" si="24"/>
        <v>-21.51684693973349</v>
      </c>
      <c r="CU5" s="129">
        <f t="shared" si="25"/>
        <v>-24.048240697349197</v>
      </c>
      <c r="CV5" s="129">
        <f t="shared" si="26"/>
        <v>-26.579634454964904</v>
      </c>
      <c r="CW5" s="129">
        <f t="shared" si="27"/>
        <v>-29.111028212580607</v>
      </c>
      <c r="CX5" s="129">
        <f t="shared" si="28"/>
        <v>-31.642421970196313</v>
      </c>
      <c r="CY5" s="129" t="str">
        <f t="shared" si="29"/>
        <v/>
      </c>
      <c r="CZ5" s="129" t="str">
        <f t="shared" si="30"/>
        <v/>
      </c>
      <c r="DA5" s="129" t="str">
        <f t="shared" si="31"/>
        <v/>
      </c>
      <c r="DC5" s="129">
        <f t="shared" ref="DC5:DC31" si="80">IFERROR(IF(AF5,CN5/AVERAGE($X$11:$X$12),0),"")</f>
        <v>-17.579123316775732</v>
      </c>
      <c r="DD5" s="129">
        <f t="shared" si="32"/>
        <v>-24.610772643486026</v>
      </c>
      <c r="DE5" s="129">
        <f t="shared" si="32"/>
        <v>-31.64242197019632</v>
      </c>
      <c r="DF5" s="129">
        <f t="shared" si="32"/>
        <v>-38.674071296906597</v>
      </c>
      <c r="DG5" s="129">
        <f t="shared" si="32"/>
        <v>-45.705720623616891</v>
      </c>
      <c r="DH5" s="129">
        <f t="shared" si="32"/>
        <v>-52.737369950327178</v>
      </c>
      <c r="DI5" s="129">
        <f t="shared" si="32"/>
        <v>-59.769019277037472</v>
      </c>
      <c r="DJ5" s="129">
        <f t="shared" si="32"/>
        <v>-66.800668603747766</v>
      </c>
      <c r="DK5" s="129">
        <f t="shared" si="32"/>
        <v>-73.832317930458075</v>
      </c>
      <c r="DL5" s="129">
        <f t="shared" si="32"/>
        <v>-80.863967257168355</v>
      </c>
      <c r="DM5" s="129">
        <f t="shared" si="32"/>
        <v>-87.895616583878649</v>
      </c>
      <c r="DN5" s="129" t="str">
        <f t="shared" si="32"/>
        <v/>
      </c>
      <c r="DO5" s="129" t="str">
        <f t="shared" si="32"/>
        <v/>
      </c>
      <c r="DP5" s="129" t="str">
        <f t="shared" si="32"/>
        <v/>
      </c>
    </row>
    <row r="6" spans="1:120" ht="20.100000000000001" customHeight="1" x14ac:dyDescent="0.25">
      <c r="B6" s="132" t="s">
        <v>97</v>
      </c>
      <c r="C6" s="181">
        <v>15</v>
      </c>
      <c r="D6" s="133" t="s">
        <v>81</v>
      </c>
      <c r="F6" s="148">
        <f t="shared" si="33"/>
        <v>15</v>
      </c>
      <c r="G6" s="148">
        <f t="shared" si="34"/>
        <v>18</v>
      </c>
      <c r="H6" s="157" t="str">
        <f t="shared" ref="H5:H31" si="81">IFERROR(IF(AF6,ABS(DC6),""),"")</f>
        <v/>
      </c>
      <c r="I6" s="157" t="str">
        <f t="shared" si="1"/>
        <v/>
      </c>
      <c r="J6" s="157" t="str">
        <f t="shared" si="2"/>
        <v/>
      </c>
      <c r="K6" s="157">
        <f t="shared" si="3"/>
        <v>17.579123316775732</v>
      </c>
      <c r="L6" s="157">
        <f t="shared" si="4"/>
        <v>24.610772643486026</v>
      </c>
      <c r="M6" s="157">
        <f t="shared" si="5"/>
        <v>31.64242197019632</v>
      </c>
      <c r="N6" s="157">
        <f t="shared" si="6"/>
        <v>38.674071296906611</v>
      </c>
      <c r="O6" s="157">
        <f t="shared" si="7"/>
        <v>45.705720623616905</v>
      </c>
      <c r="P6" s="157">
        <f t="shared" si="8"/>
        <v>52.737369950327199</v>
      </c>
      <c r="Q6" s="157">
        <f t="shared" si="9"/>
        <v>59.769019277037494</v>
      </c>
      <c r="R6" s="157">
        <f t="shared" si="10"/>
        <v>66.800668603747795</v>
      </c>
      <c r="S6" s="157" t="str">
        <f t="shared" si="11"/>
        <v/>
      </c>
      <c r="T6" s="157" t="str">
        <f t="shared" si="12"/>
        <v/>
      </c>
      <c r="U6" s="157" t="str">
        <f t="shared" si="13"/>
        <v/>
      </c>
      <c r="W6" s="132" t="s">
        <v>110</v>
      </c>
      <c r="X6" s="139">
        <f>(X4-X3)/2</f>
        <v>4.9999999999999958E-4</v>
      </c>
      <c r="Y6" s="140" t="s">
        <v>111</v>
      </c>
      <c r="AA6" s="129">
        <f t="shared" si="36"/>
        <v>2</v>
      </c>
      <c r="AB6" s="129" t="b">
        <f t="shared" ref="AB6:AB23" si="82">IF(MOD(ROW(A6),2)=0,ABS(F6-MAX(C21:C34))&gt;ABS(F6-MIN(C21:C34)),AB5)</f>
        <v>1</v>
      </c>
      <c r="AC6" s="161">
        <f t="shared" si="14"/>
        <v>15</v>
      </c>
      <c r="AD6" s="161">
        <f t="shared" si="15"/>
        <v>18</v>
      </c>
      <c r="AE6" s="161">
        <f t="shared" si="37"/>
        <v>16.5</v>
      </c>
      <c r="AF6" s="129" t="b">
        <f t="shared" si="16"/>
        <v>0</v>
      </c>
      <c r="AG6" s="129" t="b">
        <f t="shared" si="16"/>
        <v>0</v>
      </c>
      <c r="AH6" s="129" t="b">
        <f t="shared" si="16"/>
        <v>0</v>
      </c>
      <c r="AI6" s="129" t="b">
        <f t="shared" si="16"/>
        <v>1</v>
      </c>
      <c r="AJ6" s="129" t="b">
        <f t="shared" si="16"/>
        <v>1</v>
      </c>
      <c r="AK6" s="129" t="b">
        <f t="shared" si="16"/>
        <v>1</v>
      </c>
      <c r="AL6" s="129" t="b">
        <f t="shared" si="16"/>
        <v>1</v>
      </c>
      <c r="AM6" s="129" t="b">
        <f t="shared" si="16"/>
        <v>1</v>
      </c>
      <c r="AN6" s="129" t="b">
        <f t="shared" si="16"/>
        <v>1</v>
      </c>
      <c r="AO6" s="129" t="b">
        <f t="shared" si="16"/>
        <v>1</v>
      </c>
      <c r="AP6" s="129" t="b">
        <f t="shared" si="16"/>
        <v>1</v>
      </c>
      <c r="AQ6" s="129" t="b">
        <f t="shared" si="16"/>
        <v>1</v>
      </c>
      <c r="AR6" s="129" t="b">
        <f t="shared" si="16"/>
        <v>1</v>
      </c>
      <c r="AS6" s="129" t="b">
        <f t="shared" si="16"/>
        <v>1</v>
      </c>
      <c r="AU6" s="129">
        <f t="shared" si="38"/>
        <v>0</v>
      </c>
      <c r="AV6" s="129">
        <f t="shared" si="39"/>
        <v>0</v>
      </c>
      <c r="AW6" s="129">
        <f t="shared" si="40"/>
        <v>0</v>
      </c>
      <c r="AX6" s="129">
        <f t="shared" si="41"/>
        <v>-1.0071588429238483</v>
      </c>
      <c r="AY6" s="129">
        <f t="shared" si="42"/>
        <v>-1.4100223800933875</v>
      </c>
      <c r="AZ6" s="129">
        <f t="shared" si="43"/>
        <v>-1.8128859172629268</v>
      </c>
      <c r="BA6" s="129">
        <f t="shared" si="44"/>
        <v>-2.2157494544324661</v>
      </c>
      <c r="BB6" s="129">
        <f t="shared" si="45"/>
        <v>-2.6186129916020056</v>
      </c>
      <c r="BC6" s="129">
        <f t="shared" si="46"/>
        <v>-3.0214765287715446</v>
      </c>
      <c r="BD6" s="129">
        <f t="shared" si="47"/>
        <v>-3.4243400659410841</v>
      </c>
      <c r="BE6" s="129">
        <f t="shared" si="48"/>
        <v>-3.8272036031106231</v>
      </c>
      <c r="BF6" s="129" t="str">
        <f t="shared" si="49"/>
        <v/>
      </c>
      <c r="BG6" s="129" t="str">
        <f t="shared" si="50"/>
        <v/>
      </c>
      <c r="BH6" s="129" t="str">
        <f t="shared" si="51"/>
        <v/>
      </c>
      <c r="BJ6" s="129">
        <f t="shared" si="52"/>
        <v>0</v>
      </c>
      <c r="BK6" s="129">
        <f t="shared" si="53"/>
        <v>0</v>
      </c>
      <c r="BL6" s="129">
        <f t="shared" si="54"/>
        <v>0</v>
      </c>
      <c r="BM6" s="129">
        <f t="shared" si="55"/>
        <v>16.761869237947003</v>
      </c>
      <c r="BN6" s="129">
        <f t="shared" si="56"/>
        <v>16.866616933125805</v>
      </c>
      <c r="BO6" s="129">
        <f t="shared" si="57"/>
        <v>16.971364628304606</v>
      </c>
      <c r="BP6" s="129">
        <f t="shared" si="58"/>
        <v>17.076112323483407</v>
      </c>
      <c r="BQ6" s="129">
        <f t="shared" si="59"/>
        <v>17.180860018662209</v>
      </c>
      <c r="BR6" s="129">
        <f t="shared" si="60"/>
        <v>17.28560771384101</v>
      </c>
      <c r="BS6" s="129">
        <f t="shared" si="61"/>
        <v>17.390355409019811</v>
      </c>
      <c r="BT6" s="129">
        <f t="shared" si="62"/>
        <v>17.495103104198613</v>
      </c>
      <c r="BU6" s="129" t="str">
        <f t="shared" si="63"/>
        <v/>
      </c>
      <c r="BV6" s="129" t="str">
        <f t="shared" si="64"/>
        <v/>
      </c>
      <c r="BW6" s="129" t="str">
        <f t="shared" si="65"/>
        <v/>
      </c>
      <c r="BY6" s="129">
        <f t="shared" si="66"/>
        <v>0</v>
      </c>
      <c r="BZ6" s="129">
        <f t="shared" si="67"/>
        <v>0</v>
      </c>
      <c r="CA6" s="129">
        <f t="shared" si="68"/>
        <v>0</v>
      </c>
      <c r="CB6" s="129">
        <f t="shared" si="69"/>
        <v>16.890505201986912</v>
      </c>
      <c r="CC6" s="129">
        <f t="shared" si="70"/>
        <v>17.046707282781679</v>
      </c>
      <c r="CD6" s="129">
        <f t="shared" si="71"/>
        <v>17.202909363576442</v>
      </c>
      <c r="CE6" s="129">
        <f t="shared" si="72"/>
        <v>17.359111444371209</v>
      </c>
      <c r="CF6" s="129">
        <f t="shared" si="73"/>
        <v>17.515313525165972</v>
      </c>
      <c r="CG6" s="129">
        <f t="shared" si="74"/>
        <v>17.671515605960735</v>
      </c>
      <c r="CH6" s="129">
        <f t="shared" si="75"/>
        <v>17.827717686755502</v>
      </c>
      <c r="CI6" s="129">
        <f t="shared" si="76"/>
        <v>17.983919767550269</v>
      </c>
      <c r="CJ6" s="129" t="str">
        <f t="shared" si="77"/>
        <v/>
      </c>
      <c r="CK6" s="129" t="str">
        <f t="shared" si="78"/>
        <v/>
      </c>
      <c r="CL6" s="129" t="str">
        <f t="shared" si="79"/>
        <v/>
      </c>
      <c r="CN6" s="129">
        <f t="shared" si="18"/>
        <v>0</v>
      </c>
      <c r="CO6" s="129">
        <f t="shared" si="19"/>
        <v>0</v>
      </c>
      <c r="CP6" s="129">
        <f t="shared" si="20"/>
        <v>0</v>
      </c>
      <c r="CQ6" s="129">
        <f t="shared" si="21"/>
        <v>-6.3284843940392639</v>
      </c>
      <c r="CR6" s="129">
        <f t="shared" si="22"/>
        <v>-8.8598781516549696</v>
      </c>
      <c r="CS6" s="129">
        <f t="shared" si="23"/>
        <v>-11.391271909270674</v>
      </c>
      <c r="CT6" s="129">
        <f t="shared" si="24"/>
        <v>-13.922665666886379</v>
      </c>
      <c r="CU6" s="129">
        <f t="shared" si="25"/>
        <v>-16.454059424502084</v>
      </c>
      <c r="CV6" s="129">
        <f t="shared" si="26"/>
        <v>-18.985453182117791</v>
      </c>
      <c r="CW6" s="129">
        <f t="shared" si="27"/>
        <v>-21.516846939733497</v>
      </c>
      <c r="CX6" s="129">
        <f t="shared" si="28"/>
        <v>-24.048240697349204</v>
      </c>
      <c r="CY6" s="129" t="str">
        <f t="shared" si="29"/>
        <v/>
      </c>
      <c r="CZ6" s="129" t="str">
        <f t="shared" si="30"/>
        <v/>
      </c>
      <c r="DA6" s="129" t="str">
        <f t="shared" si="31"/>
        <v/>
      </c>
      <c r="DC6" s="129">
        <f t="shared" si="80"/>
        <v>0</v>
      </c>
      <c r="DD6" s="129">
        <f t="shared" si="32"/>
        <v>0</v>
      </c>
      <c r="DE6" s="129">
        <f t="shared" si="32"/>
        <v>0</v>
      </c>
      <c r="DF6" s="129">
        <f t="shared" si="32"/>
        <v>-17.579123316775732</v>
      </c>
      <c r="DG6" s="129">
        <f t="shared" si="32"/>
        <v>-24.610772643486026</v>
      </c>
      <c r="DH6" s="129">
        <f t="shared" si="32"/>
        <v>-31.64242197019632</v>
      </c>
      <c r="DI6" s="129">
        <f t="shared" si="32"/>
        <v>-38.674071296906611</v>
      </c>
      <c r="DJ6" s="129">
        <f t="shared" si="32"/>
        <v>-45.705720623616905</v>
      </c>
      <c r="DK6" s="129">
        <f t="shared" si="32"/>
        <v>-52.737369950327199</v>
      </c>
      <c r="DL6" s="129">
        <f t="shared" si="32"/>
        <v>-59.769019277037494</v>
      </c>
      <c r="DM6" s="129">
        <f t="shared" si="32"/>
        <v>-66.800668603747795</v>
      </c>
      <c r="DN6" s="129" t="str">
        <f t="shared" si="32"/>
        <v/>
      </c>
      <c r="DO6" s="129" t="str">
        <f t="shared" si="32"/>
        <v/>
      </c>
      <c r="DP6" s="129" t="str">
        <f t="shared" si="32"/>
        <v/>
      </c>
    </row>
    <row r="7" spans="1:120" ht="20.100000000000001" customHeight="1" x14ac:dyDescent="0.25">
      <c r="B7" s="132" t="s">
        <v>98</v>
      </c>
      <c r="C7" s="181">
        <v>7.4</v>
      </c>
      <c r="D7" s="133" t="s">
        <v>82</v>
      </c>
      <c r="F7" s="148" t="str">
        <f t="shared" si="33"/>
        <v/>
      </c>
      <c r="G7" s="148" t="str">
        <f t="shared" si="34"/>
        <v/>
      </c>
      <c r="H7" s="157" t="str">
        <f t="shared" ref="H7:U7" si="83">IFERROR(IF(AF7,ABS(BY7),""),"")</f>
        <v/>
      </c>
      <c r="I7" s="157" t="str">
        <f t="shared" si="83"/>
        <v/>
      </c>
      <c r="J7" s="157" t="str">
        <f t="shared" si="83"/>
        <v/>
      </c>
      <c r="K7" s="157">
        <f t="shared" si="83"/>
        <v>16.890505201986912</v>
      </c>
      <c r="L7" s="157">
        <f t="shared" si="83"/>
        <v>17.046707282781679</v>
      </c>
      <c r="M7" s="157">
        <f t="shared" si="83"/>
        <v>17.202909363576442</v>
      </c>
      <c r="N7" s="157">
        <f t="shared" si="83"/>
        <v>17.359111444371209</v>
      </c>
      <c r="O7" s="157">
        <f t="shared" si="83"/>
        <v>17.515313525165972</v>
      </c>
      <c r="P7" s="157">
        <f t="shared" si="83"/>
        <v>17.671515605960735</v>
      </c>
      <c r="Q7" s="157">
        <f t="shared" si="83"/>
        <v>17.827717686755502</v>
      </c>
      <c r="R7" s="157">
        <f t="shared" si="83"/>
        <v>17.983919767550269</v>
      </c>
      <c r="S7" s="157" t="str">
        <f t="shared" si="83"/>
        <v/>
      </c>
      <c r="T7" s="157" t="str">
        <f t="shared" si="83"/>
        <v/>
      </c>
      <c r="U7" s="157" t="str">
        <f t="shared" si="83"/>
        <v/>
      </c>
      <c r="W7" s="132" t="s">
        <v>112</v>
      </c>
      <c r="X7" s="139">
        <f>GK_vast*0.001</f>
        <v>0.01</v>
      </c>
      <c r="Y7" s="140" t="s">
        <v>113</v>
      </c>
      <c r="AA7" s="129">
        <f t="shared" si="36"/>
        <v>3</v>
      </c>
      <c r="AB7" s="129" t="b">
        <f t="shared" si="82"/>
        <v>1</v>
      </c>
      <c r="AC7" s="161">
        <f t="shared" si="14"/>
        <v>15</v>
      </c>
      <c r="AD7" s="161">
        <f t="shared" si="15"/>
        <v>18</v>
      </c>
      <c r="AE7" s="161">
        <f t="shared" si="37"/>
        <v>16.5</v>
      </c>
      <c r="AF7" s="129" t="b">
        <f t="shared" si="16"/>
        <v>0</v>
      </c>
      <c r="AG7" s="129" t="b">
        <f t="shared" si="16"/>
        <v>0</v>
      </c>
      <c r="AH7" s="129" t="b">
        <f t="shared" si="16"/>
        <v>0</v>
      </c>
      <c r="AI7" s="129" t="b">
        <f t="shared" si="16"/>
        <v>1</v>
      </c>
      <c r="AJ7" s="129" t="b">
        <f t="shared" si="16"/>
        <v>1</v>
      </c>
      <c r="AK7" s="129" t="b">
        <f t="shared" si="16"/>
        <v>1</v>
      </c>
      <c r="AL7" s="129" t="b">
        <f t="shared" si="16"/>
        <v>1</v>
      </c>
      <c r="AM7" s="129" t="b">
        <f t="shared" si="16"/>
        <v>1</v>
      </c>
      <c r="AN7" s="129" t="b">
        <f t="shared" si="16"/>
        <v>1</v>
      </c>
      <c r="AO7" s="129" t="b">
        <f t="shared" si="16"/>
        <v>1</v>
      </c>
      <c r="AP7" s="129" t="b">
        <f t="shared" si="16"/>
        <v>1</v>
      </c>
      <c r="AQ7" s="129" t="b">
        <f t="shared" si="16"/>
        <v>1</v>
      </c>
      <c r="AR7" s="129" t="b">
        <f t="shared" si="16"/>
        <v>1</v>
      </c>
      <c r="AS7" s="129" t="b">
        <f t="shared" si="16"/>
        <v>1</v>
      </c>
      <c r="AU7" s="129">
        <f t="shared" si="38"/>
        <v>0</v>
      </c>
      <c r="AV7" s="129">
        <f t="shared" si="39"/>
        <v>0</v>
      </c>
      <c r="AW7" s="129">
        <f t="shared" si="40"/>
        <v>0</v>
      </c>
      <c r="AX7" s="129">
        <f t="shared" si="41"/>
        <v>-1.0071588429238483</v>
      </c>
      <c r="AY7" s="129">
        <f t="shared" si="42"/>
        <v>-1.4100223800933875</v>
      </c>
      <c r="AZ7" s="129">
        <f t="shared" si="43"/>
        <v>-1.8128859172629268</v>
      </c>
      <c r="BA7" s="129">
        <f t="shared" si="44"/>
        <v>-2.2157494544324661</v>
      </c>
      <c r="BB7" s="129">
        <f t="shared" si="45"/>
        <v>-2.6186129916020056</v>
      </c>
      <c r="BC7" s="129">
        <f t="shared" si="46"/>
        <v>-3.0214765287715446</v>
      </c>
      <c r="BD7" s="129">
        <f t="shared" si="47"/>
        <v>-3.4243400659410841</v>
      </c>
      <c r="BE7" s="129">
        <f t="shared" si="48"/>
        <v>-3.8272036031106231</v>
      </c>
      <c r="BF7" s="129" t="str">
        <f t="shared" si="49"/>
        <v/>
      </c>
      <c r="BG7" s="129" t="str">
        <f t="shared" si="50"/>
        <v/>
      </c>
      <c r="BH7" s="129" t="str">
        <f t="shared" si="51"/>
        <v/>
      </c>
      <c r="BJ7" s="129">
        <f t="shared" si="52"/>
        <v>0</v>
      </c>
      <c r="BK7" s="129">
        <f t="shared" si="53"/>
        <v>0</v>
      </c>
      <c r="BL7" s="129">
        <f t="shared" si="54"/>
        <v>0</v>
      </c>
      <c r="BM7" s="129">
        <f t="shared" si="55"/>
        <v>16.761869237947003</v>
      </c>
      <c r="BN7" s="129">
        <f t="shared" si="56"/>
        <v>16.866616933125805</v>
      </c>
      <c r="BO7" s="129">
        <f t="shared" si="57"/>
        <v>16.971364628304606</v>
      </c>
      <c r="BP7" s="129">
        <f t="shared" si="58"/>
        <v>17.076112323483407</v>
      </c>
      <c r="BQ7" s="129">
        <f t="shared" si="59"/>
        <v>17.180860018662209</v>
      </c>
      <c r="BR7" s="129">
        <f t="shared" si="60"/>
        <v>17.28560771384101</v>
      </c>
      <c r="BS7" s="129">
        <f t="shared" si="61"/>
        <v>17.390355409019811</v>
      </c>
      <c r="BT7" s="129">
        <f t="shared" si="62"/>
        <v>17.495103104198613</v>
      </c>
      <c r="BU7" s="129" t="str">
        <f t="shared" si="63"/>
        <v/>
      </c>
      <c r="BV7" s="129" t="str">
        <f t="shared" si="64"/>
        <v/>
      </c>
      <c r="BW7" s="129" t="str">
        <f t="shared" si="65"/>
        <v/>
      </c>
      <c r="BY7" s="129">
        <f t="shared" si="66"/>
        <v>0</v>
      </c>
      <c r="BZ7" s="129">
        <f t="shared" si="67"/>
        <v>0</v>
      </c>
      <c r="CA7" s="129">
        <f t="shared" si="68"/>
        <v>0</v>
      </c>
      <c r="CB7" s="129">
        <f t="shared" si="69"/>
        <v>16.890505201986912</v>
      </c>
      <c r="CC7" s="129">
        <f t="shared" si="70"/>
        <v>17.046707282781679</v>
      </c>
      <c r="CD7" s="129">
        <f t="shared" si="71"/>
        <v>17.202909363576442</v>
      </c>
      <c r="CE7" s="129">
        <f t="shared" si="72"/>
        <v>17.359111444371209</v>
      </c>
      <c r="CF7" s="129">
        <f t="shared" si="73"/>
        <v>17.515313525165972</v>
      </c>
      <c r="CG7" s="129">
        <f t="shared" si="74"/>
        <v>17.671515605960735</v>
      </c>
      <c r="CH7" s="129">
        <f t="shared" si="75"/>
        <v>17.827717686755502</v>
      </c>
      <c r="CI7" s="129">
        <f t="shared" si="76"/>
        <v>17.983919767550269</v>
      </c>
      <c r="CJ7" s="129" t="str">
        <f t="shared" si="77"/>
        <v/>
      </c>
      <c r="CK7" s="129" t="str">
        <f t="shared" si="78"/>
        <v/>
      </c>
      <c r="CL7" s="129" t="str">
        <f t="shared" si="79"/>
        <v/>
      </c>
      <c r="CN7" s="129">
        <f t="shared" si="18"/>
        <v>0</v>
      </c>
      <c r="CO7" s="129">
        <f t="shared" si="19"/>
        <v>0</v>
      </c>
      <c r="CP7" s="129">
        <f t="shared" si="20"/>
        <v>0</v>
      </c>
      <c r="CQ7" s="129">
        <f t="shared" si="21"/>
        <v>-6.3284843940392639</v>
      </c>
      <c r="CR7" s="129">
        <f t="shared" si="22"/>
        <v>-8.8598781516549696</v>
      </c>
      <c r="CS7" s="129">
        <f t="shared" si="23"/>
        <v>-11.391271909270674</v>
      </c>
      <c r="CT7" s="129">
        <f t="shared" si="24"/>
        <v>-13.922665666886379</v>
      </c>
      <c r="CU7" s="129">
        <f t="shared" si="25"/>
        <v>-16.454059424502084</v>
      </c>
      <c r="CV7" s="129">
        <f t="shared" si="26"/>
        <v>-18.985453182117791</v>
      </c>
      <c r="CW7" s="129">
        <f t="shared" si="27"/>
        <v>-21.516846939733497</v>
      </c>
      <c r="CX7" s="129">
        <f t="shared" si="28"/>
        <v>-24.048240697349204</v>
      </c>
      <c r="CY7" s="129" t="str">
        <f t="shared" si="29"/>
        <v/>
      </c>
      <c r="CZ7" s="129" t="str">
        <f t="shared" si="30"/>
        <v/>
      </c>
      <c r="DA7" s="129" t="str">
        <f t="shared" si="31"/>
        <v/>
      </c>
      <c r="DC7" s="129">
        <f t="shared" si="80"/>
        <v>0</v>
      </c>
      <c r="DD7" s="129">
        <f t="shared" si="32"/>
        <v>0</v>
      </c>
      <c r="DE7" s="129">
        <f t="shared" si="32"/>
        <v>0</v>
      </c>
      <c r="DF7" s="129">
        <f t="shared" si="32"/>
        <v>-17.579123316775732</v>
      </c>
      <c r="DG7" s="129">
        <f t="shared" si="32"/>
        <v>-24.610772643486026</v>
      </c>
      <c r="DH7" s="129">
        <f t="shared" si="32"/>
        <v>-31.64242197019632</v>
      </c>
      <c r="DI7" s="129">
        <f t="shared" si="32"/>
        <v>-38.674071296906611</v>
      </c>
      <c r="DJ7" s="129">
        <f t="shared" si="32"/>
        <v>-45.705720623616905</v>
      </c>
      <c r="DK7" s="129">
        <f t="shared" si="32"/>
        <v>-52.737369950327199</v>
      </c>
      <c r="DL7" s="129">
        <f t="shared" si="32"/>
        <v>-59.769019277037494</v>
      </c>
      <c r="DM7" s="129">
        <f t="shared" si="32"/>
        <v>-66.800668603747795</v>
      </c>
      <c r="DN7" s="129" t="str">
        <f t="shared" si="32"/>
        <v/>
      </c>
      <c r="DO7" s="129" t="str">
        <f t="shared" si="32"/>
        <v/>
      </c>
      <c r="DP7" s="129" t="str">
        <f t="shared" si="32"/>
        <v/>
      </c>
    </row>
    <row r="8" spans="1:120" ht="20.100000000000001" customHeight="1" x14ac:dyDescent="0.25">
      <c r="B8" s="132" t="s">
        <v>99</v>
      </c>
      <c r="C8" s="181">
        <v>10</v>
      </c>
      <c r="D8" s="133" t="s">
        <v>82</v>
      </c>
      <c r="F8" s="148">
        <f t="shared" si="33"/>
        <v>18</v>
      </c>
      <c r="G8" s="148">
        <f t="shared" si="34"/>
        <v>21</v>
      </c>
      <c r="H8" s="157" t="str">
        <f t="shared" si="81"/>
        <v/>
      </c>
      <c r="I8" s="157" t="str">
        <f t="shared" si="1"/>
        <v/>
      </c>
      <c r="J8" s="157" t="str">
        <f t="shared" si="2"/>
        <v/>
      </c>
      <c r="K8" s="157" t="str">
        <f t="shared" si="3"/>
        <v/>
      </c>
      <c r="L8" s="157" t="str">
        <f t="shared" si="4"/>
        <v/>
      </c>
      <c r="M8" s="157" t="str">
        <f t="shared" si="5"/>
        <v/>
      </c>
      <c r="N8" s="157">
        <f t="shared" si="6"/>
        <v>17.579123316775732</v>
      </c>
      <c r="O8" s="157">
        <f t="shared" si="7"/>
        <v>24.610772643486026</v>
      </c>
      <c r="P8" s="157">
        <f t="shared" si="8"/>
        <v>31.64242197019632</v>
      </c>
      <c r="Q8" s="157">
        <f t="shared" si="9"/>
        <v>38.674071296906611</v>
      </c>
      <c r="R8" s="157">
        <f t="shared" si="10"/>
        <v>45.705720623616905</v>
      </c>
      <c r="S8" s="157" t="str">
        <f t="shared" si="11"/>
        <v/>
      </c>
      <c r="T8" s="157" t="str">
        <f t="shared" si="12"/>
        <v/>
      </c>
      <c r="U8" s="157" t="str">
        <f t="shared" si="13"/>
        <v/>
      </c>
      <c r="W8" s="132" t="s">
        <v>114</v>
      </c>
      <c r="X8" s="141">
        <f>X2*PI()*Hossz*0.001</f>
        <v>2.3247785636564475E-2</v>
      </c>
      <c r="Y8" s="140" t="s">
        <v>115</v>
      </c>
      <c r="AA8" s="129">
        <f t="shared" si="36"/>
        <v>0</v>
      </c>
      <c r="AB8" s="129" t="b">
        <f t="shared" si="82"/>
        <v>1</v>
      </c>
      <c r="AC8" s="161">
        <f t="shared" si="14"/>
        <v>18</v>
      </c>
      <c r="AD8" s="161">
        <f t="shared" si="15"/>
        <v>21</v>
      </c>
      <c r="AE8" s="161">
        <f t="shared" si="37"/>
        <v>19.5</v>
      </c>
      <c r="AF8" s="129" t="b">
        <f t="shared" si="16"/>
        <v>0</v>
      </c>
      <c r="AG8" s="129" t="b">
        <f t="shared" si="16"/>
        <v>0</v>
      </c>
      <c r="AH8" s="129" t="b">
        <f t="shared" si="16"/>
        <v>0</v>
      </c>
      <c r="AI8" s="129" t="b">
        <f t="shared" si="16"/>
        <v>0</v>
      </c>
      <c r="AJ8" s="129" t="b">
        <f t="shared" si="16"/>
        <v>0</v>
      </c>
      <c r="AK8" s="129" t="b">
        <f t="shared" si="16"/>
        <v>0</v>
      </c>
      <c r="AL8" s="129" t="b">
        <f t="shared" si="16"/>
        <v>1</v>
      </c>
      <c r="AM8" s="129" t="b">
        <f t="shared" si="16"/>
        <v>1</v>
      </c>
      <c r="AN8" s="129" t="b">
        <f t="shared" si="16"/>
        <v>1</v>
      </c>
      <c r="AO8" s="129" t="b">
        <f t="shared" si="16"/>
        <v>1</v>
      </c>
      <c r="AP8" s="129" t="b">
        <f t="shared" si="16"/>
        <v>1</v>
      </c>
      <c r="AQ8" s="129" t="b">
        <f t="shared" si="16"/>
        <v>1</v>
      </c>
      <c r="AR8" s="129" t="b">
        <f t="shared" si="16"/>
        <v>1</v>
      </c>
      <c r="AS8" s="129" t="b">
        <f t="shared" si="16"/>
        <v>1</v>
      </c>
      <c r="AU8" s="129">
        <f t="shared" si="38"/>
        <v>0</v>
      </c>
      <c r="AV8" s="129">
        <f t="shared" si="39"/>
        <v>0</v>
      </c>
      <c r="AW8" s="129">
        <f t="shared" si="40"/>
        <v>0</v>
      </c>
      <c r="AX8" s="129">
        <f t="shared" si="41"/>
        <v>0</v>
      </c>
      <c r="AY8" s="129">
        <f t="shared" si="42"/>
        <v>0</v>
      </c>
      <c r="AZ8" s="129">
        <f t="shared" si="43"/>
        <v>0</v>
      </c>
      <c r="BA8" s="129">
        <f t="shared" si="44"/>
        <v>-1.0071588429238483</v>
      </c>
      <c r="BB8" s="129">
        <f t="shared" si="45"/>
        <v>-1.4100223800933875</v>
      </c>
      <c r="BC8" s="129">
        <f t="shared" si="46"/>
        <v>-1.8128859172629268</v>
      </c>
      <c r="BD8" s="129">
        <f t="shared" si="47"/>
        <v>-2.2157494544324661</v>
      </c>
      <c r="BE8" s="129">
        <f t="shared" si="48"/>
        <v>-2.6186129916020056</v>
      </c>
      <c r="BF8" s="129" t="str">
        <f t="shared" si="49"/>
        <v/>
      </c>
      <c r="BG8" s="129" t="str">
        <f t="shared" si="50"/>
        <v/>
      </c>
      <c r="BH8" s="129" t="str">
        <f t="shared" si="51"/>
        <v/>
      </c>
      <c r="BJ8" s="129">
        <f t="shared" si="52"/>
        <v>0</v>
      </c>
      <c r="BK8" s="129">
        <f t="shared" si="53"/>
        <v>0</v>
      </c>
      <c r="BL8" s="129">
        <f t="shared" si="54"/>
        <v>0</v>
      </c>
      <c r="BM8" s="129">
        <f t="shared" si="55"/>
        <v>0</v>
      </c>
      <c r="BN8" s="129">
        <f t="shared" si="56"/>
        <v>0</v>
      </c>
      <c r="BO8" s="129">
        <f t="shared" si="57"/>
        <v>0</v>
      </c>
      <c r="BP8" s="129">
        <f t="shared" si="58"/>
        <v>19.761869237947003</v>
      </c>
      <c r="BQ8" s="129">
        <f t="shared" si="59"/>
        <v>19.866616933125805</v>
      </c>
      <c r="BR8" s="129">
        <f t="shared" si="60"/>
        <v>19.971364628304606</v>
      </c>
      <c r="BS8" s="129">
        <f t="shared" si="61"/>
        <v>20.076112323483407</v>
      </c>
      <c r="BT8" s="129">
        <f t="shared" si="62"/>
        <v>20.180860018662209</v>
      </c>
      <c r="BU8" s="129" t="str">
        <f t="shared" si="63"/>
        <v/>
      </c>
      <c r="BV8" s="129" t="str">
        <f t="shared" si="64"/>
        <v/>
      </c>
      <c r="BW8" s="129" t="str">
        <f t="shared" si="65"/>
        <v/>
      </c>
      <c r="BY8" s="129">
        <f t="shared" si="66"/>
        <v>0</v>
      </c>
      <c r="BZ8" s="129">
        <f t="shared" si="67"/>
        <v>0</v>
      </c>
      <c r="CA8" s="129">
        <f t="shared" si="68"/>
        <v>0</v>
      </c>
      <c r="CB8" s="129">
        <f t="shared" si="69"/>
        <v>0</v>
      </c>
      <c r="CC8" s="129">
        <f t="shared" si="70"/>
        <v>0</v>
      </c>
      <c r="CD8" s="129">
        <f t="shared" si="71"/>
        <v>0</v>
      </c>
      <c r="CE8" s="129">
        <f t="shared" si="72"/>
        <v>19.890505201986912</v>
      </c>
      <c r="CF8" s="129">
        <f t="shared" si="73"/>
        <v>20.046707282781679</v>
      </c>
      <c r="CG8" s="129">
        <f t="shared" si="74"/>
        <v>20.202909363576442</v>
      </c>
      <c r="CH8" s="129">
        <f t="shared" si="75"/>
        <v>20.359111444371209</v>
      </c>
      <c r="CI8" s="129">
        <f t="shared" si="76"/>
        <v>20.515313525165972</v>
      </c>
      <c r="CJ8" s="129" t="str">
        <f t="shared" si="77"/>
        <v/>
      </c>
      <c r="CK8" s="129" t="str">
        <f t="shared" si="78"/>
        <v/>
      </c>
      <c r="CL8" s="129" t="str">
        <f t="shared" si="79"/>
        <v/>
      </c>
      <c r="CN8" s="129">
        <f t="shared" si="18"/>
        <v>0</v>
      </c>
      <c r="CO8" s="129">
        <f t="shared" si="19"/>
        <v>0</v>
      </c>
      <c r="CP8" s="129">
        <f t="shared" si="20"/>
        <v>0</v>
      </c>
      <c r="CQ8" s="129">
        <f t="shared" si="21"/>
        <v>0</v>
      </c>
      <c r="CR8" s="129">
        <f t="shared" si="22"/>
        <v>0</v>
      </c>
      <c r="CS8" s="129">
        <f t="shared" si="23"/>
        <v>0</v>
      </c>
      <c r="CT8" s="129">
        <f t="shared" si="24"/>
        <v>-6.3284843940392639</v>
      </c>
      <c r="CU8" s="129">
        <f t="shared" si="25"/>
        <v>-8.8598781516549696</v>
      </c>
      <c r="CV8" s="129">
        <f t="shared" si="26"/>
        <v>-11.391271909270674</v>
      </c>
      <c r="CW8" s="129">
        <f t="shared" si="27"/>
        <v>-13.922665666886379</v>
      </c>
      <c r="CX8" s="129">
        <f t="shared" si="28"/>
        <v>-16.454059424502084</v>
      </c>
      <c r="CY8" s="129" t="str">
        <f t="shared" si="29"/>
        <v/>
      </c>
      <c r="CZ8" s="129" t="str">
        <f t="shared" si="30"/>
        <v/>
      </c>
      <c r="DA8" s="129" t="str">
        <f t="shared" si="31"/>
        <v/>
      </c>
      <c r="DC8" s="129">
        <f t="shared" si="80"/>
        <v>0</v>
      </c>
      <c r="DD8" s="129">
        <f t="shared" si="32"/>
        <v>0</v>
      </c>
      <c r="DE8" s="129">
        <f t="shared" si="32"/>
        <v>0</v>
      </c>
      <c r="DF8" s="129">
        <f t="shared" si="32"/>
        <v>0</v>
      </c>
      <c r="DG8" s="129">
        <f t="shared" si="32"/>
        <v>0</v>
      </c>
      <c r="DH8" s="129">
        <f t="shared" si="32"/>
        <v>0</v>
      </c>
      <c r="DI8" s="129">
        <f t="shared" si="32"/>
        <v>-17.579123316775732</v>
      </c>
      <c r="DJ8" s="129">
        <f t="shared" si="32"/>
        <v>-24.610772643486026</v>
      </c>
      <c r="DK8" s="129">
        <f t="shared" si="32"/>
        <v>-31.64242197019632</v>
      </c>
      <c r="DL8" s="129">
        <f t="shared" si="32"/>
        <v>-38.674071296906611</v>
      </c>
      <c r="DM8" s="129">
        <f t="shared" si="32"/>
        <v>-45.705720623616905</v>
      </c>
      <c r="DN8" s="129" t="str">
        <f t="shared" si="32"/>
        <v/>
      </c>
      <c r="DO8" s="129" t="str">
        <f t="shared" si="32"/>
        <v/>
      </c>
      <c r="DP8" s="129" t="str">
        <f t="shared" si="32"/>
        <v/>
      </c>
    </row>
    <row r="9" spans="1:120" ht="20.100000000000001" customHeight="1" x14ac:dyDescent="0.25">
      <c r="B9" s="132" t="s">
        <v>83</v>
      </c>
      <c r="C9" s="181">
        <v>40</v>
      </c>
      <c r="D9" s="133" t="s">
        <v>82</v>
      </c>
      <c r="F9" s="148" t="str">
        <f t="shared" si="33"/>
        <v/>
      </c>
      <c r="G9" s="148" t="str">
        <f t="shared" si="34"/>
        <v/>
      </c>
      <c r="H9" s="157" t="str">
        <f t="shared" ref="H9:U9" si="84">IFERROR(IF(AF9,ABS(BY9),""),"")</f>
        <v/>
      </c>
      <c r="I9" s="157" t="str">
        <f t="shared" si="84"/>
        <v/>
      </c>
      <c r="J9" s="157" t="str">
        <f t="shared" si="84"/>
        <v/>
      </c>
      <c r="K9" s="157" t="str">
        <f t="shared" si="84"/>
        <v/>
      </c>
      <c r="L9" s="157" t="str">
        <f t="shared" si="84"/>
        <v/>
      </c>
      <c r="M9" s="157" t="str">
        <f t="shared" si="84"/>
        <v/>
      </c>
      <c r="N9" s="157">
        <f t="shared" si="84"/>
        <v>19.890505201986912</v>
      </c>
      <c r="O9" s="157">
        <f t="shared" si="84"/>
        <v>20.046707282781679</v>
      </c>
      <c r="P9" s="157">
        <f t="shared" si="84"/>
        <v>20.202909363576442</v>
      </c>
      <c r="Q9" s="157">
        <f t="shared" si="84"/>
        <v>20.359111444371209</v>
      </c>
      <c r="R9" s="157">
        <f t="shared" si="84"/>
        <v>20.515313525165972</v>
      </c>
      <c r="S9" s="157" t="str">
        <f t="shared" si="84"/>
        <v/>
      </c>
      <c r="T9" s="157" t="str">
        <f t="shared" si="84"/>
        <v/>
      </c>
      <c r="U9" s="157" t="str">
        <f t="shared" si="84"/>
        <v/>
      </c>
      <c r="W9" s="132" t="s">
        <v>116</v>
      </c>
      <c r="X9" s="141">
        <f>X3*PI()*Hossz*0.001</f>
        <v>3.1415926535897934E-2</v>
      </c>
      <c r="Y9" s="140" t="s">
        <v>117</v>
      </c>
      <c r="AA9" s="129">
        <f t="shared" si="36"/>
        <v>1</v>
      </c>
      <c r="AB9" s="129" t="b">
        <f t="shared" si="82"/>
        <v>1</v>
      </c>
      <c r="AC9" s="161">
        <f t="shared" si="14"/>
        <v>18</v>
      </c>
      <c r="AD9" s="161">
        <f t="shared" si="15"/>
        <v>21</v>
      </c>
      <c r="AE9" s="161">
        <f t="shared" si="37"/>
        <v>19.5</v>
      </c>
      <c r="AF9" s="129" t="b">
        <f t="shared" si="16"/>
        <v>0</v>
      </c>
      <c r="AG9" s="129" t="b">
        <f t="shared" si="16"/>
        <v>0</v>
      </c>
      <c r="AH9" s="129" t="b">
        <f t="shared" si="16"/>
        <v>0</v>
      </c>
      <c r="AI9" s="129" t="b">
        <f t="shared" si="16"/>
        <v>0</v>
      </c>
      <c r="AJ9" s="129" t="b">
        <f t="shared" si="16"/>
        <v>0</v>
      </c>
      <c r="AK9" s="129" t="b">
        <f t="shared" si="16"/>
        <v>0</v>
      </c>
      <c r="AL9" s="129" t="b">
        <f t="shared" si="16"/>
        <v>1</v>
      </c>
      <c r="AM9" s="129" t="b">
        <f t="shared" si="16"/>
        <v>1</v>
      </c>
      <c r="AN9" s="129" t="b">
        <f t="shared" si="16"/>
        <v>1</v>
      </c>
      <c r="AO9" s="129" t="b">
        <f t="shared" si="16"/>
        <v>1</v>
      </c>
      <c r="AP9" s="129" t="b">
        <f t="shared" si="16"/>
        <v>1</v>
      </c>
      <c r="AQ9" s="129" t="b">
        <f t="shared" si="16"/>
        <v>1</v>
      </c>
      <c r="AR9" s="129" t="b">
        <f t="shared" si="16"/>
        <v>1</v>
      </c>
      <c r="AS9" s="129" t="b">
        <f t="shared" si="16"/>
        <v>1</v>
      </c>
      <c r="AU9" s="129">
        <f t="shared" si="38"/>
        <v>0</v>
      </c>
      <c r="AV9" s="129">
        <f t="shared" si="39"/>
        <v>0</v>
      </c>
      <c r="AW9" s="129">
        <f t="shared" si="40"/>
        <v>0</v>
      </c>
      <c r="AX9" s="129">
        <f t="shared" si="41"/>
        <v>0</v>
      </c>
      <c r="AY9" s="129">
        <f t="shared" si="42"/>
        <v>0</v>
      </c>
      <c r="AZ9" s="129">
        <f t="shared" si="43"/>
        <v>0</v>
      </c>
      <c r="BA9" s="129">
        <f t="shared" si="44"/>
        <v>-1.0071588429238483</v>
      </c>
      <c r="BB9" s="129">
        <f t="shared" si="45"/>
        <v>-1.4100223800933875</v>
      </c>
      <c r="BC9" s="129">
        <f t="shared" si="46"/>
        <v>-1.8128859172629268</v>
      </c>
      <c r="BD9" s="129">
        <f t="shared" si="47"/>
        <v>-2.2157494544324661</v>
      </c>
      <c r="BE9" s="129">
        <f t="shared" si="48"/>
        <v>-2.6186129916020056</v>
      </c>
      <c r="BF9" s="129" t="str">
        <f t="shared" si="49"/>
        <v/>
      </c>
      <c r="BG9" s="129" t="str">
        <f t="shared" si="50"/>
        <v/>
      </c>
      <c r="BH9" s="129" t="str">
        <f t="shared" si="51"/>
        <v/>
      </c>
      <c r="BJ9" s="129">
        <f t="shared" si="52"/>
        <v>0</v>
      </c>
      <c r="BK9" s="129">
        <f t="shared" si="53"/>
        <v>0</v>
      </c>
      <c r="BL9" s="129">
        <f t="shared" si="54"/>
        <v>0</v>
      </c>
      <c r="BM9" s="129">
        <f t="shared" si="55"/>
        <v>0</v>
      </c>
      <c r="BN9" s="129">
        <f t="shared" si="56"/>
        <v>0</v>
      </c>
      <c r="BO9" s="129">
        <f t="shared" si="57"/>
        <v>0</v>
      </c>
      <c r="BP9" s="129">
        <f t="shared" si="58"/>
        <v>19.761869237947003</v>
      </c>
      <c r="BQ9" s="129">
        <f t="shared" si="59"/>
        <v>19.866616933125805</v>
      </c>
      <c r="BR9" s="129">
        <f t="shared" si="60"/>
        <v>19.971364628304606</v>
      </c>
      <c r="BS9" s="129">
        <f t="shared" si="61"/>
        <v>20.076112323483407</v>
      </c>
      <c r="BT9" s="129">
        <f t="shared" si="62"/>
        <v>20.180860018662209</v>
      </c>
      <c r="BU9" s="129" t="str">
        <f t="shared" si="63"/>
        <v/>
      </c>
      <c r="BV9" s="129" t="str">
        <f t="shared" si="64"/>
        <v/>
      </c>
      <c r="BW9" s="129" t="str">
        <f t="shared" si="65"/>
        <v/>
      </c>
      <c r="BY9" s="129">
        <f t="shared" si="66"/>
        <v>0</v>
      </c>
      <c r="BZ9" s="129">
        <f t="shared" si="67"/>
        <v>0</v>
      </c>
      <c r="CA9" s="129">
        <f t="shared" si="68"/>
        <v>0</v>
      </c>
      <c r="CB9" s="129">
        <f t="shared" si="69"/>
        <v>0</v>
      </c>
      <c r="CC9" s="129">
        <f t="shared" si="70"/>
        <v>0</v>
      </c>
      <c r="CD9" s="129">
        <f t="shared" si="71"/>
        <v>0</v>
      </c>
      <c r="CE9" s="129">
        <f t="shared" si="72"/>
        <v>19.890505201986912</v>
      </c>
      <c r="CF9" s="129">
        <f t="shared" si="73"/>
        <v>20.046707282781679</v>
      </c>
      <c r="CG9" s="129">
        <f t="shared" si="74"/>
        <v>20.202909363576442</v>
      </c>
      <c r="CH9" s="129">
        <f t="shared" si="75"/>
        <v>20.359111444371209</v>
      </c>
      <c r="CI9" s="129">
        <f t="shared" si="76"/>
        <v>20.515313525165972</v>
      </c>
      <c r="CJ9" s="129" t="str">
        <f t="shared" si="77"/>
        <v/>
      </c>
      <c r="CK9" s="129" t="str">
        <f t="shared" si="78"/>
        <v/>
      </c>
      <c r="CL9" s="129" t="str">
        <f t="shared" si="79"/>
        <v/>
      </c>
      <c r="CN9" s="129">
        <f t="shared" si="18"/>
        <v>0</v>
      </c>
      <c r="CO9" s="129">
        <f t="shared" si="19"/>
        <v>0</v>
      </c>
      <c r="CP9" s="129">
        <f t="shared" si="20"/>
        <v>0</v>
      </c>
      <c r="CQ9" s="129">
        <f t="shared" si="21"/>
        <v>0</v>
      </c>
      <c r="CR9" s="129">
        <f t="shared" si="22"/>
        <v>0</v>
      </c>
      <c r="CS9" s="129">
        <f t="shared" si="23"/>
        <v>0</v>
      </c>
      <c r="CT9" s="129">
        <f t="shared" si="24"/>
        <v>-6.3284843940392639</v>
      </c>
      <c r="CU9" s="129">
        <f t="shared" si="25"/>
        <v>-8.8598781516549696</v>
      </c>
      <c r="CV9" s="129">
        <f t="shared" si="26"/>
        <v>-11.391271909270674</v>
      </c>
      <c r="CW9" s="129">
        <f t="shared" si="27"/>
        <v>-13.922665666886379</v>
      </c>
      <c r="CX9" s="129">
        <f t="shared" si="28"/>
        <v>-16.454059424502084</v>
      </c>
      <c r="CY9" s="129" t="str">
        <f t="shared" si="29"/>
        <v/>
      </c>
      <c r="CZ9" s="129" t="str">
        <f t="shared" si="30"/>
        <v/>
      </c>
      <c r="DA9" s="129" t="str">
        <f t="shared" si="31"/>
        <v/>
      </c>
      <c r="DC9" s="129">
        <f t="shared" si="80"/>
        <v>0</v>
      </c>
      <c r="DD9" s="129">
        <f t="shared" si="32"/>
        <v>0</v>
      </c>
      <c r="DE9" s="129">
        <f t="shared" si="32"/>
        <v>0</v>
      </c>
      <c r="DF9" s="129">
        <f t="shared" si="32"/>
        <v>0</v>
      </c>
      <c r="DG9" s="129">
        <f t="shared" si="32"/>
        <v>0</v>
      </c>
      <c r="DH9" s="129">
        <f t="shared" si="32"/>
        <v>0</v>
      </c>
      <c r="DI9" s="129">
        <f t="shared" si="32"/>
        <v>-17.579123316775732</v>
      </c>
      <c r="DJ9" s="129">
        <f t="shared" si="32"/>
        <v>-24.610772643486026</v>
      </c>
      <c r="DK9" s="129">
        <f t="shared" si="32"/>
        <v>-31.64242197019632</v>
      </c>
      <c r="DL9" s="129">
        <f t="shared" si="32"/>
        <v>-38.674071296906611</v>
      </c>
      <c r="DM9" s="129">
        <f t="shared" si="32"/>
        <v>-45.705720623616905</v>
      </c>
      <c r="DN9" s="129" t="str">
        <f t="shared" si="32"/>
        <v/>
      </c>
      <c r="DO9" s="129" t="str">
        <f t="shared" si="32"/>
        <v/>
      </c>
      <c r="DP9" s="129" t="str">
        <f t="shared" si="32"/>
        <v/>
      </c>
    </row>
    <row r="10" spans="1:120" ht="20.100000000000001" customHeight="1" x14ac:dyDescent="0.25">
      <c r="B10" s="132" t="s">
        <v>84</v>
      </c>
      <c r="C10" s="181">
        <v>8</v>
      </c>
      <c r="D10" s="133" t="s">
        <v>85</v>
      </c>
      <c r="F10" s="148">
        <f t="shared" si="33"/>
        <v>20</v>
      </c>
      <c r="G10" s="148">
        <f t="shared" si="34"/>
        <v>23</v>
      </c>
      <c r="H10" s="157" t="str">
        <f t="shared" si="81"/>
        <v/>
      </c>
      <c r="I10" s="157" t="str">
        <f t="shared" si="1"/>
        <v/>
      </c>
      <c r="J10" s="157" t="str">
        <f t="shared" si="2"/>
        <v/>
      </c>
      <c r="K10" s="157" t="str">
        <f t="shared" si="3"/>
        <v/>
      </c>
      <c r="L10" s="157" t="str">
        <f t="shared" si="4"/>
        <v/>
      </c>
      <c r="M10" s="157" t="str">
        <f t="shared" si="5"/>
        <v/>
      </c>
      <c r="N10" s="157" t="str">
        <f t="shared" si="6"/>
        <v/>
      </c>
      <c r="O10" s="157" t="str">
        <f t="shared" si="7"/>
        <v/>
      </c>
      <c r="P10" s="157">
        <f t="shared" si="8"/>
        <v>17.579123316775732</v>
      </c>
      <c r="Q10" s="157">
        <f t="shared" si="9"/>
        <v>24.610772643486026</v>
      </c>
      <c r="R10" s="157">
        <f t="shared" si="10"/>
        <v>31.64242197019632</v>
      </c>
      <c r="S10" s="157" t="str">
        <f t="shared" si="11"/>
        <v/>
      </c>
      <c r="T10" s="157" t="str">
        <f t="shared" si="12"/>
        <v/>
      </c>
      <c r="U10" s="157" t="str">
        <f t="shared" si="13"/>
        <v/>
      </c>
      <c r="W10" s="132" t="s">
        <v>118</v>
      </c>
      <c r="X10" s="141">
        <f>X4*PI()*Hossz/1000</f>
        <v>3.4557519189487719E-2</v>
      </c>
      <c r="Y10" s="140" t="s">
        <v>119</v>
      </c>
      <c r="AA10" s="129">
        <f t="shared" si="36"/>
        <v>2</v>
      </c>
      <c r="AB10" s="129" t="b">
        <f t="shared" si="82"/>
        <v>1</v>
      </c>
      <c r="AC10" s="161">
        <f t="shared" si="14"/>
        <v>20</v>
      </c>
      <c r="AD10" s="161">
        <f t="shared" si="15"/>
        <v>23</v>
      </c>
      <c r="AE10" s="161">
        <f t="shared" si="37"/>
        <v>21.5</v>
      </c>
      <c r="AF10" s="129" t="b">
        <f t="shared" si="16"/>
        <v>0</v>
      </c>
      <c r="AG10" s="129" t="b">
        <f t="shared" si="16"/>
        <v>0</v>
      </c>
      <c r="AH10" s="129" t="b">
        <f t="shared" si="16"/>
        <v>0</v>
      </c>
      <c r="AI10" s="129" t="b">
        <f t="shared" si="16"/>
        <v>0</v>
      </c>
      <c r="AJ10" s="129" t="b">
        <f t="shared" si="16"/>
        <v>0</v>
      </c>
      <c r="AK10" s="129" t="b">
        <f t="shared" si="16"/>
        <v>0</v>
      </c>
      <c r="AL10" s="129" t="b">
        <f t="shared" si="16"/>
        <v>0</v>
      </c>
      <c r="AM10" s="129" t="b">
        <f t="shared" si="16"/>
        <v>0</v>
      </c>
      <c r="AN10" s="129" t="b">
        <f t="shared" si="16"/>
        <v>1</v>
      </c>
      <c r="AO10" s="129" t="b">
        <f t="shared" si="16"/>
        <v>1</v>
      </c>
      <c r="AP10" s="129" t="b">
        <f t="shared" si="16"/>
        <v>1</v>
      </c>
      <c r="AQ10" s="129" t="b">
        <f t="shared" si="16"/>
        <v>1</v>
      </c>
      <c r="AR10" s="129" t="b">
        <f t="shared" si="16"/>
        <v>1</v>
      </c>
      <c r="AS10" s="129" t="b">
        <f t="shared" si="16"/>
        <v>1</v>
      </c>
      <c r="AU10" s="129">
        <f t="shared" si="38"/>
        <v>0</v>
      </c>
      <c r="AV10" s="129">
        <f t="shared" si="39"/>
        <v>0</v>
      </c>
      <c r="AW10" s="129">
        <f t="shared" si="40"/>
        <v>0</v>
      </c>
      <c r="AX10" s="129">
        <f t="shared" si="41"/>
        <v>0</v>
      </c>
      <c r="AY10" s="129">
        <f t="shared" si="42"/>
        <v>0</v>
      </c>
      <c r="AZ10" s="129">
        <f t="shared" si="43"/>
        <v>0</v>
      </c>
      <c r="BA10" s="129">
        <f t="shared" si="44"/>
        <v>0</v>
      </c>
      <c r="BB10" s="129">
        <f t="shared" si="45"/>
        <v>0</v>
      </c>
      <c r="BC10" s="129">
        <f t="shared" si="46"/>
        <v>-1.0071588429238483</v>
      </c>
      <c r="BD10" s="129">
        <f t="shared" si="47"/>
        <v>-1.4100223800933875</v>
      </c>
      <c r="BE10" s="129">
        <f t="shared" si="48"/>
        <v>-1.8128859172629268</v>
      </c>
      <c r="BF10" s="129" t="str">
        <f t="shared" si="49"/>
        <v/>
      </c>
      <c r="BG10" s="129" t="str">
        <f t="shared" si="50"/>
        <v/>
      </c>
      <c r="BH10" s="129" t="str">
        <f t="shared" si="51"/>
        <v/>
      </c>
      <c r="BJ10" s="129">
        <f t="shared" si="52"/>
        <v>0</v>
      </c>
      <c r="BK10" s="129">
        <f t="shared" si="53"/>
        <v>0</v>
      </c>
      <c r="BL10" s="129">
        <f t="shared" si="54"/>
        <v>0</v>
      </c>
      <c r="BM10" s="129">
        <f t="shared" si="55"/>
        <v>0</v>
      </c>
      <c r="BN10" s="129">
        <f t="shared" si="56"/>
        <v>0</v>
      </c>
      <c r="BO10" s="129">
        <f t="shared" si="57"/>
        <v>0</v>
      </c>
      <c r="BP10" s="129">
        <f t="shared" si="58"/>
        <v>0</v>
      </c>
      <c r="BQ10" s="129">
        <f t="shared" si="59"/>
        <v>0</v>
      </c>
      <c r="BR10" s="129">
        <f t="shared" si="60"/>
        <v>21.761869237947003</v>
      </c>
      <c r="BS10" s="129">
        <f t="shared" si="61"/>
        <v>21.866616933125805</v>
      </c>
      <c r="BT10" s="129">
        <f t="shared" si="62"/>
        <v>21.971364628304606</v>
      </c>
      <c r="BU10" s="129" t="str">
        <f t="shared" si="63"/>
        <v/>
      </c>
      <c r="BV10" s="129" t="str">
        <f t="shared" si="64"/>
        <v/>
      </c>
      <c r="BW10" s="129" t="str">
        <f t="shared" si="65"/>
        <v/>
      </c>
      <c r="BY10" s="129">
        <f t="shared" si="66"/>
        <v>0</v>
      </c>
      <c r="BZ10" s="129">
        <f t="shared" si="67"/>
        <v>0</v>
      </c>
      <c r="CA10" s="129">
        <f t="shared" si="68"/>
        <v>0</v>
      </c>
      <c r="CB10" s="129">
        <f t="shared" si="69"/>
        <v>0</v>
      </c>
      <c r="CC10" s="129">
        <f t="shared" si="70"/>
        <v>0</v>
      </c>
      <c r="CD10" s="129">
        <f t="shared" si="71"/>
        <v>0</v>
      </c>
      <c r="CE10" s="129">
        <f t="shared" si="72"/>
        <v>0</v>
      </c>
      <c r="CF10" s="129">
        <f t="shared" si="73"/>
        <v>0</v>
      </c>
      <c r="CG10" s="129">
        <f t="shared" si="74"/>
        <v>21.890505201986912</v>
      </c>
      <c r="CH10" s="129">
        <f t="shared" si="75"/>
        <v>22.046707282781679</v>
      </c>
      <c r="CI10" s="129">
        <f t="shared" si="76"/>
        <v>22.202909363576442</v>
      </c>
      <c r="CJ10" s="129" t="str">
        <f t="shared" si="77"/>
        <v/>
      </c>
      <c r="CK10" s="129" t="str">
        <f t="shared" si="78"/>
        <v/>
      </c>
      <c r="CL10" s="129" t="str">
        <f t="shared" si="79"/>
        <v/>
      </c>
      <c r="CN10" s="129">
        <f t="shared" si="18"/>
        <v>0</v>
      </c>
      <c r="CO10" s="129">
        <f t="shared" si="19"/>
        <v>0</v>
      </c>
      <c r="CP10" s="129">
        <f t="shared" si="20"/>
        <v>0</v>
      </c>
      <c r="CQ10" s="129">
        <f t="shared" si="21"/>
        <v>0</v>
      </c>
      <c r="CR10" s="129">
        <f t="shared" si="22"/>
        <v>0</v>
      </c>
      <c r="CS10" s="129">
        <f t="shared" si="23"/>
        <v>0</v>
      </c>
      <c r="CT10" s="129">
        <f t="shared" si="24"/>
        <v>0</v>
      </c>
      <c r="CU10" s="129">
        <f t="shared" si="25"/>
        <v>0</v>
      </c>
      <c r="CV10" s="129">
        <f t="shared" si="26"/>
        <v>-6.3284843940392639</v>
      </c>
      <c r="CW10" s="129">
        <f t="shared" si="27"/>
        <v>-8.8598781516549696</v>
      </c>
      <c r="CX10" s="129">
        <f t="shared" si="28"/>
        <v>-11.391271909270674</v>
      </c>
      <c r="CY10" s="129" t="str">
        <f t="shared" si="29"/>
        <v/>
      </c>
      <c r="CZ10" s="129" t="str">
        <f t="shared" si="30"/>
        <v/>
      </c>
      <c r="DA10" s="129" t="str">
        <f t="shared" si="31"/>
        <v/>
      </c>
      <c r="DC10" s="129">
        <f t="shared" si="80"/>
        <v>0</v>
      </c>
      <c r="DD10" s="129">
        <f t="shared" si="32"/>
        <v>0</v>
      </c>
      <c r="DE10" s="129">
        <f t="shared" si="32"/>
        <v>0</v>
      </c>
      <c r="DF10" s="129">
        <f t="shared" si="32"/>
        <v>0</v>
      </c>
      <c r="DG10" s="129">
        <f t="shared" si="32"/>
        <v>0</v>
      </c>
      <c r="DH10" s="129">
        <f t="shared" si="32"/>
        <v>0</v>
      </c>
      <c r="DI10" s="129">
        <f t="shared" si="32"/>
        <v>0</v>
      </c>
      <c r="DJ10" s="129">
        <f t="shared" si="32"/>
        <v>0</v>
      </c>
      <c r="DK10" s="129">
        <f t="shared" si="32"/>
        <v>-17.579123316775732</v>
      </c>
      <c r="DL10" s="129">
        <f t="shared" si="32"/>
        <v>-24.610772643486026</v>
      </c>
      <c r="DM10" s="129">
        <f t="shared" si="32"/>
        <v>-31.64242197019632</v>
      </c>
      <c r="DN10" s="129" t="str">
        <f t="shared" si="32"/>
        <v/>
      </c>
      <c r="DO10" s="129" t="str">
        <f t="shared" si="32"/>
        <v/>
      </c>
      <c r="DP10" s="129" t="str">
        <f t="shared" si="32"/>
        <v/>
      </c>
    </row>
    <row r="11" spans="1:120" ht="20.100000000000001" customHeight="1" x14ac:dyDescent="0.25">
      <c r="B11" s="132" t="s">
        <v>86</v>
      </c>
      <c r="C11" s="181">
        <v>1000</v>
      </c>
      <c r="D11" s="133" t="s">
        <v>82</v>
      </c>
      <c r="F11" s="148" t="str">
        <f t="shared" si="33"/>
        <v/>
      </c>
      <c r="G11" s="148" t="str">
        <f t="shared" si="34"/>
        <v/>
      </c>
      <c r="H11" s="157" t="str">
        <f t="shared" ref="H11:U11" si="85">IFERROR(IF(AF11,ABS(BY11),""),"")</f>
        <v/>
      </c>
      <c r="I11" s="157" t="str">
        <f t="shared" si="85"/>
        <v/>
      </c>
      <c r="J11" s="157" t="str">
        <f t="shared" si="85"/>
        <v/>
      </c>
      <c r="K11" s="157" t="str">
        <f t="shared" si="85"/>
        <v/>
      </c>
      <c r="L11" s="157" t="str">
        <f t="shared" si="85"/>
        <v/>
      </c>
      <c r="M11" s="157" t="str">
        <f t="shared" si="85"/>
        <v/>
      </c>
      <c r="N11" s="157" t="str">
        <f t="shared" si="85"/>
        <v/>
      </c>
      <c r="O11" s="157" t="str">
        <f t="shared" si="85"/>
        <v/>
      </c>
      <c r="P11" s="157">
        <f t="shared" si="85"/>
        <v>21.890505201986912</v>
      </c>
      <c r="Q11" s="157">
        <f t="shared" si="85"/>
        <v>22.046707282781679</v>
      </c>
      <c r="R11" s="157">
        <f t="shared" si="85"/>
        <v>22.202909363576442</v>
      </c>
      <c r="S11" s="157" t="str">
        <f t="shared" si="85"/>
        <v/>
      </c>
      <c r="T11" s="157" t="str">
        <f t="shared" si="85"/>
        <v/>
      </c>
      <c r="U11" s="157" t="str">
        <f t="shared" si="85"/>
        <v/>
      </c>
      <c r="W11" s="132" t="s">
        <v>120</v>
      </c>
      <c r="X11" s="141">
        <f>(Csőköz*Csőszám*Hossz)/1000000</f>
        <v>0.32</v>
      </c>
      <c r="Y11" s="140" t="s">
        <v>121</v>
      </c>
      <c r="AA11" s="129">
        <f t="shared" si="36"/>
        <v>3</v>
      </c>
      <c r="AB11" s="129" t="b">
        <f t="shared" si="82"/>
        <v>1</v>
      </c>
      <c r="AC11" s="161">
        <f t="shared" si="14"/>
        <v>20</v>
      </c>
      <c r="AD11" s="161">
        <f t="shared" si="15"/>
        <v>23</v>
      </c>
      <c r="AE11" s="161">
        <f t="shared" si="37"/>
        <v>21.5</v>
      </c>
      <c r="AF11" s="129" t="b">
        <f t="shared" si="16"/>
        <v>0</v>
      </c>
      <c r="AG11" s="129" t="b">
        <f t="shared" si="16"/>
        <v>0</v>
      </c>
      <c r="AH11" s="129" t="b">
        <f t="shared" si="16"/>
        <v>0</v>
      </c>
      <c r="AI11" s="129" t="b">
        <f t="shared" si="16"/>
        <v>0</v>
      </c>
      <c r="AJ11" s="129" t="b">
        <f t="shared" si="16"/>
        <v>0</v>
      </c>
      <c r="AK11" s="129" t="b">
        <f t="shared" si="16"/>
        <v>0</v>
      </c>
      <c r="AL11" s="129" t="b">
        <f t="shared" si="16"/>
        <v>0</v>
      </c>
      <c r="AM11" s="129" t="b">
        <f t="shared" si="16"/>
        <v>0</v>
      </c>
      <c r="AN11" s="129" t="b">
        <f t="shared" si="16"/>
        <v>1</v>
      </c>
      <c r="AO11" s="129" t="b">
        <f t="shared" si="16"/>
        <v>1</v>
      </c>
      <c r="AP11" s="129" t="b">
        <f t="shared" si="16"/>
        <v>1</v>
      </c>
      <c r="AQ11" s="129" t="b">
        <f t="shared" si="16"/>
        <v>1</v>
      </c>
      <c r="AR11" s="129" t="b">
        <f t="shared" si="16"/>
        <v>1</v>
      </c>
      <c r="AS11" s="129" t="b">
        <f t="shared" si="16"/>
        <v>1</v>
      </c>
      <c r="AU11" s="129">
        <f t="shared" si="38"/>
        <v>0</v>
      </c>
      <c r="AV11" s="129">
        <f t="shared" si="39"/>
        <v>0</v>
      </c>
      <c r="AW11" s="129">
        <f t="shared" si="40"/>
        <v>0</v>
      </c>
      <c r="AX11" s="129">
        <f t="shared" si="41"/>
        <v>0</v>
      </c>
      <c r="AY11" s="129">
        <f t="shared" si="42"/>
        <v>0</v>
      </c>
      <c r="AZ11" s="129">
        <f t="shared" si="43"/>
        <v>0</v>
      </c>
      <c r="BA11" s="129">
        <f t="shared" si="44"/>
        <v>0</v>
      </c>
      <c r="BB11" s="129">
        <f t="shared" si="45"/>
        <v>0</v>
      </c>
      <c r="BC11" s="129">
        <f t="shared" si="46"/>
        <v>-1.0071588429238483</v>
      </c>
      <c r="BD11" s="129">
        <f t="shared" si="47"/>
        <v>-1.4100223800933875</v>
      </c>
      <c r="BE11" s="129">
        <f t="shared" si="48"/>
        <v>-1.8128859172629268</v>
      </c>
      <c r="BF11" s="129" t="str">
        <f t="shared" si="49"/>
        <v/>
      </c>
      <c r="BG11" s="129" t="str">
        <f t="shared" si="50"/>
        <v/>
      </c>
      <c r="BH11" s="129" t="str">
        <f t="shared" si="51"/>
        <v/>
      </c>
      <c r="BJ11" s="129">
        <f t="shared" si="52"/>
        <v>0</v>
      </c>
      <c r="BK11" s="129">
        <f t="shared" si="53"/>
        <v>0</v>
      </c>
      <c r="BL11" s="129">
        <f t="shared" si="54"/>
        <v>0</v>
      </c>
      <c r="BM11" s="129">
        <f t="shared" si="55"/>
        <v>0</v>
      </c>
      <c r="BN11" s="129">
        <f t="shared" si="56"/>
        <v>0</v>
      </c>
      <c r="BO11" s="129">
        <f t="shared" si="57"/>
        <v>0</v>
      </c>
      <c r="BP11" s="129">
        <f t="shared" si="58"/>
        <v>0</v>
      </c>
      <c r="BQ11" s="129">
        <f t="shared" si="59"/>
        <v>0</v>
      </c>
      <c r="BR11" s="129">
        <f t="shared" si="60"/>
        <v>21.761869237947003</v>
      </c>
      <c r="BS11" s="129">
        <f t="shared" si="61"/>
        <v>21.866616933125805</v>
      </c>
      <c r="BT11" s="129">
        <f t="shared" si="62"/>
        <v>21.971364628304606</v>
      </c>
      <c r="BU11" s="129" t="str">
        <f t="shared" si="63"/>
        <v/>
      </c>
      <c r="BV11" s="129" t="str">
        <f t="shared" si="64"/>
        <v/>
      </c>
      <c r="BW11" s="129" t="str">
        <f t="shared" si="65"/>
        <v/>
      </c>
      <c r="BY11" s="129">
        <f t="shared" si="66"/>
        <v>0</v>
      </c>
      <c r="BZ11" s="129">
        <f t="shared" si="67"/>
        <v>0</v>
      </c>
      <c r="CA11" s="129">
        <f t="shared" si="68"/>
        <v>0</v>
      </c>
      <c r="CB11" s="129">
        <f t="shared" si="69"/>
        <v>0</v>
      </c>
      <c r="CC11" s="129">
        <f t="shared" si="70"/>
        <v>0</v>
      </c>
      <c r="CD11" s="129">
        <f t="shared" si="71"/>
        <v>0</v>
      </c>
      <c r="CE11" s="129">
        <f t="shared" si="72"/>
        <v>0</v>
      </c>
      <c r="CF11" s="129">
        <f t="shared" si="73"/>
        <v>0</v>
      </c>
      <c r="CG11" s="129">
        <f t="shared" si="74"/>
        <v>21.890505201986912</v>
      </c>
      <c r="CH11" s="129">
        <f t="shared" si="75"/>
        <v>22.046707282781679</v>
      </c>
      <c r="CI11" s="129">
        <f t="shared" si="76"/>
        <v>22.202909363576442</v>
      </c>
      <c r="CJ11" s="129" t="str">
        <f t="shared" si="77"/>
        <v/>
      </c>
      <c r="CK11" s="129" t="str">
        <f t="shared" si="78"/>
        <v/>
      </c>
      <c r="CL11" s="129" t="str">
        <f t="shared" si="79"/>
        <v/>
      </c>
      <c r="CN11" s="129">
        <f t="shared" si="18"/>
        <v>0</v>
      </c>
      <c r="CO11" s="129">
        <f t="shared" si="19"/>
        <v>0</v>
      </c>
      <c r="CP11" s="129">
        <f t="shared" si="20"/>
        <v>0</v>
      </c>
      <c r="CQ11" s="129">
        <f t="shared" si="21"/>
        <v>0</v>
      </c>
      <c r="CR11" s="129">
        <f t="shared" si="22"/>
        <v>0</v>
      </c>
      <c r="CS11" s="129">
        <f t="shared" si="23"/>
        <v>0</v>
      </c>
      <c r="CT11" s="129">
        <f t="shared" si="24"/>
        <v>0</v>
      </c>
      <c r="CU11" s="129">
        <f t="shared" si="25"/>
        <v>0</v>
      </c>
      <c r="CV11" s="129">
        <f t="shared" si="26"/>
        <v>-6.3284843940392639</v>
      </c>
      <c r="CW11" s="129">
        <f t="shared" si="27"/>
        <v>-8.8598781516549696</v>
      </c>
      <c r="CX11" s="129">
        <f t="shared" si="28"/>
        <v>-11.391271909270674</v>
      </c>
      <c r="CY11" s="129" t="str">
        <f t="shared" si="29"/>
        <v/>
      </c>
      <c r="CZ11" s="129" t="str">
        <f t="shared" si="30"/>
        <v/>
      </c>
      <c r="DA11" s="129" t="str">
        <f t="shared" si="31"/>
        <v/>
      </c>
      <c r="DC11" s="129">
        <f t="shared" si="80"/>
        <v>0</v>
      </c>
      <c r="DD11" s="129">
        <f t="shared" si="32"/>
        <v>0</v>
      </c>
      <c r="DE11" s="129">
        <f t="shared" si="32"/>
        <v>0</v>
      </c>
      <c r="DF11" s="129">
        <f t="shared" si="32"/>
        <v>0</v>
      </c>
      <c r="DG11" s="129">
        <f t="shared" si="32"/>
        <v>0</v>
      </c>
      <c r="DH11" s="129">
        <f t="shared" si="32"/>
        <v>0</v>
      </c>
      <c r="DI11" s="129">
        <f t="shared" si="32"/>
        <v>0</v>
      </c>
      <c r="DJ11" s="129">
        <f t="shared" si="32"/>
        <v>0</v>
      </c>
      <c r="DK11" s="129">
        <f t="shared" si="32"/>
        <v>-17.579123316775732</v>
      </c>
      <c r="DL11" s="129">
        <f t="shared" si="32"/>
        <v>-24.610772643486026</v>
      </c>
      <c r="DM11" s="129">
        <f t="shared" si="32"/>
        <v>-31.64242197019632</v>
      </c>
      <c r="DN11" s="129" t="str">
        <f t="shared" si="32"/>
        <v/>
      </c>
      <c r="DO11" s="129" t="str">
        <f t="shared" si="32"/>
        <v/>
      </c>
      <c r="DP11" s="129" t="str">
        <f t="shared" si="32"/>
        <v/>
      </c>
    </row>
    <row r="12" spans="1:120" ht="20.100000000000001" customHeight="1" thickBot="1" x14ac:dyDescent="0.3">
      <c r="B12" s="132" t="s">
        <v>87</v>
      </c>
      <c r="C12" s="181">
        <v>400</v>
      </c>
      <c r="D12" s="133" t="s">
        <v>82</v>
      </c>
      <c r="F12" s="148">
        <f t="shared" si="33"/>
        <v>25</v>
      </c>
      <c r="G12" s="148">
        <f t="shared" si="34"/>
        <v>20</v>
      </c>
      <c r="H12" s="157">
        <f t="shared" si="81"/>
        <v>45.705720623616905</v>
      </c>
      <c r="I12" s="157">
        <f t="shared" si="1"/>
        <v>38.674071296906611</v>
      </c>
      <c r="J12" s="157">
        <f t="shared" si="2"/>
        <v>31.64242197019632</v>
      </c>
      <c r="K12" s="157">
        <f t="shared" si="3"/>
        <v>24.610772643486026</v>
      </c>
      <c r="L12" s="157" t="str">
        <f t="shared" si="4"/>
        <v/>
      </c>
      <c r="M12" s="157" t="str">
        <f t="shared" si="5"/>
        <v/>
      </c>
      <c r="N12" s="157" t="str">
        <f t="shared" si="6"/>
        <v/>
      </c>
      <c r="O12" s="157" t="str">
        <f t="shared" si="7"/>
        <v/>
      </c>
      <c r="P12" s="157" t="str">
        <f t="shared" si="8"/>
        <v/>
      </c>
      <c r="Q12" s="157" t="str">
        <f t="shared" si="9"/>
        <v/>
      </c>
      <c r="R12" s="157" t="str">
        <f t="shared" si="10"/>
        <v/>
      </c>
      <c r="S12" s="157" t="str">
        <f t="shared" si="11"/>
        <v/>
      </c>
      <c r="T12" s="157" t="str">
        <f t="shared" si="12"/>
        <v/>
      </c>
      <c r="U12" s="157" t="str">
        <f t="shared" si="13"/>
        <v/>
      </c>
      <c r="W12" s="134" t="s">
        <v>122</v>
      </c>
      <c r="X12" s="142">
        <f>Hossz*Szélesség/1000000</f>
        <v>0.4</v>
      </c>
      <c r="Y12" s="143" t="s">
        <v>123</v>
      </c>
      <c r="AA12" s="129">
        <f t="shared" si="36"/>
        <v>0</v>
      </c>
      <c r="AB12" s="129" t="b">
        <f t="shared" si="82"/>
        <v>0</v>
      </c>
      <c r="AC12" s="161">
        <f t="shared" si="14"/>
        <v>25</v>
      </c>
      <c r="AD12" s="161">
        <f t="shared" si="15"/>
        <v>20</v>
      </c>
      <c r="AE12" s="161">
        <f t="shared" si="37"/>
        <v>22.5</v>
      </c>
      <c r="AF12" s="129" t="b">
        <f t="shared" si="16"/>
        <v>1</v>
      </c>
      <c r="AG12" s="129" t="b">
        <f t="shared" si="16"/>
        <v>1</v>
      </c>
      <c r="AH12" s="129" t="b">
        <f t="shared" si="16"/>
        <v>1</v>
      </c>
      <c r="AI12" s="129" t="b">
        <f t="shared" si="16"/>
        <v>1</v>
      </c>
      <c r="AJ12" s="129" t="b">
        <f t="shared" si="16"/>
        <v>0</v>
      </c>
      <c r="AK12" s="129" t="b">
        <f t="shared" si="16"/>
        <v>0</v>
      </c>
      <c r="AL12" s="129" t="b">
        <f t="shared" si="16"/>
        <v>0</v>
      </c>
      <c r="AM12" s="129" t="b">
        <f t="shared" si="16"/>
        <v>0</v>
      </c>
      <c r="AN12" s="129" t="b">
        <f t="shared" si="16"/>
        <v>0</v>
      </c>
      <c r="AO12" s="129" t="b">
        <f t="shared" si="16"/>
        <v>0</v>
      </c>
      <c r="AP12" s="129" t="b">
        <f t="shared" si="16"/>
        <v>0</v>
      </c>
      <c r="AQ12" s="129" t="b">
        <f t="shared" si="16"/>
        <v>0</v>
      </c>
      <c r="AR12" s="129" t="b">
        <f t="shared" si="16"/>
        <v>0</v>
      </c>
      <c r="AS12" s="129" t="b">
        <f t="shared" si="16"/>
        <v>0</v>
      </c>
      <c r="AU12" s="129">
        <f t="shared" si="38"/>
        <v>2.6186129916020056</v>
      </c>
      <c r="AV12" s="129">
        <f t="shared" si="39"/>
        <v>2.2157494544324661</v>
      </c>
      <c r="AW12" s="129">
        <f t="shared" si="40"/>
        <v>1.8128859172629268</v>
      </c>
      <c r="AX12" s="129">
        <f t="shared" si="41"/>
        <v>1.4100223800933875</v>
      </c>
      <c r="AY12" s="129">
        <f t="shared" si="42"/>
        <v>0</v>
      </c>
      <c r="AZ12" s="129">
        <f t="shared" si="43"/>
        <v>0</v>
      </c>
      <c r="BA12" s="129">
        <f t="shared" si="44"/>
        <v>0</v>
      </c>
      <c r="BB12" s="129">
        <f t="shared" si="45"/>
        <v>0</v>
      </c>
      <c r="BC12" s="129">
        <f t="shared" si="46"/>
        <v>0</v>
      </c>
      <c r="BD12" s="129">
        <f t="shared" si="47"/>
        <v>0</v>
      </c>
      <c r="BE12" s="129">
        <f t="shared" si="48"/>
        <v>0</v>
      </c>
      <c r="BF12" s="129">
        <f t="shared" si="49"/>
        <v>0</v>
      </c>
      <c r="BG12" s="129">
        <f t="shared" si="50"/>
        <v>0</v>
      </c>
      <c r="BH12" s="129">
        <f t="shared" si="51"/>
        <v>0</v>
      </c>
      <c r="BJ12" s="129">
        <f t="shared" si="52"/>
        <v>21.819139981337791</v>
      </c>
      <c r="BK12" s="129">
        <f t="shared" si="53"/>
        <v>21.923887676516593</v>
      </c>
      <c r="BL12" s="129">
        <f t="shared" si="54"/>
        <v>22.028635371695394</v>
      </c>
      <c r="BM12" s="129">
        <f t="shared" si="55"/>
        <v>22.133383066874195</v>
      </c>
      <c r="BN12" s="129">
        <f t="shared" si="56"/>
        <v>0</v>
      </c>
      <c r="BO12" s="129">
        <f t="shared" si="57"/>
        <v>0</v>
      </c>
      <c r="BP12" s="129">
        <f t="shared" si="58"/>
        <v>0</v>
      </c>
      <c r="BQ12" s="129">
        <f t="shared" si="59"/>
        <v>0</v>
      </c>
      <c r="BR12" s="129">
        <f t="shared" si="60"/>
        <v>0</v>
      </c>
      <c r="BS12" s="129">
        <f t="shared" si="61"/>
        <v>0</v>
      </c>
      <c r="BT12" s="129">
        <f t="shared" si="62"/>
        <v>0</v>
      </c>
      <c r="BU12" s="129">
        <f t="shared" si="63"/>
        <v>0</v>
      </c>
      <c r="BV12" s="129">
        <f t="shared" si="64"/>
        <v>0</v>
      </c>
      <c r="BW12" s="129">
        <f t="shared" si="65"/>
        <v>0</v>
      </c>
      <c r="BY12" s="129">
        <f t="shared" si="66"/>
        <v>21.484686474834028</v>
      </c>
      <c r="BZ12" s="129">
        <f t="shared" si="67"/>
        <v>21.640888555628791</v>
      </c>
      <c r="CA12" s="129">
        <f t="shared" si="68"/>
        <v>21.797090636423558</v>
      </c>
      <c r="CB12" s="129">
        <f t="shared" si="69"/>
        <v>21.953292717218321</v>
      </c>
      <c r="CC12" s="129">
        <f t="shared" si="70"/>
        <v>0</v>
      </c>
      <c r="CD12" s="129">
        <f t="shared" si="71"/>
        <v>0</v>
      </c>
      <c r="CE12" s="129">
        <f t="shared" si="72"/>
        <v>0</v>
      </c>
      <c r="CF12" s="129">
        <f t="shared" si="73"/>
        <v>0</v>
      </c>
      <c r="CG12" s="129">
        <f t="shared" si="74"/>
        <v>0</v>
      </c>
      <c r="CH12" s="129">
        <f t="shared" si="75"/>
        <v>0</v>
      </c>
      <c r="CI12" s="129">
        <f t="shared" si="76"/>
        <v>0</v>
      </c>
      <c r="CJ12" s="129">
        <f t="shared" si="77"/>
        <v>0</v>
      </c>
      <c r="CK12" s="129">
        <f t="shared" si="78"/>
        <v>0</v>
      </c>
      <c r="CL12" s="129">
        <f t="shared" si="79"/>
        <v>0</v>
      </c>
      <c r="CN12" s="129">
        <f t="shared" si="18"/>
        <v>16.454059424502084</v>
      </c>
      <c r="CO12" s="129">
        <f t="shared" si="19"/>
        <v>13.922665666886379</v>
      </c>
      <c r="CP12" s="129">
        <f t="shared" si="20"/>
        <v>11.391271909270674</v>
      </c>
      <c r="CQ12" s="129">
        <f t="shared" si="21"/>
        <v>8.8598781516549696</v>
      </c>
      <c r="CR12" s="129">
        <f t="shared" si="22"/>
        <v>0</v>
      </c>
      <c r="CS12" s="129">
        <f t="shared" si="23"/>
        <v>0</v>
      </c>
      <c r="CT12" s="129">
        <f t="shared" si="24"/>
        <v>0</v>
      </c>
      <c r="CU12" s="129">
        <f t="shared" si="25"/>
        <v>0</v>
      </c>
      <c r="CV12" s="129">
        <f t="shared" si="26"/>
        <v>0</v>
      </c>
      <c r="CW12" s="129">
        <f t="shared" si="27"/>
        <v>0</v>
      </c>
      <c r="CX12" s="129">
        <f t="shared" si="28"/>
        <v>0</v>
      </c>
      <c r="CY12" s="129">
        <f t="shared" si="29"/>
        <v>0</v>
      </c>
      <c r="CZ12" s="129">
        <f t="shared" si="30"/>
        <v>0</v>
      </c>
      <c r="DA12" s="129">
        <f t="shared" si="31"/>
        <v>0</v>
      </c>
      <c r="DC12" s="129">
        <f t="shared" si="80"/>
        <v>45.705720623616905</v>
      </c>
      <c r="DD12" s="129">
        <f t="shared" si="32"/>
        <v>38.674071296906611</v>
      </c>
      <c r="DE12" s="129">
        <f t="shared" si="32"/>
        <v>31.64242197019632</v>
      </c>
      <c r="DF12" s="129">
        <f t="shared" si="32"/>
        <v>24.610772643486026</v>
      </c>
      <c r="DG12" s="129">
        <f t="shared" si="32"/>
        <v>0</v>
      </c>
      <c r="DH12" s="129">
        <f t="shared" si="32"/>
        <v>0</v>
      </c>
      <c r="DI12" s="129">
        <f t="shared" si="32"/>
        <v>0</v>
      </c>
      <c r="DJ12" s="129">
        <f t="shared" si="32"/>
        <v>0</v>
      </c>
      <c r="DK12" s="129">
        <f t="shared" si="32"/>
        <v>0</v>
      </c>
      <c r="DL12" s="129">
        <f t="shared" si="32"/>
        <v>0</v>
      </c>
      <c r="DM12" s="129">
        <f t="shared" si="32"/>
        <v>0</v>
      </c>
      <c r="DN12" s="129">
        <f t="shared" si="32"/>
        <v>0</v>
      </c>
      <c r="DO12" s="129">
        <f t="shared" si="32"/>
        <v>0</v>
      </c>
      <c r="DP12" s="129">
        <f t="shared" si="32"/>
        <v>0</v>
      </c>
    </row>
    <row r="13" spans="1:120" ht="20.100000000000001" customHeight="1" thickBot="1" x14ac:dyDescent="0.3">
      <c r="B13" s="132" t="s">
        <v>88</v>
      </c>
      <c r="C13" s="181">
        <v>0.5</v>
      </c>
      <c r="D13" s="133" t="s">
        <v>82</v>
      </c>
      <c r="F13" s="148" t="str">
        <f t="shared" si="33"/>
        <v/>
      </c>
      <c r="G13" s="148" t="str">
        <f t="shared" si="34"/>
        <v/>
      </c>
      <c r="H13" s="157">
        <f t="shared" ref="H13:U13" si="86">IFERROR(IF(AF13,ABS(BY13),""),"")</f>
        <v>21.484686474834028</v>
      </c>
      <c r="I13" s="157">
        <f t="shared" si="86"/>
        <v>21.640888555628791</v>
      </c>
      <c r="J13" s="157">
        <f t="shared" si="86"/>
        <v>21.797090636423558</v>
      </c>
      <c r="K13" s="157">
        <f t="shared" si="86"/>
        <v>21.953292717218321</v>
      </c>
      <c r="L13" s="157" t="str">
        <f t="shared" si="86"/>
        <v/>
      </c>
      <c r="M13" s="157" t="str">
        <f t="shared" si="86"/>
        <v/>
      </c>
      <c r="N13" s="157" t="str">
        <f t="shared" si="86"/>
        <v/>
      </c>
      <c r="O13" s="157" t="str">
        <f t="shared" si="86"/>
        <v/>
      </c>
      <c r="P13" s="157" t="str">
        <f t="shared" si="86"/>
        <v/>
      </c>
      <c r="Q13" s="157" t="str">
        <f t="shared" si="86"/>
        <v/>
      </c>
      <c r="R13" s="157" t="str">
        <f t="shared" si="86"/>
        <v/>
      </c>
      <c r="S13" s="157" t="str">
        <f t="shared" si="86"/>
        <v/>
      </c>
      <c r="T13" s="157" t="str">
        <f t="shared" si="86"/>
        <v/>
      </c>
      <c r="U13" s="157" t="str">
        <f t="shared" si="86"/>
        <v/>
      </c>
      <c r="AA13" s="129">
        <f t="shared" si="36"/>
        <v>1</v>
      </c>
      <c r="AB13" s="129" t="b">
        <f t="shared" si="82"/>
        <v>0</v>
      </c>
      <c r="AC13" s="161">
        <f t="shared" si="14"/>
        <v>25</v>
      </c>
      <c r="AD13" s="161">
        <f t="shared" si="15"/>
        <v>20</v>
      </c>
      <c r="AE13" s="161">
        <f t="shared" si="37"/>
        <v>22.5</v>
      </c>
      <c r="AF13" s="129" t="b">
        <f t="shared" si="16"/>
        <v>1</v>
      </c>
      <c r="AG13" s="129" t="b">
        <f t="shared" si="16"/>
        <v>1</v>
      </c>
      <c r="AH13" s="129" t="b">
        <f t="shared" si="16"/>
        <v>1</v>
      </c>
      <c r="AI13" s="129" t="b">
        <f t="shared" si="16"/>
        <v>1</v>
      </c>
      <c r="AJ13" s="129" t="b">
        <f t="shared" si="16"/>
        <v>0</v>
      </c>
      <c r="AK13" s="129" t="b">
        <f t="shared" si="16"/>
        <v>0</v>
      </c>
      <c r="AL13" s="129" t="b">
        <f t="shared" si="16"/>
        <v>0</v>
      </c>
      <c r="AM13" s="129" t="b">
        <f t="shared" si="16"/>
        <v>0</v>
      </c>
      <c r="AN13" s="129" t="b">
        <f t="shared" si="16"/>
        <v>0</v>
      </c>
      <c r="AO13" s="129" t="b">
        <f t="shared" si="16"/>
        <v>0</v>
      </c>
      <c r="AP13" s="129" t="b">
        <f t="shared" si="16"/>
        <v>0</v>
      </c>
      <c r="AQ13" s="129" t="b">
        <f t="shared" si="16"/>
        <v>0</v>
      </c>
      <c r="AR13" s="129" t="b">
        <f t="shared" si="16"/>
        <v>0</v>
      </c>
      <c r="AS13" s="129" t="b">
        <f t="shared" si="16"/>
        <v>0</v>
      </c>
      <c r="AU13" s="129">
        <f t="shared" si="38"/>
        <v>2.6186129916020056</v>
      </c>
      <c r="AV13" s="129">
        <f t="shared" si="39"/>
        <v>2.2157494544324661</v>
      </c>
      <c r="AW13" s="129">
        <f t="shared" si="40"/>
        <v>1.8128859172629268</v>
      </c>
      <c r="AX13" s="129">
        <f t="shared" si="41"/>
        <v>1.4100223800933875</v>
      </c>
      <c r="AY13" s="129">
        <f t="shared" si="42"/>
        <v>0</v>
      </c>
      <c r="AZ13" s="129">
        <f t="shared" si="43"/>
        <v>0</v>
      </c>
      <c r="BA13" s="129">
        <f t="shared" si="44"/>
        <v>0</v>
      </c>
      <c r="BB13" s="129">
        <f t="shared" si="45"/>
        <v>0</v>
      </c>
      <c r="BC13" s="129">
        <f t="shared" si="46"/>
        <v>0</v>
      </c>
      <c r="BD13" s="129">
        <f t="shared" si="47"/>
        <v>0</v>
      </c>
      <c r="BE13" s="129">
        <f t="shared" si="48"/>
        <v>0</v>
      </c>
      <c r="BF13" s="129">
        <f t="shared" si="49"/>
        <v>0</v>
      </c>
      <c r="BG13" s="129">
        <f t="shared" si="50"/>
        <v>0</v>
      </c>
      <c r="BH13" s="129">
        <f t="shared" si="51"/>
        <v>0</v>
      </c>
      <c r="BJ13" s="129">
        <f t="shared" si="52"/>
        <v>21.819139981337791</v>
      </c>
      <c r="BK13" s="129">
        <f t="shared" si="53"/>
        <v>21.923887676516593</v>
      </c>
      <c r="BL13" s="129">
        <f t="shared" si="54"/>
        <v>22.028635371695394</v>
      </c>
      <c r="BM13" s="129">
        <f t="shared" si="55"/>
        <v>22.133383066874195</v>
      </c>
      <c r="BN13" s="129">
        <f t="shared" si="56"/>
        <v>0</v>
      </c>
      <c r="BO13" s="129">
        <f t="shared" si="57"/>
        <v>0</v>
      </c>
      <c r="BP13" s="129">
        <f t="shared" si="58"/>
        <v>0</v>
      </c>
      <c r="BQ13" s="129">
        <f t="shared" si="59"/>
        <v>0</v>
      </c>
      <c r="BR13" s="129">
        <f t="shared" si="60"/>
        <v>0</v>
      </c>
      <c r="BS13" s="129">
        <f t="shared" si="61"/>
        <v>0</v>
      </c>
      <c r="BT13" s="129">
        <f t="shared" si="62"/>
        <v>0</v>
      </c>
      <c r="BU13" s="129">
        <f t="shared" si="63"/>
        <v>0</v>
      </c>
      <c r="BV13" s="129">
        <f t="shared" si="64"/>
        <v>0</v>
      </c>
      <c r="BW13" s="129">
        <f t="shared" si="65"/>
        <v>0</v>
      </c>
      <c r="BY13" s="129">
        <f t="shared" si="66"/>
        <v>21.484686474834028</v>
      </c>
      <c r="BZ13" s="129">
        <f t="shared" si="67"/>
        <v>21.640888555628791</v>
      </c>
      <c r="CA13" s="129">
        <f t="shared" si="68"/>
        <v>21.797090636423558</v>
      </c>
      <c r="CB13" s="129">
        <f t="shared" si="69"/>
        <v>21.953292717218321</v>
      </c>
      <c r="CC13" s="129">
        <f t="shared" si="70"/>
        <v>0</v>
      </c>
      <c r="CD13" s="129">
        <f t="shared" si="71"/>
        <v>0</v>
      </c>
      <c r="CE13" s="129">
        <f t="shared" si="72"/>
        <v>0</v>
      </c>
      <c r="CF13" s="129">
        <f t="shared" si="73"/>
        <v>0</v>
      </c>
      <c r="CG13" s="129">
        <f t="shared" si="74"/>
        <v>0</v>
      </c>
      <c r="CH13" s="129">
        <f t="shared" si="75"/>
        <v>0</v>
      </c>
      <c r="CI13" s="129">
        <f t="shared" si="76"/>
        <v>0</v>
      </c>
      <c r="CJ13" s="129">
        <f t="shared" si="77"/>
        <v>0</v>
      </c>
      <c r="CK13" s="129">
        <f t="shared" si="78"/>
        <v>0</v>
      </c>
      <c r="CL13" s="129">
        <f t="shared" si="79"/>
        <v>0</v>
      </c>
      <c r="CN13" s="129">
        <f t="shared" si="18"/>
        <v>16.454059424502084</v>
      </c>
      <c r="CO13" s="129">
        <f t="shared" si="19"/>
        <v>13.922665666886379</v>
      </c>
      <c r="CP13" s="129">
        <f t="shared" si="20"/>
        <v>11.391271909270674</v>
      </c>
      <c r="CQ13" s="129">
        <f t="shared" si="21"/>
        <v>8.8598781516549696</v>
      </c>
      <c r="CR13" s="129">
        <f t="shared" si="22"/>
        <v>0</v>
      </c>
      <c r="CS13" s="129">
        <f t="shared" si="23"/>
        <v>0</v>
      </c>
      <c r="CT13" s="129">
        <f t="shared" si="24"/>
        <v>0</v>
      </c>
      <c r="CU13" s="129">
        <f t="shared" si="25"/>
        <v>0</v>
      </c>
      <c r="CV13" s="129">
        <f t="shared" si="26"/>
        <v>0</v>
      </c>
      <c r="CW13" s="129">
        <f t="shared" si="27"/>
        <v>0</v>
      </c>
      <c r="CX13" s="129">
        <f t="shared" si="28"/>
        <v>0</v>
      </c>
      <c r="CY13" s="129">
        <f t="shared" si="29"/>
        <v>0</v>
      </c>
      <c r="CZ13" s="129">
        <f t="shared" si="30"/>
        <v>0</v>
      </c>
      <c r="DA13" s="129">
        <f t="shared" si="31"/>
        <v>0</v>
      </c>
      <c r="DC13" s="129">
        <f t="shared" si="80"/>
        <v>45.705720623616905</v>
      </c>
      <c r="DD13" s="129">
        <f t="shared" si="32"/>
        <v>38.674071296906611</v>
      </c>
      <c r="DE13" s="129">
        <f t="shared" si="32"/>
        <v>31.64242197019632</v>
      </c>
      <c r="DF13" s="129">
        <f t="shared" si="32"/>
        <v>24.610772643486026</v>
      </c>
      <c r="DG13" s="129">
        <f t="shared" si="32"/>
        <v>0</v>
      </c>
      <c r="DH13" s="129">
        <f t="shared" si="32"/>
        <v>0</v>
      </c>
      <c r="DI13" s="129">
        <f t="shared" si="32"/>
        <v>0</v>
      </c>
      <c r="DJ13" s="129">
        <f t="shared" si="32"/>
        <v>0</v>
      </c>
      <c r="DK13" s="129">
        <f t="shared" si="32"/>
        <v>0</v>
      </c>
      <c r="DL13" s="129">
        <f t="shared" si="32"/>
        <v>0</v>
      </c>
      <c r="DM13" s="129">
        <f t="shared" si="32"/>
        <v>0</v>
      </c>
      <c r="DN13" s="129">
        <f t="shared" si="32"/>
        <v>0</v>
      </c>
      <c r="DO13" s="129">
        <f t="shared" si="32"/>
        <v>0</v>
      </c>
      <c r="DP13" s="129">
        <f t="shared" si="32"/>
        <v>0</v>
      </c>
    </row>
    <row r="14" spans="1:120" ht="20.100000000000001" customHeight="1" x14ac:dyDescent="0.25">
      <c r="B14" s="132" t="s">
        <v>89</v>
      </c>
      <c r="C14" s="181">
        <v>10</v>
      </c>
      <c r="D14" s="133" t="s">
        <v>82</v>
      </c>
      <c r="F14" s="148">
        <f t="shared" si="33"/>
        <v>30</v>
      </c>
      <c r="G14" s="148">
        <f t="shared" si="34"/>
        <v>25</v>
      </c>
      <c r="H14" s="157">
        <f t="shared" si="81"/>
        <v>80.863967257168341</v>
      </c>
      <c r="I14" s="157">
        <f t="shared" si="1"/>
        <v>73.832317930458075</v>
      </c>
      <c r="J14" s="157">
        <f t="shared" si="2"/>
        <v>66.800668603747795</v>
      </c>
      <c r="K14" s="157">
        <f t="shared" si="3"/>
        <v>59.769019277037494</v>
      </c>
      <c r="L14" s="157">
        <f t="shared" si="4"/>
        <v>52.737369950327199</v>
      </c>
      <c r="M14" s="157">
        <f t="shared" si="5"/>
        <v>45.705720623616905</v>
      </c>
      <c r="N14" s="157">
        <f t="shared" si="6"/>
        <v>38.674071296906611</v>
      </c>
      <c r="O14" s="157">
        <f t="shared" si="7"/>
        <v>31.64242197019632</v>
      </c>
      <c r="P14" s="157">
        <f t="shared" si="8"/>
        <v>24.610772643486026</v>
      </c>
      <c r="Q14" s="157" t="str">
        <f t="shared" si="9"/>
        <v/>
      </c>
      <c r="R14" s="157" t="str">
        <f t="shared" si="10"/>
        <v/>
      </c>
      <c r="S14" s="157" t="str">
        <f t="shared" si="11"/>
        <v/>
      </c>
      <c r="T14" s="157" t="str">
        <f t="shared" si="12"/>
        <v/>
      </c>
      <c r="U14" s="157" t="str">
        <f t="shared" si="13"/>
        <v/>
      </c>
      <c r="V14" s="153"/>
      <c r="W14" s="162" t="s">
        <v>130</v>
      </c>
      <c r="X14" s="149">
        <f>alfa_belső</f>
        <v>350</v>
      </c>
      <c r="Y14" s="137" t="s">
        <v>131</v>
      </c>
      <c r="AA14" s="129">
        <f t="shared" si="36"/>
        <v>2</v>
      </c>
      <c r="AB14" s="129" t="b">
        <f t="shared" si="82"/>
        <v>0</v>
      </c>
      <c r="AC14" s="161">
        <f t="shared" si="14"/>
        <v>30</v>
      </c>
      <c r="AD14" s="161">
        <f t="shared" si="15"/>
        <v>25</v>
      </c>
      <c r="AE14" s="161">
        <f t="shared" si="37"/>
        <v>27.5</v>
      </c>
      <c r="AF14" s="129" t="b">
        <f t="shared" ref="AF14:AS23" si="87">OR(AND($AB14,$AC14&lt;AF$3,$AD14&lt;AF$3),AND(NOT($AB14),$AC14&gt;AF$3,$AD14&gt;AF$3))</f>
        <v>1</v>
      </c>
      <c r="AG14" s="129" t="b">
        <f t="shared" si="87"/>
        <v>1</v>
      </c>
      <c r="AH14" s="129" t="b">
        <f t="shared" si="87"/>
        <v>1</v>
      </c>
      <c r="AI14" s="129" t="b">
        <f t="shared" si="87"/>
        <v>1</v>
      </c>
      <c r="AJ14" s="129" t="b">
        <f t="shared" si="87"/>
        <v>1</v>
      </c>
      <c r="AK14" s="129" t="b">
        <f t="shared" si="87"/>
        <v>1</v>
      </c>
      <c r="AL14" s="129" t="b">
        <f t="shared" si="87"/>
        <v>1</v>
      </c>
      <c r="AM14" s="129" t="b">
        <f t="shared" si="87"/>
        <v>1</v>
      </c>
      <c r="AN14" s="129" t="b">
        <f t="shared" si="87"/>
        <v>1</v>
      </c>
      <c r="AO14" s="129" t="b">
        <f t="shared" si="87"/>
        <v>0</v>
      </c>
      <c r="AP14" s="129" t="b">
        <f t="shared" si="87"/>
        <v>0</v>
      </c>
      <c r="AQ14" s="129" t="b">
        <f t="shared" si="87"/>
        <v>0</v>
      </c>
      <c r="AR14" s="129" t="b">
        <f t="shared" si="87"/>
        <v>0</v>
      </c>
      <c r="AS14" s="129" t="b">
        <f t="shared" si="87"/>
        <v>0</v>
      </c>
      <c r="AU14" s="129">
        <f t="shared" si="38"/>
        <v>4.6329306774497017</v>
      </c>
      <c r="AV14" s="129">
        <f t="shared" si="39"/>
        <v>4.2300671402801626</v>
      </c>
      <c r="AW14" s="129">
        <f t="shared" si="40"/>
        <v>3.8272036031106231</v>
      </c>
      <c r="AX14" s="129">
        <f t="shared" si="41"/>
        <v>3.4243400659410841</v>
      </c>
      <c r="AY14" s="129">
        <f t="shared" si="42"/>
        <v>3.0214765287715446</v>
      </c>
      <c r="AZ14" s="129">
        <f t="shared" si="43"/>
        <v>2.6186129916020056</v>
      </c>
      <c r="BA14" s="129">
        <f t="shared" si="44"/>
        <v>2.2157494544324661</v>
      </c>
      <c r="BB14" s="129">
        <f t="shared" si="45"/>
        <v>1.8128859172629268</v>
      </c>
      <c r="BC14" s="129">
        <f t="shared" si="46"/>
        <v>1.4100223800933875</v>
      </c>
      <c r="BD14" s="129">
        <f t="shared" si="47"/>
        <v>0</v>
      </c>
      <c r="BE14" s="129">
        <f t="shared" si="48"/>
        <v>0</v>
      </c>
      <c r="BF14" s="129">
        <f t="shared" si="49"/>
        <v>0</v>
      </c>
      <c r="BG14" s="129">
        <f t="shared" si="50"/>
        <v>0</v>
      </c>
      <c r="BH14" s="129">
        <f t="shared" si="51"/>
        <v>0</v>
      </c>
      <c r="BJ14" s="129">
        <f t="shared" si="52"/>
        <v>26.295401505443781</v>
      </c>
      <c r="BK14" s="129">
        <f t="shared" si="53"/>
        <v>26.400149200622586</v>
      </c>
      <c r="BL14" s="129">
        <f t="shared" si="54"/>
        <v>26.504896895801387</v>
      </c>
      <c r="BM14" s="129">
        <f t="shared" si="55"/>
        <v>26.609644590980189</v>
      </c>
      <c r="BN14" s="129">
        <f t="shared" si="56"/>
        <v>26.71439228615899</v>
      </c>
      <c r="BO14" s="129">
        <f t="shared" si="57"/>
        <v>26.819139981337791</v>
      </c>
      <c r="BP14" s="129">
        <f t="shared" si="58"/>
        <v>26.923887676516593</v>
      </c>
      <c r="BQ14" s="129">
        <f t="shared" si="59"/>
        <v>27.028635371695394</v>
      </c>
      <c r="BR14" s="129">
        <f t="shared" si="60"/>
        <v>27.133383066874195</v>
      </c>
      <c r="BS14" s="129">
        <f t="shared" si="61"/>
        <v>0</v>
      </c>
      <c r="BT14" s="129">
        <f t="shared" si="62"/>
        <v>0</v>
      </c>
      <c r="BU14" s="129">
        <f t="shared" si="63"/>
        <v>0</v>
      </c>
      <c r="BV14" s="129">
        <f t="shared" si="64"/>
        <v>0</v>
      </c>
      <c r="BW14" s="129">
        <f t="shared" si="65"/>
        <v>0</v>
      </c>
      <c r="BY14" s="129">
        <f t="shared" si="66"/>
        <v>25.703676070860197</v>
      </c>
      <c r="BZ14" s="129">
        <f t="shared" si="67"/>
        <v>25.859878151654968</v>
      </c>
      <c r="CA14" s="129">
        <f t="shared" si="68"/>
        <v>26.016080232449731</v>
      </c>
      <c r="CB14" s="129">
        <f t="shared" si="69"/>
        <v>26.172282313244498</v>
      </c>
      <c r="CC14" s="129">
        <f t="shared" si="70"/>
        <v>26.328484394039265</v>
      </c>
      <c r="CD14" s="129">
        <f t="shared" si="71"/>
        <v>26.484686474834028</v>
      </c>
      <c r="CE14" s="129">
        <f t="shared" si="72"/>
        <v>26.640888555628791</v>
      </c>
      <c r="CF14" s="129">
        <f t="shared" si="73"/>
        <v>26.797090636423558</v>
      </c>
      <c r="CG14" s="129">
        <f t="shared" si="74"/>
        <v>26.953292717218321</v>
      </c>
      <c r="CH14" s="129">
        <f t="shared" si="75"/>
        <v>0</v>
      </c>
      <c r="CI14" s="129">
        <f t="shared" si="76"/>
        <v>0</v>
      </c>
      <c r="CJ14" s="129">
        <f t="shared" si="77"/>
        <v>0</v>
      </c>
      <c r="CK14" s="129">
        <f t="shared" si="78"/>
        <v>0</v>
      </c>
      <c r="CL14" s="129">
        <f t="shared" si="79"/>
        <v>0</v>
      </c>
      <c r="CN14" s="129">
        <f t="shared" si="18"/>
        <v>29.111028212580603</v>
      </c>
      <c r="CO14" s="129">
        <f t="shared" si="19"/>
        <v>26.579634454964907</v>
      </c>
      <c r="CP14" s="129">
        <f t="shared" si="20"/>
        <v>24.048240697349204</v>
      </c>
      <c r="CQ14" s="129">
        <f t="shared" si="21"/>
        <v>21.516846939733497</v>
      </c>
      <c r="CR14" s="129">
        <f t="shared" si="22"/>
        <v>18.985453182117791</v>
      </c>
      <c r="CS14" s="129">
        <f t="shared" si="23"/>
        <v>16.454059424502084</v>
      </c>
      <c r="CT14" s="129">
        <f t="shared" si="24"/>
        <v>13.922665666886379</v>
      </c>
      <c r="CU14" s="129">
        <f t="shared" si="25"/>
        <v>11.391271909270674</v>
      </c>
      <c r="CV14" s="129">
        <f t="shared" si="26"/>
        <v>8.8598781516549696</v>
      </c>
      <c r="CW14" s="129">
        <f t="shared" si="27"/>
        <v>0</v>
      </c>
      <c r="CX14" s="129">
        <f t="shared" si="28"/>
        <v>0</v>
      </c>
      <c r="CY14" s="129">
        <f t="shared" si="29"/>
        <v>0</v>
      </c>
      <c r="CZ14" s="129">
        <f t="shared" si="30"/>
        <v>0</v>
      </c>
      <c r="DA14" s="129">
        <f t="shared" si="31"/>
        <v>0</v>
      </c>
      <c r="DC14" s="129">
        <f t="shared" si="80"/>
        <v>80.863967257168341</v>
      </c>
      <c r="DD14" s="129">
        <f t="shared" si="32"/>
        <v>73.832317930458075</v>
      </c>
      <c r="DE14" s="129">
        <f t="shared" si="32"/>
        <v>66.800668603747795</v>
      </c>
      <c r="DF14" s="129">
        <f t="shared" si="32"/>
        <v>59.769019277037494</v>
      </c>
      <c r="DG14" s="129">
        <f t="shared" si="32"/>
        <v>52.737369950327199</v>
      </c>
      <c r="DH14" s="129">
        <f t="shared" si="32"/>
        <v>45.705720623616905</v>
      </c>
      <c r="DI14" s="129">
        <f t="shared" si="32"/>
        <v>38.674071296906611</v>
      </c>
      <c r="DJ14" s="129">
        <f t="shared" si="32"/>
        <v>31.64242197019632</v>
      </c>
      <c r="DK14" s="129">
        <f t="shared" si="32"/>
        <v>24.610772643486026</v>
      </c>
      <c r="DL14" s="129">
        <f t="shared" si="32"/>
        <v>0</v>
      </c>
      <c r="DM14" s="129">
        <f t="shared" si="32"/>
        <v>0</v>
      </c>
      <c r="DN14" s="129">
        <f t="shared" si="32"/>
        <v>0</v>
      </c>
      <c r="DO14" s="129">
        <f t="shared" si="32"/>
        <v>0</v>
      </c>
      <c r="DP14" s="129">
        <f t="shared" si="32"/>
        <v>0</v>
      </c>
    </row>
    <row r="15" spans="1:120" ht="20.100000000000001" customHeight="1" x14ac:dyDescent="0.25">
      <c r="B15" s="132" t="s">
        <v>100</v>
      </c>
      <c r="C15" s="181">
        <v>5</v>
      </c>
      <c r="D15" s="133" t="s">
        <v>90</v>
      </c>
      <c r="F15" s="148" t="str">
        <f t="shared" si="33"/>
        <v/>
      </c>
      <c r="G15" s="148" t="str">
        <f t="shared" si="34"/>
        <v/>
      </c>
      <c r="H15" s="157">
        <f t="shared" ref="H15:U15" si="88">IFERROR(IF(AF15,ABS(BY15),""),"")</f>
        <v>25.703676070860197</v>
      </c>
      <c r="I15" s="157">
        <f t="shared" si="88"/>
        <v>25.859878151654968</v>
      </c>
      <c r="J15" s="157">
        <f t="shared" si="88"/>
        <v>26.016080232449731</v>
      </c>
      <c r="K15" s="157">
        <f t="shared" si="88"/>
        <v>26.172282313244498</v>
      </c>
      <c r="L15" s="157">
        <f t="shared" si="88"/>
        <v>26.328484394039265</v>
      </c>
      <c r="M15" s="157">
        <f t="shared" si="88"/>
        <v>26.484686474834028</v>
      </c>
      <c r="N15" s="157">
        <f t="shared" si="88"/>
        <v>26.640888555628791</v>
      </c>
      <c r="O15" s="157">
        <f t="shared" si="88"/>
        <v>26.797090636423558</v>
      </c>
      <c r="P15" s="157">
        <f t="shared" si="88"/>
        <v>26.953292717218321</v>
      </c>
      <c r="Q15" s="157" t="str">
        <f t="shared" si="88"/>
        <v/>
      </c>
      <c r="R15" s="157" t="str">
        <f t="shared" si="88"/>
        <v/>
      </c>
      <c r="S15" s="157" t="str">
        <f t="shared" si="88"/>
        <v/>
      </c>
      <c r="T15" s="157" t="str">
        <f t="shared" si="88"/>
        <v/>
      </c>
      <c r="U15" s="157" t="str">
        <f t="shared" si="88"/>
        <v/>
      </c>
      <c r="W15" s="163" t="s">
        <v>132</v>
      </c>
      <c r="X15" s="150">
        <f>alfa_külső</f>
        <v>15</v>
      </c>
      <c r="Y15" s="140" t="s">
        <v>133</v>
      </c>
      <c r="AA15" s="129">
        <f t="shared" si="36"/>
        <v>3</v>
      </c>
      <c r="AB15" s="129" t="b">
        <f t="shared" si="82"/>
        <v>0</v>
      </c>
      <c r="AC15" s="161">
        <f t="shared" si="14"/>
        <v>30</v>
      </c>
      <c r="AD15" s="161">
        <f t="shared" si="15"/>
        <v>25</v>
      </c>
      <c r="AE15" s="161">
        <f t="shared" si="37"/>
        <v>27.5</v>
      </c>
      <c r="AF15" s="129" t="b">
        <f t="shared" si="87"/>
        <v>1</v>
      </c>
      <c r="AG15" s="129" t="b">
        <f t="shared" si="87"/>
        <v>1</v>
      </c>
      <c r="AH15" s="129" t="b">
        <f t="shared" si="87"/>
        <v>1</v>
      </c>
      <c r="AI15" s="129" t="b">
        <f t="shared" si="87"/>
        <v>1</v>
      </c>
      <c r="AJ15" s="129" t="b">
        <f t="shared" si="87"/>
        <v>1</v>
      </c>
      <c r="AK15" s="129" t="b">
        <f t="shared" si="87"/>
        <v>1</v>
      </c>
      <c r="AL15" s="129" t="b">
        <f t="shared" si="87"/>
        <v>1</v>
      </c>
      <c r="AM15" s="129" t="b">
        <f t="shared" si="87"/>
        <v>1</v>
      </c>
      <c r="AN15" s="129" t="b">
        <f t="shared" si="87"/>
        <v>1</v>
      </c>
      <c r="AO15" s="129" t="b">
        <f t="shared" si="87"/>
        <v>0</v>
      </c>
      <c r="AP15" s="129" t="b">
        <f t="shared" si="87"/>
        <v>0</v>
      </c>
      <c r="AQ15" s="129" t="b">
        <f t="shared" si="87"/>
        <v>0</v>
      </c>
      <c r="AR15" s="129" t="b">
        <f t="shared" si="87"/>
        <v>0</v>
      </c>
      <c r="AS15" s="129" t="b">
        <f t="shared" si="87"/>
        <v>0</v>
      </c>
      <c r="AU15" s="129">
        <f t="shared" si="38"/>
        <v>4.6329306774497017</v>
      </c>
      <c r="AV15" s="129">
        <f t="shared" si="39"/>
        <v>4.2300671402801626</v>
      </c>
      <c r="AW15" s="129">
        <f t="shared" si="40"/>
        <v>3.8272036031106231</v>
      </c>
      <c r="AX15" s="129">
        <f t="shared" si="41"/>
        <v>3.4243400659410841</v>
      </c>
      <c r="AY15" s="129">
        <f t="shared" si="42"/>
        <v>3.0214765287715446</v>
      </c>
      <c r="AZ15" s="129">
        <f t="shared" si="43"/>
        <v>2.6186129916020056</v>
      </c>
      <c r="BA15" s="129">
        <f t="shared" si="44"/>
        <v>2.2157494544324661</v>
      </c>
      <c r="BB15" s="129">
        <f t="shared" si="45"/>
        <v>1.8128859172629268</v>
      </c>
      <c r="BC15" s="129">
        <f t="shared" si="46"/>
        <v>1.4100223800933875</v>
      </c>
      <c r="BD15" s="129">
        <f t="shared" si="47"/>
        <v>0</v>
      </c>
      <c r="BE15" s="129">
        <f t="shared" si="48"/>
        <v>0</v>
      </c>
      <c r="BF15" s="129">
        <f t="shared" si="49"/>
        <v>0</v>
      </c>
      <c r="BG15" s="129">
        <f t="shared" si="50"/>
        <v>0</v>
      </c>
      <c r="BH15" s="129">
        <f t="shared" si="51"/>
        <v>0</v>
      </c>
      <c r="BJ15" s="129">
        <f t="shared" si="52"/>
        <v>26.295401505443781</v>
      </c>
      <c r="BK15" s="129">
        <f t="shared" si="53"/>
        <v>26.400149200622586</v>
      </c>
      <c r="BL15" s="129">
        <f t="shared" si="54"/>
        <v>26.504896895801387</v>
      </c>
      <c r="BM15" s="129">
        <f t="shared" si="55"/>
        <v>26.609644590980189</v>
      </c>
      <c r="BN15" s="129">
        <f t="shared" si="56"/>
        <v>26.71439228615899</v>
      </c>
      <c r="BO15" s="129">
        <f t="shared" si="57"/>
        <v>26.819139981337791</v>
      </c>
      <c r="BP15" s="129">
        <f t="shared" si="58"/>
        <v>26.923887676516593</v>
      </c>
      <c r="BQ15" s="129">
        <f t="shared" si="59"/>
        <v>27.028635371695394</v>
      </c>
      <c r="BR15" s="129">
        <f t="shared" si="60"/>
        <v>27.133383066874195</v>
      </c>
      <c r="BS15" s="129">
        <f t="shared" si="61"/>
        <v>0</v>
      </c>
      <c r="BT15" s="129">
        <f t="shared" si="62"/>
        <v>0</v>
      </c>
      <c r="BU15" s="129">
        <f t="shared" si="63"/>
        <v>0</v>
      </c>
      <c r="BV15" s="129">
        <f t="shared" si="64"/>
        <v>0</v>
      </c>
      <c r="BW15" s="129">
        <f t="shared" si="65"/>
        <v>0</v>
      </c>
      <c r="BY15" s="129">
        <f t="shared" si="66"/>
        <v>25.703676070860197</v>
      </c>
      <c r="BZ15" s="129">
        <f t="shared" si="67"/>
        <v>25.859878151654968</v>
      </c>
      <c r="CA15" s="129">
        <f t="shared" si="68"/>
        <v>26.016080232449731</v>
      </c>
      <c r="CB15" s="129">
        <f t="shared" si="69"/>
        <v>26.172282313244498</v>
      </c>
      <c r="CC15" s="129">
        <f t="shared" si="70"/>
        <v>26.328484394039265</v>
      </c>
      <c r="CD15" s="129">
        <f t="shared" si="71"/>
        <v>26.484686474834028</v>
      </c>
      <c r="CE15" s="129">
        <f t="shared" si="72"/>
        <v>26.640888555628791</v>
      </c>
      <c r="CF15" s="129">
        <f t="shared" si="73"/>
        <v>26.797090636423558</v>
      </c>
      <c r="CG15" s="129">
        <f t="shared" si="74"/>
        <v>26.953292717218321</v>
      </c>
      <c r="CH15" s="129">
        <f t="shared" si="75"/>
        <v>0</v>
      </c>
      <c r="CI15" s="129">
        <f t="shared" si="76"/>
        <v>0</v>
      </c>
      <c r="CJ15" s="129">
        <f t="shared" si="77"/>
        <v>0</v>
      </c>
      <c r="CK15" s="129">
        <f t="shared" si="78"/>
        <v>0</v>
      </c>
      <c r="CL15" s="129">
        <f t="shared" si="79"/>
        <v>0</v>
      </c>
      <c r="CN15" s="129">
        <f t="shared" si="18"/>
        <v>29.111028212580603</v>
      </c>
      <c r="CO15" s="129">
        <f t="shared" si="19"/>
        <v>26.579634454964907</v>
      </c>
      <c r="CP15" s="129">
        <f t="shared" si="20"/>
        <v>24.048240697349204</v>
      </c>
      <c r="CQ15" s="129">
        <f t="shared" si="21"/>
        <v>21.516846939733497</v>
      </c>
      <c r="CR15" s="129">
        <f t="shared" si="22"/>
        <v>18.985453182117791</v>
      </c>
      <c r="CS15" s="129">
        <f t="shared" si="23"/>
        <v>16.454059424502084</v>
      </c>
      <c r="CT15" s="129">
        <f t="shared" si="24"/>
        <v>13.922665666886379</v>
      </c>
      <c r="CU15" s="129">
        <f t="shared" si="25"/>
        <v>11.391271909270674</v>
      </c>
      <c r="CV15" s="129">
        <f t="shared" si="26"/>
        <v>8.8598781516549696</v>
      </c>
      <c r="CW15" s="129">
        <f t="shared" si="27"/>
        <v>0</v>
      </c>
      <c r="CX15" s="129">
        <f t="shared" si="28"/>
        <v>0</v>
      </c>
      <c r="CY15" s="129">
        <f t="shared" si="29"/>
        <v>0</v>
      </c>
      <c r="CZ15" s="129">
        <f t="shared" si="30"/>
        <v>0</v>
      </c>
      <c r="DA15" s="129">
        <f t="shared" si="31"/>
        <v>0</v>
      </c>
      <c r="DC15" s="129">
        <f t="shared" si="80"/>
        <v>80.863967257168341</v>
      </c>
      <c r="DD15" s="129">
        <f t="shared" si="32"/>
        <v>73.832317930458075</v>
      </c>
      <c r="DE15" s="129">
        <f t="shared" si="32"/>
        <v>66.800668603747795</v>
      </c>
      <c r="DF15" s="129">
        <f t="shared" si="32"/>
        <v>59.769019277037494</v>
      </c>
      <c r="DG15" s="129">
        <f t="shared" si="32"/>
        <v>52.737369950327199</v>
      </c>
      <c r="DH15" s="129">
        <f t="shared" si="32"/>
        <v>45.705720623616905</v>
      </c>
      <c r="DI15" s="129">
        <f t="shared" si="32"/>
        <v>38.674071296906611</v>
      </c>
      <c r="DJ15" s="129">
        <f t="shared" si="32"/>
        <v>31.64242197019632</v>
      </c>
      <c r="DK15" s="129">
        <f t="shared" si="32"/>
        <v>24.610772643486026</v>
      </c>
      <c r="DL15" s="129">
        <f t="shared" si="32"/>
        <v>0</v>
      </c>
      <c r="DM15" s="129">
        <f t="shared" si="32"/>
        <v>0</v>
      </c>
      <c r="DN15" s="129">
        <f t="shared" si="32"/>
        <v>0</v>
      </c>
      <c r="DO15" s="129">
        <f t="shared" si="32"/>
        <v>0</v>
      </c>
      <c r="DP15" s="129">
        <f t="shared" si="32"/>
        <v>0</v>
      </c>
    </row>
    <row r="16" spans="1:120" ht="20.100000000000001" customHeight="1" thickBot="1" x14ac:dyDescent="0.3">
      <c r="B16" s="134" t="s">
        <v>101</v>
      </c>
      <c r="C16" s="182">
        <v>3</v>
      </c>
      <c r="D16" s="135" t="s">
        <v>90</v>
      </c>
      <c r="F16" s="148">
        <f t="shared" si="33"/>
        <v>35</v>
      </c>
      <c r="G16" s="148">
        <f t="shared" si="34"/>
        <v>30</v>
      </c>
      <c r="H16" s="157">
        <f t="shared" si="81"/>
        <v>116.02221389071981</v>
      </c>
      <c r="I16" s="157">
        <f t="shared" si="1"/>
        <v>108.99056456400952</v>
      </c>
      <c r="J16" s="157">
        <f t="shared" si="2"/>
        <v>101.95891523729921</v>
      </c>
      <c r="K16" s="157">
        <f t="shared" si="3"/>
        <v>94.927265910588929</v>
      </c>
      <c r="L16" s="157">
        <f t="shared" si="4"/>
        <v>87.895616583878635</v>
      </c>
      <c r="M16" s="157">
        <f t="shared" si="5"/>
        <v>80.863967257168341</v>
      </c>
      <c r="N16" s="157">
        <f t="shared" si="6"/>
        <v>73.832317930458075</v>
      </c>
      <c r="O16" s="157">
        <f t="shared" si="7"/>
        <v>66.800668603747795</v>
      </c>
      <c r="P16" s="157">
        <f t="shared" si="8"/>
        <v>59.769019277037494</v>
      </c>
      <c r="Q16" s="157">
        <f t="shared" si="9"/>
        <v>52.737369950327199</v>
      </c>
      <c r="R16" s="157">
        <f t="shared" si="10"/>
        <v>45.705720623616905</v>
      </c>
      <c r="S16" s="157" t="str">
        <f t="shared" si="11"/>
        <v/>
      </c>
      <c r="T16" s="157" t="str">
        <f t="shared" si="12"/>
        <v/>
      </c>
      <c r="U16" s="157" t="str">
        <f t="shared" si="13"/>
        <v/>
      </c>
      <c r="W16" s="132" t="s">
        <v>134</v>
      </c>
      <c r="X16" s="151">
        <f>1/(X14*X8)</f>
        <v>0.1228995699551315</v>
      </c>
      <c r="Y16" s="140" t="s">
        <v>135</v>
      </c>
      <c r="AA16" s="129">
        <f t="shared" si="36"/>
        <v>0</v>
      </c>
      <c r="AB16" s="129" t="b">
        <f t="shared" si="82"/>
        <v>0</v>
      </c>
      <c r="AC16" s="161">
        <f t="shared" si="14"/>
        <v>35</v>
      </c>
      <c r="AD16" s="161">
        <f t="shared" si="15"/>
        <v>30</v>
      </c>
      <c r="AE16" s="161">
        <f t="shared" si="37"/>
        <v>32.5</v>
      </c>
      <c r="AF16" s="129" t="b">
        <f t="shared" si="87"/>
        <v>1</v>
      </c>
      <c r="AG16" s="129" t="b">
        <f t="shared" si="87"/>
        <v>1</v>
      </c>
      <c r="AH16" s="129" t="b">
        <f t="shared" si="87"/>
        <v>1</v>
      </c>
      <c r="AI16" s="129" t="b">
        <f t="shared" si="87"/>
        <v>1</v>
      </c>
      <c r="AJ16" s="129" t="b">
        <f t="shared" si="87"/>
        <v>1</v>
      </c>
      <c r="AK16" s="129" t="b">
        <f t="shared" si="87"/>
        <v>1</v>
      </c>
      <c r="AL16" s="129" t="b">
        <f t="shared" si="87"/>
        <v>1</v>
      </c>
      <c r="AM16" s="129" t="b">
        <f t="shared" si="87"/>
        <v>1</v>
      </c>
      <c r="AN16" s="129" t="b">
        <f t="shared" si="87"/>
        <v>1</v>
      </c>
      <c r="AO16" s="129" t="b">
        <f t="shared" si="87"/>
        <v>1</v>
      </c>
      <c r="AP16" s="129" t="b">
        <f t="shared" si="87"/>
        <v>1</v>
      </c>
      <c r="AQ16" s="129" t="b">
        <f t="shared" si="87"/>
        <v>0</v>
      </c>
      <c r="AR16" s="129" t="b">
        <f t="shared" si="87"/>
        <v>0</v>
      </c>
      <c r="AS16" s="129" t="b">
        <f t="shared" si="87"/>
        <v>0</v>
      </c>
      <c r="AU16" s="129">
        <f t="shared" si="38"/>
        <v>6.6472483632973987</v>
      </c>
      <c r="AV16" s="129">
        <f t="shared" si="39"/>
        <v>6.2443848261278587</v>
      </c>
      <c r="AW16" s="129">
        <f t="shared" si="40"/>
        <v>5.8415212889583197</v>
      </c>
      <c r="AX16" s="129">
        <f t="shared" si="41"/>
        <v>5.4386577517887806</v>
      </c>
      <c r="AY16" s="129">
        <f t="shared" si="42"/>
        <v>5.0357942146192407</v>
      </c>
      <c r="AZ16" s="129">
        <f t="shared" si="43"/>
        <v>4.6329306774497017</v>
      </c>
      <c r="BA16" s="129">
        <f t="shared" si="44"/>
        <v>4.2300671402801626</v>
      </c>
      <c r="BB16" s="129">
        <f t="shared" si="45"/>
        <v>3.8272036031106231</v>
      </c>
      <c r="BC16" s="129">
        <f t="shared" si="46"/>
        <v>3.4243400659410841</v>
      </c>
      <c r="BD16" s="129">
        <f t="shared" si="47"/>
        <v>3.0214765287715446</v>
      </c>
      <c r="BE16" s="129">
        <f t="shared" si="48"/>
        <v>2.6186129916020056</v>
      </c>
      <c r="BF16" s="129">
        <f t="shared" si="49"/>
        <v>0</v>
      </c>
      <c r="BG16" s="129">
        <f t="shared" si="50"/>
        <v>0</v>
      </c>
      <c r="BH16" s="129">
        <f t="shared" si="51"/>
        <v>0</v>
      </c>
      <c r="BJ16" s="129">
        <f t="shared" si="52"/>
        <v>30.771663029549774</v>
      </c>
      <c r="BK16" s="129">
        <f t="shared" si="53"/>
        <v>30.876410724728576</v>
      </c>
      <c r="BL16" s="129">
        <f t="shared" si="54"/>
        <v>30.981158419907377</v>
      </c>
      <c r="BM16" s="129">
        <f t="shared" si="55"/>
        <v>31.085906115086178</v>
      </c>
      <c r="BN16" s="129">
        <f t="shared" si="56"/>
        <v>31.19065381026498</v>
      </c>
      <c r="BO16" s="129">
        <f t="shared" si="57"/>
        <v>31.295401505443781</v>
      </c>
      <c r="BP16" s="129">
        <f t="shared" si="58"/>
        <v>31.400149200622586</v>
      </c>
      <c r="BQ16" s="129">
        <f t="shared" si="59"/>
        <v>31.504896895801387</v>
      </c>
      <c r="BR16" s="129">
        <f t="shared" si="60"/>
        <v>31.609644590980189</v>
      </c>
      <c r="BS16" s="129">
        <f t="shared" si="61"/>
        <v>31.71439228615899</v>
      </c>
      <c r="BT16" s="129">
        <f t="shared" si="62"/>
        <v>31.819139981337791</v>
      </c>
      <c r="BU16" s="129">
        <f t="shared" si="63"/>
        <v>0</v>
      </c>
      <c r="BV16" s="129">
        <f t="shared" si="64"/>
        <v>0</v>
      </c>
      <c r="BW16" s="129">
        <f t="shared" si="65"/>
        <v>0</v>
      </c>
      <c r="BY16" s="129">
        <f t="shared" si="66"/>
        <v>29.922665666886374</v>
      </c>
      <c r="BZ16" s="129">
        <f t="shared" si="67"/>
        <v>30.078867747681137</v>
      </c>
      <c r="CA16" s="129">
        <f t="shared" si="68"/>
        <v>30.235069828475904</v>
      </c>
      <c r="CB16" s="129">
        <f t="shared" si="69"/>
        <v>30.391271909270671</v>
      </c>
      <c r="CC16" s="129">
        <f t="shared" si="70"/>
        <v>30.547473990065434</v>
      </c>
      <c r="CD16" s="129">
        <f t="shared" si="71"/>
        <v>30.703676070860197</v>
      </c>
      <c r="CE16" s="129">
        <f t="shared" si="72"/>
        <v>30.859878151654968</v>
      </c>
      <c r="CF16" s="129">
        <f t="shared" si="73"/>
        <v>31.016080232449731</v>
      </c>
      <c r="CG16" s="129">
        <f t="shared" si="74"/>
        <v>31.172282313244498</v>
      </c>
      <c r="CH16" s="129">
        <f t="shared" si="75"/>
        <v>31.328484394039265</v>
      </c>
      <c r="CI16" s="129">
        <f t="shared" si="76"/>
        <v>31.484686474834028</v>
      </c>
      <c r="CJ16" s="129">
        <f t="shared" si="77"/>
        <v>0</v>
      </c>
      <c r="CK16" s="129">
        <f t="shared" si="78"/>
        <v>0</v>
      </c>
      <c r="CL16" s="129">
        <f t="shared" si="79"/>
        <v>0</v>
      </c>
      <c r="CN16" s="129">
        <f t="shared" si="18"/>
        <v>41.767997000659129</v>
      </c>
      <c r="CO16" s="129">
        <f t="shared" si="19"/>
        <v>39.236603243043426</v>
      </c>
      <c r="CP16" s="129">
        <f t="shared" si="20"/>
        <v>36.705209485427716</v>
      </c>
      <c r="CQ16" s="129">
        <f t="shared" si="21"/>
        <v>34.173815727812013</v>
      </c>
      <c r="CR16" s="129">
        <f t="shared" si="22"/>
        <v>31.64242197019631</v>
      </c>
      <c r="CS16" s="129">
        <f t="shared" si="23"/>
        <v>29.111028212580603</v>
      </c>
      <c r="CT16" s="129">
        <f t="shared" si="24"/>
        <v>26.579634454964907</v>
      </c>
      <c r="CU16" s="129">
        <f t="shared" si="25"/>
        <v>24.048240697349204</v>
      </c>
      <c r="CV16" s="129">
        <f t="shared" si="26"/>
        <v>21.516846939733497</v>
      </c>
      <c r="CW16" s="129">
        <f t="shared" si="27"/>
        <v>18.985453182117791</v>
      </c>
      <c r="CX16" s="129">
        <f t="shared" si="28"/>
        <v>16.454059424502084</v>
      </c>
      <c r="CY16" s="129">
        <f t="shared" si="29"/>
        <v>0</v>
      </c>
      <c r="CZ16" s="129">
        <f t="shared" si="30"/>
        <v>0</v>
      </c>
      <c r="DA16" s="129">
        <f t="shared" si="31"/>
        <v>0</v>
      </c>
      <c r="DC16" s="129">
        <f t="shared" si="80"/>
        <v>116.02221389071981</v>
      </c>
      <c r="DD16" s="129">
        <f t="shared" si="32"/>
        <v>108.99056456400952</v>
      </c>
      <c r="DE16" s="129">
        <f t="shared" si="32"/>
        <v>101.95891523729921</v>
      </c>
      <c r="DF16" s="129">
        <f t="shared" si="32"/>
        <v>94.927265910588929</v>
      </c>
      <c r="DG16" s="129">
        <f t="shared" si="32"/>
        <v>87.895616583878635</v>
      </c>
      <c r="DH16" s="129">
        <f t="shared" si="32"/>
        <v>80.863967257168341</v>
      </c>
      <c r="DI16" s="129">
        <f t="shared" si="32"/>
        <v>73.832317930458075</v>
      </c>
      <c r="DJ16" s="129">
        <f t="shared" si="32"/>
        <v>66.800668603747795</v>
      </c>
      <c r="DK16" s="129">
        <f t="shared" si="32"/>
        <v>59.769019277037494</v>
      </c>
      <c r="DL16" s="129">
        <f t="shared" si="32"/>
        <v>52.737369950327199</v>
      </c>
      <c r="DM16" s="129">
        <f t="shared" si="32"/>
        <v>45.705720623616905</v>
      </c>
      <c r="DN16" s="129">
        <f t="shared" si="32"/>
        <v>0</v>
      </c>
      <c r="DO16" s="129">
        <f t="shared" si="32"/>
        <v>0</v>
      </c>
      <c r="DP16" s="129">
        <f t="shared" si="32"/>
        <v>0</v>
      </c>
    </row>
    <row r="17" spans="2:120" ht="20.100000000000001" customHeight="1" x14ac:dyDescent="0.25">
      <c r="B17" s="166" t="s">
        <v>91</v>
      </c>
      <c r="C17" s="168" t="s">
        <v>92</v>
      </c>
      <c r="D17" s="136"/>
      <c r="F17" s="148" t="str">
        <f t="shared" si="33"/>
        <v/>
      </c>
      <c r="G17" s="148" t="str">
        <f t="shared" si="34"/>
        <v/>
      </c>
      <c r="H17" s="157">
        <f t="shared" ref="H17:U17" si="89">IFERROR(IF(AF17,ABS(BY17),""),"")</f>
        <v>29.922665666886374</v>
      </c>
      <c r="I17" s="157">
        <f t="shared" si="89"/>
        <v>30.078867747681137</v>
      </c>
      <c r="J17" s="157">
        <f t="shared" si="89"/>
        <v>30.235069828475904</v>
      </c>
      <c r="K17" s="157">
        <f t="shared" si="89"/>
        <v>30.391271909270671</v>
      </c>
      <c r="L17" s="157">
        <f t="shared" si="89"/>
        <v>30.547473990065434</v>
      </c>
      <c r="M17" s="157">
        <f t="shared" si="89"/>
        <v>30.703676070860197</v>
      </c>
      <c r="N17" s="157">
        <f t="shared" si="89"/>
        <v>30.859878151654968</v>
      </c>
      <c r="O17" s="157">
        <f t="shared" si="89"/>
        <v>31.016080232449731</v>
      </c>
      <c r="P17" s="157">
        <f t="shared" si="89"/>
        <v>31.172282313244498</v>
      </c>
      <c r="Q17" s="157">
        <f t="shared" si="89"/>
        <v>31.328484394039265</v>
      </c>
      <c r="R17" s="157">
        <f t="shared" si="89"/>
        <v>31.484686474834028</v>
      </c>
      <c r="S17" s="157" t="str">
        <f t="shared" si="89"/>
        <v/>
      </c>
      <c r="T17" s="157" t="str">
        <f t="shared" si="89"/>
        <v/>
      </c>
      <c r="U17" s="157" t="str">
        <f t="shared" si="89"/>
        <v/>
      </c>
      <c r="W17" s="132" t="s">
        <v>136</v>
      </c>
      <c r="X17" s="151">
        <f>1/(X15*X12/Csőszám)</f>
        <v>1.3333333333333333</v>
      </c>
      <c r="Y17" s="140" t="s">
        <v>137</v>
      </c>
      <c r="AA17" s="129">
        <f t="shared" si="36"/>
        <v>1</v>
      </c>
      <c r="AB17" s="129" t="b">
        <f t="shared" si="82"/>
        <v>0</v>
      </c>
      <c r="AC17" s="161">
        <f t="shared" si="14"/>
        <v>35</v>
      </c>
      <c r="AD17" s="161">
        <f t="shared" si="15"/>
        <v>30</v>
      </c>
      <c r="AE17" s="161">
        <f t="shared" si="37"/>
        <v>32.5</v>
      </c>
      <c r="AF17" s="129" t="b">
        <f t="shared" si="87"/>
        <v>1</v>
      </c>
      <c r="AG17" s="129" t="b">
        <f t="shared" si="87"/>
        <v>1</v>
      </c>
      <c r="AH17" s="129" t="b">
        <f t="shared" si="87"/>
        <v>1</v>
      </c>
      <c r="AI17" s="129" t="b">
        <f t="shared" si="87"/>
        <v>1</v>
      </c>
      <c r="AJ17" s="129" t="b">
        <f t="shared" si="87"/>
        <v>1</v>
      </c>
      <c r="AK17" s="129" t="b">
        <f t="shared" si="87"/>
        <v>1</v>
      </c>
      <c r="AL17" s="129" t="b">
        <f t="shared" si="87"/>
        <v>1</v>
      </c>
      <c r="AM17" s="129" t="b">
        <f t="shared" si="87"/>
        <v>1</v>
      </c>
      <c r="AN17" s="129" t="b">
        <f t="shared" si="87"/>
        <v>1</v>
      </c>
      <c r="AO17" s="129" t="b">
        <f t="shared" si="87"/>
        <v>1</v>
      </c>
      <c r="AP17" s="129" t="b">
        <f t="shared" si="87"/>
        <v>1</v>
      </c>
      <c r="AQ17" s="129" t="b">
        <f t="shared" si="87"/>
        <v>0</v>
      </c>
      <c r="AR17" s="129" t="b">
        <f t="shared" si="87"/>
        <v>0</v>
      </c>
      <c r="AS17" s="129" t="b">
        <f t="shared" si="87"/>
        <v>0</v>
      </c>
      <c r="AU17" s="129">
        <f t="shared" si="38"/>
        <v>6.6472483632973987</v>
      </c>
      <c r="AV17" s="129">
        <f t="shared" si="39"/>
        <v>6.2443848261278587</v>
      </c>
      <c r="AW17" s="129">
        <f t="shared" si="40"/>
        <v>5.8415212889583197</v>
      </c>
      <c r="AX17" s="129">
        <f t="shared" si="41"/>
        <v>5.4386577517887806</v>
      </c>
      <c r="AY17" s="129">
        <f t="shared" si="42"/>
        <v>5.0357942146192407</v>
      </c>
      <c r="AZ17" s="129">
        <f t="shared" si="43"/>
        <v>4.6329306774497017</v>
      </c>
      <c r="BA17" s="129">
        <f t="shared" si="44"/>
        <v>4.2300671402801626</v>
      </c>
      <c r="BB17" s="129">
        <f t="shared" si="45"/>
        <v>3.8272036031106231</v>
      </c>
      <c r="BC17" s="129">
        <f t="shared" si="46"/>
        <v>3.4243400659410841</v>
      </c>
      <c r="BD17" s="129">
        <f t="shared" si="47"/>
        <v>3.0214765287715446</v>
      </c>
      <c r="BE17" s="129">
        <f t="shared" si="48"/>
        <v>2.6186129916020056</v>
      </c>
      <c r="BF17" s="129">
        <f t="shared" si="49"/>
        <v>0</v>
      </c>
      <c r="BG17" s="129">
        <f t="shared" si="50"/>
        <v>0</v>
      </c>
      <c r="BH17" s="129">
        <f t="shared" si="51"/>
        <v>0</v>
      </c>
      <c r="BJ17" s="129">
        <f t="shared" si="52"/>
        <v>30.771663029549774</v>
      </c>
      <c r="BK17" s="129">
        <f t="shared" si="53"/>
        <v>30.876410724728576</v>
      </c>
      <c r="BL17" s="129">
        <f t="shared" si="54"/>
        <v>30.981158419907377</v>
      </c>
      <c r="BM17" s="129">
        <f t="shared" si="55"/>
        <v>31.085906115086178</v>
      </c>
      <c r="BN17" s="129">
        <f t="shared" si="56"/>
        <v>31.19065381026498</v>
      </c>
      <c r="BO17" s="129">
        <f t="shared" si="57"/>
        <v>31.295401505443781</v>
      </c>
      <c r="BP17" s="129">
        <f t="shared" si="58"/>
        <v>31.400149200622586</v>
      </c>
      <c r="BQ17" s="129">
        <f t="shared" si="59"/>
        <v>31.504896895801387</v>
      </c>
      <c r="BR17" s="129">
        <f t="shared" si="60"/>
        <v>31.609644590980189</v>
      </c>
      <c r="BS17" s="129">
        <f t="shared" si="61"/>
        <v>31.71439228615899</v>
      </c>
      <c r="BT17" s="129">
        <f t="shared" si="62"/>
        <v>31.819139981337791</v>
      </c>
      <c r="BU17" s="129">
        <f t="shared" si="63"/>
        <v>0</v>
      </c>
      <c r="BV17" s="129">
        <f t="shared" si="64"/>
        <v>0</v>
      </c>
      <c r="BW17" s="129">
        <f t="shared" si="65"/>
        <v>0</v>
      </c>
      <c r="BY17" s="129">
        <f t="shared" si="66"/>
        <v>29.922665666886374</v>
      </c>
      <c r="BZ17" s="129">
        <f t="shared" si="67"/>
        <v>30.078867747681137</v>
      </c>
      <c r="CA17" s="129">
        <f t="shared" si="68"/>
        <v>30.235069828475904</v>
      </c>
      <c r="CB17" s="129">
        <f t="shared" si="69"/>
        <v>30.391271909270671</v>
      </c>
      <c r="CC17" s="129">
        <f t="shared" si="70"/>
        <v>30.547473990065434</v>
      </c>
      <c r="CD17" s="129">
        <f t="shared" si="71"/>
        <v>30.703676070860197</v>
      </c>
      <c r="CE17" s="129">
        <f t="shared" si="72"/>
        <v>30.859878151654968</v>
      </c>
      <c r="CF17" s="129">
        <f t="shared" si="73"/>
        <v>31.016080232449731</v>
      </c>
      <c r="CG17" s="129">
        <f t="shared" si="74"/>
        <v>31.172282313244498</v>
      </c>
      <c r="CH17" s="129">
        <f t="shared" si="75"/>
        <v>31.328484394039265</v>
      </c>
      <c r="CI17" s="129">
        <f t="shared" si="76"/>
        <v>31.484686474834028</v>
      </c>
      <c r="CJ17" s="129">
        <f t="shared" si="77"/>
        <v>0</v>
      </c>
      <c r="CK17" s="129">
        <f t="shared" si="78"/>
        <v>0</v>
      </c>
      <c r="CL17" s="129">
        <f t="shared" si="79"/>
        <v>0</v>
      </c>
      <c r="CN17" s="129">
        <f t="shared" si="18"/>
        <v>41.767997000659129</v>
      </c>
      <c r="CO17" s="129">
        <f t="shared" si="19"/>
        <v>39.236603243043426</v>
      </c>
      <c r="CP17" s="129">
        <f t="shared" si="20"/>
        <v>36.705209485427716</v>
      </c>
      <c r="CQ17" s="129">
        <f t="shared" si="21"/>
        <v>34.173815727812013</v>
      </c>
      <c r="CR17" s="129">
        <f t="shared" si="22"/>
        <v>31.64242197019631</v>
      </c>
      <c r="CS17" s="129">
        <f t="shared" si="23"/>
        <v>29.111028212580603</v>
      </c>
      <c r="CT17" s="129">
        <f t="shared" si="24"/>
        <v>26.579634454964907</v>
      </c>
      <c r="CU17" s="129">
        <f t="shared" si="25"/>
        <v>24.048240697349204</v>
      </c>
      <c r="CV17" s="129">
        <f t="shared" si="26"/>
        <v>21.516846939733497</v>
      </c>
      <c r="CW17" s="129">
        <f t="shared" si="27"/>
        <v>18.985453182117791</v>
      </c>
      <c r="CX17" s="129">
        <f t="shared" si="28"/>
        <v>16.454059424502084</v>
      </c>
      <c r="CY17" s="129">
        <f t="shared" si="29"/>
        <v>0</v>
      </c>
      <c r="CZ17" s="129">
        <f t="shared" si="30"/>
        <v>0</v>
      </c>
      <c r="DA17" s="129">
        <f t="shared" si="31"/>
        <v>0</v>
      </c>
      <c r="DC17" s="129">
        <f t="shared" si="80"/>
        <v>116.02221389071981</v>
      </c>
      <c r="DD17" s="129">
        <f t="shared" si="32"/>
        <v>108.99056456400952</v>
      </c>
      <c r="DE17" s="129">
        <f t="shared" si="32"/>
        <v>101.95891523729921</v>
      </c>
      <c r="DF17" s="129">
        <f t="shared" si="32"/>
        <v>94.927265910588929</v>
      </c>
      <c r="DG17" s="129">
        <f t="shared" si="32"/>
        <v>87.895616583878635</v>
      </c>
      <c r="DH17" s="129">
        <f t="shared" si="32"/>
        <v>80.863967257168341</v>
      </c>
      <c r="DI17" s="129">
        <f t="shared" si="32"/>
        <v>73.832317930458075</v>
      </c>
      <c r="DJ17" s="129">
        <f t="shared" si="32"/>
        <v>66.800668603747795</v>
      </c>
      <c r="DK17" s="129">
        <f t="shared" si="32"/>
        <v>59.769019277037494</v>
      </c>
      <c r="DL17" s="129">
        <f t="shared" si="32"/>
        <v>52.737369950327199</v>
      </c>
      <c r="DM17" s="129">
        <f t="shared" si="32"/>
        <v>45.705720623616905</v>
      </c>
      <c r="DN17" s="129">
        <f t="shared" si="32"/>
        <v>0</v>
      </c>
      <c r="DO17" s="129">
        <f t="shared" si="32"/>
        <v>0</v>
      </c>
      <c r="DP17" s="129">
        <f t="shared" si="32"/>
        <v>0</v>
      </c>
    </row>
    <row r="18" spans="2:120" ht="20.100000000000001" customHeight="1" thickBot="1" x14ac:dyDescent="0.3">
      <c r="B18" s="167"/>
      <c r="C18" s="169"/>
      <c r="D18" s="136"/>
      <c r="F18" s="148">
        <f t="shared" si="33"/>
        <v>40</v>
      </c>
      <c r="G18" s="148">
        <f t="shared" si="34"/>
        <v>35</v>
      </c>
      <c r="H18" s="157">
        <f t="shared" si="81"/>
        <v>151.18046052427124</v>
      </c>
      <c r="I18" s="157">
        <f t="shared" si="1"/>
        <v>144.14881119756095</v>
      </c>
      <c r="J18" s="157">
        <f t="shared" si="2"/>
        <v>137.11716187085074</v>
      </c>
      <c r="K18" s="157">
        <f t="shared" si="3"/>
        <v>130.08551254414044</v>
      </c>
      <c r="L18" s="157">
        <f t="shared" si="4"/>
        <v>123.05386321743013</v>
      </c>
      <c r="M18" s="157">
        <f t="shared" si="5"/>
        <v>116.02221389071983</v>
      </c>
      <c r="N18" s="157">
        <f t="shared" si="6"/>
        <v>108.99056456400955</v>
      </c>
      <c r="O18" s="157">
        <f t="shared" si="7"/>
        <v>101.95891523729925</v>
      </c>
      <c r="P18" s="157">
        <f t="shared" si="8"/>
        <v>94.927265910588972</v>
      </c>
      <c r="Q18" s="157">
        <f t="shared" si="9"/>
        <v>87.895616583878677</v>
      </c>
      <c r="R18" s="157">
        <f t="shared" si="10"/>
        <v>80.863967257168369</v>
      </c>
      <c r="S18" s="157" t="str">
        <f t="shared" si="11"/>
        <v/>
      </c>
      <c r="T18" s="157" t="str">
        <f t="shared" si="12"/>
        <v/>
      </c>
      <c r="U18" s="157" t="str">
        <f t="shared" si="13"/>
        <v/>
      </c>
      <c r="W18" s="132" t="s">
        <v>138</v>
      </c>
      <c r="X18" s="151">
        <f>1/(X15*X10)</f>
        <v>1.9291508253563074</v>
      </c>
      <c r="Y18" s="140" t="s">
        <v>139</v>
      </c>
      <c r="AA18" s="129">
        <f t="shared" si="36"/>
        <v>2</v>
      </c>
      <c r="AB18" s="129" t="b">
        <f t="shared" si="82"/>
        <v>0</v>
      </c>
      <c r="AC18" s="161">
        <f t="shared" si="14"/>
        <v>40</v>
      </c>
      <c r="AD18" s="161">
        <f t="shared" si="15"/>
        <v>35</v>
      </c>
      <c r="AE18" s="161">
        <f t="shared" si="37"/>
        <v>37.5</v>
      </c>
      <c r="AF18" s="129" t="b">
        <f t="shared" si="87"/>
        <v>1</v>
      </c>
      <c r="AG18" s="129" t="b">
        <f t="shared" si="87"/>
        <v>1</v>
      </c>
      <c r="AH18" s="129" t="b">
        <f t="shared" si="87"/>
        <v>1</v>
      </c>
      <c r="AI18" s="129" t="b">
        <f t="shared" si="87"/>
        <v>1</v>
      </c>
      <c r="AJ18" s="129" t="b">
        <f t="shared" si="87"/>
        <v>1</v>
      </c>
      <c r="AK18" s="129" t="b">
        <f t="shared" si="87"/>
        <v>1</v>
      </c>
      <c r="AL18" s="129" t="b">
        <f t="shared" si="87"/>
        <v>1</v>
      </c>
      <c r="AM18" s="129" t="b">
        <f t="shared" si="87"/>
        <v>1</v>
      </c>
      <c r="AN18" s="129" t="b">
        <f t="shared" si="87"/>
        <v>1</v>
      </c>
      <c r="AO18" s="129" t="b">
        <f t="shared" si="87"/>
        <v>1</v>
      </c>
      <c r="AP18" s="129" t="b">
        <f t="shared" si="87"/>
        <v>1</v>
      </c>
      <c r="AQ18" s="129" t="b">
        <f t="shared" si="87"/>
        <v>0</v>
      </c>
      <c r="AR18" s="129" t="b">
        <f t="shared" si="87"/>
        <v>0</v>
      </c>
      <c r="AS18" s="129" t="b">
        <f t="shared" si="87"/>
        <v>0</v>
      </c>
      <c r="AU18" s="129">
        <f t="shared" si="38"/>
        <v>8.6615660491450956</v>
      </c>
      <c r="AV18" s="129">
        <f t="shared" si="39"/>
        <v>8.2587025119755548</v>
      </c>
      <c r="AW18" s="129">
        <f t="shared" si="40"/>
        <v>7.8558389748060158</v>
      </c>
      <c r="AX18" s="129">
        <f t="shared" si="41"/>
        <v>7.4529754376364767</v>
      </c>
      <c r="AY18" s="129">
        <f t="shared" si="42"/>
        <v>7.0501119004669377</v>
      </c>
      <c r="AZ18" s="129">
        <f t="shared" si="43"/>
        <v>6.6472483632973987</v>
      </c>
      <c r="BA18" s="129">
        <f t="shared" si="44"/>
        <v>6.2443848261278587</v>
      </c>
      <c r="BB18" s="129">
        <f t="shared" si="45"/>
        <v>5.8415212889583197</v>
      </c>
      <c r="BC18" s="129">
        <f t="shared" si="46"/>
        <v>5.4386577517887806</v>
      </c>
      <c r="BD18" s="129">
        <f t="shared" si="47"/>
        <v>5.0357942146192407</v>
      </c>
      <c r="BE18" s="129">
        <f t="shared" si="48"/>
        <v>4.6329306774497017</v>
      </c>
      <c r="BF18" s="129">
        <f t="shared" si="49"/>
        <v>0</v>
      </c>
      <c r="BG18" s="129">
        <f t="shared" si="50"/>
        <v>0</v>
      </c>
      <c r="BH18" s="129">
        <f t="shared" si="51"/>
        <v>0</v>
      </c>
      <c r="BJ18" s="129">
        <f t="shared" si="52"/>
        <v>35.247924553655764</v>
      </c>
      <c r="BK18" s="129">
        <f t="shared" si="53"/>
        <v>35.352672248834565</v>
      </c>
      <c r="BL18" s="129">
        <f t="shared" si="54"/>
        <v>35.457419944013374</v>
      </c>
      <c r="BM18" s="129">
        <f t="shared" si="55"/>
        <v>35.562167639192175</v>
      </c>
      <c r="BN18" s="129">
        <f t="shared" si="56"/>
        <v>35.666915334370977</v>
      </c>
      <c r="BO18" s="129">
        <f t="shared" si="57"/>
        <v>35.771663029549778</v>
      </c>
      <c r="BP18" s="129">
        <f t="shared" si="58"/>
        <v>35.876410724728579</v>
      </c>
      <c r="BQ18" s="129">
        <f t="shared" si="59"/>
        <v>35.981158419907381</v>
      </c>
      <c r="BR18" s="129">
        <f t="shared" si="60"/>
        <v>36.085906115086182</v>
      </c>
      <c r="BS18" s="129">
        <f t="shared" si="61"/>
        <v>36.190653810264983</v>
      </c>
      <c r="BT18" s="129">
        <f t="shared" si="62"/>
        <v>36.295401505443785</v>
      </c>
      <c r="BU18" s="129">
        <f t="shared" si="63"/>
        <v>0</v>
      </c>
      <c r="BV18" s="129">
        <f t="shared" si="64"/>
        <v>0</v>
      </c>
      <c r="BW18" s="129">
        <f t="shared" si="65"/>
        <v>0</v>
      </c>
      <c r="BY18" s="129">
        <f t="shared" si="66"/>
        <v>34.14165526291255</v>
      </c>
      <c r="BZ18" s="129">
        <f t="shared" si="67"/>
        <v>34.297857343707307</v>
      </c>
      <c r="CA18" s="129">
        <f t="shared" si="68"/>
        <v>34.454059424502084</v>
      </c>
      <c r="CB18" s="129">
        <f t="shared" si="69"/>
        <v>34.610261505296847</v>
      </c>
      <c r="CC18" s="129">
        <f t="shared" si="70"/>
        <v>34.766463586091611</v>
      </c>
      <c r="CD18" s="129">
        <f t="shared" si="71"/>
        <v>34.922665666886374</v>
      </c>
      <c r="CE18" s="129">
        <f t="shared" si="72"/>
        <v>35.078867747681144</v>
      </c>
      <c r="CF18" s="129">
        <f t="shared" si="73"/>
        <v>35.235069828475908</v>
      </c>
      <c r="CG18" s="129">
        <f t="shared" si="74"/>
        <v>35.391271909270671</v>
      </c>
      <c r="CH18" s="129">
        <f t="shared" si="75"/>
        <v>35.547473990065441</v>
      </c>
      <c r="CI18" s="129">
        <f t="shared" si="76"/>
        <v>35.703676070860197</v>
      </c>
      <c r="CJ18" s="129">
        <f t="shared" si="77"/>
        <v>0</v>
      </c>
      <c r="CK18" s="129">
        <f t="shared" si="78"/>
        <v>0</v>
      </c>
      <c r="CL18" s="129">
        <f t="shared" si="79"/>
        <v>0</v>
      </c>
      <c r="CN18" s="129">
        <f t="shared" si="18"/>
        <v>54.424965788737644</v>
      </c>
      <c r="CO18" s="129">
        <f t="shared" si="19"/>
        <v>51.893572031121941</v>
      </c>
      <c r="CP18" s="129">
        <f t="shared" si="20"/>
        <v>49.36217827350626</v>
      </c>
      <c r="CQ18" s="129">
        <f t="shared" si="21"/>
        <v>46.830784515890556</v>
      </c>
      <c r="CR18" s="129">
        <f t="shared" si="22"/>
        <v>44.299390758274846</v>
      </c>
      <c r="CS18" s="129">
        <f t="shared" si="23"/>
        <v>41.767997000659136</v>
      </c>
      <c r="CT18" s="129">
        <f t="shared" si="24"/>
        <v>39.236603243043433</v>
      </c>
      <c r="CU18" s="129">
        <f t="shared" si="25"/>
        <v>36.70520948542773</v>
      </c>
      <c r="CV18" s="129">
        <f t="shared" si="26"/>
        <v>34.173815727812027</v>
      </c>
      <c r="CW18" s="129">
        <f t="shared" si="27"/>
        <v>31.64242197019632</v>
      </c>
      <c r="CX18" s="129">
        <f t="shared" si="28"/>
        <v>29.11102821258061</v>
      </c>
      <c r="CY18" s="129">
        <f t="shared" si="29"/>
        <v>0</v>
      </c>
      <c r="CZ18" s="129">
        <f t="shared" si="30"/>
        <v>0</v>
      </c>
      <c r="DA18" s="129">
        <f t="shared" si="31"/>
        <v>0</v>
      </c>
      <c r="DC18" s="129">
        <f t="shared" si="80"/>
        <v>151.18046052427124</v>
      </c>
      <c r="DD18" s="129">
        <f t="shared" si="32"/>
        <v>144.14881119756095</v>
      </c>
      <c r="DE18" s="129">
        <f t="shared" si="32"/>
        <v>137.11716187085074</v>
      </c>
      <c r="DF18" s="129">
        <f t="shared" si="32"/>
        <v>130.08551254414044</v>
      </c>
      <c r="DG18" s="129">
        <f t="shared" si="32"/>
        <v>123.05386321743013</v>
      </c>
      <c r="DH18" s="129">
        <f t="shared" si="32"/>
        <v>116.02221389071983</v>
      </c>
      <c r="DI18" s="129">
        <f t="shared" si="32"/>
        <v>108.99056456400955</v>
      </c>
      <c r="DJ18" s="129">
        <f t="shared" si="32"/>
        <v>101.95891523729925</v>
      </c>
      <c r="DK18" s="129">
        <f t="shared" si="32"/>
        <v>94.927265910588972</v>
      </c>
      <c r="DL18" s="129">
        <f t="shared" si="32"/>
        <v>87.895616583878677</v>
      </c>
      <c r="DM18" s="129">
        <f t="shared" si="32"/>
        <v>80.863967257168369</v>
      </c>
      <c r="DN18" s="129">
        <f t="shared" si="32"/>
        <v>0</v>
      </c>
      <c r="DO18" s="129">
        <f t="shared" si="32"/>
        <v>0</v>
      </c>
      <c r="DP18" s="129">
        <f t="shared" si="32"/>
        <v>0</v>
      </c>
    </row>
    <row r="19" spans="2:120" ht="20.100000000000001" customHeight="1" x14ac:dyDescent="0.25">
      <c r="B19" s="174">
        <v>12</v>
      </c>
      <c r="C19" s="175">
        <v>16</v>
      </c>
      <c r="D19" s="136"/>
      <c r="F19" s="148" t="str">
        <f t="shared" si="33"/>
        <v/>
      </c>
      <c r="G19" s="148" t="str">
        <f t="shared" si="34"/>
        <v/>
      </c>
      <c r="H19" s="157">
        <f t="shared" ref="H19:U19" si="90">IFERROR(IF(AF19,ABS(BY19),""),"")</f>
        <v>34.14165526291255</v>
      </c>
      <c r="I19" s="157">
        <f t="shared" si="90"/>
        <v>34.297857343707307</v>
      </c>
      <c r="J19" s="157">
        <f t="shared" si="90"/>
        <v>34.454059424502084</v>
      </c>
      <c r="K19" s="157">
        <f t="shared" si="90"/>
        <v>34.610261505296847</v>
      </c>
      <c r="L19" s="157">
        <f t="shared" si="90"/>
        <v>34.766463586091611</v>
      </c>
      <c r="M19" s="157">
        <f t="shared" si="90"/>
        <v>34.922665666886374</v>
      </c>
      <c r="N19" s="157">
        <f t="shared" si="90"/>
        <v>35.078867747681144</v>
      </c>
      <c r="O19" s="157">
        <f t="shared" si="90"/>
        <v>35.235069828475908</v>
      </c>
      <c r="P19" s="157">
        <f t="shared" si="90"/>
        <v>35.391271909270671</v>
      </c>
      <c r="Q19" s="157">
        <f t="shared" si="90"/>
        <v>35.547473990065441</v>
      </c>
      <c r="R19" s="157">
        <f t="shared" si="90"/>
        <v>35.703676070860197</v>
      </c>
      <c r="S19" s="157" t="str">
        <f t="shared" si="90"/>
        <v/>
      </c>
      <c r="T19" s="157" t="str">
        <f t="shared" si="90"/>
        <v/>
      </c>
      <c r="U19" s="157" t="str">
        <f t="shared" si="90"/>
        <v/>
      </c>
      <c r="W19" s="132" t="s">
        <v>140</v>
      </c>
      <c r="X19" s="151">
        <f>LN(X3/X2)/(2*C11*PI()*C2*0.001)</f>
        <v>0.13692103973344261</v>
      </c>
      <c r="Y19" s="140" t="s">
        <v>141</v>
      </c>
      <c r="AA19" s="129">
        <f t="shared" si="36"/>
        <v>3</v>
      </c>
      <c r="AB19" s="129" t="b">
        <f t="shared" si="82"/>
        <v>0</v>
      </c>
      <c r="AC19" s="161">
        <f t="shared" si="14"/>
        <v>40</v>
      </c>
      <c r="AD19" s="161">
        <f t="shared" si="15"/>
        <v>35</v>
      </c>
      <c r="AE19" s="161">
        <f t="shared" si="37"/>
        <v>37.5</v>
      </c>
      <c r="AF19" s="129" t="b">
        <f t="shared" si="87"/>
        <v>1</v>
      </c>
      <c r="AG19" s="129" t="b">
        <f t="shared" si="87"/>
        <v>1</v>
      </c>
      <c r="AH19" s="129" t="b">
        <f t="shared" si="87"/>
        <v>1</v>
      </c>
      <c r="AI19" s="129" t="b">
        <f t="shared" si="87"/>
        <v>1</v>
      </c>
      <c r="AJ19" s="129" t="b">
        <f t="shared" si="87"/>
        <v>1</v>
      </c>
      <c r="AK19" s="129" t="b">
        <f t="shared" si="87"/>
        <v>1</v>
      </c>
      <c r="AL19" s="129" t="b">
        <f t="shared" si="87"/>
        <v>1</v>
      </c>
      <c r="AM19" s="129" t="b">
        <f t="shared" si="87"/>
        <v>1</v>
      </c>
      <c r="AN19" s="129" t="b">
        <f t="shared" si="87"/>
        <v>1</v>
      </c>
      <c r="AO19" s="129" t="b">
        <f t="shared" si="87"/>
        <v>1</v>
      </c>
      <c r="AP19" s="129" t="b">
        <f t="shared" si="87"/>
        <v>1</v>
      </c>
      <c r="AQ19" s="129" t="b">
        <f t="shared" si="87"/>
        <v>0</v>
      </c>
      <c r="AR19" s="129" t="b">
        <f t="shared" si="87"/>
        <v>0</v>
      </c>
      <c r="AS19" s="129" t="b">
        <f t="shared" si="87"/>
        <v>0</v>
      </c>
      <c r="AU19" s="129">
        <f t="shared" si="38"/>
        <v>8.6615660491450956</v>
      </c>
      <c r="AV19" s="129">
        <f t="shared" si="39"/>
        <v>8.2587025119755548</v>
      </c>
      <c r="AW19" s="129">
        <f t="shared" si="40"/>
        <v>7.8558389748060158</v>
      </c>
      <c r="AX19" s="129">
        <f t="shared" si="41"/>
        <v>7.4529754376364767</v>
      </c>
      <c r="AY19" s="129">
        <f t="shared" si="42"/>
        <v>7.0501119004669377</v>
      </c>
      <c r="AZ19" s="129">
        <f t="shared" si="43"/>
        <v>6.6472483632973987</v>
      </c>
      <c r="BA19" s="129">
        <f t="shared" si="44"/>
        <v>6.2443848261278587</v>
      </c>
      <c r="BB19" s="129">
        <f t="shared" si="45"/>
        <v>5.8415212889583197</v>
      </c>
      <c r="BC19" s="129">
        <f t="shared" si="46"/>
        <v>5.4386577517887806</v>
      </c>
      <c r="BD19" s="129">
        <f t="shared" si="47"/>
        <v>5.0357942146192407</v>
      </c>
      <c r="BE19" s="129">
        <f t="shared" si="48"/>
        <v>4.6329306774497017</v>
      </c>
      <c r="BF19" s="129">
        <f t="shared" si="49"/>
        <v>0</v>
      </c>
      <c r="BG19" s="129">
        <f t="shared" si="50"/>
        <v>0</v>
      </c>
      <c r="BH19" s="129">
        <f t="shared" si="51"/>
        <v>0</v>
      </c>
      <c r="BJ19" s="129">
        <f t="shared" si="52"/>
        <v>35.247924553655764</v>
      </c>
      <c r="BK19" s="129">
        <f t="shared" si="53"/>
        <v>35.352672248834565</v>
      </c>
      <c r="BL19" s="129">
        <f t="shared" si="54"/>
        <v>35.457419944013374</v>
      </c>
      <c r="BM19" s="129">
        <f t="shared" si="55"/>
        <v>35.562167639192175</v>
      </c>
      <c r="BN19" s="129">
        <f t="shared" si="56"/>
        <v>35.666915334370977</v>
      </c>
      <c r="BO19" s="129">
        <f t="shared" si="57"/>
        <v>35.771663029549778</v>
      </c>
      <c r="BP19" s="129">
        <f t="shared" si="58"/>
        <v>35.876410724728579</v>
      </c>
      <c r="BQ19" s="129">
        <f t="shared" si="59"/>
        <v>35.981158419907381</v>
      </c>
      <c r="BR19" s="129">
        <f t="shared" si="60"/>
        <v>36.085906115086182</v>
      </c>
      <c r="BS19" s="129">
        <f t="shared" si="61"/>
        <v>36.190653810264983</v>
      </c>
      <c r="BT19" s="129">
        <f t="shared" si="62"/>
        <v>36.295401505443785</v>
      </c>
      <c r="BU19" s="129">
        <f t="shared" si="63"/>
        <v>0</v>
      </c>
      <c r="BV19" s="129">
        <f t="shared" si="64"/>
        <v>0</v>
      </c>
      <c r="BW19" s="129">
        <f t="shared" si="65"/>
        <v>0</v>
      </c>
      <c r="BY19" s="129">
        <f t="shared" si="66"/>
        <v>34.14165526291255</v>
      </c>
      <c r="BZ19" s="129">
        <f t="shared" si="67"/>
        <v>34.297857343707307</v>
      </c>
      <c r="CA19" s="129">
        <f t="shared" si="68"/>
        <v>34.454059424502084</v>
      </c>
      <c r="CB19" s="129">
        <f t="shared" si="69"/>
        <v>34.610261505296847</v>
      </c>
      <c r="CC19" s="129">
        <f t="shared" si="70"/>
        <v>34.766463586091611</v>
      </c>
      <c r="CD19" s="129">
        <f t="shared" si="71"/>
        <v>34.922665666886374</v>
      </c>
      <c r="CE19" s="129">
        <f t="shared" si="72"/>
        <v>35.078867747681144</v>
      </c>
      <c r="CF19" s="129">
        <f t="shared" si="73"/>
        <v>35.235069828475908</v>
      </c>
      <c r="CG19" s="129">
        <f t="shared" si="74"/>
        <v>35.391271909270671</v>
      </c>
      <c r="CH19" s="129">
        <f t="shared" si="75"/>
        <v>35.547473990065441</v>
      </c>
      <c r="CI19" s="129">
        <f t="shared" si="76"/>
        <v>35.703676070860197</v>
      </c>
      <c r="CJ19" s="129">
        <f t="shared" si="77"/>
        <v>0</v>
      </c>
      <c r="CK19" s="129">
        <f t="shared" si="78"/>
        <v>0</v>
      </c>
      <c r="CL19" s="129">
        <f t="shared" si="79"/>
        <v>0</v>
      </c>
      <c r="CN19" s="129">
        <f t="shared" si="18"/>
        <v>54.424965788737644</v>
      </c>
      <c r="CO19" s="129">
        <f t="shared" si="19"/>
        <v>51.893572031121941</v>
      </c>
      <c r="CP19" s="129">
        <f t="shared" si="20"/>
        <v>49.36217827350626</v>
      </c>
      <c r="CQ19" s="129">
        <f t="shared" si="21"/>
        <v>46.830784515890556</v>
      </c>
      <c r="CR19" s="129">
        <f t="shared" si="22"/>
        <v>44.299390758274846</v>
      </c>
      <c r="CS19" s="129">
        <f t="shared" si="23"/>
        <v>41.767997000659136</v>
      </c>
      <c r="CT19" s="129">
        <f t="shared" si="24"/>
        <v>39.236603243043433</v>
      </c>
      <c r="CU19" s="129">
        <f t="shared" si="25"/>
        <v>36.70520948542773</v>
      </c>
      <c r="CV19" s="129">
        <f t="shared" si="26"/>
        <v>34.173815727812027</v>
      </c>
      <c r="CW19" s="129">
        <f t="shared" si="27"/>
        <v>31.64242197019632</v>
      </c>
      <c r="CX19" s="129">
        <f t="shared" si="28"/>
        <v>29.11102821258061</v>
      </c>
      <c r="CY19" s="129">
        <f t="shared" si="29"/>
        <v>0</v>
      </c>
      <c r="CZ19" s="129">
        <f t="shared" si="30"/>
        <v>0</v>
      </c>
      <c r="DA19" s="129">
        <f t="shared" si="31"/>
        <v>0</v>
      </c>
      <c r="DC19" s="129">
        <f t="shared" si="80"/>
        <v>151.18046052427124</v>
      </c>
      <c r="DD19" s="129">
        <f t="shared" si="32"/>
        <v>144.14881119756095</v>
      </c>
      <c r="DE19" s="129">
        <f t="shared" si="32"/>
        <v>137.11716187085074</v>
      </c>
      <c r="DF19" s="129">
        <f t="shared" si="32"/>
        <v>130.08551254414044</v>
      </c>
      <c r="DG19" s="129">
        <f t="shared" si="32"/>
        <v>123.05386321743013</v>
      </c>
      <c r="DH19" s="129">
        <f t="shared" si="32"/>
        <v>116.02221389071983</v>
      </c>
      <c r="DI19" s="129">
        <f t="shared" si="32"/>
        <v>108.99056456400955</v>
      </c>
      <c r="DJ19" s="129">
        <f t="shared" si="32"/>
        <v>101.95891523729925</v>
      </c>
      <c r="DK19" s="129">
        <f t="shared" si="32"/>
        <v>94.927265910588972</v>
      </c>
      <c r="DL19" s="129">
        <f t="shared" si="32"/>
        <v>87.895616583878677</v>
      </c>
      <c r="DM19" s="129">
        <f t="shared" si="32"/>
        <v>80.863967257168369</v>
      </c>
      <c r="DN19" s="129">
        <f t="shared" si="32"/>
        <v>0</v>
      </c>
      <c r="DO19" s="129">
        <f t="shared" si="32"/>
        <v>0</v>
      </c>
      <c r="DP19" s="129">
        <f t="shared" si="32"/>
        <v>0</v>
      </c>
    </row>
    <row r="20" spans="2:120" ht="20.100000000000001" customHeight="1" x14ac:dyDescent="0.25">
      <c r="B20" s="176">
        <v>15</v>
      </c>
      <c r="C20" s="177">
        <v>17</v>
      </c>
      <c r="D20" s="136"/>
      <c r="F20" s="148" t="str">
        <f t="shared" si="33"/>
        <v/>
      </c>
      <c r="G20" s="148" t="str">
        <f t="shared" si="34"/>
        <v/>
      </c>
      <c r="H20" s="157" t="str">
        <f t="shared" si="81"/>
        <v/>
      </c>
      <c r="I20" s="157" t="str">
        <f t="shared" si="1"/>
        <v/>
      </c>
      <c r="J20" s="157" t="str">
        <f t="shared" si="2"/>
        <v/>
      </c>
      <c r="K20" s="157" t="str">
        <f t="shared" si="3"/>
        <v/>
      </c>
      <c r="L20" s="157" t="str">
        <f t="shared" si="4"/>
        <v/>
      </c>
      <c r="M20" s="157" t="str">
        <f t="shared" si="5"/>
        <v/>
      </c>
      <c r="N20" s="157" t="str">
        <f t="shared" si="6"/>
        <v/>
      </c>
      <c r="O20" s="157" t="str">
        <f t="shared" si="7"/>
        <v/>
      </c>
      <c r="P20" s="157" t="str">
        <f t="shared" si="8"/>
        <v/>
      </c>
      <c r="Q20" s="157" t="str">
        <f t="shared" si="9"/>
        <v/>
      </c>
      <c r="R20" s="157" t="str">
        <f t="shared" si="10"/>
        <v/>
      </c>
      <c r="S20" s="157" t="str">
        <f t="shared" si="11"/>
        <v/>
      </c>
      <c r="T20" s="157" t="str">
        <f t="shared" si="12"/>
        <v/>
      </c>
      <c r="U20" s="157" t="str">
        <f t="shared" si="13"/>
        <v/>
      </c>
      <c r="W20" s="132" t="s">
        <v>142</v>
      </c>
      <c r="X20" s="151">
        <f>LN(X4/X3)/(2*C11*PI()*C3*0.001)</f>
        <v>1.8727266966463727E-4</v>
      </c>
      <c r="Y20" s="140" t="s">
        <v>143</v>
      </c>
      <c r="AA20" s="129">
        <f t="shared" si="36"/>
        <v>0</v>
      </c>
      <c r="AB20" s="129" t="e">
        <f t="shared" si="82"/>
        <v>#VALUE!</v>
      </c>
      <c r="AC20" s="161" t="str">
        <f t="shared" si="14"/>
        <v/>
      </c>
      <c r="AD20" s="161" t="str">
        <f t="shared" si="15"/>
        <v/>
      </c>
      <c r="AE20" s="161" t="e">
        <f t="shared" si="37"/>
        <v>#DIV/0!</v>
      </c>
      <c r="AF20" s="129" t="e">
        <f t="shared" si="87"/>
        <v>#VALUE!</v>
      </c>
      <c r="AG20" s="129" t="e">
        <f t="shared" si="87"/>
        <v>#VALUE!</v>
      </c>
      <c r="AH20" s="129" t="e">
        <f t="shared" si="87"/>
        <v>#VALUE!</v>
      </c>
      <c r="AI20" s="129" t="e">
        <f t="shared" si="87"/>
        <v>#VALUE!</v>
      </c>
      <c r="AJ20" s="129" t="e">
        <f t="shared" si="87"/>
        <v>#VALUE!</v>
      </c>
      <c r="AK20" s="129" t="e">
        <f t="shared" si="87"/>
        <v>#VALUE!</v>
      </c>
      <c r="AL20" s="129" t="e">
        <f t="shared" si="87"/>
        <v>#VALUE!</v>
      </c>
      <c r="AM20" s="129" t="e">
        <f t="shared" si="87"/>
        <v>#VALUE!</v>
      </c>
      <c r="AN20" s="129" t="e">
        <f t="shared" si="87"/>
        <v>#VALUE!</v>
      </c>
      <c r="AO20" s="129" t="e">
        <f t="shared" si="87"/>
        <v>#VALUE!</v>
      </c>
      <c r="AP20" s="129" t="e">
        <f t="shared" si="87"/>
        <v>#VALUE!</v>
      </c>
      <c r="AQ20" s="129" t="e">
        <f t="shared" si="87"/>
        <v>#VALUE!</v>
      </c>
      <c r="AR20" s="129" t="e">
        <f t="shared" si="87"/>
        <v>#VALUE!</v>
      </c>
      <c r="AS20" s="129" t="e">
        <f t="shared" si="87"/>
        <v>#VALUE!</v>
      </c>
      <c r="AU20" s="129" t="str">
        <f t="shared" si="38"/>
        <v/>
      </c>
      <c r="AV20" s="129" t="str">
        <f t="shared" si="39"/>
        <v/>
      </c>
      <c r="AW20" s="129" t="str">
        <f t="shared" si="40"/>
        <v/>
      </c>
      <c r="AX20" s="129" t="str">
        <f t="shared" si="41"/>
        <v/>
      </c>
      <c r="AY20" s="129" t="str">
        <f t="shared" si="42"/>
        <v/>
      </c>
      <c r="AZ20" s="129" t="str">
        <f t="shared" si="43"/>
        <v/>
      </c>
      <c r="BA20" s="129" t="str">
        <f t="shared" si="44"/>
        <v/>
      </c>
      <c r="BB20" s="129" t="str">
        <f t="shared" si="45"/>
        <v/>
      </c>
      <c r="BC20" s="129" t="str">
        <f t="shared" si="46"/>
        <v/>
      </c>
      <c r="BD20" s="129" t="str">
        <f t="shared" si="47"/>
        <v/>
      </c>
      <c r="BE20" s="129" t="str">
        <f t="shared" si="48"/>
        <v/>
      </c>
      <c r="BF20" s="129" t="str">
        <f t="shared" si="49"/>
        <v/>
      </c>
      <c r="BG20" s="129" t="str">
        <f t="shared" si="50"/>
        <v/>
      </c>
      <c r="BH20" s="129" t="str">
        <f t="shared" si="51"/>
        <v/>
      </c>
      <c r="BJ20" s="129" t="str">
        <f t="shared" si="52"/>
        <v/>
      </c>
      <c r="BK20" s="129" t="str">
        <f t="shared" si="53"/>
        <v/>
      </c>
      <c r="BL20" s="129" t="str">
        <f t="shared" si="54"/>
        <v/>
      </c>
      <c r="BM20" s="129" t="str">
        <f t="shared" si="55"/>
        <v/>
      </c>
      <c r="BN20" s="129" t="str">
        <f t="shared" si="56"/>
        <v/>
      </c>
      <c r="BO20" s="129" t="str">
        <f t="shared" si="57"/>
        <v/>
      </c>
      <c r="BP20" s="129" t="str">
        <f t="shared" si="58"/>
        <v/>
      </c>
      <c r="BQ20" s="129" t="str">
        <f t="shared" si="59"/>
        <v/>
      </c>
      <c r="BR20" s="129" t="str">
        <f t="shared" si="60"/>
        <v/>
      </c>
      <c r="BS20" s="129" t="str">
        <f t="shared" si="61"/>
        <v/>
      </c>
      <c r="BT20" s="129" t="str">
        <f t="shared" si="62"/>
        <v/>
      </c>
      <c r="BU20" s="129" t="str">
        <f t="shared" si="63"/>
        <v/>
      </c>
      <c r="BV20" s="129" t="str">
        <f t="shared" si="64"/>
        <v/>
      </c>
      <c r="BW20" s="129" t="str">
        <f t="shared" si="65"/>
        <v/>
      </c>
      <c r="BY20" s="129" t="str">
        <f t="shared" si="66"/>
        <v/>
      </c>
      <c r="BZ20" s="129" t="str">
        <f t="shared" si="67"/>
        <v/>
      </c>
      <c r="CA20" s="129" t="str">
        <f t="shared" si="68"/>
        <v/>
      </c>
      <c r="CB20" s="129" t="str">
        <f t="shared" si="69"/>
        <v/>
      </c>
      <c r="CC20" s="129" t="str">
        <f t="shared" si="70"/>
        <v/>
      </c>
      <c r="CD20" s="129" t="str">
        <f t="shared" si="71"/>
        <v/>
      </c>
      <c r="CE20" s="129" t="str">
        <f t="shared" si="72"/>
        <v/>
      </c>
      <c r="CF20" s="129" t="str">
        <f t="shared" si="73"/>
        <v/>
      </c>
      <c r="CG20" s="129" t="str">
        <f t="shared" si="74"/>
        <v/>
      </c>
      <c r="CH20" s="129" t="str">
        <f t="shared" si="75"/>
        <v/>
      </c>
      <c r="CI20" s="129" t="str">
        <f t="shared" si="76"/>
        <v/>
      </c>
      <c r="CJ20" s="129" t="str">
        <f t="shared" si="77"/>
        <v/>
      </c>
      <c r="CK20" s="129" t="str">
        <f t="shared" si="78"/>
        <v/>
      </c>
      <c r="CL20" s="129" t="str">
        <f t="shared" si="79"/>
        <v/>
      </c>
      <c r="CN20" s="129" t="str">
        <f t="shared" si="18"/>
        <v/>
      </c>
      <c r="CO20" s="129" t="str">
        <f t="shared" si="19"/>
        <v/>
      </c>
      <c r="CP20" s="129" t="str">
        <f t="shared" si="20"/>
        <v/>
      </c>
      <c r="CQ20" s="129" t="str">
        <f t="shared" si="21"/>
        <v/>
      </c>
      <c r="CR20" s="129" t="str">
        <f t="shared" si="22"/>
        <v/>
      </c>
      <c r="CS20" s="129" t="str">
        <f t="shared" si="23"/>
        <v/>
      </c>
      <c r="CT20" s="129" t="str">
        <f t="shared" si="24"/>
        <v/>
      </c>
      <c r="CU20" s="129" t="str">
        <f t="shared" si="25"/>
        <v/>
      </c>
      <c r="CV20" s="129" t="str">
        <f t="shared" si="26"/>
        <v/>
      </c>
      <c r="CW20" s="129" t="str">
        <f t="shared" si="27"/>
        <v/>
      </c>
      <c r="CX20" s="129" t="str">
        <f t="shared" si="28"/>
        <v/>
      </c>
      <c r="CY20" s="129" t="str">
        <f t="shared" si="29"/>
        <v/>
      </c>
      <c r="CZ20" s="129" t="str">
        <f t="shared" si="30"/>
        <v/>
      </c>
      <c r="DA20" s="129" t="str">
        <f t="shared" si="31"/>
        <v/>
      </c>
      <c r="DC20" s="129" t="str">
        <f t="shared" si="80"/>
        <v/>
      </c>
      <c r="DD20" s="129" t="str">
        <f t="shared" ref="DD20:DD31" si="91">IFERROR(IF(AG20,CO20/AVERAGE($X$11:$X$12),0),"")</f>
        <v/>
      </c>
      <c r="DE20" s="129" t="str">
        <f t="shared" ref="DE20:DE31" si="92">IFERROR(IF(AH20,CP20/AVERAGE($X$11:$X$12),0),"")</f>
        <v/>
      </c>
      <c r="DF20" s="129" t="str">
        <f t="shared" ref="DF20:DF31" si="93">IFERROR(IF(AI20,CQ20/AVERAGE($X$11:$X$12),0),"")</f>
        <v/>
      </c>
      <c r="DG20" s="129" t="str">
        <f t="shared" ref="DG20:DG31" si="94">IFERROR(IF(AJ20,CR20/AVERAGE($X$11:$X$12),0),"")</f>
        <v/>
      </c>
      <c r="DH20" s="129" t="str">
        <f t="shared" ref="DH20:DH31" si="95">IFERROR(IF(AK20,CS20/AVERAGE($X$11:$X$12),0),"")</f>
        <v/>
      </c>
      <c r="DI20" s="129" t="str">
        <f t="shared" ref="DI20:DI31" si="96">IFERROR(IF(AL20,CT20/AVERAGE($X$11:$X$12),0),"")</f>
        <v/>
      </c>
      <c r="DJ20" s="129" t="str">
        <f t="shared" ref="DJ20:DJ31" si="97">IFERROR(IF(AM20,CU20/AVERAGE($X$11:$X$12),0),"")</f>
        <v/>
      </c>
      <c r="DK20" s="129" t="str">
        <f t="shared" ref="DK20:DK31" si="98">IFERROR(IF(AN20,CV20/AVERAGE($X$11:$X$12),0),"")</f>
        <v/>
      </c>
      <c r="DL20" s="129" t="str">
        <f t="shared" ref="DL20:DL31" si="99">IFERROR(IF(AO20,CW20/AVERAGE($X$11:$X$12),0),"")</f>
        <v/>
      </c>
      <c r="DM20" s="129" t="str">
        <f t="shared" ref="DM20:DM31" si="100">IFERROR(IF(AP20,CX20/AVERAGE($X$11:$X$12),0),"")</f>
        <v/>
      </c>
      <c r="DN20" s="129" t="str">
        <f t="shared" ref="DN20:DN31" si="101">IFERROR(IF(AQ20,CY20/AVERAGE($X$11:$X$12),0),"")</f>
        <v/>
      </c>
      <c r="DO20" s="129" t="str">
        <f t="shared" ref="DO20:DO31" si="102">IFERROR(IF(AR20,CZ20/AVERAGE($X$11:$X$12),0),"")</f>
        <v/>
      </c>
      <c r="DP20" s="129" t="str">
        <f t="shared" ref="DP20:DP31" si="103">IFERROR(IF(AS20,DA20/AVERAGE($X$11:$X$12),0),"")</f>
        <v/>
      </c>
    </row>
    <row r="21" spans="2:120" ht="20.100000000000001" customHeight="1" x14ac:dyDescent="0.25">
      <c r="B21" s="176">
        <v>18</v>
      </c>
      <c r="C21" s="177">
        <v>18</v>
      </c>
      <c r="D21" s="136"/>
      <c r="F21" s="148" t="str">
        <f t="shared" si="33"/>
        <v/>
      </c>
      <c r="G21" s="148" t="str">
        <f t="shared" si="34"/>
        <v/>
      </c>
      <c r="H21" s="157" t="str">
        <f t="shared" ref="H21:U21" si="104">IFERROR(IF(AF21,ABS(BY21),""),"")</f>
        <v/>
      </c>
      <c r="I21" s="157" t="str">
        <f t="shared" si="104"/>
        <v/>
      </c>
      <c r="J21" s="157" t="str">
        <f t="shared" si="104"/>
        <v/>
      </c>
      <c r="K21" s="157" t="str">
        <f t="shared" si="104"/>
        <v/>
      </c>
      <c r="L21" s="157" t="str">
        <f t="shared" si="104"/>
        <v/>
      </c>
      <c r="M21" s="157" t="str">
        <f t="shared" si="104"/>
        <v/>
      </c>
      <c r="N21" s="157" t="str">
        <f t="shared" si="104"/>
        <v/>
      </c>
      <c r="O21" s="157" t="str">
        <f t="shared" si="104"/>
        <v/>
      </c>
      <c r="P21" s="157" t="str">
        <f t="shared" si="104"/>
        <v/>
      </c>
      <c r="Q21" s="157" t="str">
        <f t="shared" si="104"/>
        <v/>
      </c>
      <c r="R21" s="157" t="str">
        <f t="shared" si="104"/>
        <v/>
      </c>
      <c r="S21" s="157" t="str">
        <f t="shared" si="104"/>
        <v/>
      </c>
      <c r="T21" s="157" t="str">
        <f t="shared" si="104"/>
        <v/>
      </c>
      <c r="U21" s="157" t="str">
        <f t="shared" si="104"/>
        <v/>
      </c>
      <c r="W21" s="132" t="s">
        <v>144</v>
      </c>
      <c r="X21" s="151">
        <f>X7/(C4*AVERAGE(X11:X12)/C10)</f>
        <v>0.88888888888888895</v>
      </c>
      <c r="Y21" s="140" t="s">
        <v>145</v>
      </c>
      <c r="AA21" s="129">
        <f t="shared" si="36"/>
        <v>1</v>
      </c>
      <c r="AB21" s="129" t="e">
        <f t="shared" si="82"/>
        <v>#VALUE!</v>
      </c>
      <c r="AC21" s="161" t="str">
        <f t="shared" si="14"/>
        <v/>
      </c>
      <c r="AD21" s="161" t="str">
        <f t="shared" si="15"/>
        <v/>
      </c>
      <c r="AE21" s="161" t="e">
        <f t="shared" si="37"/>
        <v>#DIV/0!</v>
      </c>
      <c r="AF21" s="129" t="e">
        <f t="shared" si="87"/>
        <v>#VALUE!</v>
      </c>
      <c r="AG21" s="129" t="e">
        <f t="shared" si="87"/>
        <v>#VALUE!</v>
      </c>
      <c r="AH21" s="129" t="e">
        <f t="shared" si="87"/>
        <v>#VALUE!</v>
      </c>
      <c r="AI21" s="129" t="e">
        <f t="shared" si="87"/>
        <v>#VALUE!</v>
      </c>
      <c r="AJ21" s="129" t="e">
        <f t="shared" si="87"/>
        <v>#VALUE!</v>
      </c>
      <c r="AK21" s="129" t="e">
        <f t="shared" si="87"/>
        <v>#VALUE!</v>
      </c>
      <c r="AL21" s="129" t="e">
        <f t="shared" si="87"/>
        <v>#VALUE!</v>
      </c>
      <c r="AM21" s="129" t="e">
        <f t="shared" si="87"/>
        <v>#VALUE!</v>
      </c>
      <c r="AN21" s="129" t="e">
        <f t="shared" si="87"/>
        <v>#VALUE!</v>
      </c>
      <c r="AO21" s="129" t="e">
        <f t="shared" si="87"/>
        <v>#VALUE!</v>
      </c>
      <c r="AP21" s="129" t="e">
        <f t="shared" si="87"/>
        <v>#VALUE!</v>
      </c>
      <c r="AQ21" s="129" t="e">
        <f t="shared" si="87"/>
        <v>#VALUE!</v>
      </c>
      <c r="AR21" s="129" t="e">
        <f t="shared" si="87"/>
        <v>#VALUE!</v>
      </c>
      <c r="AS21" s="129" t="e">
        <f t="shared" si="87"/>
        <v>#VALUE!</v>
      </c>
      <c r="AU21" s="129" t="str">
        <f t="shared" si="38"/>
        <v/>
      </c>
      <c r="AV21" s="129" t="str">
        <f t="shared" si="39"/>
        <v/>
      </c>
      <c r="AW21" s="129" t="str">
        <f t="shared" si="40"/>
        <v/>
      </c>
      <c r="AX21" s="129" t="str">
        <f t="shared" si="41"/>
        <v/>
      </c>
      <c r="AY21" s="129" t="str">
        <f t="shared" si="42"/>
        <v/>
      </c>
      <c r="AZ21" s="129" t="str">
        <f t="shared" si="43"/>
        <v/>
      </c>
      <c r="BA21" s="129" t="str">
        <f t="shared" si="44"/>
        <v/>
      </c>
      <c r="BB21" s="129" t="str">
        <f t="shared" si="45"/>
        <v/>
      </c>
      <c r="BC21" s="129" t="str">
        <f t="shared" si="46"/>
        <v/>
      </c>
      <c r="BD21" s="129" t="str">
        <f t="shared" si="47"/>
        <v/>
      </c>
      <c r="BE21" s="129" t="str">
        <f t="shared" si="48"/>
        <v/>
      </c>
      <c r="BF21" s="129" t="str">
        <f t="shared" si="49"/>
        <v/>
      </c>
      <c r="BG21" s="129" t="str">
        <f t="shared" si="50"/>
        <v/>
      </c>
      <c r="BH21" s="129" t="str">
        <f t="shared" si="51"/>
        <v/>
      </c>
      <c r="BJ21" s="129" t="str">
        <f t="shared" si="52"/>
        <v/>
      </c>
      <c r="BK21" s="129" t="str">
        <f t="shared" si="53"/>
        <v/>
      </c>
      <c r="BL21" s="129" t="str">
        <f t="shared" si="54"/>
        <v/>
      </c>
      <c r="BM21" s="129" t="str">
        <f t="shared" si="55"/>
        <v/>
      </c>
      <c r="BN21" s="129" t="str">
        <f t="shared" si="56"/>
        <v/>
      </c>
      <c r="BO21" s="129" t="str">
        <f t="shared" si="57"/>
        <v/>
      </c>
      <c r="BP21" s="129" t="str">
        <f t="shared" si="58"/>
        <v/>
      </c>
      <c r="BQ21" s="129" t="str">
        <f t="shared" si="59"/>
        <v/>
      </c>
      <c r="BR21" s="129" t="str">
        <f t="shared" si="60"/>
        <v/>
      </c>
      <c r="BS21" s="129" t="str">
        <f t="shared" si="61"/>
        <v/>
      </c>
      <c r="BT21" s="129" t="str">
        <f t="shared" si="62"/>
        <v/>
      </c>
      <c r="BU21" s="129" t="str">
        <f t="shared" si="63"/>
        <v/>
      </c>
      <c r="BV21" s="129" t="str">
        <f t="shared" si="64"/>
        <v/>
      </c>
      <c r="BW21" s="129" t="str">
        <f t="shared" si="65"/>
        <v/>
      </c>
      <c r="BY21" s="129" t="str">
        <f t="shared" si="66"/>
        <v/>
      </c>
      <c r="BZ21" s="129" t="str">
        <f t="shared" si="67"/>
        <v/>
      </c>
      <c r="CA21" s="129" t="str">
        <f t="shared" si="68"/>
        <v/>
      </c>
      <c r="CB21" s="129" t="str">
        <f t="shared" si="69"/>
        <v/>
      </c>
      <c r="CC21" s="129" t="str">
        <f t="shared" si="70"/>
        <v/>
      </c>
      <c r="CD21" s="129" t="str">
        <f t="shared" si="71"/>
        <v/>
      </c>
      <c r="CE21" s="129" t="str">
        <f t="shared" si="72"/>
        <v/>
      </c>
      <c r="CF21" s="129" t="str">
        <f t="shared" si="73"/>
        <v/>
      </c>
      <c r="CG21" s="129" t="str">
        <f t="shared" si="74"/>
        <v/>
      </c>
      <c r="CH21" s="129" t="str">
        <f t="shared" si="75"/>
        <v/>
      </c>
      <c r="CI21" s="129" t="str">
        <f t="shared" si="76"/>
        <v/>
      </c>
      <c r="CJ21" s="129" t="str">
        <f t="shared" si="77"/>
        <v/>
      </c>
      <c r="CK21" s="129" t="str">
        <f t="shared" si="78"/>
        <v/>
      </c>
      <c r="CL21" s="129" t="str">
        <f t="shared" si="79"/>
        <v/>
      </c>
      <c r="CN21" s="129" t="str">
        <f t="shared" si="18"/>
        <v/>
      </c>
      <c r="CO21" s="129" t="str">
        <f t="shared" si="19"/>
        <v/>
      </c>
      <c r="CP21" s="129" t="str">
        <f t="shared" si="20"/>
        <v/>
      </c>
      <c r="CQ21" s="129" t="str">
        <f t="shared" si="21"/>
        <v/>
      </c>
      <c r="CR21" s="129" t="str">
        <f t="shared" si="22"/>
        <v/>
      </c>
      <c r="CS21" s="129" t="str">
        <f t="shared" si="23"/>
        <v/>
      </c>
      <c r="CT21" s="129" t="str">
        <f t="shared" si="24"/>
        <v/>
      </c>
      <c r="CU21" s="129" t="str">
        <f t="shared" si="25"/>
        <v/>
      </c>
      <c r="CV21" s="129" t="str">
        <f t="shared" si="26"/>
        <v/>
      </c>
      <c r="CW21" s="129" t="str">
        <f t="shared" si="27"/>
        <v/>
      </c>
      <c r="CX21" s="129" t="str">
        <f t="shared" si="28"/>
        <v/>
      </c>
      <c r="CY21" s="129" t="str">
        <f t="shared" si="29"/>
        <v/>
      </c>
      <c r="CZ21" s="129" t="str">
        <f t="shared" si="30"/>
        <v/>
      </c>
      <c r="DA21" s="129" t="str">
        <f t="shared" si="31"/>
        <v/>
      </c>
      <c r="DC21" s="129" t="str">
        <f t="shared" si="80"/>
        <v/>
      </c>
      <c r="DD21" s="129" t="str">
        <f t="shared" si="91"/>
        <v/>
      </c>
      <c r="DE21" s="129" t="str">
        <f t="shared" si="92"/>
        <v/>
      </c>
      <c r="DF21" s="129" t="str">
        <f t="shared" si="93"/>
        <v/>
      </c>
      <c r="DG21" s="129" t="str">
        <f t="shared" si="94"/>
        <v/>
      </c>
      <c r="DH21" s="129" t="str">
        <f t="shared" si="95"/>
        <v/>
      </c>
      <c r="DI21" s="129" t="str">
        <f t="shared" si="96"/>
        <v/>
      </c>
      <c r="DJ21" s="129" t="str">
        <f t="shared" si="97"/>
        <v/>
      </c>
      <c r="DK21" s="129" t="str">
        <f t="shared" si="98"/>
        <v/>
      </c>
      <c r="DL21" s="129" t="str">
        <f t="shared" si="99"/>
        <v/>
      </c>
      <c r="DM21" s="129" t="str">
        <f t="shared" si="100"/>
        <v/>
      </c>
      <c r="DN21" s="129" t="str">
        <f t="shared" si="101"/>
        <v/>
      </c>
      <c r="DO21" s="129" t="str">
        <f t="shared" si="102"/>
        <v/>
      </c>
      <c r="DP21" s="129" t="str">
        <f t="shared" si="103"/>
        <v/>
      </c>
    </row>
    <row r="22" spans="2:120" ht="20.100000000000001" customHeight="1" x14ac:dyDescent="0.25">
      <c r="B22" s="176">
        <v>20</v>
      </c>
      <c r="C22" s="177">
        <v>19</v>
      </c>
      <c r="D22" s="136"/>
      <c r="F22" s="148" t="str">
        <f t="shared" si="33"/>
        <v/>
      </c>
      <c r="G22" s="148" t="str">
        <f t="shared" si="34"/>
        <v/>
      </c>
      <c r="H22" s="157" t="str">
        <f t="shared" si="81"/>
        <v/>
      </c>
      <c r="I22" s="157" t="str">
        <f t="shared" si="1"/>
        <v/>
      </c>
      <c r="J22" s="157" t="str">
        <f t="shared" si="2"/>
        <v/>
      </c>
      <c r="K22" s="157" t="str">
        <f t="shared" si="3"/>
        <v/>
      </c>
      <c r="L22" s="157" t="str">
        <f t="shared" si="4"/>
        <v/>
      </c>
      <c r="M22" s="157" t="str">
        <f t="shared" si="5"/>
        <v/>
      </c>
      <c r="N22" s="157" t="str">
        <f t="shared" si="6"/>
        <v/>
      </c>
      <c r="O22" s="157" t="str">
        <f t="shared" si="7"/>
        <v/>
      </c>
      <c r="P22" s="157" t="str">
        <f t="shared" si="8"/>
        <v/>
      </c>
      <c r="Q22" s="157" t="str">
        <f t="shared" si="9"/>
        <v/>
      </c>
      <c r="R22" s="157" t="str">
        <f t="shared" si="10"/>
        <v/>
      </c>
      <c r="S22" s="157" t="str">
        <f t="shared" si="11"/>
        <v/>
      </c>
      <c r="T22" s="157" t="str">
        <f t="shared" si="12"/>
        <v/>
      </c>
      <c r="U22" s="157" t="str">
        <f t="shared" si="13"/>
        <v/>
      </c>
      <c r="W22" s="132" t="s">
        <v>146</v>
      </c>
      <c r="X22" s="151">
        <f>X16+X19+X20</f>
        <v>0.26000788235823874</v>
      </c>
      <c r="Y22" s="140" t="s">
        <v>147</v>
      </c>
      <c r="AA22" s="129">
        <f t="shared" si="36"/>
        <v>2</v>
      </c>
      <c r="AB22" s="129" t="e">
        <f t="shared" si="82"/>
        <v>#VALUE!</v>
      </c>
      <c r="AC22" s="161" t="str">
        <f t="shared" si="14"/>
        <v/>
      </c>
      <c r="AD22" s="161" t="str">
        <f t="shared" si="15"/>
        <v/>
      </c>
      <c r="AE22" s="161" t="e">
        <f t="shared" si="37"/>
        <v>#DIV/0!</v>
      </c>
      <c r="AF22" s="129" t="e">
        <f t="shared" si="87"/>
        <v>#VALUE!</v>
      </c>
      <c r="AG22" s="129" t="e">
        <f t="shared" si="87"/>
        <v>#VALUE!</v>
      </c>
      <c r="AH22" s="129" t="e">
        <f t="shared" si="87"/>
        <v>#VALUE!</v>
      </c>
      <c r="AI22" s="129" t="e">
        <f t="shared" si="87"/>
        <v>#VALUE!</v>
      </c>
      <c r="AJ22" s="129" t="e">
        <f t="shared" si="87"/>
        <v>#VALUE!</v>
      </c>
      <c r="AK22" s="129" t="e">
        <f t="shared" si="87"/>
        <v>#VALUE!</v>
      </c>
      <c r="AL22" s="129" t="e">
        <f t="shared" si="87"/>
        <v>#VALUE!</v>
      </c>
      <c r="AM22" s="129" t="e">
        <f t="shared" si="87"/>
        <v>#VALUE!</v>
      </c>
      <c r="AN22" s="129" t="e">
        <f t="shared" si="87"/>
        <v>#VALUE!</v>
      </c>
      <c r="AO22" s="129" t="e">
        <f t="shared" si="87"/>
        <v>#VALUE!</v>
      </c>
      <c r="AP22" s="129" t="e">
        <f t="shared" si="87"/>
        <v>#VALUE!</v>
      </c>
      <c r="AQ22" s="129" t="e">
        <f t="shared" si="87"/>
        <v>#VALUE!</v>
      </c>
      <c r="AR22" s="129" t="e">
        <f t="shared" si="87"/>
        <v>#VALUE!</v>
      </c>
      <c r="AS22" s="129" t="e">
        <f t="shared" si="87"/>
        <v>#VALUE!</v>
      </c>
      <c r="AU22" s="129" t="str">
        <f t="shared" si="38"/>
        <v/>
      </c>
      <c r="AV22" s="129" t="str">
        <f t="shared" si="39"/>
        <v/>
      </c>
      <c r="AW22" s="129" t="str">
        <f t="shared" si="40"/>
        <v/>
      </c>
      <c r="AX22" s="129" t="str">
        <f t="shared" si="41"/>
        <v/>
      </c>
      <c r="AY22" s="129" t="str">
        <f t="shared" si="42"/>
        <v/>
      </c>
      <c r="AZ22" s="129" t="str">
        <f t="shared" si="43"/>
        <v/>
      </c>
      <c r="BA22" s="129" t="str">
        <f t="shared" si="44"/>
        <v/>
      </c>
      <c r="BB22" s="129" t="str">
        <f t="shared" si="45"/>
        <v/>
      </c>
      <c r="BC22" s="129" t="str">
        <f t="shared" si="46"/>
        <v/>
      </c>
      <c r="BD22" s="129" t="str">
        <f t="shared" si="47"/>
        <v/>
      </c>
      <c r="BE22" s="129" t="str">
        <f t="shared" si="48"/>
        <v/>
      </c>
      <c r="BF22" s="129" t="str">
        <f t="shared" si="49"/>
        <v/>
      </c>
      <c r="BG22" s="129" t="str">
        <f t="shared" si="50"/>
        <v/>
      </c>
      <c r="BH22" s="129" t="str">
        <f t="shared" si="51"/>
        <v/>
      </c>
      <c r="BJ22" s="129" t="str">
        <f t="shared" si="52"/>
        <v/>
      </c>
      <c r="BK22" s="129" t="str">
        <f t="shared" si="53"/>
        <v/>
      </c>
      <c r="BL22" s="129" t="str">
        <f t="shared" si="54"/>
        <v/>
      </c>
      <c r="BM22" s="129" t="str">
        <f t="shared" si="55"/>
        <v/>
      </c>
      <c r="BN22" s="129" t="str">
        <f t="shared" si="56"/>
        <v/>
      </c>
      <c r="BO22" s="129" t="str">
        <f t="shared" si="57"/>
        <v/>
      </c>
      <c r="BP22" s="129" t="str">
        <f t="shared" si="58"/>
        <v/>
      </c>
      <c r="BQ22" s="129" t="str">
        <f t="shared" si="59"/>
        <v/>
      </c>
      <c r="BR22" s="129" t="str">
        <f t="shared" si="60"/>
        <v/>
      </c>
      <c r="BS22" s="129" t="str">
        <f t="shared" si="61"/>
        <v/>
      </c>
      <c r="BT22" s="129" t="str">
        <f t="shared" si="62"/>
        <v/>
      </c>
      <c r="BU22" s="129" t="str">
        <f t="shared" si="63"/>
        <v/>
      </c>
      <c r="BV22" s="129" t="str">
        <f t="shared" si="64"/>
        <v/>
      </c>
      <c r="BW22" s="129" t="str">
        <f t="shared" si="65"/>
        <v/>
      </c>
      <c r="BY22" s="129" t="str">
        <f t="shared" si="66"/>
        <v/>
      </c>
      <c r="BZ22" s="129" t="str">
        <f t="shared" si="67"/>
        <v/>
      </c>
      <c r="CA22" s="129" t="str">
        <f t="shared" si="68"/>
        <v/>
      </c>
      <c r="CB22" s="129" t="str">
        <f t="shared" si="69"/>
        <v/>
      </c>
      <c r="CC22" s="129" t="str">
        <f t="shared" si="70"/>
        <v/>
      </c>
      <c r="CD22" s="129" t="str">
        <f t="shared" si="71"/>
        <v/>
      </c>
      <c r="CE22" s="129" t="str">
        <f t="shared" si="72"/>
        <v/>
      </c>
      <c r="CF22" s="129" t="str">
        <f t="shared" si="73"/>
        <v/>
      </c>
      <c r="CG22" s="129" t="str">
        <f t="shared" si="74"/>
        <v/>
      </c>
      <c r="CH22" s="129" t="str">
        <f t="shared" si="75"/>
        <v/>
      </c>
      <c r="CI22" s="129" t="str">
        <f t="shared" si="76"/>
        <v/>
      </c>
      <c r="CJ22" s="129" t="str">
        <f t="shared" si="77"/>
        <v/>
      </c>
      <c r="CK22" s="129" t="str">
        <f t="shared" si="78"/>
        <v/>
      </c>
      <c r="CL22" s="129" t="str">
        <f t="shared" si="79"/>
        <v/>
      </c>
      <c r="CN22" s="129" t="str">
        <f t="shared" si="18"/>
        <v/>
      </c>
      <c r="CO22" s="129" t="str">
        <f t="shared" si="19"/>
        <v/>
      </c>
      <c r="CP22" s="129" t="str">
        <f t="shared" si="20"/>
        <v/>
      </c>
      <c r="CQ22" s="129" t="str">
        <f t="shared" si="21"/>
        <v/>
      </c>
      <c r="CR22" s="129" t="str">
        <f t="shared" si="22"/>
        <v/>
      </c>
      <c r="CS22" s="129" t="str">
        <f t="shared" si="23"/>
        <v/>
      </c>
      <c r="CT22" s="129" t="str">
        <f t="shared" si="24"/>
        <v/>
      </c>
      <c r="CU22" s="129" t="str">
        <f t="shared" si="25"/>
        <v/>
      </c>
      <c r="CV22" s="129" t="str">
        <f t="shared" si="26"/>
        <v/>
      </c>
      <c r="CW22" s="129" t="str">
        <f t="shared" si="27"/>
        <v/>
      </c>
      <c r="CX22" s="129" t="str">
        <f t="shared" si="28"/>
        <v/>
      </c>
      <c r="CY22" s="129" t="str">
        <f t="shared" si="29"/>
        <v/>
      </c>
      <c r="CZ22" s="129" t="str">
        <f t="shared" si="30"/>
        <v/>
      </c>
      <c r="DA22" s="129" t="str">
        <f t="shared" si="31"/>
        <v/>
      </c>
      <c r="DC22" s="129" t="str">
        <f t="shared" si="80"/>
        <v/>
      </c>
      <c r="DD22" s="129" t="str">
        <f t="shared" si="91"/>
        <v/>
      </c>
      <c r="DE22" s="129" t="str">
        <f t="shared" si="92"/>
        <v/>
      </c>
      <c r="DF22" s="129" t="str">
        <f t="shared" si="93"/>
        <v/>
      </c>
      <c r="DG22" s="129" t="str">
        <f t="shared" si="94"/>
        <v/>
      </c>
      <c r="DH22" s="129" t="str">
        <f t="shared" si="95"/>
        <v/>
      </c>
      <c r="DI22" s="129" t="str">
        <f t="shared" si="96"/>
        <v/>
      </c>
      <c r="DJ22" s="129" t="str">
        <f t="shared" si="97"/>
        <v/>
      </c>
      <c r="DK22" s="129" t="str">
        <f t="shared" si="98"/>
        <v/>
      </c>
      <c r="DL22" s="129" t="str">
        <f t="shared" si="99"/>
        <v/>
      </c>
      <c r="DM22" s="129" t="str">
        <f t="shared" si="100"/>
        <v/>
      </c>
      <c r="DN22" s="129" t="str">
        <f t="shared" si="101"/>
        <v/>
      </c>
      <c r="DO22" s="129" t="str">
        <f t="shared" si="102"/>
        <v/>
      </c>
      <c r="DP22" s="129" t="str">
        <f t="shared" si="103"/>
        <v/>
      </c>
    </row>
    <row r="23" spans="2:120" ht="20.100000000000001" customHeight="1" x14ac:dyDescent="0.25">
      <c r="B23" s="176">
        <v>25</v>
      </c>
      <c r="C23" s="177">
        <v>20</v>
      </c>
      <c r="D23" s="136"/>
      <c r="F23" s="148" t="str">
        <f t="shared" si="33"/>
        <v/>
      </c>
      <c r="G23" s="148" t="str">
        <f t="shared" si="34"/>
        <v/>
      </c>
      <c r="H23" s="157" t="str">
        <f t="shared" ref="H23:U23" si="105">IFERROR(IF(AF23,ABS(BY23),""),"")</f>
        <v/>
      </c>
      <c r="I23" s="157" t="str">
        <f t="shared" si="105"/>
        <v/>
      </c>
      <c r="J23" s="157" t="str">
        <f t="shared" si="105"/>
        <v/>
      </c>
      <c r="K23" s="157" t="str">
        <f t="shared" si="105"/>
        <v/>
      </c>
      <c r="L23" s="157" t="str">
        <f t="shared" si="105"/>
        <v/>
      </c>
      <c r="M23" s="157" t="str">
        <f t="shared" si="105"/>
        <v/>
      </c>
      <c r="N23" s="157" t="str">
        <f t="shared" si="105"/>
        <v/>
      </c>
      <c r="O23" s="157" t="str">
        <f t="shared" si="105"/>
        <v/>
      </c>
      <c r="P23" s="157" t="str">
        <f t="shared" si="105"/>
        <v/>
      </c>
      <c r="Q23" s="157" t="str">
        <f t="shared" si="105"/>
        <v/>
      </c>
      <c r="R23" s="157" t="str">
        <f t="shared" si="105"/>
        <v/>
      </c>
      <c r="S23" s="157" t="str">
        <f t="shared" si="105"/>
        <v/>
      </c>
      <c r="T23" s="157" t="str">
        <f t="shared" si="105"/>
        <v/>
      </c>
      <c r="U23" s="157" t="str">
        <f t="shared" si="105"/>
        <v/>
      </c>
      <c r="W23" s="132" t="s">
        <v>148</v>
      </c>
      <c r="X23" s="151">
        <f>X16+X19+X20+X21+X17</f>
        <v>2.4822301045804611</v>
      </c>
      <c r="Y23" s="140" t="s">
        <v>149</v>
      </c>
      <c r="AA23" s="129">
        <f t="shared" si="36"/>
        <v>3</v>
      </c>
      <c r="AB23" s="129" t="e">
        <f t="shared" si="82"/>
        <v>#VALUE!</v>
      </c>
      <c r="AC23" s="161" t="str">
        <f t="shared" si="14"/>
        <v/>
      </c>
      <c r="AD23" s="161" t="str">
        <f t="shared" si="15"/>
        <v/>
      </c>
      <c r="AE23" s="161" t="e">
        <f t="shared" si="37"/>
        <v>#DIV/0!</v>
      </c>
      <c r="AF23" s="129" t="e">
        <f t="shared" si="87"/>
        <v>#VALUE!</v>
      </c>
      <c r="AG23" s="129" t="e">
        <f t="shared" si="87"/>
        <v>#VALUE!</v>
      </c>
      <c r="AH23" s="129" t="e">
        <f t="shared" si="87"/>
        <v>#VALUE!</v>
      </c>
      <c r="AI23" s="129" t="e">
        <f t="shared" si="87"/>
        <v>#VALUE!</v>
      </c>
      <c r="AJ23" s="129" t="e">
        <f t="shared" si="87"/>
        <v>#VALUE!</v>
      </c>
      <c r="AK23" s="129" t="e">
        <f t="shared" si="87"/>
        <v>#VALUE!</v>
      </c>
      <c r="AL23" s="129" t="e">
        <f t="shared" si="87"/>
        <v>#VALUE!</v>
      </c>
      <c r="AM23" s="129" t="e">
        <f t="shared" si="87"/>
        <v>#VALUE!</v>
      </c>
      <c r="AN23" s="129" t="e">
        <f t="shared" si="87"/>
        <v>#VALUE!</v>
      </c>
      <c r="AO23" s="129" t="e">
        <f t="shared" si="87"/>
        <v>#VALUE!</v>
      </c>
      <c r="AP23" s="129" t="e">
        <f t="shared" si="87"/>
        <v>#VALUE!</v>
      </c>
      <c r="AQ23" s="129" t="e">
        <f t="shared" si="87"/>
        <v>#VALUE!</v>
      </c>
      <c r="AR23" s="129" t="e">
        <f t="shared" si="87"/>
        <v>#VALUE!</v>
      </c>
      <c r="AS23" s="129" t="e">
        <f t="shared" si="87"/>
        <v>#VALUE!</v>
      </c>
      <c r="AU23" s="129" t="str">
        <f t="shared" si="38"/>
        <v/>
      </c>
      <c r="AV23" s="129" t="str">
        <f t="shared" si="39"/>
        <v/>
      </c>
      <c r="AW23" s="129" t="str">
        <f t="shared" si="40"/>
        <v/>
      </c>
      <c r="AX23" s="129" t="str">
        <f t="shared" si="41"/>
        <v/>
      </c>
      <c r="AY23" s="129" t="str">
        <f t="shared" si="42"/>
        <v/>
      </c>
      <c r="AZ23" s="129" t="str">
        <f t="shared" si="43"/>
        <v/>
      </c>
      <c r="BA23" s="129" t="str">
        <f t="shared" si="44"/>
        <v/>
      </c>
      <c r="BB23" s="129" t="str">
        <f t="shared" si="45"/>
        <v/>
      </c>
      <c r="BC23" s="129" t="str">
        <f t="shared" si="46"/>
        <v/>
      </c>
      <c r="BD23" s="129" t="str">
        <f t="shared" si="47"/>
        <v/>
      </c>
      <c r="BE23" s="129" t="str">
        <f t="shared" si="48"/>
        <v/>
      </c>
      <c r="BF23" s="129" t="str">
        <f t="shared" si="49"/>
        <v/>
      </c>
      <c r="BG23" s="129" t="str">
        <f t="shared" si="50"/>
        <v/>
      </c>
      <c r="BH23" s="129" t="str">
        <f t="shared" si="51"/>
        <v/>
      </c>
      <c r="BJ23" s="129" t="str">
        <f t="shared" si="52"/>
        <v/>
      </c>
      <c r="BK23" s="129" t="str">
        <f t="shared" si="53"/>
        <v/>
      </c>
      <c r="BL23" s="129" t="str">
        <f t="shared" si="54"/>
        <v/>
      </c>
      <c r="BM23" s="129" t="str">
        <f t="shared" si="55"/>
        <v/>
      </c>
      <c r="BN23" s="129" t="str">
        <f t="shared" si="56"/>
        <v/>
      </c>
      <c r="BO23" s="129" t="str">
        <f t="shared" si="57"/>
        <v/>
      </c>
      <c r="BP23" s="129" t="str">
        <f t="shared" si="58"/>
        <v/>
      </c>
      <c r="BQ23" s="129" t="str">
        <f t="shared" si="59"/>
        <v/>
      </c>
      <c r="BR23" s="129" t="str">
        <f t="shared" si="60"/>
        <v/>
      </c>
      <c r="BS23" s="129" t="str">
        <f t="shared" si="61"/>
        <v/>
      </c>
      <c r="BT23" s="129" t="str">
        <f t="shared" si="62"/>
        <v/>
      </c>
      <c r="BU23" s="129" t="str">
        <f t="shared" si="63"/>
        <v/>
      </c>
      <c r="BV23" s="129" t="str">
        <f t="shared" si="64"/>
        <v/>
      </c>
      <c r="BW23" s="129" t="str">
        <f t="shared" si="65"/>
        <v/>
      </c>
      <c r="BY23" s="129" t="str">
        <f t="shared" si="66"/>
        <v/>
      </c>
      <c r="BZ23" s="129" t="str">
        <f t="shared" si="67"/>
        <v/>
      </c>
      <c r="CA23" s="129" t="str">
        <f t="shared" si="68"/>
        <v/>
      </c>
      <c r="CB23" s="129" t="str">
        <f t="shared" si="69"/>
        <v/>
      </c>
      <c r="CC23" s="129" t="str">
        <f t="shared" si="70"/>
        <v/>
      </c>
      <c r="CD23" s="129" t="str">
        <f t="shared" si="71"/>
        <v/>
      </c>
      <c r="CE23" s="129" t="str">
        <f t="shared" si="72"/>
        <v/>
      </c>
      <c r="CF23" s="129" t="str">
        <f t="shared" si="73"/>
        <v/>
      </c>
      <c r="CG23" s="129" t="str">
        <f t="shared" si="74"/>
        <v/>
      </c>
      <c r="CH23" s="129" t="str">
        <f t="shared" si="75"/>
        <v/>
      </c>
      <c r="CI23" s="129" t="str">
        <f t="shared" si="76"/>
        <v/>
      </c>
      <c r="CJ23" s="129" t="str">
        <f t="shared" si="77"/>
        <v/>
      </c>
      <c r="CK23" s="129" t="str">
        <f t="shared" si="78"/>
        <v/>
      </c>
      <c r="CL23" s="129" t="str">
        <f t="shared" si="79"/>
        <v/>
      </c>
      <c r="CN23" s="129" t="str">
        <f t="shared" si="18"/>
        <v/>
      </c>
      <c r="CO23" s="129" t="str">
        <f t="shared" si="19"/>
        <v/>
      </c>
      <c r="CP23" s="129" t="str">
        <f t="shared" si="20"/>
        <v/>
      </c>
      <c r="CQ23" s="129" t="str">
        <f t="shared" si="21"/>
        <v/>
      </c>
      <c r="CR23" s="129" t="str">
        <f t="shared" si="22"/>
        <v/>
      </c>
      <c r="CS23" s="129" t="str">
        <f t="shared" si="23"/>
        <v/>
      </c>
      <c r="CT23" s="129" t="str">
        <f t="shared" si="24"/>
        <v/>
      </c>
      <c r="CU23" s="129" t="str">
        <f t="shared" si="25"/>
        <v/>
      </c>
      <c r="CV23" s="129" t="str">
        <f t="shared" si="26"/>
        <v/>
      </c>
      <c r="CW23" s="129" t="str">
        <f t="shared" si="27"/>
        <v/>
      </c>
      <c r="CX23" s="129" t="str">
        <f t="shared" si="28"/>
        <v/>
      </c>
      <c r="CY23" s="129" t="str">
        <f t="shared" si="29"/>
        <v/>
      </c>
      <c r="CZ23" s="129" t="str">
        <f t="shared" si="30"/>
        <v/>
      </c>
      <c r="DA23" s="129" t="str">
        <f t="shared" si="31"/>
        <v/>
      </c>
      <c r="DC23" s="129" t="str">
        <f t="shared" si="80"/>
        <v/>
      </c>
      <c r="DD23" s="129" t="str">
        <f t="shared" si="91"/>
        <v/>
      </c>
      <c r="DE23" s="129" t="str">
        <f t="shared" si="92"/>
        <v/>
      </c>
      <c r="DF23" s="129" t="str">
        <f t="shared" si="93"/>
        <v/>
      </c>
      <c r="DG23" s="129" t="str">
        <f t="shared" si="94"/>
        <v/>
      </c>
      <c r="DH23" s="129" t="str">
        <f t="shared" si="95"/>
        <v/>
      </c>
      <c r="DI23" s="129" t="str">
        <f t="shared" si="96"/>
        <v/>
      </c>
      <c r="DJ23" s="129" t="str">
        <f t="shared" si="97"/>
        <v/>
      </c>
      <c r="DK23" s="129" t="str">
        <f t="shared" si="98"/>
        <v/>
      </c>
      <c r="DL23" s="129" t="str">
        <f t="shared" si="99"/>
        <v/>
      </c>
      <c r="DM23" s="129" t="str">
        <f t="shared" si="100"/>
        <v/>
      </c>
      <c r="DN23" s="129" t="str">
        <f t="shared" si="101"/>
        <v/>
      </c>
      <c r="DO23" s="129" t="str">
        <f t="shared" si="102"/>
        <v/>
      </c>
      <c r="DP23" s="129" t="str">
        <f t="shared" si="103"/>
        <v/>
      </c>
    </row>
    <row r="24" spans="2:120" ht="20.100000000000001" customHeight="1" thickBot="1" x14ac:dyDescent="0.3">
      <c r="B24" s="176">
        <v>30</v>
      </c>
      <c r="C24" s="177">
        <v>21</v>
      </c>
      <c r="D24" s="136"/>
      <c r="F24" s="148" t="str">
        <f t="shared" si="33"/>
        <v/>
      </c>
      <c r="G24" s="148" t="str">
        <f t="shared" si="34"/>
        <v/>
      </c>
      <c r="H24" s="157" t="str">
        <f t="shared" si="81"/>
        <v/>
      </c>
      <c r="I24" s="157" t="str">
        <f t="shared" si="1"/>
        <v/>
      </c>
      <c r="J24" s="157" t="str">
        <f t="shared" si="2"/>
        <v/>
      </c>
      <c r="K24" s="157" t="str">
        <f t="shared" si="3"/>
        <v/>
      </c>
      <c r="L24" s="157" t="str">
        <f t="shared" si="4"/>
        <v/>
      </c>
      <c r="M24" s="157" t="str">
        <f t="shared" si="5"/>
        <v/>
      </c>
      <c r="N24" s="157" t="str">
        <f t="shared" si="6"/>
        <v/>
      </c>
      <c r="O24" s="157" t="str">
        <f t="shared" si="7"/>
        <v/>
      </c>
      <c r="P24" s="157" t="str">
        <f t="shared" si="8"/>
        <v/>
      </c>
      <c r="Q24" s="157" t="str">
        <f t="shared" si="9"/>
        <v/>
      </c>
      <c r="R24" s="157" t="str">
        <f t="shared" si="10"/>
        <v/>
      </c>
      <c r="S24" s="157" t="str">
        <f t="shared" si="11"/>
        <v/>
      </c>
      <c r="T24" s="157" t="str">
        <f t="shared" si="12"/>
        <v/>
      </c>
      <c r="U24" s="157" t="str">
        <f t="shared" si="13"/>
        <v/>
      </c>
      <c r="W24" s="134" t="s">
        <v>150</v>
      </c>
      <c r="X24" s="152">
        <f>X19+X20+X16+X18</f>
        <v>2.189158707714546</v>
      </c>
      <c r="Y24" s="143" t="s">
        <v>151</v>
      </c>
      <c r="AA24" s="129">
        <f t="shared" si="36"/>
        <v>0</v>
      </c>
      <c r="AB24" s="129" t="e">
        <f>IF(MOD(ROW(A24),2)=0,ABS(F24-MAX(C39:C52))&gt;ABS(F24-MIN(C39:C52)),AB23)</f>
        <v>#VALUE!</v>
      </c>
      <c r="AC24" s="161" t="str">
        <f t="shared" si="14"/>
        <v/>
      </c>
      <c r="AD24" s="161" t="str">
        <f t="shared" si="15"/>
        <v/>
      </c>
      <c r="AE24" s="161" t="e">
        <f t="shared" si="37"/>
        <v>#DIV/0!</v>
      </c>
      <c r="AF24" s="129" t="e">
        <f t="shared" ref="AF24:AS31" si="106">OR(AND($AB24,$AC24&lt;AF$3,$AD24&lt;AF$3),AND(NOT($AB24),$AC24&gt;AF$3,$AD24&gt;AF$3))</f>
        <v>#VALUE!</v>
      </c>
      <c r="AG24" s="129" t="e">
        <f t="shared" si="106"/>
        <v>#VALUE!</v>
      </c>
      <c r="AH24" s="129" t="e">
        <f t="shared" si="106"/>
        <v>#VALUE!</v>
      </c>
      <c r="AI24" s="129" t="e">
        <f t="shared" si="106"/>
        <v>#VALUE!</v>
      </c>
      <c r="AJ24" s="129" t="e">
        <f t="shared" si="106"/>
        <v>#VALUE!</v>
      </c>
      <c r="AK24" s="129" t="e">
        <f t="shared" si="106"/>
        <v>#VALUE!</v>
      </c>
      <c r="AL24" s="129" t="e">
        <f t="shared" si="106"/>
        <v>#VALUE!</v>
      </c>
      <c r="AM24" s="129" t="e">
        <f t="shared" si="106"/>
        <v>#VALUE!</v>
      </c>
      <c r="AN24" s="129" t="e">
        <f t="shared" si="106"/>
        <v>#VALUE!</v>
      </c>
      <c r="AO24" s="129" t="e">
        <f t="shared" si="106"/>
        <v>#VALUE!</v>
      </c>
      <c r="AP24" s="129" t="e">
        <f t="shared" si="106"/>
        <v>#VALUE!</v>
      </c>
      <c r="AQ24" s="129" t="e">
        <f t="shared" si="106"/>
        <v>#VALUE!</v>
      </c>
      <c r="AR24" s="129" t="e">
        <f t="shared" si="106"/>
        <v>#VALUE!</v>
      </c>
      <c r="AS24" s="129" t="e">
        <f t="shared" si="106"/>
        <v>#VALUE!</v>
      </c>
      <c r="AU24" s="129" t="str">
        <f t="shared" si="38"/>
        <v/>
      </c>
      <c r="AV24" s="129" t="str">
        <f t="shared" si="39"/>
        <v/>
      </c>
      <c r="AW24" s="129" t="str">
        <f t="shared" si="40"/>
        <v/>
      </c>
      <c r="AX24" s="129" t="str">
        <f t="shared" si="41"/>
        <v/>
      </c>
      <c r="AY24" s="129" t="str">
        <f t="shared" si="42"/>
        <v/>
      </c>
      <c r="AZ24" s="129" t="str">
        <f t="shared" si="43"/>
        <v/>
      </c>
      <c r="BA24" s="129" t="str">
        <f t="shared" si="44"/>
        <v/>
      </c>
      <c r="BB24" s="129" t="str">
        <f t="shared" si="45"/>
        <v/>
      </c>
      <c r="BC24" s="129" t="str">
        <f t="shared" si="46"/>
        <v/>
      </c>
      <c r="BD24" s="129" t="str">
        <f t="shared" si="47"/>
        <v/>
      </c>
      <c r="BE24" s="129" t="str">
        <f t="shared" si="48"/>
        <v/>
      </c>
      <c r="BF24" s="129" t="str">
        <f t="shared" si="49"/>
        <v/>
      </c>
      <c r="BG24" s="129" t="str">
        <f t="shared" si="50"/>
        <v/>
      </c>
      <c r="BH24" s="129" t="str">
        <f t="shared" si="51"/>
        <v/>
      </c>
      <c r="BJ24" s="129" t="str">
        <f t="shared" si="52"/>
        <v/>
      </c>
      <c r="BK24" s="129" t="str">
        <f t="shared" si="53"/>
        <v/>
      </c>
      <c r="BL24" s="129" t="str">
        <f t="shared" si="54"/>
        <v/>
      </c>
      <c r="BM24" s="129" t="str">
        <f t="shared" si="55"/>
        <v/>
      </c>
      <c r="BN24" s="129" t="str">
        <f t="shared" si="56"/>
        <v/>
      </c>
      <c r="BO24" s="129" t="str">
        <f t="shared" si="57"/>
        <v/>
      </c>
      <c r="BP24" s="129" t="str">
        <f t="shared" si="58"/>
        <v/>
      </c>
      <c r="BQ24" s="129" t="str">
        <f t="shared" si="59"/>
        <v/>
      </c>
      <c r="BR24" s="129" t="str">
        <f t="shared" si="60"/>
        <v/>
      </c>
      <c r="BS24" s="129" t="str">
        <f t="shared" si="61"/>
        <v/>
      </c>
      <c r="BT24" s="129" t="str">
        <f t="shared" si="62"/>
        <v/>
      </c>
      <c r="BU24" s="129" t="str">
        <f t="shared" si="63"/>
        <v/>
      </c>
      <c r="BV24" s="129" t="str">
        <f t="shared" si="64"/>
        <v/>
      </c>
      <c r="BW24" s="129" t="str">
        <f t="shared" si="65"/>
        <v/>
      </c>
      <c r="BY24" s="129" t="str">
        <f t="shared" si="66"/>
        <v/>
      </c>
      <c r="BZ24" s="129" t="str">
        <f t="shared" si="67"/>
        <v/>
      </c>
      <c r="CA24" s="129" t="str">
        <f t="shared" si="68"/>
        <v/>
      </c>
      <c r="CB24" s="129" t="str">
        <f t="shared" si="69"/>
        <v/>
      </c>
      <c r="CC24" s="129" t="str">
        <f t="shared" si="70"/>
        <v/>
      </c>
      <c r="CD24" s="129" t="str">
        <f t="shared" si="71"/>
        <v/>
      </c>
      <c r="CE24" s="129" t="str">
        <f t="shared" si="72"/>
        <v/>
      </c>
      <c r="CF24" s="129" t="str">
        <f t="shared" si="73"/>
        <v/>
      </c>
      <c r="CG24" s="129" t="str">
        <f t="shared" si="74"/>
        <v/>
      </c>
      <c r="CH24" s="129" t="str">
        <f t="shared" si="75"/>
        <v/>
      </c>
      <c r="CI24" s="129" t="str">
        <f t="shared" si="76"/>
        <v/>
      </c>
      <c r="CJ24" s="129" t="str">
        <f t="shared" si="77"/>
        <v/>
      </c>
      <c r="CK24" s="129" t="str">
        <f t="shared" si="78"/>
        <v/>
      </c>
      <c r="CL24" s="129" t="str">
        <f t="shared" si="79"/>
        <v/>
      </c>
      <c r="CN24" s="129" t="str">
        <f t="shared" si="18"/>
        <v/>
      </c>
      <c r="CO24" s="129" t="str">
        <f t="shared" si="19"/>
        <v/>
      </c>
      <c r="CP24" s="129" t="str">
        <f t="shared" si="20"/>
        <v/>
      </c>
      <c r="CQ24" s="129" t="str">
        <f t="shared" si="21"/>
        <v/>
      </c>
      <c r="CR24" s="129" t="str">
        <f t="shared" si="22"/>
        <v/>
      </c>
      <c r="CS24" s="129" t="str">
        <f t="shared" si="23"/>
        <v/>
      </c>
      <c r="CT24" s="129" t="str">
        <f t="shared" si="24"/>
        <v/>
      </c>
      <c r="CU24" s="129" t="str">
        <f t="shared" si="25"/>
        <v/>
      </c>
      <c r="CV24" s="129" t="str">
        <f t="shared" si="26"/>
        <v/>
      </c>
      <c r="CW24" s="129" t="str">
        <f t="shared" si="27"/>
        <v/>
      </c>
      <c r="CX24" s="129" t="str">
        <f t="shared" si="28"/>
        <v/>
      </c>
      <c r="CY24" s="129" t="str">
        <f t="shared" si="29"/>
        <v/>
      </c>
      <c r="CZ24" s="129" t="str">
        <f t="shared" si="30"/>
        <v/>
      </c>
      <c r="DA24" s="129" t="str">
        <f t="shared" si="31"/>
        <v/>
      </c>
      <c r="DC24" s="129" t="str">
        <f t="shared" si="80"/>
        <v/>
      </c>
      <c r="DD24" s="129" t="str">
        <f t="shared" si="91"/>
        <v/>
      </c>
      <c r="DE24" s="129" t="str">
        <f t="shared" si="92"/>
        <v/>
      </c>
      <c r="DF24" s="129" t="str">
        <f t="shared" si="93"/>
        <v/>
      </c>
      <c r="DG24" s="129" t="str">
        <f t="shared" si="94"/>
        <v/>
      </c>
      <c r="DH24" s="129" t="str">
        <f t="shared" si="95"/>
        <v/>
      </c>
      <c r="DI24" s="129" t="str">
        <f t="shared" si="96"/>
        <v/>
      </c>
      <c r="DJ24" s="129" t="str">
        <f t="shared" si="97"/>
        <v/>
      </c>
      <c r="DK24" s="129" t="str">
        <f t="shared" si="98"/>
        <v/>
      </c>
      <c r="DL24" s="129" t="str">
        <f t="shared" si="99"/>
        <v/>
      </c>
      <c r="DM24" s="129" t="str">
        <f t="shared" si="100"/>
        <v/>
      </c>
      <c r="DN24" s="129" t="str">
        <f t="shared" si="101"/>
        <v/>
      </c>
      <c r="DO24" s="129" t="str">
        <f t="shared" si="102"/>
        <v/>
      </c>
      <c r="DP24" s="129" t="str">
        <f t="shared" si="103"/>
        <v/>
      </c>
    </row>
    <row r="25" spans="2:120" ht="20.100000000000001" customHeight="1" thickBot="1" x14ac:dyDescent="0.3">
      <c r="B25" s="176">
        <v>35</v>
      </c>
      <c r="C25" s="177">
        <v>22</v>
      </c>
      <c r="D25" s="136"/>
      <c r="F25" s="148" t="str">
        <f t="shared" si="33"/>
        <v/>
      </c>
      <c r="G25" s="148" t="str">
        <f t="shared" si="34"/>
        <v/>
      </c>
      <c r="H25" s="157" t="str">
        <f t="shared" ref="H25:U25" si="107">IFERROR(IF(AF25,ABS(BY25),""),"")</f>
        <v/>
      </c>
      <c r="I25" s="157" t="str">
        <f t="shared" si="107"/>
        <v/>
      </c>
      <c r="J25" s="157" t="str">
        <f t="shared" si="107"/>
        <v/>
      </c>
      <c r="K25" s="157" t="str">
        <f t="shared" si="107"/>
        <v/>
      </c>
      <c r="L25" s="157" t="str">
        <f t="shared" si="107"/>
        <v/>
      </c>
      <c r="M25" s="157" t="str">
        <f t="shared" si="107"/>
        <v/>
      </c>
      <c r="N25" s="157" t="str">
        <f t="shared" si="107"/>
        <v/>
      </c>
      <c r="O25" s="157" t="str">
        <f t="shared" si="107"/>
        <v/>
      </c>
      <c r="P25" s="157" t="str">
        <f t="shared" si="107"/>
        <v/>
      </c>
      <c r="Q25" s="157" t="str">
        <f t="shared" si="107"/>
        <v/>
      </c>
      <c r="R25" s="157" t="str">
        <f t="shared" si="107"/>
        <v/>
      </c>
      <c r="S25" s="157" t="str">
        <f t="shared" si="107"/>
        <v/>
      </c>
      <c r="T25" s="157" t="str">
        <f t="shared" si="107"/>
        <v/>
      </c>
      <c r="U25" s="157" t="str">
        <f t="shared" si="107"/>
        <v/>
      </c>
      <c r="AA25" s="129">
        <f t="shared" si="36"/>
        <v>1</v>
      </c>
      <c r="AB25" s="129" t="e">
        <f>IF(MOD(ROW(A25),2)=0,ABS(F25-MAX(C40:C53))&gt;ABS(F25-MIN(C40:C53)),AB24)</f>
        <v>#VALUE!</v>
      </c>
      <c r="AC25" s="161" t="str">
        <f t="shared" si="14"/>
        <v/>
      </c>
      <c r="AD25" s="161" t="str">
        <f t="shared" si="15"/>
        <v/>
      </c>
      <c r="AE25" s="161" t="e">
        <f t="shared" si="37"/>
        <v>#DIV/0!</v>
      </c>
      <c r="AF25" s="129" t="e">
        <f t="shared" si="106"/>
        <v>#VALUE!</v>
      </c>
      <c r="AG25" s="129" t="e">
        <f t="shared" si="106"/>
        <v>#VALUE!</v>
      </c>
      <c r="AH25" s="129" t="e">
        <f t="shared" si="106"/>
        <v>#VALUE!</v>
      </c>
      <c r="AI25" s="129" t="e">
        <f t="shared" si="106"/>
        <v>#VALUE!</v>
      </c>
      <c r="AJ25" s="129" t="e">
        <f t="shared" si="106"/>
        <v>#VALUE!</v>
      </c>
      <c r="AK25" s="129" t="e">
        <f t="shared" si="106"/>
        <v>#VALUE!</v>
      </c>
      <c r="AL25" s="129" t="e">
        <f t="shared" si="106"/>
        <v>#VALUE!</v>
      </c>
      <c r="AM25" s="129" t="e">
        <f t="shared" si="106"/>
        <v>#VALUE!</v>
      </c>
      <c r="AN25" s="129" t="e">
        <f t="shared" si="106"/>
        <v>#VALUE!</v>
      </c>
      <c r="AO25" s="129" t="e">
        <f t="shared" si="106"/>
        <v>#VALUE!</v>
      </c>
      <c r="AP25" s="129" t="e">
        <f t="shared" si="106"/>
        <v>#VALUE!</v>
      </c>
      <c r="AQ25" s="129" t="e">
        <f t="shared" si="106"/>
        <v>#VALUE!</v>
      </c>
      <c r="AR25" s="129" t="e">
        <f t="shared" si="106"/>
        <v>#VALUE!</v>
      </c>
      <c r="AS25" s="129" t="e">
        <f t="shared" si="106"/>
        <v>#VALUE!</v>
      </c>
      <c r="AU25" s="129" t="str">
        <f t="shared" si="38"/>
        <v/>
      </c>
      <c r="AV25" s="129" t="str">
        <f t="shared" si="39"/>
        <v/>
      </c>
      <c r="AW25" s="129" t="str">
        <f t="shared" si="40"/>
        <v/>
      </c>
      <c r="AX25" s="129" t="str">
        <f t="shared" si="41"/>
        <v/>
      </c>
      <c r="AY25" s="129" t="str">
        <f t="shared" si="42"/>
        <v/>
      </c>
      <c r="AZ25" s="129" t="str">
        <f t="shared" si="43"/>
        <v/>
      </c>
      <c r="BA25" s="129" t="str">
        <f t="shared" si="44"/>
        <v/>
      </c>
      <c r="BB25" s="129" t="str">
        <f t="shared" si="45"/>
        <v/>
      </c>
      <c r="BC25" s="129" t="str">
        <f t="shared" si="46"/>
        <v/>
      </c>
      <c r="BD25" s="129" t="str">
        <f t="shared" si="47"/>
        <v/>
      </c>
      <c r="BE25" s="129" t="str">
        <f t="shared" si="48"/>
        <v/>
      </c>
      <c r="BF25" s="129" t="str">
        <f t="shared" si="49"/>
        <v/>
      </c>
      <c r="BG25" s="129" t="str">
        <f t="shared" si="50"/>
        <v/>
      </c>
      <c r="BH25" s="129" t="str">
        <f t="shared" si="51"/>
        <v/>
      </c>
      <c r="BJ25" s="129" t="str">
        <f t="shared" si="52"/>
        <v/>
      </c>
      <c r="BK25" s="129" t="str">
        <f t="shared" si="53"/>
        <v/>
      </c>
      <c r="BL25" s="129" t="str">
        <f t="shared" si="54"/>
        <v/>
      </c>
      <c r="BM25" s="129" t="str">
        <f t="shared" si="55"/>
        <v/>
      </c>
      <c r="BN25" s="129" t="str">
        <f t="shared" si="56"/>
        <v/>
      </c>
      <c r="BO25" s="129" t="str">
        <f t="shared" si="57"/>
        <v/>
      </c>
      <c r="BP25" s="129" t="str">
        <f t="shared" si="58"/>
        <v/>
      </c>
      <c r="BQ25" s="129" t="str">
        <f t="shared" si="59"/>
        <v/>
      </c>
      <c r="BR25" s="129" t="str">
        <f t="shared" si="60"/>
        <v/>
      </c>
      <c r="BS25" s="129" t="str">
        <f t="shared" si="61"/>
        <v/>
      </c>
      <c r="BT25" s="129" t="str">
        <f t="shared" si="62"/>
        <v/>
      </c>
      <c r="BU25" s="129" t="str">
        <f t="shared" si="63"/>
        <v/>
      </c>
      <c r="BV25" s="129" t="str">
        <f t="shared" si="64"/>
        <v/>
      </c>
      <c r="BW25" s="129" t="str">
        <f t="shared" si="65"/>
        <v/>
      </c>
      <c r="BY25" s="129" t="str">
        <f t="shared" si="66"/>
        <v/>
      </c>
      <c r="BZ25" s="129" t="str">
        <f t="shared" si="67"/>
        <v/>
      </c>
      <c r="CA25" s="129" t="str">
        <f t="shared" si="68"/>
        <v/>
      </c>
      <c r="CB25" s="129" t="str">
        <f t="shared" si="69"/>
        <v/>
      </c>
      <c r="CC25" s="129" t="str">
        <f t="shared" si="70"/>
        <v/>
      </c>
      <c r="CD25" s="129" t="str">
        <f t="shared" si="71"/>
        <v/>
      </c>
      <c r="CE25" s="129" t="str">
        <f t="shared" si="72"/>
        <v/>
      </c>
      <c r="CF25" s="129" t="str">
        <f t="shared" si="73"/>
        <v/>
      </c>
      <c r="CG25" s="129" t="str">
        <f t="shared" si="74"/>
        <v/>
      </c>
      <c r="CH25" s="129" t="str">
        <f t="shared" si="75"/>
        <v/>
      </c>
      <c r="CI25" s="129" t="str">
        <f t="shared" si="76"/>
        <v/>
      </c>
      <c r="CJ25" s="129" t="str">
        <f t="shared" si="77"/>
        <v/>
      </c>
      <c r="CK25" s="129" t="str">
        <f t="shared" si="78"/>
        <v/>
      </c>
      <c r="CL25" s="129" t="str">
        <f t="shared" si="79"/>
        <v/>
      </c>
      <c r="CN25" s="129" t="str">
        <f t="shared" si="18"/>
        <v/>
      </c>
      <c r="CO25" s="129" t="str">
        <f t="shared" si="19"/>
        <v/>
      </c>
      <c r="CP25" s="129" t="str">
        <f t="shared" si="20"/>
        <v/>
      </c>
      <c r="CQ25" s="129" t="str">
        <f t="shared" si="21"/>
        <v/>
      </c>
      <c r="CR25" s="129" t="str">
        <f t="shared" si="22"/>
        <v/>
      </c>
      <c r="CS25" s="129" t="str">
        <f t="shared" si="23"/>
        <v/>
      </c>
      <c r="CT25" s="129" t="str">
        <f t="shared" si="24"/>
        <v/>
      </c>
      <c r="CU25" s="129" t="str">
        <f t="shared" si="25"/>
        <v/>
      </c>
      <c r="CV25" s="129" t="str">
        <f t="shared" si="26"/>
        <v/>
      </c>
      <c r="CW25" s="129" t="str">
        <f t="shared" si="27"/>
        <v/>
      </c>
      <c r="CX25" s="129" t="str">
        <f t="shared" si="28"/>
        <v/>
      </c>
      <c r="CY25" s="129" t="str">
        <f t="shared" si="29"/>
        <v/>
      </c>
      <c r="CZ25" s="129" t="str">
        <f t="shared" si="30"/>
        <v/>
      </c>
      <c r="DA25" s="129" t="str">
        <f t="shared" si="31"/>
        <v/>
      </c>
      <c r="DC25" s="129" t="str">
        <f t="shared" si="80"/>
        <v/>
      </c>
      <c r="DD25" s="129" t="str">
        <f t="shared" si="91"/>
        <v/>
      </c>
      <c r="DE25" s="129" t="str">
        <f t="shared" si="92"/>
        <v/>
      </c>
      <c r="DF25" s="129" t="str">
        <f t="shared" si="93"/>
        <v/>
      </c>
      <c r="DG25" s="129" t="str">
        <f t="shared" si="94"/>
        <v/>
      </c>
      <c r="DH25" s="129" t="str">
        <f t="shared" si="95"/>
        <v/>
      </c>
      <c r="DI25" s="129" t="str">
        <f t="shared" si="96"/>
        <v/>
      </c>
      <c r="DJ25" s="129" t="str">
        <f t="shared" si="97"/>
        <v/>
      </c>
      <c r="DK25" s="129" t="str">
        <f t="shared" si="98"/>
        <v/>
      </c>
      <c r="DL25" s="129" t="str">
        <f t="shared" si="99"/>
        <v/>
      </c>
      <c r="DM25" s="129" t="str">
        <f t="shared" si="100"/>
        <v/>
      </c>
      <c r="DN25" s="129" t="str">
        <f t="shared" si="101"/>
        <v/>
      </c>
      <c r="DO25" s="129" t="str">
        <f t="shared" si="102"/>
        <v/>
      </c>
      <c r="DP25" s="129" t="str">
        <f t="shared" si="103"/>
        <v/>
      </c>
    </row>
    <row r="26" spans="2:120" ht="20.100000000000001" customHeight="1" x14ac:dyDescent="0.25">
      <c r="B26" s="176">
        <v>40</v>
      </c>
      <c r="C26" s="177">
        <v>23</v>
      </c>
      <c r="D26" s="136"/>
      <c r="F26" s="148" t="str">
        <f t="shared" si="33"/>
        <v/>
      </c>
      <c r="G26" s="148" t="str">
        <f t="shared" si="34"/>
        <v/>
      </c>
      <c r="H26" s="157" t="str">
        <f t="shared" si="81"/>
        <v/>
      </c>
      <c r="I26" s="157" t="str">
        <f t="shared" si="1"/>
        <v/>
      </c>
      <c r="J26" s="157" t="str">
        <f t="shared" si="2"/>
        <v/>
      </c>
      <c r="K26" s="157" t="str">
        <f t="shared" si="3"/>
        <v/>
      </c>
      <c r="L26" s="157" t="str">
        <f t="shared" si="4"/>
        <v/>
      </c>
      <c r="M26" s="157" t="str">
        <f t="shared" si="5"/>
        <v/>
      </c>
      <c r="N26" s="157" t="str">
        <f t="shared" si="6"/>
        <v/>
      </c>
      <c r="O26" s="157" t="str">
        <f t="shared" si="7"/>
        <v/>
      </c>
      <c r="P26" s="157" t="str">
        <f t="shared" si="8"/>
        <v/>
      </c>
      <c r="Q26" s="157" t="str">
        <f t="shared" si="9"/>
        <v/>
      </c>
      <c r="R26" s="157" t="str">
        <f t="shared" si="10"/>
        <v/>
      </c>
      <c r="S26" s="157" t="str">
        <f t="shared" si="11"/>
        <v/>
      </c>
      <c r="T26" s="157" t="str">
        <f t="shared" si="12"/>
        <v/>
      </c>
      <c r="U26" s="157" t="str">
        <f t="shared" si="13"/>
        <v/>
      </c>
      <c r="V26" s="153"/>
      <c r="W26" s="130" t="s">
        <v>152</v>
      </c>
      <c r="X26" s="155">
        <f>SQRT((2*1/((1/X15)+X7/lambda_GK))/(C3*X6))</f>
        <v>21.516574145596771</v>
      </c>
      <c r="Y26" s="137" t="s">
        <v>153</v>
      </c>
      <c r="AA26" s="129">
        <f t="shared" si="36"/>
        <v>2</v>
      </c>
      <c r="AB26" s="129" t="e">
        <f t="shared" ref="AB26:AB31" si="108">IF(MOD(ROW(A26),2)=0,ABS(F26-MAX(C41:C54))&gt;ABS(F26-MIN(C41:C54)),AB25)</f>
        <v>#VALUE!</v>
      </c>
      <c r="AC26" s="161" t="str">
        <f t="shared" si="14"/>
        <v/>
      </c>
      <c r="AD26" s="161" t="str">
        <f t="shared" si="15"/>
        <v/>
      </c>
      <c r="AE26" s="161" t="e">
        <f t="shared" si="37"/>
        <v>#DIV/0!</v>
      </c>
      <c r="AF26" s="129" t="e">
        <f t="shared" si="106"/>
        <v>#VALUE!</v>
      </c>
      <c r="AG26" s="129" t="e">
        <f t="shared" si="106"/>
        <v>#VALUE!</v>
      </c>
      <c r="AH26" s="129" t="e">
        <f t="shared" si="106"/>
        <v>#VALUE!</v>
      </c>
      <c r="AI26" s="129" t="e">
        <f t="shared" si="106"/>
        <v>#VALUE!</v>
      </c>
      <c r="AJ26" s="129" t="e">
        <f t="shared" si="106"/>
        <v>#VALUE!</v>
      </c>
      <c r="AK26" s="129" t="e">
        <f t="shared" si="106"/>
        <v>#VALUE!</v>
      </c>
      <c r="AL26" s="129" t="e">
        <f t="shared" si="106"/>
        <v>#VALUE!</v>
      </c>
      <c r="AM26" s="129" t="e">
        <f t="shared" si="106"/>
        <v>#VALUE!</v>
      </c>
      <c r="AN26" s="129" t="e">
        <f t="shared" si="106"/>
        <v>#VALUE!</v>
      </c>
      <c r="AO26" s="129" t="e">
        <f t="shared" si="106"/>
        <v>#VALUE!</v>
      </c>
      <c r="AP26" s="129" t="e">
        <f t="shared" si="106"/>
        <v>#VALUE!</v>
      </c>
      <c r="AQ26" s="129" t="e">
        <f t="shared" si="106"/>
        <v>#VALUE!</v>
      </c>
      <c r="AR26" s="129" t="e">
        <f t="shared" si="106"/>
        <v>#VALUE!</v>
      </c>
      <c r="AS26" s="129" t="e">
        <f t="shared" si="106"/>
        <v>#VALUE!</v>
      </c>
      <c r="AU26" s="129" t="str">
        <f t="shared" si="38"/>
        <v/>
      </c>
      <c r="AV26" s="129" t="str">
        <f t="shared" si="39"/>
        <v/>
      </c>
      <c r="AW26" s="129" t="str">
        <f t="shared" si="40"/>
        <v/>
      </c>
      <c r="AX26" s="129" t="str">
        <f t="shared" si="41"/>
        <v/>
      </c>
      <c r="AY26" s="129" t="str">
        <f t="shared" si="42"/>
        <v/>
      </c>
      <c r="AZ26" s="129" t="str">
        <f t="shared" si="43"/>
        <v/>
      </c>
      <c r="BA26" s="129" t="str">
        <f t="shared" si="44"/>
        <v/>
      </c>
      <c r="BB26" s="129" t="str">
        <f t="shared" si="45"/>
        <v/>
      </c>
      <c r="BC26" s="129" t="str">
        <f t="shared" si="46"/>
        <v/>
      </c>
      <c r="BD26" s="129" t="str">
        <f t="shared" si="47"/>
        <v/>
      </c>
      <c r="BE26" s="129" t="str">
        <f t="shared" si="48"/>
        <v/>
      </c>
      <c r="BF26" s="129" t="str">
        <f t="shared" si="49"/>
        <v/>
      </c>
      <c r="BG26" s="129" t="str">
        <f t="shared" si="50"/>
        <v/>
      </c>
      <c r="BH26" s="129" t="str">
        <f t="shared" si="51"/>
        <v/>
      </c>
      <c r="BJ26" s="129" t="str">
        <f t="shared" si="52"/>
        <v/>
      </c>
      <c r="BK26" s="129" t="str">
        <f t="shared" si="53"/>
        <v/>
      </c>
      <c r="BL26" s="129" t="str">
        <f t="shared" si="54"/>
        <v/>
      </c>
      <c r="BM26" s="129" t="str">
        <f t="shared" si="55"/>
        <v/>
      </c>
      <c r="BN26" s="129" t="str">
        <f t="shared" si="56"/>
        <v/>
      </c>
      <c r="BO26" s="129" t="str">
        <f t="shared" si="57"/>
        <v/>
      </c>
      <c r="BP26" s="129" t="str">
        <f t="shared" si="58"/>
        <v/>
      </c>
      <c r="BQ26" s="129" t="str">
        <f t="shared" si="59"/>
        <v/>
      </c>
      <c r="BR26" s="129" t="str">
        <f t="shared" si="60"/>
        <v/>
      </c>
      <c r="BS26" s="129" t="str">
        <f t="shared" si="61"/>
        <v/>
      </c>
      <c r="BT26" s="129" t="str">
        <f t="shared" si="62"/>
        <v/>
      </c>
      <c r="BU26" s="129" t="str">
        <f t="shared" si="63"/>
        <v/>
      </c>
      <c r="BV26" s="129" t="str">
        <f t="shared" si="64"/>
        <v/>
      </c>
      <c r="BW26" s="129" t="str">
        <f t="shared" si="65"/>
        <v/>
      </c>
      <c r="BY26" s="129" t="str">
        <f t="shared" si="66"/>
        <v/>
      </c>
      <c r="BZ26" s="129" t="str">
        <f t="shared" si="67"/>
        <v/>
      </c>
      <c r="CA26" s="129" t="str">
        <f t="shared" si="68"/>
        <v/>
      </c>
      <c r="CB26" s="129" t="str">
        <f t="shared" si="69"/>
        <v/>
      </c>
      <c r="CC26" s="129" t="str">
        <f t="shared" si="70"/>
        <v/>
      </c>
      <c r="CD26" s="129" t="str">
        <f t="shared" si="71"/>
        <v/>
      </c>
      <c r="CE26" s="129" t="str">
        <f t="shared" si="72"/>
        <v/>
      </c>
      <c r="CF26" s="129" t="str">
        <f t="shared" si="73"/>
        <v/>
      </c>
      <c r="CG26" s="129" t="str">
        <f t="shared" si="74"/>
        <v/>
      </c>
      <c r="CH26" s="129" t="str">
        <f t="shared" si="75"/>
        <v/>
      </c>
      <c r="CI26" s="129" t="str">
        <f t="shared" si="76"/>
        <v/>
      </c>
      <c r="CJ26" s="129" t="str">
        <f t="shared" si="77"/>
        <v/>
      </c>
      <c r="CK26" s="129" t="str">
        <f t="shared" si="78"/>
        <v/>
      </c>
      <c r="CL26" s="129" t="str">
        <f t="shared" si="79"/>
        <v/>
      </c>
      <c r="CN26" s="129" t="str">
        <f t="shared" si="18"/>
        <v/>
      </c>
      <c r="CO26" s="129" t="str">
        <f t="shared" si="19"/>
        <v/>
      </c>
      <c r="CP26" s="129" t="str">
        <f t="shared" si="20"/>
        <v/>
      </c>
      <c r="CQ26" s="129" t="str">
        <f t="shared" si="21"/>
        <v/>
      </c>
      <c r="CR26" s="129" t="str">
        <f t="shared" si="22"/>
        <v/>
      </c>
      <c r="CS26" s="129" t="str">
        <f t="shared" si="23"/>
        <v/>
      </c>
      <c r="CT26" s="129" t="str">
        <f t="shared" si="24"/>
        <v/>
      </c>
      <c r="CU26" s="129" t="str">
        <f t="shared" si="25"/>
        <v/>
      </c>
      <c r="CV26" s="129" t="str">
        <f t="shared" si="26"/>
        <v/>
      </c>
      <c r="CW26" s="129" t="str">
        <f t="shared" si="27"/>
        <v/>
      </c>
      <c r="CX26" s="129" t="str">
        <f t="shared" si="28"/>
        <v/>
      </c>
      <c r="CY26" s="129" t="str">
        <f t="shared" si="29"/>
        <v/>
      </c>
      <c r="CZ26" s="129" t="str">
        <f t="shared" si="30"/>
        <v/>
      </c>
      <c r="DA26" s="129" t="str">
        <f t="shared" si="31"/>
        <v/>
      </c>
      <c r="DC26" s="129" t="str">
        <f t="shared" si="80"/>
        <v/>
      </c>
      <c r="DD26" s="129" t="str">
        <f t="shared" si="91"/>
        <v/>
      </c>
      <c r="DE26" s="129" t="str">
        <f t="shared" si="92"/>
        <v/>
      </c>
      <c r="DF26" s="129" t="str">
        <f t="shared" si="93"/>
        <v/>
      </c>
      <c r="DG26" s="129" t="str">
        <f t="shared" si="94"/>
        <v/>
      </c>
      <c r="DH26" s="129" t="str">
        <f t="shared" si="95"/>
        <v/>
      </c>
      <c r="DI26" s="129" t="str">
        <f t="shared" si="96"/>
        <v/>
      </c>
      <c r="DJ26" s="129" t="str">
        <f t="shared" si="97"/>
        <v/>
      </c>
      <c r="DK26" s="129" t="str">
        <f t="shared" si="98"/>
        <v/>
      </c>
      <c r="DL26" s="129" t="str">
        <f t="shared" si="99"/>
        <v/>
      </c>
      <c r="DM26" s="129" t="str">
        <f t="shared" si="100"/>
        <v/>
      </c>
      <c r="DN26" s="129" t="str">
        <f t="shared" si="101"/>
        <v/>
      </c>
      <c r="DO26" s="129" t="str">
        <f t="shared" si="102"/>
        <v/>
      </c>
      <c r="DP26" s="129" t="str">
        <f t="shared" si="103"/>
        <v/>
      </c>
    </row>
    <row r="27" spans="2:120" ht="20.100000000000001" customHeight="1" x14ac:dyDescent="0.25">
      <c r="B27" s="176"/>
      <c r="C27" s="177">
        <v>24</v>
      </c>
      <c r="D27" s="136"/>
      <c r="F27" s="148" t="str">
        <f t="shared" si="33"/>
        <v/>
      </c>
      <c r="G27" s="148" t="str">
        <f t="shared" si="34"/>
        <v/>
      </c>
      <c r="H27" s="157" t="str">
        <f t="shared" ref="H27:U27" si="109">IFERROR(IF(AF27,ABS(BY27),""),"")</f>
        <v/>
      </c>
      <c r="I27" s="157" t="str">
        <f t="shared" si="109"/>
        <v/>
      </c>
      <c r="J27" s="157" t="str">
        <f t="shared" si="109"/>
        <v/>
      </c>
      <c r="K27" s="157" t="str">
        <f t="shared" si="109"/>
        <v/>
      </c>
      <c r="L27" s="157" t="str">
        <f t="shared" si="109"/>
        <v/>
      </c>
      <c r="M27" s="157" t="str">
        <f t="shared" si="109"/>
        <v/>
      </c>
      <c r="N27" s="157" t="str">
        <f t="shared" si="109"/>
        <v/>
      </c>
      <c r="O27" s="157" t="str">
        <f t="shared" si="109"/>
        <v/>
      </c>
      <c r="P27" s="157" t="str">
        <f t="shared" si="109"/>
        <v/>
      </c>
      <c r="Q27" s="157" t="str">
        <f t="shared" si="109"/>
        <v/>
      </c>
      <c r="R27" s="157" t="str">
        <f t="shared" si="109"/>
        <v/>
      </c>
      <c r="S27" s="157" t="str">
        <f t="shared" si="109"/>
        <v/>
      </c>
      <c r="T27" s="157" t="str">
        <f t="shared" si="109"/>
        <v/>
      </c>
      <c r="U27" s="157" t="str">
        <f t="shared" si="109"/>
        <v/>
      </c>
      <c r="W27" s="132" t="s">
        <v>154</v>
      </c>
      <c r="X27" s="154">
        <f>C9/2000</f>
        <v>0.02</v>
      </c>
      <c r="Y27" s="140" t="s">
        <v>155</v>
      </c>
      <c r="AA27" s="129">
        <f t="shared" si="36"/>
        <v>3</v>
      </c>
      <c r="AB27" s="129" t="e">
        <f t="shared" si="108"/>
        <v>#VALUE!</v>
      </c>
      <c r="AC27" s="161" t="str">
        <f t="shared" si="14"/>
        <v/>
      </c>
      <c r="AD27" s="161" t="str">
        <f t="shared" si="15"/>
        <v/>
      </c>
      <c r="AE27" s="161" t="e">
        <f t="shared" si="37"/>
        <v>#DIV/0!</v>
      </c>
      <c r="AF27" s="129" t="e">
        <f t="shared" si="106"/>
        <v>#VALUE!</v>
      </c>
      <c r="AG27" s="129" t="e">
        <f t="shared" si="106"/>
        <v>#VALUE!</v>
      </c>
      <c r="AH27" s="129" t="e">
        <f t="shared" si="106"/>
        <v>#VALUE!</v>
      </c>
      <c r="AI27" s="129" t="e">
        <f t="shared" si="106"/>
        <v>#VALUE!</v>
      </c>
      <c r="AJ27" s="129" t="e">
        <f t="shared" si="106"/>
        <v>#VALUE!</v>
      </c>
      <c r="AK27" s="129" t="e">
        <f t="shared" si="106"/>
        <v>#VALUE!</v>
      </c>
      <c r="AL27" s="129" t="e">
        <f t="shared" si="106"/>
        <v>#VALUE!</v>
      </c>
      <c r="AM27" s="129" t="e">
        <f t="shared" si="106"/>
        <v>#VALUE!</v>
      </c>
      <c r="AN27" s="129" t="e">
        <f t="shared" si="106"/>
        <v>#VALUE!</v>
      </c>
      <c r="AO27" s="129" t="e">
        <f t="shared" si="106"/>
        <v>#VALUE!</v>
      </c>
      <c r="AP27" s="129" t="e">
        <f t="shared" si="106"/>
        <v>#VALUE!</v>
      </c>
      <c r="AQ27" s="129" t="e">
        <f t="shared" si="106"/>
        <v>#VALUE!</v>
      </c>
      <c r="AR27" s="129" t="e">
        <f t="shared" si="106"/>
        <v>#VALUE!</v>
      </c>
      <c r="AS27" s="129" t="e">
        <f t="shared" si="106"/>
        <v>#VALUE!</v>
      </c>
      <c r="AU27" s="129" t="str">
        <f t="shared" si="38"/>
        <v/>
      </c>
      <c r="AV27" s="129" t="str">
        <f t="shared" si="39"/>
        <v/>
      </c>
      <c r="AW27" s="129" t="str">
        <f t="shared" si="40"/>
        <v/>
      </c>
      <c r="AX27" s="129" t="str">
        <f t="shared" si="41"/>
        <v/>
      </c>
      <c r="AY27" s="129" t="str">
        <f t="shared" si="42"/>
        <v/>
      </c>
      <c r="AZ27" s="129" t="str">
        <f t="shared" si="43"/>
        <v/>
      </c>
      <c r="BA27" s="129" t="str">
        <f t="shared" si="44"/>
        <v/>
      </c>
      <c r="BB27" s="129" t="str">
        <f t="shared" si="45"/>
        <v/>
      </c>
      <c r="BC27" s="129" t="str">
        <f t="shared" si="46"/>
        <v/>
      </c>
      <c r="BD27" s="129" t="str">
        <f t="shared" si="47"/>
        <v/>
      </c>
      <c r="BE27" s="129" t="str">
        <f t="shared" si="48"/>
        <v/>
      </c>
      <c r="BF27" s="129" t="str">
        <f t="shared" si="49"/>
        <v/>
      </c>
      <c r="BG27" s="129" t="str">
        <f t="shared" si="50"/>
        <v/>
      </c>
      <c r="BH27" s="129" t="str">
        <f t="shared" si="51"/>
        <v/>
      </c>
      <c r="BJ27" s="129" t="str">
        <f t="shared" si="52"/>
        <v/>
      </c>
      <c r="BK27" s="129" t="str">
        <f t="shared" si="53"/>
        <v/>
      </c>
      <c r="BL27" s="129" t="str">
        <f t="shared" si="54"/>
        <v/>
      </c>
      <c r="BM27" s="129" t="str">
        <f t="shared" si="55"/>
        <v/>
      </c>
      <c r="BN27" s="129" t="str">
        <f t="shared" si="56"/>
        <v/>
      </c>
      <c r="BO27" s="129" t="str">
        <f t="shared" si="57"/>
        <v/>
      </c>
      <c r="BP27" s="129" t="str">
        <f t="shared" si="58"/>
        <v/>
      </c>
      <c r="BQ27" s="129" t="str">
        <f t="shared" si="59"/>
        <v/>
      </c>
      <c r="BR27" s="129" t="str">
        <f t="shared" si="60"/>
        <v/>
      </c>
      <c r="BS27" s="129" t="str">
        <f t="shared" si="61"/>
        <v/>
      </c>
      <c r="BT27" s="129" t="str">
        <f t="shared" si="62"/>
        <v/>
      </c>
      <c r="BU27" s="129" t="str">
        <f t="shared" si="63"/>
        <v/>
      </c>
      <c r="BV27" s="129" t="str">
        <f t="shared" si="64"/>
        <v/>
      </c>
      <c r="BW27" s="129" t="str">
        <f t="shared" si="65"/>
        <v/>
      </c>
      <c r="BY27" s="129" t="str">
        <f t="shared" si="66"/>
        <v/>
      </c>
      <c r="BZ27" s="129" t="str">
        <f t="shared" si="67"/>
        <v/>
      </c>
      <c r="CA27" s="129" t="str">
        <f t="shared" si="68"/>
        <v/>
      </c>
      <c r="CB27" s="129" t="str">
        <f t="shared" si="69"/>
        <v/>
      </c>
      <c r="CC27" s="129" t="str">
        <f t="shared" si="70"/>
        <v/>
      </c>
      <c r="CD27" s="129" t="str">
        <f t="shared" si="71"/>
        <v/>
      </c>
      <c r="CE27" s="129" t="str">
        <f t="shared" si="72"/>
        <v/>
      </c>
      <c r="CF27" s="129" t="str">
        <f t="shared" si="73"/>
        <v/>
      </c>
      <c r="CG27" s="129" t="str">
        <f t="shared" si="74"/>
        <v/>
      </c>
      <c r="CH27" s="129" t="str">
        <f t="shared" si="75"/>
        <v/>
      </c>
      <c r="CI27" s="129" t="str">
        <f t="shared" si="76"/>
        <v/>
      </c>
      <c r="CJ27" s="129" t="str">
        <f t="shared" si="77"/>
        <v/>
      </c>
      <c r="CK27" s="129" t="str">
        <f t="shared" si="78"/>
        <v/>
      </c>
      <c r="CL27" s="129" t="str">
        <f t="shared" si="79"/>
        <v/>
      </c>
      <c r="CN27" s="129" t="str">
        <f t="shared" si="18"/>
        <v/>
      </c>
      <c r="CO27" s="129" t="str">
        <f t="shared" si="19"/>
        <v/>
      </c>
      <c r="CP27" s="129" t="str">
        <f t="shared" si="20"/>
        <v/>
      </c>
      <c r="CQ27" s="129" t="str">
        <f t="shared" si="21"/>
        <v/>
      </c>
      <c r="CR27" s="129" t="str">
        <f t="shared" si="22"/>
        <v/>
      </c>
      <c r="CS27" s="129" t="str">
        <f t="shared" si="23"/>
        <v/>
      </c>
      <c r="CT27" s="129" t="str">
        <f t="shared" si="24"/>
        <v/>
      </c>
      <c r="CU27" s="129" t="str">
        <f t="shared" si="25"/>
        <v/>
      </c>
      <c r="CV27" s="129" t="str">
        <f t="shared" si="26"/>
        <v/>
      </c>
      <c r="CW27" s="129" t="str">
        <f t="shared" si="27"/>
        <v/>
      </c>
      <c r="CX27" s="129" t="str">
        <f t="shared" si="28"/>
        <v/>
      </c>
      <c r="CY27" s="129" t="str">
        <f t="shared" si="29"/>
        <v/>
      </c>
      <c r="CZ27" s="129" t="str">
        <f t="shared" si="30"/>
        <v/>
      </c>
      <c r="DA27" s="129" t="str">
        <f t="shared" si="31"/>
        <v/>
      </c>
      <c r="DC27" s="129" t="str">
        <f t="shared" si="80"/>
        <v/>
      </c>
      <c r="DD27" s="129" t="str">
        <f t="shared" si="91"/>
        <v/>
      </c>
      <c r="DE27" s="129" t="str">
        <f t="shared" si="92"/>
        <v/>
      </c>
      <c r="DF27" s="129" t="str">
        <f t="shared" si="93"/>
        <v/>
      </c>
      <c r="DG27" s="129" t="str">
        <f t="shared" si="94"/>
        <v/>
      </c>
      <c r="DH27" s="129" t="str">
        <f t="shared" si="95"/>
        <v/>
      </c>
      <c r="DI27" s="129" t="str">
        <f t="shared" si="96"/>
        <v/>
      </c>
      <c r="DJ27" s="129" t="str">
        <f t="shared" si="97"/>
        <v/>
      </c>
      <c r="DK27" s="129" t="str">
        <f t="shared" si="98"/>
        <v/>
      </c>
      <c r="DL27" s="129" t="str">
        <f t="shared" si="99"/>
        <v/>
      </c>
      <c r="DM27" s="129" t="str">
        <f t="shared" si="100"/>
        <v/>
      </c>
      <c r="DN27" s="129" t="str">
        <f t="shared" si="101"/>
        <v/>
      </c>
      <c r="DO27" s="129" t="str">
        <f t="shared" si="102"/>
        <v/>
      </c>
      <c r="DP27" s="129" t="str">
        <f t="shared" si="103"/>
        <v/>
      </c>
    </row>
    <row r="28" spans="2:120" ht="20.100000000000001" customHeight="1" thickBot="1" x14ac:dyDescent="0.3">
      <c r="B28" s="176"/>
      <c r="C28" s="177">
        <v>25</v>
      </c>
      <c r="D28" s="136"/>
      <c r="F28" s="148" t="str">
        <f t="shared" si="33"/>
        <v/>
      </c>
      <c r="G28" s="148" t="str">
        <f t="shared" si="34"/>
        <v/>
      </c>
      <c r="H28" s="157" t="str">
        <f t="shared" si="81"/>
        <v/>
      </c>
      <c r="I28" s="157" t="str">
        <f t="shared" si="1"/>
        <v/>
      </c>
      <c r="J28" s="157" t="str">
        <f t="shared" si="2"/>
        <v/>
      </c>
      <c r="K28" s="157" t="str">
        <f t="shared" si="3"/>
        <v/>
      </c>
      <c r="L28" s="157" t="str">
        <f t="shared" si="4"/>
        <v/>
      </c>
      <c r="M28" s="157" t="str">
        <f t="shared" si="5"/>
        <v/>
      </c>
      <c r="N28" s="157" t="str">
        <f t="shared" si="6"/>
        <v/>
      </c>
      <c r="O28" s="157" t="str">
        <f t="shared" si="7"/>
        <v/>
      </c>
      <c r="P28" s="157" t="str">
        <f t="shared" si="8"/>
        <v/>
      </c>
      <c r="Q28" s="157" t="str">
        <f t="shared" si="9"/>
        <v/>
      </c>
      <c r="R28" s="157" t="str">
        <f t="shared" si="10"/>
        <v/>
      </c>
      <c r="S28" s="157" t="str">
        <f t="shared" si="11"/>
        <v/>
      </c>
      <c r="T28" s="157" t="str">
        <f t="shared" si="12"/>
        <v/>
      </c>
      <c r="U28" s="157" t="str">
        <f t="shared" si="13"/>
        <v/>
      </c>
      <c r="W28" s="164" t="s">
        <v>156</v>
      </c>
      <c r="X28" s="156">
        <f>TANH(X26*X27)/(X26*X27)</f>
        <v>0.94252526875511333</v>
      </c>
      <c r="Y28" s="143" t="s">
        <v>157</v>
      </c>
      <c r="AA28" s="129">
        <f t="shared" si="36"/>
        <v>0</v>
      </c>
      <c r="AB28" s="129" t="e">
        <f t="shared" si="108"/>
        <v>#VALUE!</v>
      </c>
      <c r="AC28" s="161" t="str">
        <f t="shared" si="14"/>
        <v/>
      </c>
      <c r="AD28" s="161" t="str">
        <f t="shared" si="15"/>
        <v/>
      </c>
      <c r="AE28" s="161" t="e">
        <f t="shared" si="37"/>
        <v>#DIV/0!</v>
      </c>
      <c r="AF28" s="129" t="e">
        <f t="shared" si="106"/>
        <v>#VALUE!</v>
      </c>
      <c r="AG28" s="129" t="e">
        <f t="shared" si="106"/>
        <v>#VALUE!</v>
      </c>
      <c r="AH28" s="129" t="e">
        <f t="shared" si="106"/>
        <v>#VALUE!</v>
      </c>
      <c r="AI28" s="129" t="e">
        <f t="shared" si="106"/>
        <v>#VALUE!</v>
      </c>
      <c r="AJ28" s="129" t="e">
        <f t="shared" si="106"/>
        <v>#VALUE!</v>
      </c>
      <c r="AK28" s="129" t="e">
        <f t="shared" si="106"/>
        <v>#VALUE!</v>
      </c>
      <c r="AL28" s="129" t="e">
        <f t="shared" si="106"/>
        <v>#VALUE!</v>
      </c>
      <c r="AM28" s="129" t="e">
        <f t="shared" si="106"/>
        <v>#VALUE!</v>
      </c>
      <c r="AN28" s="129" t="e">
        <f t="shared" si="106"/>
        <v>#VALUE!</v>
      </c>
      <c r="AO28" s="129" t="e">
        <f t="shared" si="106"/>
        <v>#VALUE!</v>
      </c>
      <c r="AP28" s="129" t="e">
        <f t="shared" si="106"/>
        <v>#VALUE!</v>
      </c>
      <c r="AQ28" s="129" t="e">
        <f t="shared" si="106"/>
        <v>#VALUE!</v>
      </c>
      <c r="AR28" s="129" t="e">
        <f t="shared" si="106"/>
        <v>#VALUE!</v>
      </c>
      <c r="AS28" s="129" t="e">
        <f t="shared" si="106"/>
        <v>#VALUE!</v>
      </c>
      <c r="AU28" s="129" t="str">
        <f t="shared" si="38"/>
        <v/>
      </c>
      <c r="AV28" s="129" t="str">
        <f t="shared" si="39"/>
        <v/>
      </c>
      <c r="AW28" s="129" t="str">
        <f t="shared" si="40"/>
        <v/>
      </c>
      <c r="AX28" s="129" t="str">
        <f t="shared" si="41"/>
        <v/>
      </c>
      <c r="AY28" s="129" t="str">
        <f t="shared" si="42"/>
        <v/>
      </c>
      <c r="AZ28" s="129" t="str">
        <f t="shared" si="43"/>
        <v/>
      </c>
      <c r="BA28" s="129" t="str">
        <f t="shared" si="44"/>
        <v/>
      </c>
      <c r="BB28" s="129" t="str">
        <f t="shared" si="45"/>
        <v/>
      </c>
      <c r="BC28" s="129" t="str">
        <f t="shared" si="46"/>
        <v/>
      </c>
      <c r="BD28" s="129" t="str">
        <f t="shared" si="47"/>
        <v/>
      </c>
      <c r="BE28" s="129" t="str">
        <f t="shared" si="48"/>
        <v/>
      </c>
      <c r="BF28" s="129" t="str">
        <f t="shared" si="49"/>
        <v/>
      </c>
      <c r="BG28" s="129" t="str">
        <f t="shared" si="50"/>
        <v/>
      </c>
      <c r="BH28" s="129" t="str">
        <f t="shared" si="51"/>
        <v/>
      </c>
      <c r="BJ28" s="129" t="str">
        <f t="shared" si="52"/>
        <v/>
      </c>
      <c r="BK28" s="129" t="str">
        <f t="shared" si="53"/>
        <v/>
      </c>
      <c r="BL28" s="129" t="str">
        <f t="shared" si="54"/>
        <v/>
      </c>
      <c r="BM28" s="129" t="str">
        <f t="shared" si="55"/>
        <v/>
      </c>
      <c r="BN28" s="129" t="str">
        <f t="shared" si="56"/>
        <v/>
      </c>
      <c r="BO28" s="129" t="str">
        <f t="shared" si="57"/>
        <v/>
      </c>
      <c r="BP28" s="129" t="str">
        <f t="shared" si="58"/>
        <v/>
      </c>
      <c r="BQ28" s="129" t="str">
        <f t="shared" si="59"/>
        <v/>
      </c>
      <c r="BR28" s="129" t="str">
        <f t="shared" si="60"/>
        <v/>
      </c>
      <c r="BS28" s="129" t="str">
        <f t="shared" si="61"/>
        <v/>
      </c>
      <c r="BT28" s="129" t="str">
        <f t="shared" si="62"/>
        <v/>
      </c>
      <c r="BU28" s="129" t="str">
        <f t="shared" si="63"/>
        <v/>
      </c>
      <c r="BV28" s="129" t="str">
        <f t="shared" si="64"/>
        <v/>
      </c>
      <c r="BW28" s="129" t="str">
        <f t="shared" si="65"/>
        <v/>
      </c>
      <c r="BY28" s="129" t="str">
        <f t="shared" si="66"/>
        <v/>
      </c>
      <c r="BZ28" s="129" t="str">
        <f t="shared" si="67"/>
        <v/>
      </c>
      <c r="CA28" s="129" t="str">
        <f t="shared" si="68"/>
        <v/>
      </c>
      <c r="CB28" s="129" t="str">
        <f t="shared" si="69"/>
        <v/>
      </c>
      <c r="CC28" s="129" t="str">
        <f t="shared" si="70"/>
        <v/>
      </c>
      <c r="CD28" s="129" t="str">
        <f t="shared" si="71"/>
        <v/>
      </c>
      <c r="CE28" s="129" t="str">
        <f t="shared" si="72"/>
        <v/>
      </c>
      <c r="CF28" s="129" t="str">
        <f t="shared" si="73"/>
        <v/>
      </c>
      <c r="CG28" s="129" t="str">
        <f t="shared" si="74"/>
        <v/>
      </c>
      <c r="CH28" s="129" t="str">
        <f t="shared" si="75"/>
        <v/>
      </c>
      <c r="CI28" s="129" t="str">
        <f t="shared" si="76"/>
        <v/>
      </c>
      <c r="CJ28" s="129" t="str">
        <f t="shared" si="77"/>
        <v/>
      </c>
      <c r="CK28" s="129" t="str">
        <f t="shared" si="78"/>
        <v/>
      </c>
      <c r="CL28" s="129" t="str">
        <f t="shared" si="79"/>
        <v/>
      </c>
      <c r="CN28" s="129" t="str">
        <f t="shared" si="18"/>
        <v/>
      </c>
      <c r="CO28" s="129" t="str">
        <f t="shared" si="19"/>
        <v/>
      </c>
      <c r="CP28" s="129" t="str">
        <f t="shared" si="20"/>
        <v/>
      </c>
      <c r="CQ28" s="129" t="str">
        <f t="shared" si="21"/>
        <v/>
      </c>
      <c r="CR28" s="129" t="str">
        <f t="shared" si="22"/>
        <v/>
      </c>
      <c r="CS28" s="129" t="str">
        <f t="shared" si="23"/>
        <v/>
      </c>
      <c r="CT28" s="129" t="str">
        <f t="shared" si="24"/>
        <v/>
      </c>
      <c r="CU28" s="129" t="str">
        <f t="shared" si="25"/>
        <v/>
      </c>
      <c r="CV28" s="129" t="str">
        <f t="shared" si="26"/>
        <v/>
      </c>
      <c r="CW28" s="129" t="str">
        <f t="shared" si="27"/>
        <v/>
      </c>
      <c r="CX28" s="129" t="str">
        <f t="shared" si="28"/>
        <v/>
      </c>
      <c r="CY28" s="129" t="str">
        <f t="shared" si="29"/>
        <v/>
      </c>
      <c r="CZ28" s="129" t="str">
        <f t="shared" si="30"/>
        <v/>
      </c>
      <c r="DA28" s="129" t="str">
        <f t="shared" si="31"/>
        <v/>
      </c>
      <c r="DC28" s="129" t="str">
        <f t="shared" si="80"/>
        <v/>
      </c>
      <c r="DD28" s="129" t="str">
        <f t="shared" si="91"/>
        <v/>
      </c>
      <c r="DE28" s="129" t="str">
        <f t="shared" si="92"/>
        <v/>
      </c>
      <c r="DF28" s="129" t="str">
        <f t="shared" si="93"/>
        <v/>
      </c>
      <c r="DG28" s="129" t="str">
        <f t="shared" si="94"/>
        <v/>
      </c>
      <c r="DH28" s="129" t="str">
        <f t="shared" si="95"/>
        <v/>
      </c>
      <c r="DI28" s="129" t="str">
        <f t="shared" si="96"/>
        <v/>
      </c>
      <c r="DJ28" s="129" t="str">
        <f t="shared" si="97"/>
        <v/>
      </c>
      <c r="DK28" s="129" t="str">
        <f t="shared" si="98"/>
        <v/>
      </c>
      <c r="DL28" s="129" t="str">
        <f t="shared" si="99"/>
        <v/>
      </c>
      <c r="DM28" s="129" t="str">
        <f t="shared" si="100"/>
        <v/>
      </c>
      <c r="DN28" s="129" t="str">
        <f t="shared" si="101"/>
        <v/>
      </c>
      <c r="DO28" s="129" t="str">
        <f t="shared" si="102"/>
        <v/>
      </c>
      <c r="DP28" s="129" t="str">
        <f t="shared" si="103"/>
        <v/>
      </c>
    </row>
    <row r="29" spans="2:120" ht="20.100000000000001" customHeight="1" x14ac:dyDescent="0.25">
      <c r="B29" s="176"/>
      <c r="C29" s="177">
        <v>26</v>
      </c>
      <c r="D29" s="136"/>
      <c r="F29" s="148" t="str">
        <f t="shared" si="33"/>
        <v/>
      </c>
      <c r="G29" s="148" t="str">
        <f t="shared" si="34"/>
        <v/>
      </c>
      <c r="H29" s="157" t="str">
        <f t="shared" ref="H29:U29" si="110">IFERROR(IF(AF29,ABS(BY29),""),"")</f>
        <v/>
      </c>
      <c r="I29" s="157" t="str">
        <f t="shared" si="110"/>
        <v/>
      </c>
      <c r="J29" s="157" t="str">
        <f t="shared" si="110"/>
        <v/>
      </c>
      <c r="K29" s="157" t="str">
        <f t="shared" si="110"/>
        <v/>
      </c>
      <c r="L29" s="157" t="str">
        <f t="shared" si="110"/>
        <v/>
      </c>
      <c r="M29" s="157" t="str">
        <f t="shared" si="110"/>
        <v/>
      </c>
      <c r="N29" s="157" t="str">
        <f t="shared" si="110"/>
        <v/>
      </c>
      <c r="O29" s="157" t="str">
        <f t="shared" si="110"/>
        <v/>
      </c>
      <c r="P29" s="157" t="str">
        <f t="shared" si="110"/>
        <v/>
      </c>
      <c r="Q29" s="157" t="str">
        <f t="shared" si="110"/>
        <v/>
      </c>
      <c r="R29" s="157" t="str">
        <f t="shared" si="110"/>
        <v/>
      </c>
      <c r="S29" s="157" t="str">
        <f t="shared" si="110"/>
        <v/>
      </c>
      <c r="T29" s="157" t="str">
        <f t="shared" si="110"/>
        <v/>
      </c>
      <c r="U29" s="157" t="str">
        <f t="shared" si="110"/>
        <v/>
      </c>
      <c r="AA29" s="129">
        <f t="shared" si="36"/>
        <v>1</v>
      </c>
      <c r="AB29" s="129" t="e">
        <f t="shared" si="108"/>
        <v>#VALUE!</v>
      </c>
      <c r="AC29" s="161" t="str">
        <f t="shared" si="14"/>
        <v/>
      </c>
      <c r="AD29" s="161" t="str">
        <f t="shared" si="15"/>
        <v/>
      </c>
      <c r="AE29" s="161" t="e">
        <f t="shared" si="37"/>
        <v>#DIV/0!</v>
      </c>
      <c r="AF29" s="129" t="e">
        <f t="shared" si="106"/>
        <v>#VALUE!</v>
      </c>
      <c r="AG29" s="129" t="e">
        <f t="shared" si="106"/>
        <v>#VALUE!</v>
      </c>
      <c r="AH29" s="129" t="e">
        <f t="shared" si="106"/>
        <v>#VALUE!</v>
      </c>
      <c r="AI29" s="129" t="e">
        <f t="shared" si="106"/>
        <v>#VALUE!</v>
      </c>
      <c r="AJ29" s="129" t="e">
        <f t="shared" si="106"/>
        <v>#VALUE!</v>
      </c>
      <c r="AK29" s="129" t="e">
        <f t="shared" si="106"/>
        <v>#VALUE!</v>
      </c>
      <c r="AL29" s="129" t="e">
        <f t="shared" si="106"/>
        <v>#VALUE!</v>
      </c>
      <c r="AM29" s="129" t="e">
        <f t="shared" si="106"/>
        <v>#VALUE!</v>
      </c>
      <c r="AN29" s="129" t="e">
        <f t="shared" si="106"/>
        <v>#VALUE!</v>
      </c>
      <c r="AO29" s="129" t="e">
        <f t="shared" si="106"/>
        <v>#VALUE!</v>
      </c>
      <c r="AP29" s="129" t="e">
        <f t="shared" si="106"/>
        <v>#VALUE!</v>
      </c>
      <c r="AQ29" s="129" t="e">
        <f t="shared" si="106"/>
        <v>#VALUE!</v>
      </c>
      <c r="AR29" s="129" t="e">
        <f t="shared" si="106"/>
        <v>#VALUE!</v>
      </c>
      <c r="AS29" s="129" t="e">
        <f t="shared" si="106"/>
        <v>#VALUE!</v>
      </c>
      <c r="AU29" s="129" t="str">
        <f t="shared" si="38"/>
        <v/>
      </c>
      <c r="AV29" s="129" t="str">
        <f t="shared" si="39"/>
        <v/>
      </c>
      <c r="AW29" s="129" t="str">
        <f t="shared" si="40"/>
        <v/>
      </c>
      <c r="AX29" s="129" t="str">
        <f t="shared" si="41"/>
        <v/>
      </c>
      <c r="AY29" s="129" t="str">
        <f t="shared" si="42"/>
        <v/>
      </c>
      <c r="AZ29" s="129" t="str">
        <f t="shared" si="43"/>
        <v/>
      </c>
      <c r="BA29" s="129" t="str">
        <f t="shared" si="44"/>
        <v/>
      </c>
      <c r="BB29" s="129" t="str">
        <f t="shared" si="45"/>
        <v/>
      </c>
      <c r="BC29" s="129" t="str">
        <f t="shared" si="46"/>
        <v/>
      </c>
      <c r="BD29" s="129" t="str">
        <f t="shared" si="47"/>
        <v/>
      </c>
      <c r="BE29" s="129" t="str">
        <f t="shared" si="48"/>
        <v/>
      </c>
      <c r="BF29" s="129" t="str">
        <f t="shared" si="49"/>
        <v/>
      </c>
      <c r="BG29" s="129" t="str">
        <f t="shared" si="50"/>
        <v/>
      </c>
      <c r="BH29" s="129" t="str">
        <f t="shared" si="51"/>
        <v/>
      </c>
      <c r="BJ29" s="129" t="str">
        <f t="shared" si="52"/>
        <v/>
      </c>
      <c r="BK29" s="129" t="str">
        <f t="shared" si="53"/>
        <v/>
      </c>
      <c r="BL29" s="129" t="str">
        <f t="shared" si="54"/>
        <v/>
      </c>
      <c r="BM29" s="129" t="str">
        <f t="shared" si="55"/>
        <v/>
      </c>
      <c r="BN29" s="129" t="str">
        <f t="shared" si="56"/>
        <v/>
      </c>
      <c r="BO29" s="129" t="str">
        <f t="shared" si="57"/>
        <v/>
      </c>
      <c r="BP29" s="129" t="str">
        <f t="shared" si="58"/>
        <v/>
      </c>
      <c r="BQ29" s="129" t="str">
        <f t="shared" si="59"/>
        <v/>
      </c>
      <c r="BR29" s="129" t="str">
        <f t="shared" si="60"/>
        <v/>
      </c>
      <c r="BS29" s="129" t="str">
        <f t="shared" si="61"/>
        <v/>
      </c>
      <c r="BT29" s="129" t="str">
        <f t="shared" si="62"/>
        <v/>
      </c>
      <c r="BU29" s="129" t="str">
        <f t="shared" si="63"/>
        <v/>
      </c>
      <c r="BV29" s="129" t="str">
        <f t="shared" si="64"/>
        <v/>
      </c>
      <c r="BW29" s="129" t="str">
        <f t="shared" si="65"/>
        <v/>
      </c>
      <c r="BY29" s="129" t="str">
        <f t="shared" si="66"/>
        <v/>
      </c>
      <c r="BZ29" s="129" t="str">
        <f t="shared" si="67"/>
        <v/>
      </c>
      <c r="CA29" s="129" t="str">
        <f t="shared" si="68"/>
        <v/>
      </c>
      <c r="CB29" s="129" t="str">
        <f t="shared" si="69"/>
        <v/>
      </c>
      <c r="CC29" s="129" t="str">
        <f t="shared" si="70"/>
        <v/>
      </c>
      <c r="CD29" s="129" t="str">
        <f t="shared" si="71"/>
        <v/>
      </c>
      <c r="CE29" s="129" t="str">
        <f t="shared" si="72"/>
        <v/>
      </c>
      <c r="CF29" s="129" t="str">
        <f t="shared" si="73"/>
        <v/>
      </c>
      <c r="CG29" s="129" t="str">
        <f t="shared" si="74"/>
        <v/>
      </c>
      <c r="CH29" s="129" t="str">
        <f t="shared" si="75"/>
        <v/>
      </c>
      <c r="CI29" s="129" t="str">
        <f t="shared" si="76"/>
        <v/>
      </c>
      <c r="CJ29" s="129" t="str">
        <f t="shared" si="77"/>
        <v/>
      </c>
      <c r="CK29" s="129" t="str">
        <f t="shared" si="78"/>
        <v/>
      </c>
      <c r="CL29" s="129" t="str">
        <f t="shared" si="79"/>
        <v/>
      </c>
      <c r="CN29" s="129" t="str">
        <f t="shared" si="18"/>
        <v/>
      </c>
      <c r="CO29" s="129" t="str">
        <f t="shared" si="19"/>
        <v/>
      </c>
      <c r="CP29" s="129" t="str">
        <f t="shared" si="20"/>
        <v/>
      </c>
      <c r="CQ29" s="129" t="str">
        <f t="shared" si="21"/>
        <v/>
      </c>
      <c r="CR29" s="129" t="str">
        <f t="shared" si="22"/>
        <v/>
      </c>
      <c r="CS29" s="129" t="str">
        <f t="shared" si="23"/>
        <v/>
      </c>
      <c r="CT29" s="129" t="str">
        <f t="shared" si="24"/>
        <v/>
      </c>
      <c r="CU29" s="129" t="str">
        <f t="shared" si="25"/>
        <v/>
      </c>
      <c r="CV29" s="129" t="str">
        <f t="shared" si="26"/>
        <v/>
      </c>
      <c r="CW29" s="129" t="str">
        <f t="shared" si="27"/>
        <v/>
      </c>
      <c r="CX29" s="129" t="str">
        <f t="shared" si="28"/>
        <v/>
      </c>
      <c r="CY29" s="129" t="str">
        <f t="shared" si="29"/>
        <v/>
      </c>
      <c r="CZ29" s="129" t="str">
        <f t="shared" si="30"/>
        <v/>
      </c>
      <c r="DA29" s="129" t="str">
        <f t="shared" si="31"/>
        <v/>
      </c>
      <c r="DC29" s="129" t="str">
        <f t="shared" si="80"/>
        <v/>
      </c>
      <c r="DD29" s="129" t="str">
        <f t="shared" si="91"/>
        <v/>
      </c>
      <c r="DE29" s="129" t="str">
        <f t="shared" si="92"/>
        <v/>
      </c>
      <c r="DF29" s="129" t="str">
        <f t="shared" si="93"/>
        <v/>
      </c>
      <c r="DG29" s="129" t="str">
        <f t="shared" si="94"/>
        <v/>
      </c>
      <c r="DH29" s="129" t="str">
        <f t="shared" si="95"/>
        <v/>
      </c>
      <c r="DI29" s="129" t="str">
        <f t="shared" si="96"/>
        <v/>
      </c>
      <c r="DJ29" s="129" t="str">
        <f t="shared" si="97"/>
        <v/>
      </c>
      <c r="DK29" s="129" t="str">
        <f t="shared" si="98"/>
        <v/>
      </c>
      <c r="DL29" s="129" t="str">
        <f t="shared" si="99"/>
        <v/>
      </c>
      <c r="DM29" s="129" t="str">
        <f t="shared" si="100"/>
        <v/>
      </c>
      <c r="DN29" s="129" t="str">
        <f t="shared" si="101"/>
        <v/>
      </c>
      <c r="DO29" s="129" t="str">
        <f t="shared" si="102"/>
        <v/>
      </c>
      <c r="DP29" s="129" t="str">
        <f t="shared" si="103"/>
        <v/>
      </c>
    </row>
    <row r="30" spans="2:120" ht="20.100000000000001" customHeight="1" x14ac:dyDescent="0.25">
      <c r="B30" s="176"/>
      <c r="C30" s="177"/>
      <c r="D30" s="136"/>
      <c r="F30" s="148" t="str">
        <f t="shared" si="33"/>
        <v/>
      </c>
      <c r="G30" s="148" t="str">
        <f t="shared" si="34"/>
        <v/>
      </c>
      <c r="H30" s="157" t="str">
        <f t="shared" si="81"/>
        <v/>
      </c>
      <c r="I30" s="157" t="str">
        <f t="shared" si="1"/>
        <v/>
      </c>
      <c r="J30" s="157" t="str">
        <f t="shared" si="2"/>
        <v/>
      </c>
      <c r="K30" s="157" t="str">
        <f t="shared" si="3"/>
        <v/>
      </c>
      <c r="L30" s="157" t="str">
        <f t="shared" si="4"/>
        <v/>
      </c>
      <c r="M30" s="157" t="str">
        <f t="shared" si="5"/>
        <v/>
      </c>
      <c r="N30" s="157" t="str">
        <f t="shared" si="6"/>
        <v/>
      </c>
      <c r="O30" s="157" t="str">
        <f t="shared" si="7"/>
        <v/>
      </c>
      <c r="P30" s="157" t="str">
        <f t="shared" si="8"/>
        <v/>
      </c>
      <c r="Q30" s="157" t="str">
        <f t="shared" si="9"/>
        <v/>
      </c>
      <c r="R30" s="157" t="str">
        <f t="shared" si="10"/>
        <v/>
      </c>
      <c r="S30" s="157" t="str">
        <f t="shared" si="11"/>
        <v/>
      </c>
      <c r="T30" s="157" t="str">
        <f t="shared" si="12"/>
        <v/>
      </c>
      <c r="U30" s="157" t="str">
        <f t="shared" si="13"/>
        <v/>
      </c>
      <c r="AA30" s="129">
        <f t="shared" si="36"/>
        <v>2</v>
      </c>
      <c r="AB30" s="129" t="e">
        <f t="shared" si="108"/>
        <v>#VALUE!</v>
      </c>
      <c r="AC30" s="161" t="str">
        <f t="shared" si="14"/>
        <v/>
      </c>
      <c r="AD30" s="161" t="str">
        <f t="shared" si="15"/>
        <v/>
      </c>
      <c r="AE30" s="161" t="e">
        <f t="shared" si="37"/>
        <v>#DIV/0!</v>
      </c>
      <c r="AF30" s="129" t="e">
        <f t="shared" si="106"/>
        <v>#VALUE!</v>
      </c>
      <c r="AG30" s="129" t="e">
        <f t="shared" si="106"/>
        <v>#VALUE!</v>
      </c>
      <c r="AH30" s="129" t="e">
        <f t="shared" si="106"/>
        <v>#VALUE!</v>
      </c>
      <c r="AI30" s="129" t="e">
        <f t="shared" si="106"/>
        <v>#VALUE!</v>
      </c>
      <c r="AJ30" s="129" t="e">
        <f t="shared" si="106"/>
        <v>#VALUE!</v>
      </c>
      <c r="AK30" s="129" t="e">
        <f t="shared" si="106"/>
        <v>#VALUE!</v>
      </c>
      <c r="AL30" s="129" t="e">
        <f t="shared" si="106"/>
        <v>#VALUE!</v>
      </c>
      <c r="AM30" s="129" t="e">
        <f t="shared" si="106"/>
        <v>#VALUE!</v>
      </c>
      <c r="AN30" s="129" t="e">
        <f t="shared" si="106"/>
        <v>#VALUE!</v>
      </c>
      <c r="AO30" s="129" t="e">
        <f t="shared" si="106"/>
        <v>#VALUE!</v>
      </c>
      <c r="AP30" s="129" t="e">
        <f t="shared" si="106"/>
        <v>#VALUE!</v>
      </c>
      <c r="AQ30" s="129" t="e">
        <f t="shared" si="106"/>
        <v>#VALUE!</v>
      </c>
      <c r="AR30" s="129" t="e">
        <f t="shared" si="106"/>
        <v>#VALUE!</v>
      </c>
      <c r="AS30" s="129" t="e">
        <f t="shared" si="106"/>
        <v>#VALUE!</v>
      </c>
      <c r="AU30" s="129" t="str">
        <f t="shared" si="38"/>
        <v/>
      </c>
      <c r="AV30" s="129" t="str">
        <f t="shared" si="39"/>
        <v/>
      </c>
      <c r="AW30" s="129" t="str">
        <f t="shared" si="40"/>
        <v/>
      </c>
      <c r="AX30" s="129" t="str">
        <f t="shared" si="41"/>
        <v/>
      </c>
      <c r="AY30" s="129" t="str">
        <f t="shared" si="42"/>
        <v/>
      </c>
      <c r="AZ30" s="129" t="str">
        <f t="shared" si="43"/>
        <v/>
      </c>
      <c r="BA30" s="129" t="str">
        <f t="shared" si="44"/>
        <v/>
      </c>
      <c r="BB30" s="129" t="str">
        <f t="shared" si="45"/>
        <v/>
      </c>
      <c r="BC30" s="129" t="str">
        <f t="shared" si="46"/>
        <v/>
      </c>
      <c r="BD30" s="129" t="str">
        <f t="shared" si="47"/>
        <v/>
      </c>
      <c r="BE30" s="129" t="str">
        <f t="shared" si="48"/>
        <v/>
      </c>
      <c r="BF30" s="129" t="str">
        <f t="shared" si="49"/>
        <v/>
      </c>
      <c r="BG30" s="129" t="str">
        <f t="shared" si="50"/>
        <v/>
      </c>
      <c r="BH30" s="129" t="str">
        <f t="shared" si="51"/>
        <v/>
      </c>
      <c r="BJ30" s="129" t="str">
        <f t="shared" si="52"/>
        <v/>
      </c>
      <c r="BK30" s="129" t="str">
        <f t="shared" si="53"/>
        <v/>
      </c>
      <c r="BL30" s="129" t="str">
        <f t="shared" si="54"/>
        <v/>
      </c>
      <c r="BM30" s="129" t="str">
        <f t="shared" si="55"/>
        <v/>
      </c>
      <c r="BN30" s="129" t="str">
        <f t="shared" si="56"/>
        <v/>
      </c>
      <c r="BO30" s="129" t="str">
        <f t="shared" si="57"/>
        <v/>
      </c>
      <c r="BP30" s="129" t="str">
        <f t="shared" si="58"/>
        <v/>
      </c>
      <c r="BQ30" s="129" t="str">
        <f t="shared" si="59"/>
        <v/>
      </c>
      <c r="BR30" s="129" t="str">
        <f t="shared" si="60"/>
        <v/>
      </c>
      <c r="BS30" s="129" t="str">
        <f t="shared" si="61"/>
        <v/>
      </c>
      <c r="BT30" s="129" t="str">
        <f t="shared" si="62"/>
        <v/>
      </c>
      <c r="BU30" s="129" t="str">
        <f t="shared" si="63"/>
        <v/>
      </c>
      <c r="BV30" s="129" t="str">
        <f t="shared" si="64"/>
        <v/>
      </c>
      <c r="BW30" s="129" t="str">
        <f t="shared" si="65"/>
        <v/>
      </c>
      <c r="BY30" s="129" t="str">
        <f t="shared" si="66"/>
        <v/>
      </c>
      <c r="BZ30" s="129" t="str">
        <f t="shared" si="67"/>
        <v/>
      </c>
      <c r="CA30" s="129" t="str">
        <f t="shared" si="68"/>
        <v/>
      </c>
      <c r="CB30" s="129" t="str">
        <f t="shared" si="69"/>
        <v/>
      </c>
      <c r="CC30" s="129" t="str">
        <f t="shared" si="70"/>
        <v/>
      </c>
      <c r="CD30" s="129" t="str">
        <f t="shared" si="71"/>
        <v/>
      </c>
      <c r="CE30" s="129" t="str">
        <f t="shared" si="72"/>
        <v/>
      </c>
      <c r="CF30" s="129" t="str">
        <f t="shared" si="73"/>
        <v/>
      </c>
      <c r="CG30" s="129" t="str">
        <f t="shared" si="74"/>
        <v/>
      </c>
      <c r="CH30" s="129" t="str">
        <f t="shared" si="75"/>
        <v/>
      </c>
      <c r="CI30" s="129" t="str">
        <f t="shared" si="76"/>
        <v/>
      </c>
      <c r="CJ30" s="129" t="str">
        <f t="shared" si="77"/>
        <v/>
      </c>
      <c r="CK30" s="129" t="str">
        <f t="shared" si="78"/>
        <v/>
      </c>
      <c r="CL30" s="129" t="str">
        <f t="shared" si="79"/>
        <v/>
      </c>
      <c r="CN30" s="129" t="str">
        <f t="shared" si="18"/>
        <v/>
      </c>
      <c r="CO30" s="129" t="str">
        <f t="shared" si="19"/>
        <v/>
      </c>
      <c r="CP30" s="129" t="str">
        <f t="shared" si="20"/>
        <v/>
      </c>
      <c r="CQ30" s="129" t="str">
        <f t="shared" si="21"/>
        <v/>
      </c>
      <c r="CR30" s="129" t="str">
        <f t="shared" si="22"/>
        <v/>
      </c>
      <c r="CS30" s="129" t="str">
        <f t="shared" si="23"/>
        <v/>
      </c>
      <c r="CT30" s="129" t="str">
        <f t="shared" si="24"/>
        <v/>
      </c>
      <c r="CU30" s="129" t="str">
        <f t="shared" si="25"/>
        <v/>
      </c>
      <c r="CV30" s="129" t="str">
        <f t="shared" si="26"/>
        <v/>
      </c>
      <c r="CW30" s="129" t="str">
        <f t="shared" si="27"/>
        <v/>
      </c>
      <c r="CX30" s="129" t="str">
        <f t="shared" si="28"/>
        <v/>
      </c>
      <c r="CY30" s="129" t="str">
        <f t="shared" si="29"/>
        <v/>
      </c>
      <c r="CZ30" s="129" t="str">
        <f t="shared" si="30"/>
        <v/>
      </c>
      <c r="DA30" s="129" t="str">
        <f t="shared" si="31"/>
        <v/>
      </c>
      <c r="DC30" s="129" t="str">
        <f t="shared" si="80"/>
        <v/>
      </c>
      <c r="DD30" s="129" t="str">
        <f t="shared" si="91"/>
        <v/>
      </c>
      <c r="DE30" s="129" t="str">
        <f t="shared" si="92"/>
        <v/>
      </c>
      <c r="DF30" s="129" t="str">
        <f t="shared" si="93"/>
        <v/>
      </c>
      <c r="DG30" s="129" t="str">
        <f t="shared" si="94"/>
        <v/>
      </c>
      <c r="DH30" s="129" t="str">
        <f t="shared" si="95"/>
        <v/>
      </c>
      <c r="DI30" s="129" t="str">
        <f t="shared" si="96"/>
        <v/>
      </c>
      <c r="DJ30" s="129" t="str">
        <f t="shared" si="97"/>
        <v/>
      </c>
      <c r="DK30" s="129" t="str">
        <f t="shared" si="98"/>
        <v/>
      </c>
      <c r="DL30" s="129" t="str">
        <f t="shared" si="99"/>
        <v/>
      </c>
      <c r="DM30" s="129" t="str">
        <f t="shared" si="100"/>
        <v/>
      </c>
      <c r="DN30" s="129" t="str">
        <f t="shared" si="101"/>
        <v/>
      </c>
      <c r="DO30" s="129" t="str">
        <f t="shared" si="102"/>
        <v/>
      </c>
      <c r="DP30" s="129" t="str">
        <f t="shared" si="103"/>
        <v/>
      </c>
    </row>
    <row r="31" spans="2:120" ht="20.100000000000001" customHeight="1" x14ac:dyDescent="0.25">
      <c r="B31" s="176"/>
      <c r="C31" s="177"/>
      <c r="D31" s="136"/>
      <c r="F31" s="148" t="str">
        <f t="shared" si="33"/>
        <v/>
      </c>
      <c r="G31" s="148" t="str">
        <f t="shared" si="34"/>
        <v/>
      </c>
      <c r="H31" s="157" t="str">
        <f t="shared" ref="H31:U31" si="111">IFERROR(IF(AF31,ABS(BY31),""),"")</f>
        <v/>
      </c>
      <c r="I31" s="157" t="str">
        <f t="shared" si="111"/>
        <v/>
      </c>
      <c r="J31" s="157" t="str">
        <f t="shared" si="111"/>
        <v/>
      </c>
      <c r="K31" s="157" t="str">
        <f t="shared" si="111"/>
        <v/>
      </c>
      <c r="L31" s="157" t="str">
        <f t="shared" si="111"/>
        <v/>
      </c>
      <c r="M31" s="157" t="str">
        <f t="shared" si="111"/>
        <v/>
      </c>
      <c r="N31" s="157" t="str">
        <f t="shared" si="111"/>
        <v/>
      </c>
      <c r="O31" s="157" t="str">
        <f t="shared" si="111"/>
        <v/>
      </c>
      <c r="P31" s="157" t="str">
        <f t="shared" si="111"/>
        <v/>
      </c>
      <c r="Q31" s="157" t="str">
        <f t="shared" si="111"/>
        <v/>
      </c>
      <c r="R31" s="157" t="str">
        <f t="shared" si="111"/>
        <v/>
      </c>
      <c r="S31" s="157" t="str">
        <f t="shared" si="111"/>
        <v/>
      </c>
      <c r="T31" s="157" t="str">
        <f t="shared" si="111"/>
        <v/>
      </c>
      <c r="U31" s="157" t="str">
        <f t="shared" si="111"/>
        <v/>
      </c>
      <c r="AA31" s="129">
        <f t="shared" si="36"/>
        <v>3</v>
      </c>
      <c r="AB31" s="129" t="e">
        <f t="shared" si="108"/>
        <v>#VALUE!</v>
      </c>
      <c r="AC31" s="161" t="str">
        <f t="shared" si="14"/>
        <v/>
      </c>
      <c r="AD31" s="161" t="str">
        <f t="shared" si="15"/>
        <v/>
      </c>
      <c r="AE31" s="161" t="e">
        <f t="shared" si="37"/>
        <v>#DIV/0!</v>
      </c>
      <c r="AF31" s="129" t="e">
        <f t="shared" si="106"/>
        <v>#VALUE!</v>
      </c>
      <c r="AG31" s="129" t="e">
        <f t="shared" si="106"/>
        <v>#VALUE!</v>
      </c>
      <c r="AH31" s="129" t="e">
        <f t="shared" si="106"/>
        <v>#VALUE!</v>
      </c>
      <c r="AI31" s="129" t="e">
        <f t="shared" si="106"/>
        <v>#VALUE!</v>
      </c>
      <c r="AJ31" s="129" t="e">
        <f t="shared" si="106"/>
        <v>#VALUE!</v>
      </c>
      <c r="AK31" s="129" t="e">
        <f t="shared" si="106"/>
        <v>#VALUE!</v>
      </c>
      <c r="AL31" s="129" t="e">
        <f t="shared" si="106"/>
        <v>#VALUE!</v>
      </c>
      <c r="AM31" s="129" t="e">
        <f t="shared" si="106"/>
        <v>#VALUE!</v>
      </c>
      <c r="AN31" s="129" t="e">
        <f t="shared" si="106"/>
        <v>#VALUE!</v>
      </c>
      <c r="AO31" s="129" t="e">
        <f t="shared" si="106"/>
        <v>#VALUE!</v>
      </c>
      <c r="AP31" s="129" t="e">
        <f t="shared" si="106"/>
        <v>#VALUE!</v>
      </c>
      <c r="AQ31" s="129" t="e">
        <f t="shared" si="106"/>
        <v>#VALUE!</v>
      </c>
      <c r="AR31" s="129" t="e">
        <f t="shared" si="106"/>
        <v>#VALUE!</v>
      </c>
      <c r="AS31" s="129" t="e">
        <f t="shared" si="106"/>
        <v>#VALUE!</v>
      </c>
      <c r="AU31" s="129" t="str">
        <f t="shared" si="38"/>
        <v/>
      </c>
      <c r="AV31" s="129" t="str">
        <f t="shared" si="39"/>
        <v/>
      </c>
      <c r="AW31" s="129" t="str">
        <f t="shared" si="40"/>
        <v/>
      </c>
      <c r="AX31" s="129" t="str">
        <f t="shared" si="41"/>
        <v/>
      </c>
      <c r="AY31" s="129" t="str">
        <f t="shared" si="42"/>
        <v/>
      </c>
      <c r="AZ31" s="129" t="str">
        <f t="shared" si="43"/>
        <v/>
      </c>
      <c r="BA31" s="129" t="str">
        <f t="shared" si="44"/>
        <v/>
      </c>
      <c r="BB31" s="129" t="str">
        <f t="shared" si="45"/>
        <v/>
      </c>
      <c r="BC31" s="129" t="str">
        <f t="shared" si="46"/>
        <v/>
      </c>
      <c r="BD31" s="129" t="str">
        <f t="shared" si="47"/>
        <v/>
      </c>
      <c r="BE31" s="129" t="str">
        <f t="shared" si="48"/>
        <v/>
      </c>
      <c r="BF31" s="129" t="str">
        <f t="shared" si="49"/>
        <v/>
      </c>
      <c r="BG31" s="129" t="str">
        <f t="shared" si="50"/>
        <v/>
      </c>
      <c r="BH31" s="129" t="str">
        <f t="shared" si="51"/>
        <v/>
      </c>
      <c r="BJ31" s="129" t="str">
        <f t="shared" si="52"/>
        <v/>
      </c>
      <c r="BK31" s="129" t="str">
        <f t="shared" si="53"/>
        <v/>
      </c>
      <c r="BL31" s="129" t="str">
        <f t="shared" si="54"/>
        <v/>
      </c>
      <c r="BM31" s="129" t="str">
        <f t="shared" si="55"/>
        <v/>
      </c>
      <c r="BN31" s="129" t="str">
        <f t="shared" si="56"/>
        <v/>
      </c>
      <c r="BO31" s="129" t="str">
        <f t="shared" si="57"/>
        <v/>
      </c>
      <c r="BP31" s="129" t="str">
        <f t="shared" si="58"/>
        <v/>
      </c>
      <c r="BQ31" s="129" t="str">
        <f t="shared" si="59"/>
        <v/>
      </c>
      <c r="BR31" s="129" t="str">
        <f t="shared" si="60"/>
        <v/>
      </c>
      <c r="BS31" s="129" t="str">
        <f t="shared" si="61"/>
        <v/>
      </c>
      <c r="BT31" s="129" t="str">
        <f t="shared" si="62"/>
        <v/>
      </c>
      <c r="BU31" s="129" t="str">
        <f t="shared" si="63"/>
        <v/>
      </c>
      <c r="BV31" s="129" t="str">
        <f t="shared" si="64"/>
        <v/>
      </c>
      <c r="BW31" s="129" t="str">
        <f t="shared" si="65"/>
        <v/>
      </c>
      <c r="BY31" s="129" t="str">
        <f t="shared" si="66"/>
        <v/>
      </c>
      <c r="BZ31" s="129" t="str">
        <f t="shared" si="67"/>
        <v/>
      </c>
      <c r="CA31" s="129" t="str">
        <f t="shared" si="68"/>
        <v/>
      </c>
      <c r="CB31" s="129" t="str">
        <f t="shared" si="69"/>
        <v/>
      </c>
      <c r="CC31" s="129" t="str">
        <f t="shared" si="70"/>
        <v/>
      </c>
      <c r="CD31" s="129" t="str">
        <f t="shared" si="71"/>
        <v/>
      </c>
      <c r="CE31" s="129" t="str">
        <f t="shared" si="72"/>
        <v/>
      </c>
      <c r="CF31" s="129" t="str">
        <f t="shared" si="73"/>
        <v/>
      </c>
      <c r="CG31" s="129" t="str">
        <f t="shared" si="74"/>
        <v/>
      </c>
      <c r="CH31" s="129" t="str">
        <f t="shared" si="75"/>
        <v/>
      </c>
      <c r="CI31" s="129" t="str">
        <f t="shared" si="76"/>
        <v/>
      </c>
      <c r="CJ31" s="129" t="str">
        <f t="shared" si="77"/>
        <v/>
      </c>
      <c r="CK31" s="129" t="str">
        <f t="shared" si="78"/>
        <v/>
      </c>
      <c r="CL31" s="129" t="str">
        <f t="shared" si="79"/>
        <v/>
      </c>
      <c r="CN31" s="129" t="str">
        <f t="shared" si="18"/>
        <v/>
      </c>
      <c r="CO31" s="129" t="str">
        <f t="shared" si="19"/>
        <v/>
      </c>
      <c r="CP31" s="129" t="str">
        <f t="shared" si="20"/>
        <v/>
      </c>
      <c r="CQ31" s="129" t="str">
        <f t="shared" si="21"/>
        <v/>
      </c>
      <c r="CR31" s="129" t="str">
        <f t="shared" si="22"/>
        <v/>
      </c>
      <c r="CS31" s="129" t="str">
        <f t="shared" si="23"/>
        <v/>
      </c>
      <c r="CT31" s="129" t="str">
        <f t="shared" si="24"/>
        <v/>
      </c>
      <c r="CU31" s="129" t="str">
        <f t="shared" si="25"/>
        <v/>
      </c>
      <c r="CV31" s="129" t="str">
        <f t="shared" si="26"/>
        <v/>
      </c>
      <c r="CW31" s="129" t="str">
        <f t="shared" si="27"/>
        <v/>
      </c>
      <c r="CX31" s="129" t="str">
        <f t="shared" si="28"/>
        <v/>
      </c>
      <c r="CY31" s="129" t="str">
        <f t="shared" si="29"/>
        <v/>
      </c>
      <c r="CZ31" s="129" t="str">
        <f t="shared" si="30"/>
        <v/>
      </c>
      <c r="DA31" s="129" t="str">
        <f t="shared" si="31"/>
        <v/>
      </c>
      <c r="DC31" s="129" t="str">
        <f t="shared" si="80"/>
        <v/>
      </c>
      <c r="DD31" s="129" t="str">
        <f t="shared" si="91"/>
        <v/>
      </c>
      <c r="DE31" s="129" t="str">
        <f t="shared" si="92"/>
        <v/>
      </c>
      <c r="DF31" s="129" t="str">
        <f t="shared" si="93"/>
        <v/>
      </c>
      <c r="DG31" s="129" t="str">
        <f t="shared" si="94"/>
        <v/>
      </c>
      <c r="DH31" s="129" t="str">
        <f t="shared" si="95"/>
        <v/>
      </c>
      <c r="DI31" s="129" t="str">
        <f t="shared" si="96"/>
        <v/>
      </c>
      <c r="DJ31" s="129" t="str">
        <f t="shared" si="97"/>
        <v/>
      </c>
      <c r="DK31" s="129" t="str">
        <f t="shared" si="98"/>
        <v/>
      </c>
      <c r="DL31" s="129" t="str">
        <f t="shared" si="99"/>
        <v/>
      </c>
      <c r="DM31" s="129" t="str">
        <f t="shared" si="100"/>
        <v/>
      </c>
      <c r="DN31" s="129" t="str">
        <f t="shared" si="101"/>
        <v/>
      </c>
      <c r="DO31" s="129" t="str">
        <f t="shared" si="102"/>
        <v/>
      </c>
      <c r="DP31" s="129" t="str">
        <f t="shared" si="103"/>
        <v/>
      </c>
    </row>
    <row r="32" spans="2:120" ht="20.100000000000001" customHeight="1" thickBot="1" x14ac:dyDescent="0.3">
      <c r="B32" s="178"/>
      <c r="C32" s="179"/>
      <c r="D32" s="136"/>
      <c r="F32" s="146"/>
    </row>
    <row r="33" spans="6:6" ht="20.100000000000001" customHeight="1" x14ac:dyDescent="0.25">
      <c r="F33" s="146"/>
    </row>
    <row r="34" spans="6:6" ht="20.100000000000001" customHeight="1" x14ac:dyDescent="0.25">
      <c r="F34" s="146"/>
    </row>
    <row r="35" spans="6:6" ht="20.100000000000001" customHeight="1" x14ac:dyDescent="0.25">
      <c r="F35" s="146"/>
    </row>
    <row r="36" spans="6:6" ht="20.100000000000001" customHeight="1" x14ac:dyDescent="0.25">
      <c r="F36" s="146"/>
    </row>
    <row r="37" spans="6:6" ht="20.100000000000001" customHeight="1" x14ac:dyDescent="0.25">
      <c r="F37" s="146"/>
    </row>
    <row r="38" spans="6:6" ht="20.100000000000001" customHeight="1" x14ac:dyDescent="0.25">
      <c r="F38" s="146"/>
    </row>
  </sheetData>
  <sheetProtection algorithmName="SHA-512" hashValue="okzQBwHFjOzpFFVYajQztSpb1cVwXpRy5j8ztx62a2z8gw72V0mzLwiQS5qp1mIfdDVWi7Y6/NU+HnjiiGD/+Q==" saltValue="Hzs/6jQYSG3Mvvn0jJ/KRQ==" spinCount="100000" sheet="1" objects="1" scenarios="1" selectLockedCells="1"/>
  <mergeCells count="3">
    <mergeCell ref="B17:B18"/>
    <mergeCell ref="C17:C18"/>
    <mergeCell ref="F2:G2"/>
  </mergeCells>
  <conditionalFormatting sqref="F4:F31">
    <cfRule type="expression" dxfId="15" priority="16">
      <formula>AND(AC4&lt;&gt;"",MOD(AA4,2)=0)</formula>
    </cfRule>
  </conditionalFormatting>
  <conditionalFormatting sqref="G4:G31">
    <cfRule type="expression" dxfId="14" priority="15">
      <formula>AND(AC4&lt;&gt;"",MOD(AA4,2)=0)</formula>
    </cfRule>
  </conditionalFormatting>
  <conditionalFormatting sqref="F5:F31">
    <cfRule type="expression" dxfId="13" priority="14">
      <formula>F4&lt;&gt;""</formula>
    </cfRule>
  </conditionalFormatting>
  <conditionalFormatting sqref="G5:G31">
    <cfRule type="expression" dxfId="12" priority="13">
      <formula>G4&lt;&gt;""</formula>
    </cfRule>
  </conditionalFormatting>
  <conditionalFormatting sqref="H3:U3">
    <cfRule type="expression" dxfId="11" priority="12">
      <formula>H3&lt;&gt;""</formula>
    </cfRule>
  </conditionalFormatting>
  <conditionalFormatting sqref="K2:U2">
    <cfRule type="expression" dxfId="10" priority="11">
      <formula>K4&lt;&gt;""</formula>
    </cfRule>
  </conditionalFormatting>
  <conditionalFormatting sqref="J2:U2">
    <cfRule type="expression" dxfId="9" priority="10">
      <formula>AND(J3&lt;&gt;"",K3="")</formula>
    </cfRule>
  </conditionalFormatting>
  <conditionalFormatting sqref="H4:U31">
    <cfRule type="expression" dxfId="8" priority="9">
      <formula>AND($F4&lt;&gt;"",H$3&lt;&gt;"")</formula>
    </cfRule>
    <cfRule type="expression" dxfId="7" priority="3">
      <formula>MOD($AA4,2)=0</formula>
    </cfRule>
    <cfRule type="expression" dxfId="6" priority="2">
      <formula>MOD($AA4,2)=1</formula>
    </cfRule>
  </conditionalFormatting>
  <conditionalFormatting sqref="H5:U31">
    <cfRule type="expression" dxfId="5" priority="8">
      <formula>AND($F4&lt;&gt;"",H$3&lt;&gt;"")</formula>
    </cfRule>
  </conditionalFormatting>
  <conditionalFormatting sqref="F4:U31">
    <cfRule type="expression" dxfId="0" priority="7">
      <formula>AND($AB4,$AC4&lt;&gt;"",$AA4&lt;2,F$4&lt;&gt;"")</formula>
    </cfRule>
    <cfRule type="expression" dxfId="4" priority="6">
      <formula>AND($AB4,$AC4&lt;&gt;"",$AA4&gt;1,F$4&lt;&gt;"")</formula>
    </cfRule>
    <cfRule type="expression" dxfId="3" priority="5">
      <formula>AND(NOT($AB4),$AC4&lt;&gt;"",$AA4&lt;2,F$4&lt;&gt;"")</formula>
    </cfRule>
    <cfRule type="expression" dxfId="2" priority="4">
      <formula>AND(NOT($AB4),$AC4&lt;&gt;"",$AA4&gt;1,F$4&lt;&gt;"")</formula>
    </cfRule>
  </conditionalFormatting>
  <conditionalFormatting sqref="B19:C32">
    <cfRule type="expression" dxfId="1" priority="1">
      <formula>B19=""</formula>
    </cfRule>
  </conditionalFormatting>
  <pageMargins left="0.7" right="0.7" top="0.75" bottom="0.75" header="0.3" footer="0.3"/>
  <pageSetup paperSize="9" orientation="portrait" r:id="rId1"/>
  <ignoredErrors>
    <ignoredError sqref="H5:U31" formula="1"/>
    <ignoredError sqref="AB5:AB18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4" baseType="variant">
      <vt:variant>
        <vt:lpstr>Munkalapok</vt:lpstr>
      </vt:variant>
      <vt:variant>
        <vt:i4>5</vt:i4>
      </vt:variant>
      <vt:variant>
        <vt:lpstr>Névvel ellátott tartományok</vt:lpstr>
      </vt:variant>
      <vt:variant>
        <vt:i4>11</vt:i4>
      </vt:variant>
    </vt:vector>
  </HeadingPairs>
  <TitlesOfParts>
    <vt:vector size="16" baseType="lpstr">
      <vt:lpstr>Alap</vt:lpstr>
      <vt:lpstr>Ajánlat részletek</vt:lpstr>
      <vt:lpstr>Tervrajz</vt:lpstr>
      <vt:lpstr>Harmatpont segédlet</vt:lpstr>
      <vt:lpstr>Részletes hőtani segédlet</vt:lpstr>
      <vt:lpstr>alfa_belső</vt:lpstr>
      <vt:lpstr>alfa_külső</vt:lpstr>
      <vt:lpstr>Csőköz</vt:lpstr>
      <vt:lpstr>Csőszám</vt:lpstr>
      <vt:lpstr>D_cső_belső</vt:lpstr>
      <vt:lpstr>D_cső_külső</vt:lpstr>
      <vt:lpstr>GK_vast</vt:lpstr>
      <vt:lpstr>Hossz</vt:lpstr>
      <vt:lpstr>lambda_GK</vt:lpstr>
      <vt:lpstr>Lemezvastagság</vt:lpstr>
      <vt:lpstr>Szélesség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Sandor Benedek</dc:creator>
  <dc:description/>
  <cp:lastModifiedBy>Szalai István</cp:lastModifiedBy>
  <cp:revision>2</cp:revision>
  <dcterms:created xsi:type="dcterms:W3CDTF">2023-02-13T11:01:24Z</dcterms:created>
  <dcterms:modified xsi:type="dcterms:W3CDTF">2025-06-13T20:36:23Z</dcterms:modified>
  <dc:language>hu-HU</dc:language>
</cp:coreProperties>
</file>