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tefi/Library/Mobile Documents/com~apple~CloudDocs/adatok/PWRON/2020 Könyv- esettanulmányok/"/>
    </mc:Choice>
  </mc:AlternateContent>
  <xr:revisionPtr revIDLastSave="0" documentId="8_{79B6CB4A-8B65-BF40-AEFE-565746E8D7B0}" xr6:coauthVersionLast="47" xr6:coauthVersionMax="47" xr10:uidLastSave="{00000000-0000-0000-0000-000000000000}"/>
  <bookViews>
    <workbookView xWindow="0" yWindow="0" windowWidth="28800" windowHeight="18000" tabRatio="633" xr2:uid="{00000000-000D-0000-FFFF-FFFF00000000}"/>
  </bookViews>
  <sheets>
    <sheet name="Alapadatok" sheetId="20" r:id="rId1"/>
    <sheet name="Tesztek eredménye" sheetId="1" r:id="rId2"/>
    <sheet name="Bázis" sheetId="21" r:id="rId3"/>
    <sheet name="Pontozás + Készségek" sheetId="11" r:id="rId4"/>
    <sheet name="Radar" sheetId="13" r:id="rId5"/>
    <sheet name="Aerob-Anaerob" sheetId="15" r:id="rId6"/>
    <sheet name="Összesítés" sheetId="19" r:id="rId7"/>
    <sheet name="Csoport átlag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AI3" i="11" s="1"/>
  <c r="AJ3" i="11" s="1"/>
  <c r="C4" i="1"/>
  <c r="AI4" i="11" s="1"/>
  <c r="AJ4" i="11" s="1"/>
  <c r="C5" i="1"/>
  <c r="AI5" i="11"/>
  <c r="AJ5" i="11" s="1"/>
  <c r="C6" i="1"/>
  <c r="AI6" i="11"/>
  <c r="AJ6" i="11"/>
  <c r="C7" i="1"/>
  <c r="AI7" i="11"/>
  <c r="AJ7" i="11" s="1"/>
  <c r="C8" i="1"/>
  <c r="AI8" i="11" s="1"/>
  <c r="AJ8" i="11" s="1"/>
  <c r="C9" i="1"/>
  <c r="AI9" i="11"/>
  <c r="AJ9" i="11"/>
  <c r="C10" i="1"/>
  <c r="AI10" i="11" s="1"/>
  <c r="AJ10" i="11" s="1"/>
  <c r="C12" i="1"/>
  <c r="AI12" i="11"/>
  <c r="AJ12" i="11"/>
  <c r="C2" i="1"/>
  <c r="AI2" i="11" s="1"/>
  <c r="AJ2" i="11" s="1"/>
  <c r="AI16" i="11"/>
  <c r="AJ16" i="11" s="1"/>
  <c r="AI18" i="11"/>
  <c r="AJ18" i="11" s="1"/>
  <c r="AI19" i="11"/>
  <c r="AJ19" i="11" s="1"/>
  <c r="AI24" i="11"/>
  <c r="AJ24" i="11" s="1"/>
  <c r="AI26" i="11"/>
  <c r="AJ26" i="11" s="1"/>
  <c r="AI27" i="11"/>
  <c r="AJ27" i="11" s="1"/>
  <c r="C11" i="1"/>
  <c r="AI11" i="11" s="1"/>
  <c r="AJ11" i="11" s="1"/>
  <c r="C13" i="1"/>
  <c r="AI13" i="11" s="1"/>
  <c r="AJ13" i="11" s="1"/>
  <c r="C14" i="1"/>
  <c r="AI14" i="11" s="1"/>
  <c r="AJ14" i="11" s="1"/>
  <c r="C15" i="1"/>
  <c r="AI15" i="11" s="1"/>
  <c r="AJ15" i="11" s="1"/>
  <c r="C16" i="1"/>
  <c r="C17" i="1"/>
  <c r="AI17" i="11" s="1"/>
  <c r="AJ17" i="11" s="1"/>
  <c r="C18" i="1"/>
  <c r="C19" i="1"/>
  <c r="C20" i="1"/>
  <c r="AI20" i="11" s="1"/>
  <c r="AJ20" i="11" s="1"/>
  <c r="C21" i="1"/>
  <c r="AI21" i="11" s="1"/>
  <c r="AJ21" i="11" s="1"/>
  <c r="C22" i="1"/>
  <c r="AI22" i="11" s="1"/>
  <c r="AJ22" i="11" s="1"/>
  <c r="C23" i="1"/>
  <c r="AI23" i="11" s="1"/>
  <c r="AJ23" i="11" s="1"/>
  <c r="C24" i="1"/>
  <c r="C25" i="1"/>
  <c r="AI25" i="11" s="1"/>
  <c r="AJ25" i="11" s="1"/>
  <c r="C26" i="1"/>
  <c r="C27" i="1"/>
  <c r="C28" i="1"/>
  <c r="AI28" i="11" s="1"/>
  <c r="AJ28" i="11" s="1"/>
  <c r="C29" i="1"/>
  <c r="AI29" i="11" s="1"/>
  <c r="AJ29" i="11" s="1"/>
  <c r="AK2" i="11"/>
  <c r="AL2" i="11" s="1"/>
  <c r="E2" i="11" s="1"/>
  <c r="C2" i="22" s="1"/>
  <c r="AK3" i="11"/>
  <c r="AL3" i="11"/>
  <c r="E3" i="11"/>
  <c r="C3" i="22"/>
  <c r="AK4" i="11"/>
  <c r="AL4" i="11" s="1"/>
  <c r="E4" i="11" s="1"/>
  <c r="C4" i="22" s="1"/>
  <c r="AK5" i="11"/>
  <c r="AL5" i="11"/>
  <c r="E5" i="11"/>
  <c r="C5" i="22"/>
  <c r="AK6" i="11"/>
  <c r="AL6" i="11" s="1"/>
  <c r="E6" i="11" s="1"/>
  <c r="C6" i="22" s="1"/>
  <c r="AK7" i="11"/>
  <c r="AL7" i="11"/>
  <c r="E7" i="11"/>
  <c r="C7" i="22"/>
  <c r="AK8" i="11"/>
  <c r="AL8" i="11" s="1"/>
  <c r="E8" i="11" s="1"/>
  <c r="C8" i="22" s="1"/>
  <c r="AK9" i="11"/>
  <c r="AL9" i="11"/>
  <c r="E9" i="11"/>
  <c r="C9" i="22"/>
  <c r="AK10" i="11"/>
  <c r="AL10" i="11" s="1"/>
  <c r="E10" i="11" s="1"/>
  <c r="C10" i="22" s="1"/>
  <c r="AK11" i="11"/>
  <c r="AL11" i="11"/>
  <c r="E11" i="11"/>
  <c r="C11" i="22"/>
  <c r="AK12" i="11"/>
  <c r="AL12" i="11" s="1"/>
  <c r="E12" i="11"/>
  <c r="C12" i="22"/>
  <c r="AK13" i="11"/>
  <c r="AL13" i="11"/>
  <c r="E13" i="11"/>
  <c r="C13" i="22"/>
  <c r="AK14" i="11"/>
  <c r="AL14" i="11" s="1"/>
  <c r="E14" i="11"/>
  <c r="C14" i="22"/>
  <c r="AK15" i="11"/>
  <c r="AL15" i="11"/>
  <c r="E15" i="11"/>
  <c r="C15" i="22"/>
  <c r="AK16" i="11"/>
  <c r="AL16" i="11" s="1"/>
  <c r="E16" i="11"/>
  <c r="C16" i="22"/>
  <c r="AK17" i="11"/>
  <c r="AL17" i="11"/>
  <c r="E17" i="11"/>
  <c r="C17" i="22"/>
  <c r="AK18" i="11"/>
  <c r="AL18" i="11" s="1"/>
  <c r="E18" i="11"/>
  <c r="C18" i="22"/>
  <c r="AK19" i="11"/>
  <c r="AL19" i="11"/>
  <c r="E19" i="11"/>
  <c r="C19" i="22"/>
  <c r="AK20" i="11"/>
  <c r="AL20" i="11" s="1"/>
  <c r="E20" i="11"/>
  <c r="C20" i="22"/>
  <c r="AK21" i="11"/>
  <c r="AL21" i="11"/>
  <c r="E21" i="11"/>
  <c r="C21" i="22"/>
  <c r="AK22" i="11"/>
  <c r="AL22" i="11" s="1"/>
  <c r="E22" i="11"/>
  <c r="C22" i="22"/>
  <c r="AK23" i="11"/>
  <c r="AL23" i="11"/>
  <c r="E23" i="11"/>
  <c r="C23" i="22"/>
  <c r="AK24" i="11"/>
  <c r="AL24" i="11" s="1"/>
  <c r="E24" i="11"/>
  <c r="C24" i="22"/>
  <c r="AK25" i="11"/>
  <c r="AL25" i="11"/>
  <c r="E25" i="11"/>
  <c r="C25" i="22"/>
  <c r="AK26" i="11"/>
  <c r="AL26" i="11" s="1"/>
  <c r="E26" i="11"/>
  <c r="C26" i="22"/>
  <c r="AK27" i="11"/>
  <c r="AL27" i="11"/>
  <c r="E27" i="11"/>
  <c r="C27" i="22"/>
  <c r="AK28" i="11"/>
  <c r="AL28" i="11" s="1"/>
  <c r="E28" i="11"/>
  <c r="C28" i="22"/>
  <c r="AK29" i="11"/>
  <c r="AL29" i="11"/>
  <c r="E29" i="11"/>
  <c r="C29" i="22"/>
  <c r="AM2" i="11"/>
  <c r="AN2" i="11" s="1"/>
  <c r="G2" i="11" s="1"/>
  <c r="D2" i="22" s="1"/>
  <c r="AM3" i="11"/>
  <c r="AN3" i="11"/>
  <c r="G3" i="11"/>
  <c r="D3" i="22"/>
  <c r="AM4" i="11"/>
  <c r="AN4" i="11" s="1"/>
  <c r="G4" i="11" s="1"/>
  <c r="D4" i="22" s="1"/>
  <c r="AM5" i="11"/>
  <c r="AN5" i="11"/>
  <c r="G5" i="11"/>
  <c r="D5" i="22"/>
  <c r="AM6" i="11"/>
  <c r="AN6" i="11" s="1"/>
  <c r="G6" i="11" s="1"/>
  <c r="D6" i="22" s="1"/>
  <c r="AM7" i="11"/>
  <c r="AN7" i="11"/>
  <c r="G7" i="11"/>
  <c r="D7" i="22"/>
  <c r="AM8" i="11"/>
  <c r="AN8" i="11" s="1"/>
  <c r="G8" i="11" s="1"/>
  <c r="D8" i="22" s="1"/>
  <c r="AM9" i="11"/>
  <c r="AN9" i="11"/>
  <c r="G9" i="11"/>
  <c r="D9" i="22"/>
  <c r="AM10" i="11"/>
  <c r="AN10" i="11" s="1"/>
  <c r="G10" i="11"/>
  <c r="D10" i="22" s="1"/>
  <c r="AM11" i="11"/>
  <c r="AN11" i="11"/>
  <c r="G11" i="11"/>
  <c r="D11" i="22"/>
  <c r="AM12" i="11"/>
  <c r="AN12" i="11" s="1"/>
  <c r="G12" i="11"/>
  <c r="D12" i="22" s="1"/>
  <c r="AM13" i="11"/>
  <c r="AN13" i="11"/>
  <c r="G13" i="11"/>
  <c r="D13" i="22" s="1"/>
  <c r="AM14" i="11"/>
  <c r="AN14" i="11" s="1"/>
  <c r="G14" i="11"/>
  <c r="D14" i="22" s="1"/>
  <c r="AM15" i="11"/>
  <c r="AN15" i="11"/>
  <c r="G15" i="11"/>
  <c r="D15" i="22" s="1"/>
  <c r="AM16" i="11"/>
  <c r="AN16" i="11" s="1"/>
  <c r="G16" i="11"/>
  <c r="D16" i="22" s="1"/>
  <c r="AM17" i="11"/>
  <c r="AN17" i="11"/>
  <c r="G17" i="11"/>
  <c r="D17" i="22" s="1"/>
  <c r="AM18" i="11"/>
  <c r="AN18" i="11" s="1"/>
  <c r="G18" i="11"/>
  <c r="D18" i="22" s="1"/>
  <c r="AM19" i="11"/>
  <c r="AN19" i="11"/>
  <c r="G19" i="11"/>
  <c r="D19" i="22" s="1"/>
  <c r="AM20" i="11"/>
  <c r="AN20" i="11" s="1"/>
  <c r="G20" i="11"/>
  <c r="D20" i="22" s="1"/>
  <c r="AM21" i="11"/>
  <c r="AN21" i="11"/>
  <c r="G21" i="11"/>
  <c r="D21" i="22" s="1"/>
  <c r="AM22" i="11"/>
  <c r="AN22" i="11" s="1"/>
  <c r="G22" i="11"/>
  <c r="D22" i="22" s="1"/>
  <c r="AM23" i="11"/>
  <c r="AN23" i="11"/>
  <c r="G23" i="11"/>
  <c r="D23" i="22" s="1"/>
  <c r="AM24" i="11"/>
  <c r="AN24" i="11" s="1"/>
  <c r="G24" i="11"/>
  <c r="D24" i="22" s="1"/>
  <c r="AM25" i="11"/>
  <c r="AN25" i="11"/>
  <c r="G25" i="11"/>
  <c r="D25" i="22" s="1"/>
  <c r="AM26" i="11"/>
  <c r="AN26" i="11" s="1"/>
  <c r="G26" i="11"/>
  <c r="D26" i="22" s="1"/>
  <c r="AM27" i="11"/>
  <c r="AN27" i="11"/>
  <c r="G27" i="11"/>
  <c r="D27" i="22" s="1"/>
  <c r="AM28" i="11"/>
  <c r="AN28" i="11" s="1"/>
  <c r="G28" i="11"/>
  <c r="D28" i="22" s="1"/>
  <c r="AM29" i="11"/>
  <c r="AN29" i="11"/>
  <c r="G29" i="11"/>
  <c r="D29" i="22" s="1"/>
  <c r="G2" i="1"/>
  <c r="AO2" i="11"/>
  <c r="AP2" i="11" s="1"/>
  <c r="G3" i="1"/>
  <c r="AO3" i="11" s="1"/>
  <c r="AP3" i="11" s="1"/>
  <c r="I3" i="11" s="1"/>
  <c r="E3" i="22" s="1"/>
  <c r="G4" i="1"/>
  <c r="AO4" i="11"/>
  <c r="AP4" i="11"/>
  <c r="I4" i="11"/>
  <c r="E4" i="22" s="1"/>
  <c r="G5" i="1"/>
  <c r="AO5" i="11" s="1"/>
  <c r="AP5" i="11" s="1"/>
  <c r="G6" i="1"/>
  <c r="AO6" i="11"/>
  <c r="AP6" i="11" s="1"/>
  <c r="I6" i="11" s="1"/>
  <c r="E6" i="22" s="1"/>
  <c r="G7" i="1"/>
  <c r="AO7" i="11" s="1"/>
  <c r="AP7" i="11" s="1"/>
  <c r="I7" i="11" s="1"/>
  <c r="E7" i="22" s="1"/>
  <c r="G8" i="1"/>
  <c r="AO8" i="11" s="1"/>
  <c r="AP8" i="11" s="1"/>
  <c r="I8" i="11"/>
  <c r="E8" i="22" s="1"/>
  <c r="G9" i="1"/>
  <c r="AO9" i="11"/>
  <c r="AP9" i="11"/>
  <c r="I9" i="11" s="1"/>
  <c r="E9" i="22" s="1"/>
  <c r="G10" i="1"/>
  <c r="AO10" i="11"/>
  <c r="AP10" i="11" s="1"/>
  <c r="G11" i="1"/>
  <c r="AO11" i="11" s="1"/>
  <c r="AP11" i="11" s="1"/>
  <c r="I11" i="11"/>
  <c r="E11" i="22"/>
  <c r="G12" i="1"/>
  <c r="AO12" i="11"/>
  <c r="AP12" i="11"/>
  <c r="I12" i="11"/>
  <c r="E12" i="22" s="1"/>
  <c r="G13" i="1"/>
  <c r="AO13" i="11" s="1"/>
  <c r="AP13" i="11"/>
  <c r="I13" i="11"/>
  <c r="E13" i="22" s="1"/>
  <c r="G14" i="1"/>
  <c r="AO14" i="11"/>
  <c r="AP14" i="11" s="1"/>
  <c r="I14" i="11"/>
  <c r="E14" i="22" s="1"/>
  <c r="G15" i="1"/>
  <c r="AO15" i="11" s="1"/>
  <c r="AP15" i="11" s="1"/>
  <c r="I15" i="11"/>
  <c r="E15" i="22"/>
  <c r="G16" i="1"/>
  <c r="AO16" i="11" s="1"/>
  <c r="AP16" i="11" s="1"/>
  <c r="AS16" i="11" s="1"/>
  <c r="I16" i="11"/>
  <c r="E16" i="22" s="1"/>
  <c r="G17" i="1"/>
  <c r="AO17" i="11"/>
  <c r="AP17" i="11"/>
  <c r="I17" i="11"/>
  <c r="E17" i="22" s="1"/>
  <c r="G18" i="1"/>
  <c r="AO18" i="11"/>
  <c r="AP18" i="11" s="1"/>
  <c r="I18" i="11"/>
  <c r="E18" i="22"/>
  <c r="G19" i="1"/>
  <c r="AO19" i="11" s="1"/>
  <c r="AP19" i="11" s="1"/>
  <c r="I19" i="11"/>
  <c r="E19" i="22"/>
  <c r="G20" i="1"/>
  <c r="AO20" i="11"/>
  <c r="AP20" i="11"/>
  <c r="I20" i="11"/>
  <c r="E20" i="22" s="1"/>
  <c r="G21" i="1"/>
  <c r="AO21" i="11" s="1"/>
  <c r="AP21" i="11"/>
  <c r="I21" i="11"/>
  <c r="E21" i="22"/>
  <c r="G22" i="1"/>
  <c r="AO22" i="11"/>
  <c r="AP22" i="11" s="1"/>
  <c r="AS22" i="11" s="1"/>
  <c r="I22" i="11"/>
  <c r="E22" i="22" s="1"/>
  <c r="G23" i="1"/>
  <c r="AO23" i="11" s="1"/>
  <c r="AP23" i="11" s="1"/>
  <c r="I23" i="11"/>
  <c r="E23" i="22"/>
  <c r="G24" i="1"/>
  <c r="AO24" i="11" s="1"/>
  <c r="AP24" i="11" s="1"/>
  <c r="I24" i="11"/>
  <c r="E24" i="22" s="1"/>
  <c r="G25" i="1"/>
  <c r="AO25" i="11"/>
  <c r="AP25" i="11"/>
  <c r="AS25" i="11" s="1"/>
  <c r="I25" i="11"/>
  <c r="E25" i="22" s="1"/>
  <c r="G26" i="1"/>
  <c r="AO26" i="11"/>
  <c r="AP26" i="11" s="1"/>
  <c r="I26" i="11"/>
  <c r="E26" i="22"/>
  <c r="G27" i="1"/>
  <c r="AO27" i="11"/>
  <c r="AP27" i="11" s="1"/>
  <c r="I27" i="11"/>
  <c r="E27" i="22"/>
  <c r="G28" i="1"/>
  <c r="AO28" i="11"/>
  <c r="AP28" i="11"/>
  <c r="I28" i="11"/>
  <c r="E28" i="22" s="1"/>
  <c r="G29" i="1"/>
  <c r="AO29" i="11" s="1"/>
  <c r="AP29" i="11" s="1"/>
  <c r="I29" i="11"/>
  <c r="E29" i="22"/>
  <c r="I2" i="1"/>
  <c r="AQ2" i="11"/>
  <c r="AR2" i="11" s="1"/>
  <c r="K2" i="11" s="1"/>
  <c r="F2" i="22" s="1"/>
  <c r="I3" i="1"/>
  <c r="AQ3" i="11"/>
  <c r="AR3" i="11"/>
  <c r="K3" i="11" s="1"/>
  <c r="F3" i="22" s="1"/>
  <c r="I4" i="1"/>
  <c r="AQ4" i="11" s="1"/>
  <c r="AR4" i="11"/>
  <c r="I5" i="1"/>
  <c r="AQ5" i="11"/>
  <c r="AR5" i="11" s="1"/>
  <c r="K5" i="11" s="1"/>
  <c r="F5" i="22" s="1"/>
  <c r="I6" i="1"/>
  <c r="AQ6" i="11" s="1"/>
  <c r="AR6" i="11" s="1"/>
  <c r="AS6" i="11" s="1"/>
  <c r="L6" i="11" s="1"/>
  <c r="I7" i="1"/>
  <c r="AQ7" i="11" s="1"/>
  <c r="AR7" i="11" s="1"/>
  <c r="K7" i="11"/>
  <c r="F7" i="22" s="1"/>
  <c r="I8" i="1"/>
  <c r="AQ8" i="11"/>
  <c r="AR8" i="11" s="1"/>
  <c r="I9" i="1"/>
  <c r="AQ9" i="11"/>
  <c r="AR9" i="11" s="1"/>
  <c r="K9" i="11" s="1"/>
  <c r="F9" i="22" s="1"/>
  <c r="I10" i="1"/>
  <c r="AQ10" i="11" s="1"/>
  <c r="AR10" i="11" s="1"/>
  <c r="K10" i="11" s="1"/>
  <c r="F10" i="22" s="1"/>
  <c r="I11" i="1"/>
  <c r="AQ11" i="11"/>
  <c r="AR11" i="11"/>
  <c r="K11" i="11"/>
  <c r="F11" i="22" s="1"/>
  <c r="I12" i="1"/>
  <c r="AQ12" i="11" s="1"/>
  <c r="AR12" i="11" s="1"/>
  <c r="AS12" i="11" s="1"/>
  <c r="K12" i="11"/>
  <c r="F12" i="22" s="1"/>
  <c r="I13" i="1"/>
  <c r="AQ13" i="11"/>
  <c r="AR13" i="11" s="1"/>
  <c r="K13" i="11"/>
  <c r="F13" i="22" s="1"/>
  <c r="I14" i="1"/>
  <c r="AQ14" i="11" s="1"/>
  <c r="AR14" i="11" s="1"/>
  <c r="K14" i="11"/>
  <c r="F14" i="22" s="1"/>
  <c r="I15" i="1"/>
  <c r="AQ15" i="11" s="1"/>
  <c r="AR15" i="11" s="1"/>
  <c r="K15" i="11"/>
  <c r="F15" i="22" s="1"/>
  <c r="I16" i="1"/>
  <c r="AQ16" i="11"/>
  <c r="AR16" i="11"/>
  <c r="K16" i="11"/>
  <c r="F16" i="22" s="1"/>
  <c r="I17" i="1"/>
  <c r="AQ17" i="11"/>
  <c r="AR17" i="11" s="1"/>
  <c r="K17" i="11"/>
  <c r="F17" i="22"/>
  <c r="I18" i="1"/>
  <c r="AQ18" i="11" s="1"/>
  <c r="AR18" i="11" s="1"/>
  <c r="K18" i="11"/>
  <c r="F18" i="22"/>
  <c r="I19" i="1"/>
  <c r="AQ19" i="11" s="1"/>
  <c r="AR19" i="11" s="1"/>
  <c r="AS19" i="11" s="1"/>
  <c r="K19" i="11"/>
  <c r="F19" i="22" s="1"/>
  <c r="I20" i="1"/>
  <c r="AQ20" i="11" s="1"/>
  <c r="AR20" i="11" s="1"/>
  <c r="AS20" i="11" s="1"/>
  <c r="K20" i="11"/>
  <c r="F20" i="22" s="1"/>
  <c r="I21" i="1"/>
  <c r="AQ21" i="11"/>
  <c r="AR21" i="11" s="1"/>
  <c r="K21" i="11"/>
  <c r="F21" i="22" s="1"/>
  <c r="I22" i="1"/>
  <c r="AQ22" i="11" s="1"/>
  <c r="AR22" i="11" s="1"/>
  <c r="K22" i="11"/>
  <c r="F22" i="22" s="1"/>
  <c r="I23" i="1"/>
  <c r="AQ23" i="11" s="1"/>
  <c r="AR23" i="11" s="1"/>
  <c r="K23" i="11"/>
  <c r="F23" i="22" s="1"/>
  <c r="I24" i="1"/>
  <c r="AQ24" i="11"/>
  <c r="AR24" i="11" s="1"/>
  <c r="K24" i="11"/>
  <c r="F24" i="22" s="1"/>
  <c r="I25" i="1"/>
  <c r="AQ25" i="11"/>
  <c r="AR25" i="11" s="1"/>
  <c r="K25" i="11"/>
  <c r="F25" i="22"/>
  <c r="I26" i="1"/>
  <c r="AQ26" i="11" s="1"/>
  <c r="AR26" i="11" s="1"/>
  <c r="K26" i="11"/>
  <c r="F26" i="22"/>
  <c r="I27" i="1"/>
  <c r="AQ27" i="11" s="1"/>
  <c r="AR27" i="11"/>
  <c r="K27" i="11"/>
  <c r="F27" i="22"/>
  <c r="I28" i="1"/>
  <c r="AQ28" i="11" s="1"/>
  <c r="AR28" i="11"/>
  <c r="AS28" i="11" s="1"/>
  <c r="K28" i="11"/>
  <c r="F28" i="22" s="1"/>
  <c r="I29" i="1"/>
  <c r="AQ29" i="11" s="1"/>
  <c r="AR29" i="11" s="1"/>
  <c r="K29" i="11"/>
  <c r="F29" i="22" s="1"/>
  <c r="AS3" i="11"/>
  <c r="L3" i="11" s="1"/>
  <c r="G3" i="22" s="1"/>
  <c r="AS7" i="11"/>
  <c r="L7" i="11" s="1"/>
  <c r="G7" i="22" s="1"/>
  <c r="AS11" i="11"/>
  <c r="L11" i="11"/>
  <c r="G11" i="22"/>
  <c r="L12" i="11"/>
  <c r="G12" i="22" s="1"/>
  <c r="L13" i="11"/>
  <c r="G13" i="22"/>
  <c r="AS14" i="11"/>
  <c r="L14" i="11"/>
  <c r="G14" i="22" s="1"/>
  <c r="AS15" i="11"/>
  <c r="L15" i="11"/>
  <c r="G15" i="22" s="1"/>
  <c r="L16" i="11"/>
  <c r="G16" i="22"/>
  <c r="AS17" i="11"/>
  <c r="L17" i="11"/>
  <c r="G17" i="22" s="1"/>
  <c r="L18" i="11"/>
  <c r="G18" i="22"/>
  <c r="L19" i="11"/>
  <c r="G19" i="22"/>
  <c r="L20" i="11"/>
  <c r="G20" i="22" s="1"/>
  <c r="L21" i="11"/>
  <c r="G21" i="22"/>
  <c r="L22" i="11"/>
  <c r="G22" i="22" s="1"/>
  <c r="L23" i="11"/>
  <c r="G23" i="22" s="1"/>
  <c r="AS24" i="11"/>
  <c r="L24" i="11"/>
  <c r="G24" i="22"/>
  <c r="L25" i="11"/>
  <c r="G25" i="22" s="1"/>
  <c r="L26" i="11"/>
  <c r="G26" i="22"/>
  <c r="AS27" i="11"/>
  <c r="L27" i="11"/>
  <c r="G27" i="22"/>
  <c r="L28" i="11"/>
  <c r="G28" i="22" s="1"/>
  <c r="L29" i="11"/>
  <c r="G29" i="22"/>
  <c r="K2" i="1"/>
  <c r="AT2" i="11" s="1"/>
  <c r="AU2" i="11" s="1"/>
  <c r="K3" i="1"/>
  <c r="AT3" i="11"/>
  <c r="AU3" i="11" s="1"/>
  <c r="K4" i="1"/>
  <c r="AT4" i="11" s="1"/>
  <c r="AU4" i="11" s="1"/>
  <c r="K5" i="1"/>
  <c r="AT5" i="11"/>
  <c r="AU5" i="11" s="1"/>
  <c r="K6" i="1"/>
  <c r="AT6" i="11"/>
  <c r="AU6" i="11" s="1"/>
  <c r="K7" i="1"/>
  <c r="AT7" i="11" s="1"/>
  <c r="AU7" i="11" s="1"/>
  <c r="K8" i="1"/>
  <c r="AT8" i="11"/>
  <c r="AU8" i="11" s="1"/>
  <c r="K9" i="1"/>
  <c r="AT9" i="11" s="1"/>
  <c r="AU9" i="11" s="1"/>
  <c r="K10" i="1"/>
  <c r="AT10" i="11" s="1"/>
  <c r="AU10" i="11" s="1"/>
  <c r="K11" i="1"/>
  <c r="AT11" i="11"/>
  <c r="AU11" i="11" s="1"/>
  <c r="AX11" i="11" s="1"/>
  <c r="N11" i="11"/>
  <c r="H11" i="22" s="1"/>
  <c r="K12" i="1"/>
  <c r="AT12" i="11" s="1"/>
  <c r="AU12" i="11" s="1"/>
  <c r="N12" i="11"/>
  <c r="H12" i="22"/>
  <c r="K13" i="1"/>
  <c r="AT13" i="11"/>
  <c r="AU13" i="11" s="1"/>
  <c r="N13" i="11"/>
  <c r="H13" i="22" s="1"/>
  <c r="K14" i="1"/>
  <c r="AT14" i="11"/>
  <c r="AU14" i="11" s="1"/>
  <c r="AX14" i="11" s="1"/>
  <c r="N14" i="11"/>
  <c r="H14" i="22" s="1"/>
  <c r="K15" i="1"/>
  <c r="AT15" i="11" s="1"/>
  <c r="AU15" i="11" s="1"/>
  <c r="N15" i="11"/>
  <c r="H15" i="22"/>
  <c r="K16" i="1"/>
  <c r="AT16" i="11" s="1"/>
  <c r="AU16" i="11" s="1"/>
  <c r="AX16" i="11" s="1"/>
  <c r="N16" i="11"/>
  <c r="H16" i="22"/>
  <c r="K17" i="1"/>
  <c r="AT17" i="11"/>
  <c r="AU17" i="11"/>
  <c r="N17" i="11"/>
  <c r="H17" i="22" s="1"/>
  <c r="K18" i="1"/>
  <c r="AT18" i="11" s="1"/>
  <c r="AU18" i="11" s="1"/>
  <c r="N18" i="11"/>
  <c r="H18" i="22"/>
  <c r="K19" i="1"/>
  <c r="AT19" i="11"/>
  <c r="AU19" i="11" s="1"/>
  <c r="N19" i="11"/>
  <c r="H19" i="22" s="1"/>
  <c r="K20" i="1"/>
  <c r="AT20" i="11" s="1"/>
  <c r="AU20" i="11" s="1"/>
  <c r="N20" i="11"/>
  <c r="H20" i="22"/>
  <c r="K21" i="1"/>
  <c r="AT21" i="11"/>
  <c r="AU21" i="11" s="1"/>
  <c r="N21" i="11"/>
  <c r="H21" i="22" s="1"/>
  <c r="K22" i="1"/>
  <c r="AT22" i="11"/>
  <c r="AU22" i="11" s="1"/>
  <c r="N22" i="11"/>
  <c r="H22" i="22" s="1"/>
  <c r="K23" i="1"/>
  <c r="AT23" i="11" s="1"/>
  <c r="AU23" i="11" s="1"/>
  <c r="N23" i="11"/>
  <c r="H23" i="22" s="1"/>
  <c r="K24" i="1"/>
  <c r="AT24" i="11" s="1"/>
  <c r="AU24" i="11" s="1"/>
  <c r="AX24" i="11" s="1"/>
  <c r="N24" i="11"/>
  <c r="H24" i="22"/>
  <c r="K25" i="1"/>
  <c r="AT25" i="11"/>
  <c r="AU25" i="11" s="1"/>
  <c r="N25" i="11"/>
  <c r="H25" i="22" s="1"/>
  <c r="K26" i="1"/>
  <c r="AT26" i="11" s="1"/>
  <c r="AU26" i="11" s="1"/>
  <c r="AX26" i="11" s="1"/>
  <c r="N26" i="11"/>
  <c r="H26" i="22"/>
  <c r="K27" i="1"/>
  <c r="AT27" i="11"/>
  <c r="AU27" i="11" s="1"/>
  <c r="AX27" i="11" s="1"/>
  <c r="N27" i="11"/>
  <c r="H27" i="22" s="1"/>
  <c r="K28" i="1"/>
  <c r="AT28" i="11" s="1"/>
  <c r="AU28" i="11" s="1"/>
  <c r="N28" i="11"/>
  <c r="H28" i="22" s="1"/>
  <c r="K29" i="1"/>
  <c r="AT29" i="11" s="1"/>
  <c r="AU29" i="11" s="1"/>
  <c r="N29" i="11"/>
  <c r="H29" i="22" s="1"/>
  <c r="M2" i="1"/>
  <c r="AV2" i="11"/>
  <c r="AW2" i="11" s="1"/>
  <c r="P2" i="11" s="1"/>
  <c r="I2" i="22" s="1"/>
  <c r="M3" i="1"/>
  <c r="AV3" i="11" s="1"/>
  <c r="AW3" i="11" s="1"/>
  <c r="P3" i="11" s="1"/>
  <c r="I3" i="22" s="1"/>
  <c r="M4" i="1"/>
  <c r="AV4" i="11" s="1"/>
  <c r="AW4" i="11" s="1"/>
  <c r="P4" i="11" s="1"/>
  <c r="I4" i="22" s="1"/>
  <c r="M5" i="1"/>
  <c r="AV5" i="11" s="1"/>
  <c r="AW5" i="11"/>
  <c r="P5" i="11" s="1"/>
  <c r="I5" i="22" s="1"/>
  <c r="M6" i="1"/>
  <c r="AV6" i="11"/>
  <c r="AW6" i="11" s="1"/>
  <c r="P6" i="11" s="1"/>
  <c r="I6" i="22" s="1"/>
  <c r="M7" i="1"/>
  <c r="AV7" i="11"/>
  <c r="AW7" i="11" s="1"/>
  <c r="P7" i="11" s="1"/>
  <c r="I7" i="22" s="1"/>
  <c r="M8" i="1"/>
  <c r="AV8" i="11"/>
  <c r="AW8" i="11"/>
  <c r="P8" i="11" s="1"/>
  <c r="I8" i="22"/>
  <c r="M9" i="1"/>
  <c r="AV9" i="11"/>
  <c r="AW9" i="11" s="1"/>
  <c r="P9" i="11" s="1"/>
  <c r="I9" i="22" s="1"/>
  <c r="M10" i="1"/>
  <c r="AV10" i="11"/>
  <c r="AW10" i="11" s="1"/>
  <c r="P10" i="11" s="1"/>
  <c r="I10" i="22" s="1"/>
  <c r="M11" i="1"/>
  <c r="AV11" i="11" s="1"/>
  <c r="AW11" i="11" s="1"/>
  <c r="P11" i="11"/>
  <c r="I11" i="22" s="1"/>
  <c r="M12" i="1"/>
  <c r="AV12" i="11" s="1"/>
  <c r="AW12" i="11" s="1"/>
  <c r="P12" i="11"/>
  <c r="I12" i="22" s="1"/>
  <c r="M13" i="1"/>
  <c r="AV13" i="11" s="1"/>
  <c r="AW13" i="11" s="1"/>
  <c r="P13" i="11"/>
  <c r="I13" i="22"/>
  <c r="M14" i="1"/>
  <c r="AV14" i="11"/>
  <c r="AW14" i="11" s="1"/>
  <c r="P14" i="11"/>
  <c r="I14" i="22"/>
  <c r="M15" i="1"/>
  <c r="AV15" i="11"/>
  <c r="AW15" i="11" s="1"/>
  <c r="P15" i="11"/>
  <c r="I15" i="22" s="1"/>
  <c r="M16" i="1"/>
  <c r="AV16" i="11"/>
  <c r="AW16" i="11"/>
  <c r="P16" i="11"/>
  <c r="I16" i="22"/>
  <c r="M17" i="1"/>
  <c r="AV17" i="11"/>
  <c r="AW17" i="11" s="1"/>
  <c r="P17" i="11"/>
  <c r="I17" i="22"/>
  <c r="M18" i="1"/>
  <c r="AV18" i="11" s="1"/>
  <c r="AW18" i="11" s="1"/>
  <c r="P18" i="11"/>
  <c r="I18" i="22"/>
  <c r="M19" i="1"/>
  <c r="AV19" i="11" s="1"/>
  <c r="AW19" i="11"/>
  <c r="P19" i="11"/>
  <c r="I19" i="22"/>
  <c r="M20" i="1"/>
  <c r="AV20" i="11"/>
  <c r="AW20" i="11" s="1"/>
  <c r="AX20" i="11" s="1"/>
  <c r="P20" i="11"/>
  <c r="I20" i="22" s="1"/>
  <c r="M21" i="1"/>
  <c r="AV21" i="11"/>
  <c r="AW21" i="11" s="1"/>
  <c r="P21" i="11"/>
  <c r="I21" i="22" s="1"/>
  <c r="M22" i="1"/>
  <c r="AV22" i="11" s="1"/>
  <c r="AW22" i="11" s="1"/>
  <c r="P22" i="11"/>
  <c r="I22" i="22" s="1"/>
  <c r="M23" i="1"/>
  <c r="AV23" i="11" s="1"/>
  <c r="AW23" i="11" s="1"/>
  <c r="P23" i="11"/>
  <c r="I23" i="22"/>
  <c r="M24" i="1"/>
  <c r="AV24" i="11"/>
  <c r="AW24" i="11" s="1"/>
  <c r="P24" i="11"/>
  <c r="I24" i="22" s="1"/>
  <c r="M25" i="1"/>
  <c r="AV25" i="11" s="1"/>
  <c r="AW25" i="11" s="1"/>
  <c r="P25" i="11"/>
  <c r="I25" i="22"/>
  <c r="M26" i="1"/>
  <c r="AV26" i="11"/>
  <c r="AW26" i="11" s="1"/>
  <c r="P26" i="11"/>
  <c r="I26" i="22" s="1"/>
  <c r="M27" i="1"/>
  <c r="AV27" i="11" s="1"/>
  <c r="AW27" i="11" s="1"/>
  <c r="P27" i="11"/>
  <c r="I27" i="22" s="1"/>
  <c r="M28" i="1"/>
  <c r="AV28" i="11" s="1"/>
  <c r="AW28" i="11" s="1"/>
  <c r="P28" i="11"/>
  <c r="I28" i="22" s="1"/>
  <c r="M29" i="1"/>
  <c r="AV29" i="11" s="1"/>
  <c r="AW29" i="11" s="1"/>
  <c r="P29" i="11"/>
  <c r="I29" i="22"/>
  <c r="Q11" i="11"/>
  <c r="J11" i="22" s="1"/>
  <c r="Q12" i="11"/>
  <c r="J12" i="22"/>
  <c r="Q13" i="11"/>
  <c r="J13" i="22"/>
  <c r="Q14" i="11"/>
  <c r="J14" i="22" s="1"/>
  <c r="Q15" i="11"/>
  <c r="J15" i="22" s="1"/>
  <c r="Q16" i="11"/>
  <c r="J16" i="22"/>
  <c r="Q17" i="11"/>
  <c r="J17" i="22" s="1"/>
  <c r="Q18" i="11"/>
  <c r="J18" i="22"/>
  <c r="Q19" i="11"/>
  <c r="J19" i="22" s="1"/>
  <c r="Q20" i="11"/>
  <c r="J20" i="22"/>
  <c r="Q21" i="11"/>
  <c r="J21" i="22"/>
  <c r="Q22" i="11"/>
  <c r="J22" i="22" s="1"/>
  <c r="Q23" i="11"/>
  <c r="J23" i="22" s="1"/>
  <c r="Q24" i="11"/>
  <c r="J24" i="22"/>
  <c r="Q25" i="11"/>
  <c r="J25" i="22" s="1"/>
  <c r="Q26" i="11"/>
  <c r="J26" i="22"/>
  <c r="Q27" i="11"/>
  <c r="J27" i="22" s="1"/>
  <c r="AX28" i="11"/>
  <c r="Q28" i="11"/>
  <c r="J28" i="22"/>
  <c r="Q29" i="11"/>
  <c r="J29" i="22" s="1"/>
  <c r="AY2" i="11"/>
  <c r="AZ2" i="11"/>
  <c r="S2" i="11" s="1"/>
  <c r="K2" i="22" s="1"/>
  <c r="AY3" i="11"/>
  <c r="AZ3" i="11"/>
  <c r="S3" i="11" s="1"/>
  <c r="K3" i="22" s="1"/>
  <c r="AY4" i="11"/>
  <c r="AZ4" i="11"/>
  <c r="S4" i="11" s="1"/>
  <c r="K4" i="22" s="1"/>
  <c r="AY5" i="11"/>
  <c r="AZ5" i="11"/>
  <c r="S5" i="11" s="1"/>
  <c r="K5" i="22" s="1"/>
  <c r="AY6" i="11"/>
  <c r="AZ6" i="11"/>
  <c r="S6" i="11" s="1"/>
  <c r="K6" i="22" s="1"/>
  <c r="AY7" i="11"/>
  <c r="AZ7" i="11"/>
  <c r="S7" i="11" s="1"/>
  <c r="K7" i="22" s="1"/>
  <c r="AY8" i="11"/>
  <c r="AZ8" i="11"/>
  <c r="S8" i="11" s="1"/>
  <c r="K8" i="22" s="1"/>
  <c r="AY9" i="11"/>
  <c r="AZ9" i="11"/>
  <c r="S9" i="11" s="1"/>
  <c r="K9" i="22" s="1"/>
  <c r="AY10" i="11"/>
  <c r="AZ10" i="11"/>
  <c r="S10" i="11" s="1"/>
  <c r="K10" i="22" s="1"/>
  <c r="AY11" i="11"/>
  <c r="AZ11" i="11"/>
  <c r="S11" i="11"/>
  <c r="K11" i="22"/>
  <c r="AY12" i="11"/>
  <c r="AZ12" i="11"/>
  <c r="S12" i="11"/>
  <c r="K12" i="22"/>
  <c r="AY13" i="11"/>
  <c r="AZ13" i="11"/>
  <c r="S13" i="11"/>
  <c r="K13" i="22"/>
  <c r="AY14" i="11"/>
  <c r="AZ14" i="11"/>
  <c r="S14" i="11"/>
  <c r="K14" i="22"/>
  <c r="AY15" i="11"/>
  <c r="AZ15" i="11"/>
  <c r="S15" i="11"/>
  <c r="K15" i="22"/>
  <c r="AY16" i="11"/>
  <c r="AZ16" i="11"/>
  <c r="S16" i="11"/>
  <c r="K16" i="22"/>
  <c r="AY17" i="11"/>
  <c r="AZ17" i="11"/>
  <c r="S17" i="11"/>
  <c r="K17" i="22"/>
  <c r="AY18" i="11"/>
  <c r="AZ18" i="11"/>
  <c r="S18" i="11"/>
  <c r="K18" i="22"/>
  <c r="AY19" i="11"/>
  <c r="AZ19" i="11"/>
  <c r="S19" i="11"/>
  <c r="K19" i="22"/>
  <c r="AY20" i="11"/>
  <c r="AZ20" i="11"/>
  <c r="S20" i="11"/>
  <c r="K20" i="22"/>
  <c r="AY21" i="11"/>
  <c r="AZ21" i="11"/>
  <c r="S21" i="11"/>
  <c r="K21" i="22"/>
  <c r="AY22" i="11"/>
  <c r="AZ22" i="11"/>
  <c r="S22" i="11"/>
  <c r="K22" i="22"/>
  <c r="AY23" i="11"/>
  <c r="AZ23" i="11"/>
  <c r="S23" i="11"/>
  <c r="K23" i="22"/>
  <c r="AY24" i="11"/>
  <c r="AZ24" i="11"/>
  <c r="S24" i="11"/>
  <c r="K24" i="22"/>
  <c r="AY25" i="11"/>
  <c r="AZ25" i="11"/>
  <c r="S25" i="11"/>
  <c r="K25" i="22"/>
  <c r="AY26" i="11"/>
  <c r="AZ26" i="11"/>
  <c r="S26" i="11"/>
  <c r="K26" i="22" s="1"/>
  <c r="AY27" i="11"/>
  <c r="AZ27" i="11"/>
  <c r="S27" i="11"/>
  <c r="K27" i="22"/>
  <c r="AY28" i="11"/>
  <c r="AZ28" i="11"/>
  <c r="S28" i="11"/>
  <c r="K28" i="22" s="1"/>
  <c r="AY29" i="11"/>
  <c r="AZ29" i="11"/>
  <c r="S29" i="11"/>
  <c r="K29" i="22"/>
  <c r="BA2" i="11"/>
  <c r="BB2" i="11" s="1"/>
  <c r="U2" i="11" s="1"/>
  <c r="L2" i="22" s="1"/>
  <c r="BA3" i="11"/>
  <c r="BB3" i="11" s="1"/>
  <c r="U3" i="11" s="1"/>
  <c r="BA4" i="11"/>
  <c r="BB4" i="11" s="1"/>
  <c r="U4" i="11" s="1"/>
  <c r="L4" i="22" s="1"/>
  <c r="BA5" i="11"/>
  <c r="BB5" i="11" s="1"/>
  <c r="U5" i="11" s="1"/>
  <c r="BA6" i="11"/>
  <c r="BB6" i="11" s="1"/>
  <c r="U6" i="11" s="1"/>
  <c r="L6" i="22" s="1"/>
  <c r="BA7" i="11"/>
  <c r="BB7" i="11" s="1"/>
  <c r="U7" i="11" s="1"/>
  <c r="BA8" i="11"/>
  <c r="BB8" i="11" s="1"/>
  <c r="U8" i="11" s="1"/>
  <c r="L8" i="22" s="1"/>
  <c r="BA9" i="11"/>
  <c r="BB9" i="11" s="1"/>
  <c r="U9" i="11"/>
  <c r="L9" i="22" s="1"/>
  <c r="BA10" i="11"/>
  <c r="BB10" i="11" s="1"/>
  <c r="U10" i="11" s="1"/>
  <c r="L10" i="22" s="1"/>
  <c r="BA11" i="11"/>
  <c r="BB11" i="11" s="1"/>
  <c r="U11" i="11"/>
  <c r="L11" i="22" s="1"/>
  <c r="BA12" i="11"/>
  <c r="BB12" i="11" s="1"/>
  <c r="U12" i="11"/>
  <c r="L12" i="22" s="1"/>
  <c r="BA13" i="11"/>
  <c r="BB13" i="11" s="1"/>
  <c r="U13" i="11"/>
  <c r="L13" i="22" s="1"/>
  <c r="BA14" i="11"/>
  <c r="BB14" i="11" s="1"/>
  <c r="U14" i="11"/>
  <c r="L14" i="22" s="1"/>
  <c r="BA15" i="11"/>
  <c r="BB15" i="11" s="1"/>
  <c r="U15" i="11"/>
  <c r="L15" i="22" s="1"/>
  <c r="BA16" i="11"/>
  <c r="BB16" i="11" s="1"/>
  <c r="U16" i="11"/>
  <c r="L16" i="22" s="1"/>
  <c r="BA17" i="11"/>
  <c r="BB17" i="11" s="1"/>
  <c r="U17" i="11"/>
  <c r="L17" i="22" s="1"/>
  <c r="BA18" i="11"/>
  <c r="BB18" i="11" s="1"/>
  <c r="U18" i="11"/>
  <c r="L18" i="22" s="1"/>
  <c r="BA19" i="11"/>
  <c r="BB19" i="11" s="1"/>
  <c r="U19" i="11"/>
  <c r="L19" i="22" s="1"/>
  <c r="BA20" i="11"/>
  <c r="BB20" i="11" s="1"/>
  <c r="U20" i="11"/>
  <c r="L20" i="22" s="1"/>
  <c r="BA21" i="11"/>
  <c r="BB21" i="11" s="1"/>
  <c r="U21" i="11"/>
  <c r="L21" i="22" s="1"/>
  <c r="BA22" i="11"/>
  <c r="BB22" i="11" s="1"/>
  <c r="U22" i="11"/>
  <c r="L22" i="22" s="1"/>
  <c r="BA23" i="11"/>
  <c r="BB23" i="11" s="1"/>
  <c r="U23" i="11"/>
  <c r="L23" i="22" s="1"/>
  <c r="BA24" i="11"/>
  <c r="BB24" i="11" s="1"/>
  <c r="U24" i="11"/>
  <c r="L24" i="22" s="1"/>
  <c r="BA25" i="11"/>
  <c r="BB25" i="11" s="1"/>
  <c r="U25" i="11"/>
  <c r="L25" i="22" s="1"/>
  <c r="BA26" i="11"/>
  <c r="BB26" i="11" s="1"/>
  <c r="U26" i="11"/>
  <c r="L26" i="22" s="1"/>
  <c r="BA27" i="11"/>
  <c r="BB27" i="11" s="1"/>
  <c r="U27" i="11"/>
  <c r="L27" i="22" s="1"/>
  <c r="BA28" i="11"/>
  <c r="BB28" i="11" s="1"/>
  <c r="U28" i="11"/>
  <c r="L28" i="22" s="1"/>
  <c r="BA29" i="11"/>
  <c r="BB29" i="11" s="1"/>
  <c r="U29" i="11"/>
  <c r="L29" i="22" s="1"/>
  <c r="BC2" i="11"/>
  <c r="BD2" i="11"/>
  <c r="W2" i="11" s="1"/>
  <c r="M2" i="22" s="1"/>
  <c r="BC3" i="11"/>
  <c r="BD3" i="11"/>
  <c r="W3" i="11" s="1"/>
  <c r="M3" i="22" s="1"/>
  <c r="BC4" i="11"/>
  <c r="BD4" i="11"/>
  <c r="W4" i="11" s="1"/>
  <c r="M4" i="22" s="1"/>
  <c r="BC5" i="11"/>
  <c r="BD5" i="11"/>
  <c r="W5" i="11" s="1"/>
  <c r="M5" i="22" s="1"/>
  <c r="BC6" i="11"/>
  <c r="BD6" i="11"/>
  <c r="W6" i="11" s="1"/>
  <c r="M6" i="22" s="1"/>
  <c r="BC7" i="11"/>
  <c r="BD7" i="11"/>
  <c r="W7" i="11" s="1"/>
  <c r="M7" i="22"/>
  <c r="BC8" i="11"/>
  <c r="BD8" i="11"/>
  <c r="W8" i="11" s="1"/>
  <c r="M8" i="22" s="1"/>
  <c r="BC9" i="11"/>
  <c r="BD9" i="11"/>
  <c r="W9" i="11" s="1"/>
  <c r="K45" i="11" s="1"/>
  <c r="BC10" i="11"/>
  <c r="BD10" i="11"/>
  <c r="W10" i="11" s="1"/>
  <c r="M10" i="22" s="1"/>
  <c r="BC11" i="11"/>
  <c r="BD11" i="11"/>
  <c r="W11" i="11"/>
  <c r="M11" i="22"/>
  <c r="BC12" i="11"/>
  <c r="BD12" i="11"/>
  <c r="W12" i="11"/>
  <c r="M12" i="22"/>
  <c r="BC13" i="11"/>
  <c r="BD13" i="11"/>
  <c r="W13" i="11"/>
  <c r="M13" i="22"/>
  <c r="BC14" i="11"/>
  <c r="BD14" i="11"/>
  <c r="W14" i="11"/>
  <c r="M14" i="22"/>
  <c r="BC15" i="11"/>
  <c r="BD15" i="11"/>
  <c r="W15" i="11"/>
  <c r="M15" i="22"/>
  <c r="BC16" i="11"/>
  <c r="BD16" i="11"/>
  <c r="W16" i="11"/>
  <c r="M16" i="22"/>
  <c r="BC17" i="11"/>
  <c r="BD17" i="11"/>
  <c r="W17" i="11"/>
  <c r="M17" i="22"/>
  <c r="BC18" i="11"/>
  <c r="BD18" i="11"/>
  <c r="W18" i="11"/>
  <c r="M18" i="22"/>
  <c r="BC19" i="11"/>
  <c r="BD19" i="11"/>
  <c r="W19" i="11"/>
  <c r="M19" i="22"/>
  <c r="BC20" i="11"/>
  <c r="BD20" i="11"/>
  <c r="W20" i="11"/>
  <c r="M20" i="22"/>
  <c r="BC21" i="11"/>
  <c r="BD21" i="11"/>
  <c r="W21" i="11"/>
  <c r="M21" i="22"/>
  <c r="BC22" i="11"/>
  <c r="BD22" i="11"/>
  <c r="W22" i="11"/>
  <c r="M22" i="22"/>
  <c r="BC23" i="11"/>
  <c r="BD23" i="11"/>
  <c r="W23" i="11"/>
  <c r="M23" i="22"/>
  <c r="BC24" i="11"/>
  <c r="BD24" i="11"/>
  <c r="W24" i="11"/>
  <c r="M24" i="22"/>
  <c r="BC25" i="11"/>
  <c r="BD25" i="11"/>
  <c r="W25" i="11"/>
  <c r="M25" i="22"/>
  <c r="BC26" i="11"/>
  <c r="BD26" i="11"/>
  <c r="W26" i="11"/>
  <c r="M26" i="22"/>
  <c r="BC27" i="11"/>
  <c r="BD27" i="11"/>
  <c r="W27" i="11"/>
  <c r="M27" i="22"/>
  <c r="BC28" i="11"/>
  <c r="BD28" i="11"/>
  <c r="W28" i="11"/>
  <c r="M28" i="22"/>
  <c r="BC29" i="11"/>
  <c r="BD29" i="11"/>
  <c r="W29" i="11"/>
  <c r="M29" i="22"/>
  <c r="BE2" i="11"/>
  <c r="BF2" i="11" s="1"/>
  <c r="Y2" i="11" s="1"/>
  <c r="N2" i="22" s="1"/>
  <c r="BE3" i="11"/>
  <c r="BF3" i="11" s="1"/>
  <c r="Y3" i="11" s="1"/>
  <c r="BE4" i="11"/>
  <c r="BF4" i="11" s="1"/>
  <c r="Y4" i="11" s="1"/>
  <c r="N4" i="22" s="1"/>
  <c r="BE5" i="11"/>
  <c r="BF5" i="11" s="1"/>
  <c r="Y5" i="11"/>
  <c r="N5" i="22" s="1"/>
  <c r="BE6" i="11"/>
  <c r="BF6" i="11" s="1"/>
  <c r="Y6" i="11" s="1"/>
  <c r="BE7" i="11"/>
  <c r="BF7" i="11" s="1"/>
  <c r="Y7" i="11" s="1"/>
  <c r="BE8" i="11"/>
  <c r="BF8" i="11" s="1"/>
  <c r="Y8" i="11" s="1"/>
  <c r="N8" i="22" s="1"/>
  <c r="BE9" i="11"/>
  <c r="BF9" i="11" s="1"/>
  <c r="Y9" i="11"/>
  <c r="N9" i="22" s="1"/>
  <c r="BE10" i="11"/>
  <c r="BF10" i="11" s="1"/>
  <c r="Y10" i="11" s="1"/>
  <c r="BE11" i="11"/>
  <c r="BF11" i="11" s="1"/>
  <c r="Y11" i="11"/>
  <c r="N11" i="22" s="1"/>
  <c r="BE12" i="11"/>
  <c r="BF12" i="11" s="1"/>
  <c r="Y12" i="11"/>
  <c r="N12" i="22" s="1"/>
  <c r="BE13" i="11"/>
  <c r="BF13" i="11" s="1"/>
  <c r="Y13" i="11"/>
  <c r="N13" i="22" s="1"/>
  <c r="BE14" i="11"/>
  <c r="BF14" i="11" s="1"/>
  <c r="Y14" i="11"/>
  <c r="N14" i="22" s="1"/>
  <c r="BE15" i="11"/>
  <c r="BF15" i="11" s="1"/>
  <c r="Y15" i="11"/>
  <c r="N15" i="22" s="1"/>
  <c r="BE16" i="11"/>
  <c r="BF16" i="11" s="1"/>
  <c r="Y16" i="11"/>
  <c r="N16" i="22" s="1"/>
  <c r="BE17" i="11"/>
  <c r="BF17" i="11" s="1"/>
  <c r="Y17" i="11"/>
  <c r="N17" i="22" s="1"/>
  <c r="BE18" i="11"/>
  <c r="BF18" i="11" s="1"/>
  <c r="Y18" i="11"/>
  <c r="N18" i="22" s="1"/>
  <c r="BE19" i="11"/>
  <c r="BF19" i="11" s="1"/>
  <c r="Y19" i="11"/>
  <c r="N19" i="22" s="1"/>
  <c r="BE20" i="11"/>
  <c r="BF20" i="11" s="1"/>
  <c r="Y20" i="11"/>
  <c r="N20" i="22" s="1"/>
  <c r="BE21" i="11"/>
  <c r="BF21" i="11" s="1"/>
  <c r="Y21" i="11"/>
  <c r="N21" i="22" s="1"/>
  <c r="BE22" i="11"/>
  <c r="BF22" i="11" s="1"/>
  <c r="Y22" i="11"/>
  <c r="N22" i="22" s="1"/>
  <c r="BE23" i="11"/>
  <c r="BF23" i="11" s="1"/>
  <c r="Y23" i="11"/>
  <c r="N23" i="22" s="1"/>
  <c r="BE24" i="11"/>
  <c r="BF24" i="11" s="1"/>
  <c r="Y24" i="11"/>
  <c r="N24" i="22" s="1"/>
  <c r="BE25" i="11"/>
  <c r="BF25" i="11" s="1"/>
  <c r="Y25" i="11"/>
  <c r="N25" i="22" s="1"/>
  <c r="BE26" i="11"/>
  <c r="BF26" i="11" s="1"/>
  <c r="Y26" i="11"/>
  <c r="N26" i="22" s="1"/>
  <c r="BE27" i="11"/>
  <c r="BF27" i="11" s="1"/>
  <c r="Y27" i="11"/>
  <c r="N27" i="22" s="1"/>
  <c r="BE28" i="11"/>
  <c r="BF28" i="11" s="1"/>
  <c r="Y28" i="11"/>
  <c r="N28" i="22" s="1"/>
  <c r="BE29" i="11"/>
  <c r="BF29" i="11" s="1"/>
  <c r="Y29" i="11"/>
  <c r="N29" i="22" s="1"/>
  <c r="BG2" i="11"/>
  <c r="BH2" i="11"/>
  <c r="AA2" i="11" s="1"/>
  <c r="O2" i="22" s="1"/>
  <c r="BG3" i="11"/>
  <c r="BH3" i="11"/>
  <c r="AA3" i="11" s="1"/>
  <c r="O3" i="22" s="1"/>
  <c r="BG4" i="11"/>
  <c r="BH4" i="11"/>
  <c r="AA4" i="11" s="1"/>
  <c r="O4" i="22" s="1"/>
  <c r="BG5" i="11"/>
  <c r="BH5" i="11"/>
  <c r="AA5" i="11" s="1"/>
  <c r="O5" i="22" s="1"/>
  <c r="BG6" i="11"/>
  <c r="BH6" i="11"/>
  <c r="AA6" i="11" s="1"/>
  <c r="O6" i="22"/>
  <c r="BG7" i="11"/>
  <c r="BH7" i="11"/>
  <c r="AA7" i="11" s="1"/>
  <c r="O7" i="22"/>
  <c r="BG8" i="11"/>
  <c r="BH8" i="11"/>
  <c r="AA8" i="11" s="1"/>
  <c r="O8" i="22"/>
  <c r="BG9" i="11"/>
  <c r="BH9" i="11"/>
  <c r="AA9" i="11" s="1"/>
  <c r="O9" i="22" s="1"/>
  <c r="BG10" i="11"/>
  <c r="BH10" i="11"/>
  <c r="AA10" i="11" s="1"/>
  <c r="O10" i="22" s="1"/>
  <c r="BG11" i="11"/>
  <c r="BH11" i="11"/>
  <c r="AA11" i="11"/>
  <c r="O11" i="22"/>
  <c r="BG12" i="11"/>
  <c r="BH12" i="11"/>
  <c r="AA12" i="11"/>
  <c r="O12" i="22"/>
  <c r="BG13" i="11"/>
  <c r="BH13" i="11"/>
  <c r="AA13" i="11"/>
  <c r="O13" i="22"/>
  <c r="BG14" i="11"/>
  <c r="BH14" i="11"/>
  <c r="AA14" i="11"/>
  <c r="O14" i="22"/>
  <c r="BG15" i="11"/>
  <c r="BH15" i="11"/>
  <c r="AA15" i="11"/>
  <c r="O15" i="22"/>
  <c r="BG16" i="11"/>
  <c r="BH16" i="11"/>
  <c r="AA16" i="11"/>
  <c r="O16" i="22"/>
  <c r="BG17" i="11"/>
  <c r="BH17" i="11"/>
  <c r="AA17" i="11"/>
  <c r="O17" i="22"/>
  <c r="BG18" i="11"/>
  <c r="BH18" i="11"/>
  <c r="AA18" i="11"/>
  <c r="O18" i="22"/>
  <c r="BG19" i="11"/>
  <c r="BH19" i="11"/>
  <c r="AA19" i="11"/>
  <c r="O19" i="22"/>
  <c r="BG20" i="11"/>
  <c r="BH20" i="11"/>
  <c r="AA20" i="11"/>
  <c r="O20" i="22" s="1"/>
  <c r="BG21" i="11"/>
  <c r="BH21" i="11"/>
  <c r="AA21" i="11"/>
  <c r="O21" i="22"/>
  <c r="BG22" i="11"/>
  <c r="BH22" i="11"/>
  <c r="AA22" i="11"/>
  <c r="O22" i="22" s="1"/>
  <c r="BG23" i="11"/>
  <c r="BH23" i="11"/>
  <c r="AA23" i="11"/>
  <c r="O23" i="22"/>
  <c r="BG24" i="11"/>
  <c r="BH24" i="11"/>
  <c r="AA24" i="11"/>
  <c r="O24" i="22" s="1"/>
  <c r="BG25" i="11"/>
  <c r="BH25" i="11"/>
  <c r="AA25" i="11"/>
  <c r="O25" i="22"/>
  <c r="BG26" i="11"/>
  <c r="BH26" i="11"/>
  <c r="AA26" i="11"/>
  <c r="O26" i="22" s="1"/>
  <c r="BG27" i="11"/>
  <c r="BH27" i="11"/>
  <c r="AA27" i="11"/>
  <c r="O27" i="22"/>
  <c r="BG28" i="11"/>
  <c r="BH28" i="11"/>
  <c r="AA28" i="11"/>
  <c r="O28" i="22" s="1"/>
  <c r="BG29" i="11"/>
  <c r="BH29" i="11"/>
  <c r="AA29" i="11"/>
  <c r="O29" i="22"/>
  <c r="BI2" i="11"/>
  <c r="BJ2" i="11" s="1"/>
  <c r="AC2" i="11" s="1"/>
  <c r="BI3" i="11"/>
  <c r="BJ3" i="11" s="1"/>
  <c r="AC3" i="11" s="1"/>
  <c r="P3" i="22" s="1"/>
  <c r="BI4" i="11"/>
  <c r="BJ4" i="11"/>
  <c r="AC4" i="11" s="1"/>
  <c r="P4" i="22" s="1"/>
  <c r="BI5" i="11"/>
  <c r="BJ5" i="11"/>
  <c r="AC5" i="11" s="1"/>
  <c r="P5" i="22" s="1"/>
  <c r="BI6" i="11"/>
  <c r="BJ6" i="11"/>
  <c r="AC6" i="11" s="1"/>
  <c r="BI7" i="11"/>
  <c r="BJ7" i="11" s="1"/>
  <c r="AC7" i="11" s="1"/>
  <c r="BI8" i="11"/>
  <c r="BJ8" i="11" s="1"/>
  <c r="AC8" i="11" s="1"/>
  <c r="BI9" i="11"/>
  <c r="BJ9" i="11" s="1"/>
  <c r="AC9" i="11" s="1"/>
  <c r="P9" i="22" s="1"/>
  <c r="BI10" i="11"/>
  <c r="BJ10" i="11" s="1"/>
  <c r="AC10" i="11" s="1"/>
  <c r="BI11" i="11"/>
  <c r="BJ11" i="11" s="1"/>
  <c r="AC11" i="11"/>
  <c r="P11" i="22" s="1"/>
  <c r="BI12" i="11"/>
  <c r="BJ12" i="11"/>
  <c r="AC12" i="11"/>
  <c r="P12" i="22" s="1"/>
  <c r="BI13" i="11"/>
  <c r="BJ13" i="11"/>
  <c r="AC13" i="11"/>
  <c r="P13" i="22" s="1"/>
  <c r="BI14" i="11"/>
  <c r="BJ14" i="11"/>
  <c r="AC14" i="11"/>
  <c r="P14" i="22" s="1"/>
  <c r="BI15" i="11"/>
  <c r="BJ15" i="11" s="1"/>
  <c r="AC15" i="11"/>
  <c r="P15" i="22" s="1"/>
  <c r="BI16" i="11"/>
  <c r="BJ16" i="11" s="1"/>
  <c r="AC16" i="11"/>
  <c r="P16" i="22" s="1"/>
  <c r="BI17" i="11"/>
  <c r="BJ17" i="11" s="1"/>
  <c r="AC17" i="11"/>
  <c r="P17" i="22" s="1"/>
  <c r="BI18" i="11"/>
  <c r="BJ18" i="11" s="1"/>
  <c r="AC18" i="11"/>
  <c r="P18" i="22" s="1"/>
  <c r="BI19" i="11"/>
  <c r="BJ19" i="11" s="1"/>
  <c r="AC19" i="11"/>
  <c r="P19" i="22" s="1"/>
  <c r="BI20" i="11"/>
  <c r="BJ20" i="11"/>
  <c r="AC20" i="11"/>
  <c r="P20" i="22" s="1"/>
  <c r="BI21" i="11"/>
  <c r="BJ21" i="11"/>
  <c r="AC21" i="11"/>
  <c r="P21" i="22" s="1"/>
  <c r="BI22" i="11"/>
  <c r="BJ22" i="11"/>
  <c r="AC22" i="11"/>
  <c r="P22" i="22" s="1"/>
  <c r="BI23" i="11"/>
  <c r="BJ23" i="11" s="1"/>
  <c r="AC23" i="11"/>
  <c r="P23" i="22" s="1"/>
  <c r="BI24" i="11"/>
  <c r="BJ24" i="11" s="1"/>
  <c r="AC24" i="11"/>
  <c r="P24" i="22" s="1"/>
  <c r="BI25" i="11"/>
  <c r="BJ25" i="11" s="1"/>
  <c r="AC25" i="11"/>
  <c r="P25" i="22" s="1"/>
  <c r="BI26" i="11"/>
  <c r="BJ26" i="11" s="1"/>
  <c r="AC26" i="11"/>
  <c r="P26" i="22" s="1"/>
  <c r="BI27" i="11"/>
  <c r="BJ27" i="11" s="1"/>
  <c r="AC27" i="11"/>
  <c r="P27" i="22" s="1"/>
  <c r="BI28" i="11"/>
  <c r="BJ28" i="11"/>
  <c r="AC28" i="11"/>
  <c r="P28" i="22" s="1"/>
  <c r="BI29" i="11"/>
  <c r="BJ29" i="11"/>
  <c r="AC29" i="11"/>
  <c r="P29" i="22" s="1"/>
  <c r="BK2" i="11"/>
  <c r="BM2" i="11" s="1"/>
  <c r="BL2" i="11"/>
  <c r="AF2" i="11"/>
  <c r="Q2" i="22" s="1"/>
  <c r="BK3" i="11"/>
  <c r="BL3" i="11"/>
  <c r="BM3" i="11"/>
  <c r="AF3" i="11" s="1"/>
  <c r="BK4" i="11"/>
  <c r="BL4" i="11"/>
  <c r="BM4" i="11"/>
  <c r="AF4" i="11" s="1"/>
  <c r="BK5" i="11"/>
  <c r="BM5" i="11" s="1"/>
  <c r="AF5" i="11" s="1"/>
  <c r="Q5" i="22" s="1"/>
  <c r="BL5" i="11"/>
  <c r="BK6" i="11"/>
  <c r="BL6" i="11"/>
  <c r="BK7" i="11"/>
  <c r="BM7" i="11" s="1"/>
  <c r="AF7" i="11" s="1"/>
  <c r="BL7" i="11"/>
  <c r="BK8" i="11"/>
  <c r="BL8" i="11"/>
  <c r="BM8" i="11" s="1"/>
  <c r="AF8" i="11" s="1"/>
  <c r="BK9" i="11"/>
  <c r="BM9" i="11"/>
  <c r="AF9" i="11" s="1"/>
  <c r="Q9" i="22" s="1"/>
  <c r="BK10" i="11"/>
  <c r="BM10" i="11" s="1"/>
  <c r="AF10" i="11" s="1"/>
  <c r="BK11" i="11"/>
  <c r="BM11" i="11" s="1"/>
  <c r="AF11" i="11"/>
  <c r="Q11" i="22" s="1"/>
  <c r="BK12" i="11"/>
  <c r="BM12" i="11"/>
  <c r="AF12" i="11"/>
  <c r="Q12" i="22" s="1"/>
  <c r="BK13" i="11"/>
  <c r="BM13" i="11" s="1"/>
  <c r="AF13" i="11"/>
  <c r="Q13" i="22" s="1"/>
  <c r="BK14" i="11"/>
  <c r="BM14" i="11" s="1"/>
  <c r="AF14" i="11"/>
  <c r="Q14" i="22" s="1"/>
  <c r="BK15" i="11"/>
  <c r="BM15" i="11"/>
  <c r="AF15" i="11"/>
  <c r="Q15" i="22" s="1"/>
  <c r="BK16" i="11"/>
  <c r="BM16" i="11"/>
  <c r="AF16" i="11"/>
  <c r="Q16" i="22"/>
  <c r="BK17" i="11"/>
  <c r="BM17" i="11" s="1"/>
  <c r="AF17" i="11"/>
  <c r="Q17" i="22" s="1"/>
  <c r="BK18" i="11"/>
  <c r="BM18" i="11" s="1"/>
  <c r="AF18" i="11"/>
  <c r="Q18" i="22" s="1"/>
  <c r="BK19" i="11"/>
  <c r="BM19" i="11" s="1"/>
  <c r="AF19" i="11"/>
  <c r="Q19" i="22" s="1"/>
  <c r="BK20" i="11"/>
  <c r="BM20" i="11" s="1"/>
  <c r="AF20" i="11"/>
  <c r="Q20" i="22"/>
  <c r="BK21" i="11"/>
  <c r="BM21" i="11"/>
  <c r="AF21" i="11"/>
  <c r="Q21" i="22" s="1"/>
  <c r="BK22" i="11"/>
  <c r="BL22" i="11"/>
  <c r="BM22" i="11" s="1"/>
  <c r="AF22" i="11"/>
  <c r="Q22" i="22"/>
  <c r="BK23" i="11"/>
  <c r="BL23" i="11"/>
  <c r="AF23" i="11"/>
  <c r="Q23" i="22" s="1"/>
  <c r="BK24" i="11"/>
  <c r="BM24" i="11" s="1"/>
  <c r="BL24" i="11"/>
  <c r="AF24" i="11"/>
  <c r="Q24" i="22" s="1"/>
  <c r="BK25" i="11"/>
  <c r="BL25" i="11"/>
  <c r="BM25" i="11" s="1"/>
  <c r="AF25" i="11"/>
  <c r="Q25" i="22" s="1"/>
  <c r="BK26" i="11"/>
  <c r="BL26" i="11"/>
  <c r="BM26" i="11" s="1"/>
  <c r="AF26" i="11"/>
  <c r="Q26" i="22"/>
  <c r="BK27" i="11"/>
  <c r="BL27" i="11"/>
  <c r="BM27" i="11" s="1"/>
  <c r="AF27" i="11"/>
  <c r="Q27" i="22"/>
  <c r="BK28" i="11"/>
  <c r="BM28" i="11" s="1"/>
  <c r="AF28" i="11"/>
  <c r="Q28" i="22" s="1"/>
  <c r="BK29" i="11"/>
  <c r="BM29" i="11"/>
  <c r="AF29" i="11"/>
  <c r="Q29" i="22" s="1"/>
  <c r="C47" i="11"/>
  <c r="R11" i="22" s="1"/>
  <c r="C48" i="11"/>
  <c r="R12" i="22" s="1"/>
  <c r="C49" i="11"/>
  <c r="R13" i="22"/>
  <c r="C50" i="11"/>
  <c r="R14" i="22" s="1"/>
  <c r="C51" i="11"/>
  <c r="R15" i="22" s="1"/>
  <c r="C52" i="11"/>
  <c r="R16" i="22" s="1"/>
  <c r="C53" i="11"/>
  <c r="R17" i="22"/>
  <c r="C54" i="11"/>
  <c r="R18" i="22" s="1"/>
  <c r="C55" i="11"/>
  <c r="R19" i="22" s="1"/>
  <c r="C56" i="11"/>
  <c r="R20" i="22" s="1"/>
  <c r="C57" i="11"/>
  <c r="R21" i="22"/>
  <c r="C58" i="11"/>
  <c r="R22" i="22" s="1"/>
  <c r="C59" i="11"/>
  <c r="R23" i="22" s="1"/>
  <c r="C60" i="11"/>
  <c r="R24" i="22" s="1"/>
  <c r="C61" i="11"/>
  <c r="R25" i="22"/>
  <c r="C62" i="11"/>
  <c r="R26" i="22" s="1"/>
  <c r="C63" i="11"/>
  <c r="R27" i="22" s="1"/>
  <c r="C64" i="11"/>
  <c r="R28" i="22" s="1"/>
  <c r="C65" i="11"/>
  <c r="R29" i="22"/>
  <c r="C2" i="11"/>
  <c r="C3" i="11"/>
  <c r="C4" i="11"/>
  <c r="C5" i="11"/>
  <c r="E41" i="11" s="1"/>
  <c r="S5" i="22" s="1"/>
  <c r="C6" i="11"/>
  <c r="C7" i="11"/>
  <c r="C8" i="11"/>
  <c r="B8" i="22" s="1"/>
  <c r="C9" i="11"/>
  <c r="C10" i="11"/>
  <c r="C11" i="11"/>
  <c r="E47" i="11"/>
  <c r="S11" i="22" s="1"/>
  <c r="C12" i="11"/>
  <c r="E48" i="11"/>
  <c r="S12" i="22" s="1"/>
  <c r="C13" i="11"/>
  <c r="E49" i="11"/>
  <c r="S13" i="22"/>
  <c r="C14" i="11"/>
  <c r="E50" i="11"/>
  <c r="S14" i="22"/>
  <c r="C15" i="11"/>
  <c r="B15" i="22" s="1"/>
  <c r="E51" i="11"/>
  <c r="S15" i="22"/>
  <c r="C16" i="11"/>
  <c r="E52" i="11"/>
  <c r="S16" i="22" s="1"/>
  <c r="C17" i="11"/>
  <c r="E53" i="11"/>
  <c r="S17" i="22" s="1"/>
  <c r="C18" i="11"/>
  <c r="E54" i="11"/>
  <c r="S18" i="22" s="1"/>
  <c r="C19" i="11"/>
  <c r="E55" i="11"/>
  <c r="S19" i="22" s="1"/>
  <c r="C20" i="11"/>
  <c r="E56" i="11"/>
  <c r="S20" i="22" s="1"/>
  <c r="C21" i="11"/>
  <c r="E57" i="11"/>
  <c r="S21" i="22"/>
  <c r="C22" i="11"/>
  <c r="E58" i="11"/>
  <c r="S22" i="22"/>
  <c r="C23" i="11"/>
  <c r="B23" i="22" s="1"/>
  <c r="E59" i="11"/>
  <c r="S23" i="22"/>
  <c r="C24" i="11"/>
  <c r="E60" i="11"/>
  <c r="S24" i="22" s="1"/>
  <c r="C25" i="11"/>
  <c r="E61" i="11"/>
  <c r="S25" i="22" s="1"/>
  <c r="C26" i="11"/>
  <c r="E62" i="11"/>
  <c r="S26" i="22" s="1"/>
  <c r="C27" i="11"/>
  <c r="E63" i="11"/>
  <c r="S27" i="22" s="1"/>
  <c r="C28" i="11"/>
  <c r="E64" i="11"/>
  <c r="S28" i="22" s="1"/>
  <c r="C29" i="11"/>
  <c r="E65" i="11"/>
  <c r="S29" i="22"/>
  <c r="G38" i="11"/>
  <c r="T2" i="22"/>
  <c r="G39" i="11"/>
  <c r="T3" i="22" s="1"/>
  <c r="G40" i="11"/>
  <c r="T4" i="22" s="1"/>
  <c r="G41" i="11"/>
  <c r="T5" i="22" s="1"/>
  <c r="G42" i="11"/>
  <c r="T6" i="22"/>
  <c r="G43" i="11"/>
  <c r="T7" i="22" s="1"/>
  <c r="G44" i="11"/>
  <c r="T8" i="22" s="1"/>
  <c r="G45" i="11"/>
  <c r="T9" i="22" s="1"/>
  <c r="G46" i="11"/>
  <c r="T10" i="22"/>
  <c r="G47" i="11"/>
  <c r="T11" i="22" s="1"/>
  <c r="G48" i="11"/>
  <c r="T12" i="22" s="1"/>
  <c r="G49" i="11"/>
  <c r="T13" i="22" s="1"/>
  <c r="G50" i="11"/>
  <c r="T14" i="22"/>
  <c r="G51" i="11"/>
  <c r="T15" i="22" s="1"/>
  <c r="G52" i="11"/>
  <c r="T16" i="22" s="1"/>
  <c r="G53" i="11"/>
  <c r="T17" i="22" s="1"/>
  <c r="G54" i="11"/>
  <c r="T18" i="22"/>
  <c r="G55" i="11"/>
  <c r="T19" i="22" s="1"/>
  <c r="G56" i="11"/>
  <c r="T20" i="22" s="1"/>
  <c r="G57" i="11"/>
  <c r="T21" i="22" s="1"/>
  <c r="G58" i="11"/>
  <c r="T22" i="22"/>
  <c r="G59" i="11"/>
  <c r="T23" i="22" s="1"/>
  <c r="G60" i="11"/>
  <c r="T24" i="22" s="1"/>
  <c r="G61" i="11"/>
  <c r="T25" i="22" s="1"/>
  <c r="G62" i="11"/>
  <c r="T26" i="22"/>
  <c r="G63" i="11"/>
  <c r="T27" i="22" s="1"/>
  <c r="G64" i="11"/>
  <c r="T28" i="22" s="1"/>
  <c r="G65" i="11"/>
  <c r="T29" i="22" s="1"/>
  <c r="I38" i="11"/>
  <c r="U2" i="22" s="1"/>
  <c r="I40" i="11"/>
  <c r="U4" i="22"/>
  <c r="I42" i="11"/>
  <c r="U6" i="22" s="1"/>
  <c r="I44" i="11"/>
  <c r="U8" i="22"/>
  <c r="I45" i="11"/>
  <c r="U9" i="22" s="1"/>
  <c r="I46" i="11"/>
  <c r="U10" i="22" s="1"/>
  <c r="I47" i="11"/>
  <c r="U11" i="22"/>
  <c r="I48" i="11"/>
  <c r="U12" i="22"/>
  <c r="I49" i="11"/>
  <c r="U13" i="22" s="1"/>
  <c r="I50" i="11"/>
  <c r="U14" i="22" s="1"/>
  <c r="I51" i="11"/>
  <c r="U15" i="22"/>
  <c r="I52" i="11"/>
  <c r="U16" i="22"/>
  <c r="I53" i="11"/>
  <c r="U17" i="22" s="1"/>
  <c r="I54" i="11"/>
  <c r="U18" i="22" s="1"/>
  <c r="I55" i="11"/>
  <c r="U19" i="22"/>
  <c r="I56" i="11"/>
  <c r="U20" i="22"/>
  <c r="I57" i="11"/>
  <c r="U21" i="22" s="1"/>
  <c r="I58" i="11"/>
  <c r="I59" i="11"/>
  <c r="U23" i="22"/>
  <c r="I60" i="11"/>
  <c r="U24" i="22"/>
  <c r="I61" i="11"/>
  <c r="U25" i="22" s="1"/>
  <c r="I62" i="11"/>
  <c r="I63" i="11"/>
  <c r="U27" i="22"/>
  <c r="I64" i="11"/>
  <c r="U28" i="22"/>
  <c r="I65" i="11"/>
  <c r="U29" i="22" s="1"/>
  <c r="K38" i="11"/>
  <c r="V2" i="22" s="1"/>
  <c r="K40" i="11"/>
  <c r="V4" i="22" s="1"/>
  <c r="K41" i="11"/>
  <c r="V5" i="22"/>
  <c r="K44" i="11"/>
  <c r="V8" i="22" s="1"/>
  <c r="V9" i="22"/>
  <c r="K47" i="11"/>
  <c r="V11" i="22" s="1"/>
  <c r="K48" i="11"/>
  <c r="V12" i="22" s="1"/>
  <c r="K49" i="11"/>
  <c r="V13" i="22"/>
  <c r="K50" i="11"/>
  <c r="V14" i="22" s="1"/>
  <c r="K51" i="11"/>
  <c r="V15" i="22" s="1"/>
  <c r="K52" i="11"/>
  <c r="V16" i="22" s="1"/>
  <c r="K53" i="11"/>
  <c r="V17" i="22"/>
  <c r="K54" i="11"/>
  <c r="V18" i="22" s="1"/>
  <c r="K55" i="11"/>
  <c r="V19" i="22" s="1"/>
  <c r="K56" i="11"/>
  <c r="V20" i="22" s="1"/>
  <c r="K57" i="11"/>
  <c r="V21" i="22"/>
  <c r="K58" i="11"/>
  <c r="V22" i="22" s="1"/>
  <c r="K59" i="11"/>
  <c r="V23" i="22" s="1"/>
  <c r="K60" i="11"/>
  <c r="V24" i="22" s="1"/>
  <c r="K61" i="11"/>
  <c r="V25" i="22"/>
  <c r="K62" i="11"/>
  <c r="V26" i="22" s="1"/>
  <c r="K63" i="11"/>
  <c r="V27" i="22"/>
  <c r="K64" i="11"/>
  <c r="V28" i="22" s="1"/>
  <c r="K65" i="11"/>
  <c r="V29" i="22"/>
  <c r="L45" i="11"/>
  <c r="W9" i="22" s="1"/>
  <c r="L47" i="11"/>
  <c r="W11" i="22"/>
  <c r="L48" i="11"/>
  <c r="W12" i="22" s="1"/>
  <c r="L49" i="11"/>
  <c r="W13" i="22"/>
  <c r="L50" i="11"/>
  <c r="W14" i="22"/>
  <c r="L51" i="11"/>
  <c r="W15" i="22"/>
  <c r="L52" i="11"/>
  <c r="W16" i="22" s="1"/>
  <c r="L53" i="11"/>
  <c r="W17" i="22"/>
  <c r="L54" i="11"/>
  <c r="W18" i="22"/>
  <c r="L55" i="11"/>
  <c r="W19" i="22"/>
  <c r="L56" i="11"/>
  <c r="W20" i="22" s="1"/>
  <c r="L57" i="11"/>
  <c r="W21" i="22" s="1"/>
  <c r="L58" i="11"/>
  <c r="W22" i="22"/>
  <c r="L59" i="11"/>
  <c r="W23" i="22"/>
  <c r="L60" i="11"/>
  <c r="W24" i="22" s="1"/>
  <c r="L61" i="11"/>
  <c r="W25" i="19" s="1"/>
  <c r="W25" i="22"/>
  <c r="L62" i="11"/>
  <c r="W26" i="22"/>
  <c r="L63" i="11"/>
  <c r="W27" i="22"/>
  <c r="L64" i="11"/>
  <c r="W28" i="22" s="1"/>
  <c r="L65" i="11"/>
  <c r="W29" i="19" s="1"/>
  <c r="N38" i="11"/>
  <c r="X2" i="22"/>
  <c r="N39" i="11"/>
  <c r="X3" i="22" s="1"/>
  <c r="N41" i="11"/>
  <c r="X5" i="22" s="1"/>
  <c r="N42" i="11"/>
  <c r="X6" i="22"/>
  <c r="N43" i="11"/>
  <c r="X7" i="22" s="1"/>
  <c r="N45" i="11"/>
  <c r="X9" i="22" s="1"/>
  <c r="N46" i="11"/>
  <c r="X10" i="22"/>
  <c r="N47" i="11"/>
  <c r="X11" i="22" s="1"/>
  <c r="N48" i="11"/>
  <c r="X12" i="22"/>
  <c r="N49" i="11"/>
  <c r="X13" i="22" s="1"/>
  <c r="N50" i="11"/>
  <c r="X14" i="22"/>
  <c r="N51" i="11"/>
  <c r="X15" i="22" s="1"/>
  <c r="N52" i="11"/>
  <c r="X16" i="22"/>
  <c r="N53" i="11"/>
  <c r="X17" i="22" s="1"/>
  <c r="N54" i="11"/>
  <c r="G18" i="15" s="1"/>
  <c r="X18" i="22"/>
  <c r="N55" i="11"/>
  <c r="X19" i="22" s="1"/>
  <c r="N56" i="11"/>
  <c r="X20" i="22"/>
  <c r="N57" i="11"/>
  <c r="X21" i="22" s="1"/>
  <c r="N58" i="11"/>
  <c r="X22" i="19" s="1"/>
  <c r="X22" i="22"/>
  <c r="N59" i="11"/>
  <c r="X23" i="22" s="1"/>
  <c r="N60" i="11"/>
  <c r="X24" i="22"/>
  <c r="N61" i="11"/>
  <c r="X25" i="22" s="1"/>
  <c r="N62" i="11"/>
  <c r="X26" i="19" s="1"/>
  <c r="X26" i="22"/>
  <c r="N63" i="11"/>
  <c r="X27" i="22" s="1"/>
  <c r="N64" i="11"/>
  <c r="X28" i="22"/>
  <c r="N65" i="11"/>
  <c r="X29" i="22" s="1"/>
  <c r="P38" i="11"/>
  <c r="H2" i="15" s="1"/>
  <c r="C2" i="15" s="1"/>
  <c r="P39" i="11"/>
  <c r="Y3" i="22" s="1"/>
  <c r="P40" i="11"/>
  <c r="H4" i="15" s="1"/>
  <c r="C4" i="15" s="1"/>
  <c r="Y4" i="22"/>
  <c r="P41" i="11"/>
  <c r="Y5" i="22"/>
  <c r="P42" i="11"/>
  <c r="H6" i="15" s="1"/>
  <c r="C6" i="15" s="1"/>
  <c r="Y6" i="22"/>
  <c r="P43" i="11"/>
  <c r="Y7" i="22" s="1"/>
  <c r="P44" i="11"/>
  <c r="H8" i="15" s="1"/>
  <c r="C8" i="15" s="1"/>
  <c r="P45" i="11"/>
  <c r="Y9" i="22"/>
  <c r="P46" i="11"/>
  <c r="H10" i="15" s="1"/>
  <c r="C10" i="15" s="1"/>
  <c r="Y10" i="22"/>
  <c r="P47" i="11"/>
  <c r="Y11" i="22" s="1"/>
  <c r="P48" i="11"/>
  <c r="H12" i="15" s="1"/>
  <c r="P49" i="11"/>
  <c r="Y13" i="22"/>
  <c r="P50" i="11"/>
  <c r="H14" i="15" s="1"/>
  <c r="P51" i="11"/>
  <c r="Y15" i="22" s="1"/>
  <c r="P52" i="11"/>
  <c r="H16" i="15" s="1"/>
  <c r="P53" i="11"/>
  <c r="Y17" i="22"/>
  <c r="P54" i="11"/>
  <c r="H18" i="15" s="1"/>
  <c r="Y18" i="22"/>
  <c r="P55" i="11"/>
  <c r="Y19" i="22" s="1"/>
  <c r="P56" i="11"/>
  <c r="H20" i="15" s="1"/>
  <c r="Y20" i="22"/>
  <c r="P57" i="11"/>
  <c r="Y21" i="22"/>
  <c r="P58" i="11"/>
  <c r="H22" i="15" s="1"/>
  <c r="Y22" i="22"/>
  <c r="P59" i="11"/>
  <c r="Y23" i="22" s="1"/>
  <c r="P60" i="11"/>
  <c r="Y24" i="22"/>
  <c r="P61" i="11"/>
  <c r="Y25" i="22"/>
  <c r="P62" i="11"/>
  <c r="H26" i="15" s="1"/>
  <c r="P63" i="11"/>
  <c r="Y27" i="22" s="1"/>
  <c r="P64" i="11"/>
  <c r="Y28" i="22" s="1"/>
  <c r="P65" i="11"/>
  <c r="Y29" i="22"/>
  <c r="B2" i="22"/>
  <c r="B5" i="22"/>
  <c r="B6" i="22"/>
  <c r="B7" i="22"/>
  <c r="B9" i="22"/>
  <c r="B10" i="22"/>
  <c r="B13" i="22"/>
  <c r="B14" i="22"/>
  <c r="B16" i="22"/>
  <c r="B17" i="22"/>
  <c r="B18" i="22"/>
  <c r="B21" i="22"/>
  <c r="B22" i="22"/>
  <c r="B24" i="22"/>
  <c r="B25" i="22"/>
  <c r="B26" i="22"/>
  <c r="B29" i="22"/>
  <c r="A22" i="22"/>
  <c r="A23" i="22"/>
  <c r="A24" i="22"/>
  <c r="A25" i="22"/>
  <c r="A26" i="22"/>
  <c r="A27" i="22"/>
  <c r="A28" i="22"/>
  <c r="A29" i="22"/>
  <c r="C2" i="19"/>
  <c r="C8" i="19"/>
  <c r="AB2" i="19"/>
  <c r="D2" i="19"/>
  <c r="D8" i="19"/>
  <c r="AC2" i="19" s="1"/>
  <c r="E8" i="19"/>
  <c r="AD2" i="19" s="1"/>
  <c r="F2" i="19"/>
  <c r="I2" i="19"/>
  <c r="I8" i="19"/>
  <c r="AH2" i="19" s="1"/>
  <c r="K2" i="19"/>
  <c r="K8" i="19"/>
  <c r="AJ2" i="19"/>
  <c r="L2" i="19"/>
  <c r="L8" i="19"/>
  <c r="AK2" i="19" s="1"/>
  <c r="M2" i="19"/>
  <c r="M8" i="19"/>
  <c r="AL2" i="19" s="1"/>
  <c r="N2" i="19"/>
  <c r="N8" i="19"/>
  <c r="AM2" i="19"/>
  <c r="O2" i="19"/>
  <c r="O8" i="19"/>
  <c r="AN2" i="19"/>
  <c r="P2" i="19"/>
  <c r="Q2" i="19"/>
  <c r="Q8" i="19"/>
  <c r="AP2" i="19" s="1"/>
  <c r="T2" i="19"/>
  <c r="T8" i="19"/>
  <c r="AS2" i="19" s="1"/>
  <c r="U2" i="19"/>
  <c r="U8" i="19"/>
  <c r="AT2" i="19" s="1"/>
  <c r="V2" i="19"/>
  <c r="V8" i="19"/>
  <c r="AU2" i="19"/>
  <c r="X2" i="19"/>
  <c r="Y2" i="19"/>
  <c r="Y8" i="19"/>
  <c r="AX2" i="19" s="1"/>
  <c r="B2" i="19"/>
  <c r="B8" i="19"/>
  <c r="AA2" i="19"/>
  <c r="A58" i="11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V22" i="19"/>
  <c r="W22" i="19"/>
  <c r="Y22" i="19"/>
  <c r="A59" i="11"/>
  <c r="F23" i="15" s="1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A60" i="11"/>
  <c r="A24" i="19" s="1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A61" i="11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U25" i="19"/>
  <c r="V25" i="19"/>
  <c r="X25" i="19"/>
  <c r="Y25" i="19"/>
  <c r="A62" i="11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V26" i="19"/>
  <c r="W26" i="19"/>
  <c r="Y26" i="19"/>
  <c r="A63" i="11"/>
  <c r="F27" i="15" s="1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A64" i="11"/>
  <c r="A28" i="19" s="1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R28" i="19"/>
  <c r="S28" i="19"/>
  <c r="T28" i="19"/>
  <c r="U28" i="19"/>
  <c r="V28" i="19"/>
  <c r="W28" i="19"/>
  <c r="X28" i="19"/>
  <c r="A65" i="11"/>
  <c r="A29" i="19" s="1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X29" i="19"/>
  <c r="Y29" i="19"/>
  <c r="H3" i="15"/>
  <c r="C3" i="15" s="1"/>
  <c r="H5" i="15"/>
  <c r="C5" i="15"/>
  <c r="H7" i="15"/>
  <c r="C7" i="15"/>
  <c r="H9" i="15"/>
  <c r="C9" i="15" s="1"/>
  <c r="H11" i="15"/>
  <c r="C11" i="15"/>
  <c r="C12" i="15"/>
  <c r="H13" i="15"/>
  <c r="C13" i="15"/>
  <c r="C14" i="15"/>
  <c r="H15" i="15"/>
  <c r="C15" i="15"/>
  <c r="C16" i="15"/>
  <c r="H17" i="15"/>
  <c r="C17" i="15"/>
  <c r="C18" i="15"/>
  <c r="H19" i="15"/>
  <c r="C19" i="15"/>
  <c r="C20" i="15"/>
  <c r="H21" i="15"/>
  <c r="C21" i="15"/>
  <c r="C22" i="15"/>
  <c r="H23" i="15"/>
  <c r="C23" i="15"/>
  <c r="C24" i="15"/>
  <c r="H25" i="15"/>
  <c r="C25" i="15"/>
  <c r="C26" i="15"/>
  <c r="H27" i="15"/>
  <c r="C27" i="15"/>
  <c r="C28" i="15"/>
  <c r="H29" i="15"/>
  <c r="C29" i="15"/>
  <c r="G2" i="15"/>
  <c r="B2" i="15"/>
  <c r="G3" i="15"/>
  <c r="B3" i="15"/>
  <c r="G5" i="15"/>
  <c r="B5" i="15" s="1"/>
  <c r="G6" i="15"/>
  <c r="B6" i="15"/>
  <c r="G7" i="15"/>
  <c r="B7" i="15" s="1"/>
  <c r="G9" i="15"/>
  <c r="B9" i="15"/>
  <c r="G10" i="15"/>
  <c r="B10" i="15"/>
  <c r="G11" i="15"/>
  <c r="B11" i="15"/>
  <c r="G12" i="15"/>
  <c r="B12" i="15"/>
  <c r="B13" i="15"/>
  <c r="G14" i="15"/>
  <c r="B14" i="15"/>
  <c r="G15" i="15"/>
  <c r="B15" i="15"/>
  <c r="G16" i="15"/>
  <c r="B16" i="15"/>
  <c r="B17" i="15"/>
  <c r="B18" i="15"/>
  <c r="G19" i="15"/>
  <c r="B19" i="15"/>
  <c r="G20" i="15"/>
  <c r="B20" i="15"/>
  <c r="G21" i="15"/>
  <c r="B21" i="15"/>
  <c r="B22" i="15"/>
  <c r="G23" i="15"/>
  <c r="B23" i="15"/>
  <c r="G24" i="15"/>
  <c r="B24" i="15"/>
  <c r="G25" i="15"/>
  <c r="B25" i="15"/>
  <c r="B26" i="15"/>
  <c r="G27" i="15"/>
  <c r="B27" i="15"/>
  <c r="G28" i="15"/>
  <c r="B28" i="15"/>
  <c r="G29" i="15"/>
  <c r="B29" i="15"/>
  <c r="F22" i="15"/>
  <c r="F24" i="15"/>
  <c r="F25" i="15"/>
  <c r="F26" i="15"/>
  <c r="F28" i="15"/>
  <c r="F29" i="15"/>
  <c r="P2" i="13"/>
  <c r="G2" i="13"/>
  <c r="P3" i="13"/>
  <c r="G3" i="13"/>
  <c r="P5" i="13"/>
  <c r="G5" i="13" s="1"/>
  <c r="P7" i="13"/>
  <c r="P8" i="13"/>
  <c r="G29" i="13" s="1"/>
  <c r="P9" i="13"/>
  <c r="P11" i="13"/>
  <c r="G6" i="13"/>
  <c r="G7" i="13"/>
  <c r="G8" i="13"/>
  <c r="G9" i="13"/>
  <c r="G10" i="13"/>
  <c r="G11" i="13"/>
  <c r="P12" i="13"/>
  <c r="G12" i="13"/>
  <c r="P13" i="13"/>
  <c r="G13" i="13"/>
  <c r="P14" i="13"/>
  <c r="G14" i="13"/>
  <c r="P15" i="13"/>
  <c r="G15" i="13"/>
  <c r="P16" i="13"/>
  <c r="G16" i="13"/>
  <c r="P17" i="13"/>
  <c r="G17" i="13"/>
  <c r="P18" i="13"/>
  <c r="G18" i="13"/>
  <c r="P19" i="13"/>
  <c r="G19" i="13"/>
  <c r="P20" i="13"/>
  <c r="G20" i="13"/>
  <c r="P21" i="13"/>
  <c r="G21" i="13"/>
  <c r="P22" i="13"/>
  <c r="G22" i="13"/>
  <c r="P23" i="13"/>
  <c r="G23" i="13"/>
  <c r="P24" i="13"/>
  <c r="G24" i="13"/>
  <c r="P25" i="13"/>
  <c r="G25" i="13"/>
  <c r="P26" i="13"/>
  <c r="G26" i="13"/>
  <c r="P27" i="13"/>
  <c r="G27" i="13"/>
  <c r="P28" i="13"/>
  <c r="G28" i="13"/>
  <c r="P29" i="13"/>
  <c r="O2" i="13"/>
  <c r="F2" i="13"/>
  <c r="O3" i="13"/>
  <c r="F3" i="13"/>
  <c r="O4" i="13"/>
  <c r="F4" i="13" s="1"/>
  <c r="O5" i="13"/>
  <c r="F5" i="13" s="1"/>
  <c r="O7" i="13"/>
  <c r="O8" i="13"/>
  <c r="F29" i="13" s="1"/>
  <c r="O9" i="13"/>
  <c r="O11" i="13"/>
  <c r="F6" i="13"/>
  <c r="F7" i="13"/>
  <c r="F8" i="13"/>
  <c r="F9" i="13"/>
  <c r="F10" i="13"/>
  <c r="F11" i="13"/>
  <c r="O12" i="13"/>
  <c r="F12" i="13"/>
  <c r="O13" i="13"/>
  <c r="F13" i="13"/>
  <c r="O14" i="13"/>
  <c r="F14" i="13"/>
  <c r="O15" i="13"/>
  <c r="F15" i="13"/>
  <c r="O16" i="13"/>
  <c r="F16" i="13"/>
  <c r="O17" i="13"/>
  <c r="F17" i="13"/>
  <c r="O18" i="13"/>
  <c r="F18" i="13"/>
  <c r="O19" i="13"/>
  <c r="F19" i="13"/>
  <c r="O20" i="13"/>
  <c r="F20" i="13"/>
  <c r="O21" i="13"/>
  <c r="F21" i="13"/>
  <c r="O22" i="13"/>
  <c r="F22" i="13"/>
  <c r="O23" i="13"/>
  <c r="F23" i="13"/>
  <c r="O24" i="13"/>
  <c r="F24" i="13"/>
  <c r="O25" i="13"/>
  <c r="F25" i="13"/>
  <c r="O26" i="13"/>
  <c r="F26" i="13"/>
  <c r="O27" i="13"/>
  <c r="F27" i="13"/>
  <c r="O28" i="13"/>
  <c r="F28" i="13"/>
  <c r="O29" i="13"/>
  <c r="N2" i="13"/>
  <c r="E2" i="13"/>
  <c r="N3" i="13"/>
  <c r="E3" i="13"/>
  <c r="N4" i="13"/>
  <c r="E4" i="13" s="1"/>
  <c r="N5" i="13"/>
  <c r="E5" i="13"/>
  <c r="N6" i="13"/>
  <c r="N7" i="13"/>
  <c r="N8" i="13"/>
  <c r="N9" i="13"/>
  <c r="N10" i="13"/>
  <c r="N11" i="13"/>
  <c r="E6" i="13"/>
  <c r="E7" i="13"/>
  <c r="E8" i="13"/>
  <c r="E9" i="13"/>
  <c r="E10" i="13"/>
  <c r="E11" i="13"/>
  <c r="N12" i="13"/>
  <c r="E12" i="13"/>
  <c r="N13" i="13"/>
  <c r="E13" i="13"/>
  <c r="N14" i="13"/>
  <c r="E14" i="13"/>
  <c r="N15" i="13"/>
  <c r="E15" i="13"/>
  <c r="N16" i="13"/>
  <c r="E16" i="13"/>
  <c r="N17" i="13"/>
  <c r="E17" i="13"/>
  <c r="N18" i="13"/>
  <c r="E18" i="13"/>
  <c r="N19" i="13"/>
  <c r="E19" i="13"/>
  <c r="N20" i="13"/>
  <c r="E20" i="13"/>
  <c r="N21" i="13"/>
  <c r="E21" i="13"/>
  <c r="N22" i="13"/>
  <c r="E22" i="13"/>
  <c r="N23" i="13"/>
  <c r="E23" i="13"/>
  <c r="N24" i="13"/>
  <c r="E24" i="13"/>
  <c r="N25" i="13"/>
  <c r="E25" i="13"/>
  <c r="N26" i="13"/>
  <c r="E26" i="13"/>
  <c r="N27" i="13"/>
  <c r="E27" i="13"/>
  <c r="N28" i="13"/>
  <c r="E28" i="13"/>
  <c r="N29" i="13"/>
  <c r="E29" i="13"/>
  <c r="M2" i="13"/>
  <c r="D2" i="13" s="1"/>
  <c r="M3" i="13"/>
  <c r="D3" i="13"/>
  <c r="M4" i="13"/>
  <c r="D4" i="13" s="1"/>
  <c r="M5" i="13"/>
  <c r="D5" i="13"/>
  <c r="M6" i="13"/>
  <c r="M7" i="13"/>
  <c r="M8" i="13"/>
  <c r="M9" i="13"/>
  <c r="M10" i="13"/>
  <c r="M11" i="13"/>
  <c r="D6" i="13"/>
  <c r="D7" i="13"/>
  <c r="D8" i="13"/>
  <c r="D9" i="13"/>
  <c r="D10" i="13"/>
  <c r="D11" i="13"/>
  <c r="M12" i="13"/>
  <c r="D12" i="13"/>
  <c r="M13" i="13"/>
  <c r="D13" i="13"/>
  <c r="M14" i="13"/>
  <c r="D14" i="13"/>
  <c r="M15" i="13"/>
  <c r="D15" i="13"/>
  <c r="M16" i="13"/>
  <c r="D16" i="13"/>
  <c r="M17" i="13"/>
  <c r="D17" i="13"/>
  <c r="M18" i="13"/>
  <c r="D18" i="13"/>
  <c r="M19" i="13"/>
  <c r="D19" i="13"/>
  <c r="M20" i="13"/>
  <c r="D20" i="13"/>
  <c r="M21" i="13"/>
  <c r="D21" i="13"/>
  <c r="M22" i="13"/>
  <c r="D22" i="13"/>
  <c r="M23" i="13"/>
  <c r="D23" i="13"/>
  <c r="M24" i="13"/>
  <c r="D24" i="13"/>
  <c r="M25" i="13"/>
  <c r="D25" i="13"/>
  <c r="M26" i="13"/>
  <c r="D26" i="13"/>
  <c r="M27" i="13"/>
  <c r="D27" i="13"/>
  <c r="M28" i="13"/>
  <c r="D28" i="13"/>
  <c r="M29" i="13"/>
  <c r="D29" i="13"/>
  <c r="L2" i="13"/>
  <c r="C2" i="13" s="1"/>
  <c r="L3" i="13"/>
  <c r="C3" i="13" s="1"/>
  <c r="L5" i="13"/>
  <c r="C5" i="13"/>
  <c r="L6" i="13"/>
  <c r="L7" i="13"/>
  <c r="L8" i="13"/>
  <c r="C29" i="13" s="1"/>
  <c r="L9" i="13"/>
  <c r="L13" i="13"/>
  <c r="L14" i="13"/>
  <c r="L15" i="13"/>
  <c r="L16" i="13"/>
  <c r="L17" i="13"/>
  <c r="L18" i="13"/>
  <c r="L19" i="13"/>
  <c r="L21" i="13"/>
  <c r="L22" i="13"/>
  <c r="L23" i="13"/>
  <c r="L24" i="13"/>
  <c r="L25" i="13"/>
  <c r="L26" i="13"/>
  <c r="L27" i="13"/>
  <c r="L29" i="13"/>
  <c r="K11" i="13"/>
  <c r="B6" i="13"/>
  <c r="B7" i="13"/>
  <c r="B8" i="13"/>
  <c r="B9" i="13"/>
  <c r="B10" i="13"/>
  <c r="B11" i="13"/>
  <c r="K12" i="13"/>
  <c r="B12" i="13"/>
  <c r="K13" i="13"/>
  <c r="B13" i="13"/>
  <c r="K14" i="13"/>
  <c r="B14" i="13"/>
  <c r="K15" i="13"/>
  <c r="B15" i="13"/>
  <c r="K16" i="13"/>
  <c r="B16" i="13"/>
  <c r="K17" i="13"/>
  <c r="B17" i="13"/>
  <c r="K18" i="13"/>
  <c r="B18" i="13"/>
  <c r="K19" i="13"/>
  <c r="B19" i="13"/>
  <c r="K20" i="13"/>
  <c r="B20" i="13"/>
  <c r="K21" i="13"/>
  <c r="B21" i="13"/>
  <c r="K22" i="13"/>
  <c r="B22" i="13"/>
  <c r="K23" i="13"/>
  <c r="B23" i="13"/>
  <c r="K24" i="13"/>
  <c r="B24" i="13"/>
  <c r="K25" i="13"/>
  <c r="B25" i="13"/>
  <c r="K26" i="13"/>
  <c r="B26" i="13"/>
  <c r="K27" i="13"/>
  <c r="B27" i="13"/>
  <c r="K28" i="13"/>
  <c r="B28" i="13"/>
  <c r="K29" i="13"/>
  <c r="J22" i="13"/>
  <c r="J23" i="13"/>
  <c r="J24" i="13"/>
  <c r="J25" i="13"/>
  <c r="J26" i="13"/>
  <c r="J27" i="13"/>
  <c r="J28" i="13"/>
  <c r="J29" i="13"/>
  <c r="B22" i="11"/>
  <c r="B23" i="11"/>
  <c r="B24" i="11"/>
  <c r="B25" i="11"/>
  <c r="B26" i="11"/>
  <c r="B27" i="11"/>
  <c r="B28" i="11"/>
  <c r="B29" i="11"/>
  <c r="D22" i="11"/>
  <c r="D23" i="11"/>
  <c r="D24" i="11"/>
  <c r="D25" i="11"/>
  <c r="D26" i="11"/>
  <c r="D27" i="11"/>
  <c r="D28" i="11"/>
  <c r="D29" i="11"/>
  <c r="F22" i="11"/>
  <c r="F23" i="11"/>
  <c r="F24" i="11"/>
  <c r="F25" i="11"/>
  <c r="F26" i="11"/>
  <c r="F27" i="11"/>
  <c r="F28" i="11"/>
  <c r="F29" i="11"/>
  <c r="H22" i="11"/>
  <c r="H23" i="11"/>
  <c r="H24" i="11"/>
  <c r="H25" i="11"/>
  <c r="H26" i="11"/>
  <c r="H27" i="11"/>
  <c r="H28" i="11"/>
  <c r="H29" i="11"/>
  <c r="J22" i="11"/>
  <c r="J23" i="11"/>
  <c r="J24" i="11"/>
  <c r="J25" i="11"/>
  <c r="J26" i="11"/>
  <c r="J27" i="11"/>
  <c r="J28" i="11"/>
  <c r="J29" i="11"/>
  <c r="M22" i="11"/>
  <c r="M23" i="11"/>
  <c r="M24" i="11"/>
  <c r="M25" i="11"/>
  <c r="M26" i="11"/>
  <c r="M27" i="11"/>
  <c r="M28" i="11"/>
  <c r="M29" i="11"/>
  <c r="O22" i="11"/>
  <c r="O23" i="11"/>
  <c r="O24" i="11"/>
  <c r="O25" i="11"/>
  <c r="O26" i="11"/>
  <c r="O27" i="11"/>
  <c r="O28" i="11"/>
  <c r="O29" i="11"/>
  <c r="R22" i="11"/>
  <c r="R23" i="11"/>
  <c r="R24" i="11"/>
  <c r="R25" i="11"/>
  <c r="R26" i="11"/>
  <c r="R27" i="11"/>
  <c r="R28" i="11"/>
  <c r="R29" i="11"/>
  <c r="T22" i="11"/>
  <c r="T23" i="11"/>
  <c r="T24" i="11"/>
  <c r="T25" i="11"/>
  <c r="T26" i="11"/>
  <c r="T27" i="11"/>
  <c r="T28" i="11"/>
  <c r="T29" i="11"/>
  <c r="V22" i="11"/>
  <c r="V23" i="11"/>
  <c r="V24" i="11"/>
  <c r="V25" i="11"/>
  <c r="V26" i="11"/>
  <c r="V27" i="11"/>
  <c r="V28" i="11"/>
  <c r="V29" i="11"/>
  <c r="X22" i="11"/>
  <c r="X23" i="11"/>
  <c r="X24" i="11"/>
  <c r="X25" i="11"/>
  <c r="X26" i="11"/>
  <c r="X27" i="11"/>
  <c r="X28" i="11"/>
  <c r="X29" i="11"/>
  <c r="Z22" i="11"/>
  <c r="Z23" i="11"/>
  <c r="Z24" i="11"/>
  <c r="Z25" i="11"/>
  <c r="Z26" i="11"/>
  <c r="Z27" i="11"/>
  <c r="Z28" i="11"/>
  <c r="Z29" i="11"/>
  <c r="AB22" i="11"/>
  <c r="AB23" i="11"/>
  <c r="AB24" i="11"/>
  <c r="AB25" i="11"/>
  <c r="AB26" i="11"/>
  <c r="AB27" i="11"/>
  <c r="AB28" i="11"/>
  <c r="AB29" i="11"/>
  <c r="AD22" i="11"/>
  <c r="AD23" i="11"/>
  <c r="AD24" i="11"/>
  <c r="AD25" i="11"/>
  <c r="AD26" i="11"/>
  <c r="AD27" i="11"/>
  <c r="AD28" i="11"/>
  <c r="AD29" i="11"/>
  <c r="AE22" i="11"/>
  <c r="AE23" i="11"/>
  <c r="AE24" i="11"/>
  <c r="AE25" i="11"/>
  <c r="AE26" i="11"/>
  <c r="AE27" i="11"/>
  <c r="AE28" i="11"/>
  <c r="AE29" i="11"/>
  <c r="BL28" i="11"/>
  <c r="BL29" i="11"/>
  <c r="AH22" i="11"/>
  <c r="AH23" i="11"/>
  <c r="AH24" i="11"/>
  <c r="AH25" i="11"/>
  <c r="AH26" i="11"/>
  <c r="AH27" i="11"/>
  <c r="AH28" i="11"/>
  <c r="AH29" i="11"/>
  <c r="A22" i="1"/>
  <c r="A23" i="1"/>
  <c r="A24" i="1"/>
  <c r="A25" i="1"/>
  <c r="A26" i="1"/>
  <c r="A27" i="1"/>
  <c r="A28" i="1"/>
  <c r="A29" i="1"/>
  <c r="A38" i="11"/>
  <c r="F2" i="15" s="1"/>
  <c r="A2" i="19"/>
  <c r="A39" i="11"/>
  <c r="A3" i="19" s="1"/>
  <c r="A40" i="11"/>
  <c r="A4" i="19"/>
  <c r="A41" i="11"/>
  <c r="F5" i="15" s="1"/>
  <c r="A42" i="11"/>
  <c r="F6" i="15" s="1"/>
  <c r="A43" i="11"/>
  <c r="A7" i="19" s="1"/>
  <c r="A44" i="11"/>
  <c r="A8" i="19" s="1"/>
  <c r="A45" i="11"/>
  <c r="F9" i="15" s="1"/>
  <c r="A9" i="19"/>
  <c r="A46" i="11"/>
  <c r="A10" i="19" s="1"/>
  <c r="A47" i="11"/>
  <c r="A11" i="19" s="1"/>
  <c r="A48" i="11"/>
  <c r="A12" i="19"/>
  <c r="A49" i="11"/>
  <c r="F13" i="15" s="1"/>
  <c r="A13" i="19"/>
  <c r="A50" i="11"/>
  <c r="F14" i="15" s="1"/>
  <c r="A51" i="11"/>
  <c r="A15" i="19" s="1"/>
  <c r="A52" i="11"/>
  <c r="A16" i="19"/>
  <c r="A53" i="11"/>
  <c r="A17" i="19" s="1"/>
  <c r="A54" i="11"/>
  <c r="F18" i="15" s="1"/>
  <c r="A18" i="19"/>
  <c r="A55" i="11"/>
  <c r="A19" i="19" s="1"/>
  <c r="A56" i="11"/>
  <c r="A20" i="19" s="1"/>
  <c r="A57" i="11"/>
  <c r="F21" i="15" s="1"/>
  <c r="A21" i="19"/>
  <c r="F3" i="15"/>
  <c r="F4" i="15"/>
  <c r="F7" i="15"/>
  <c r="F8" i="15"/>
  <c r="F11" i="15"/>
  <c r="F12" i="15"/>
  <c r="F15" i="15"/>
  <c r="F16" i="15"/>
  <c r="F17" i="15"/>
  <c r="F19" i="15"/>
  <c r="BL21" i="11"/>
  <c r="BL20" i="11"/>
  <c r="BL19" i="11"/>
  <c r="BL18" i="11"/>
  <c r="BL17" i="11"/>
  <c r="BL16" i="11"/>
  <c r="BL15" i="11"/>
  <c r="BL14" i="11"/>
  <c r="BL13" i="11"/>
  <c r="BL12" i="11"/>
  <c r="BL11" i="11"/>
  <c r="BL10" i="11"/>
  <c r="BL9" i="11"/>
  <c r="AH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12" i="22"/>
  <c r="A13" i="22"/>
  <c r="A14" i="22"/>
  <c r="A15" i="22"/>
  <c r="A16" i="22"/>
  <c r="A17" i="22"/>
  <c r="A18" i="22"/>
  <c r="J18" i="11"/>
  <c r="O18" i="11"/>
  <c r="A19" i="22"/>
  <c r="A20" i="22"/>
  <c r="A21" i="22"/>
  <c r="F2" i="11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D3" i="11"/>
  <c r="H3" i="11"/>
  <c r="J3" i="11"/>
  <c r="M3" i="11"/>
  <c r="J12" i="13"/>
  <c r="J13" i="13"/>
  <c r="J14" i="13"/>
  <c r="J15" i="13"/>
  <c r="J16" i="13"/>
  <c r="J17" i="13"/>
  <c r="J18" i="13"/>
  <c r="J19" i="13"/>
  <c r="J20" i="13"/>
  <c r="J21" i="13"/>
  <c r="B12" i="11"/>
  <c r="D12" i="11"/>
  <c r="F12" i="11"/>
  <c r="H12" i="11"/>
  <c r="J12" i="11"/>
  <c r="M12" i="11"/>
  <c r="O12" i="11"/>
  <c r="R12" i="11"/>
  <c r="T12" i="11"/>
  <c r="V12" i="11"/>
  <c r="X12" i="11"/>
  <c r="Z12" i="11"/>
  <c r="AB12" i="11"/>
  <c r="AD12" i="11"/>
  <c r="AE12" i="11"/>
  <c r="B13" i="11"/>
  <c r="D13" i="11"/>
  <c r="F13" i="11"/>
  <c r="H13" i="11"/>
  <c r="J13" i="11"/>
  <c r="M13" i="11"/>
  <c r="O13" i="11"/>
  <c r="R13" i="11"/>
  <c r="T13" i="11"/>
  <c r="V13" i="11"/>
  <c r="X13" i="11"/>
  <c r="Z13" i="11"/>
  <c r="AB13" i="11"/>
  <c r="AD13" i="11"/>
  <c r="AE13" i="11"/>
  <c r="B14" i="11"/>
  <c r="D14" i="11"/>
  <c r="F14" i="11"/>
  <c r="H14" i="11"/>
  <c r="J14" i="11"/>
  <c r="M14" i="11"/>
  <c r="O14" i="11"/>
  <c r="R14" i="11"/>
  <c r="T14" i="11"/>
  <c r="V14" i="11"/>
  <c r="X14" i="11"/>
  <c r="Z14" i="11"/>
  <c r="AB14" i="11"/>
  <c r="AD14" i="11"/>
  <c r="AE14" i="11"/>
  <c r="B15" i="11"/>
  <c r="D15" i="11"/>
  <c r="F15" i="11"/>
  <c r="H15" i="11"/>
  <c r="J15" i="11"/>
  <c r="M15" i="11"/>
  <c r="O15" i="11"/>
  <c r="R15" i="11"/>
  <c r="T15" i="11"/>
  <c r="V15" i="11"/>
  <c r="X15" i="11"/>
  <c r="Z15" i="11"/>
  <c r="AB15" i="11"/>
  <c r="AD15" i="11"/>
  <c r="AE15" i="11"/>
  <c r="B16" i="11"/>
  <c r="D16" i="11"/>
  <c r="F16" i="11"/>
  <c r="H16" i="11"/>
  <c r="J16" i="11"/>
  <c r="M16" i="11"/>
  <c r="O16" i="11"/>
  <c r="R16" i="11"/>
  <c r="T16" i="11"/>
  <c r="V16" i="11"/>
  <c r="X16" i="11"/>
  <c r="Z16" i="11"/>
  <c r="AB16" i="11"/>
  <c r="AD16" i="11"/>
  <c r="AE16" i="11"/>
  <c r="B17" i="11"/>
  <c r="D17" i="11"/>
  <c r="F17" i="11"/>
  <c r="H17" i="11"/>
  <c r="J17" i="11"/>
  <c r="M17" i="11"/>
  <c r="O17" i="11"/>
  <c r="R17" i="11"/>
  <c r="T17" i="11"/>
  <c r="V17" i="11"/>
  <c r="X17" i="11"/>
  <c r="Z17" i="11"/>
  <c r="AB17" i="11"/>
  <c r="AD17" i="11"/>
  <c r="AE17" i="11"/>
  <c r="B18" i="11"/>
  <c r="D18" i="11"/>
  <c r="F18" i="11"/>
  <c r="H18" i="11"/>
  <c r="M18" i="11"/>
  <c r="R18" i="11"/>
  <c r="T18" i="11"/>
  <c r="V18" i="11"/>
  <c r="X18" i="11"/>
  <c r="Z18" i="11"/>
  <c r="AB18" i="11"/>
  <c r="AD18" i="11"/>
  <c r="AE18" i="11"/>
  <c r="B19" i="11"/>
  <c r="D19" i="11"/>
  <c r="F19" i="11"/>
  <c r="H19" i="11"/>
  <c r="J19" i="11"/>
  <c r="M19" i="11"/>
  <c r="O19" i="11"/>
  <c r="R19" i="11"/>
  <c r="T19" i="11"/>
  <c r="V19" i="11"/>
  <c r="X19" i="11"/>
  <c r="Z19" i="11"/>
  <c r="AB19" i="11"/>
  <c r="AD19" i="11"/>
  <c r="AE19" i="11"/>
  <c r="B20" i="11"/>
  <c r="D20" i="11"/>
  <c r="F20" i="11"/>
  <c r="H20" i="11"/>
  <c r="J20" i="11"/>
  <c r="M20" i="11"/>
  <c r="O20" i="11"/>
  <c r="R20" i="11"/>
  <c r="T20" i="11"/>
  <c r="V20" i="11"/>
  <c r="X20" i="11"/>
  <c r="Z20" i="11"/>
  <c r="AB20" i="11"/>
  <c r="AD20" i="11"/>
  <c r="AE20" i="11"/>
  <c r="B21" i="11"/>
  <c r="D21" i="11"/>
  <c r="F21" i="11"/>
  <c r="H21" i="11"/>
  <c r="J21" i="11"/>
  <c r="M21" i="11"/>
  <c r="O21" i="11"/>
  <c r="R21" i="11"/>
  <c r="T21" i="11"/>
  <c r="V21" i="11"/>
  <c r="X21" i="11"/>
  <c r="Z21" i="11"/>
  <c r="AB21" i="11"/>
  <c r="AD21" i="11"/>
  <c r="AE21" i="11"/>
  <c r="A12" i="1"/>
  <c r="A13" i="1"/>
  <c r="A14" i="1"/>
  <c r="A15" i="1"/>
  <c r="A16" i="1"/>
  <c r="A17" i="1"/>
  <c r="A18" i="1"/>
  <c r="A19" i="1"/>
  <c r="A20" i="1"/>
  <c r="A21" i="1"/>
  <c r="V2" i="11"/>
  <c r="V3" i="11"/>
  <c r="V4" i="11"/>
  <c r="V5" i="11"/>
  <c r="V6" i="11"/>
  <c r="V7" i="11"/>
  <c r="V8" i="11"/>
  <c r="V9" i="11"/>
  <c r="V10" i="11"/>
  <c r="V11" i="11"/>
  <c r="X3" i="11"/>
  <c r="X4" i="11"/>
  <c r="X5" i="11"/>
  <c r="X6" i="11"/>
  <c r="X7" i="11"/>
  <c r="X8" i="11"/>
  <c r="X9" i="11"/>
  <c r="X10" i="11"/>
  <c r="X11" i="11"/>
  <c r="X2" i="11"/>
  <c r="R2" i="11"/>
  <c r="R3" i="11"/>
  <c r="R4" i="11"/>
  <c r="R5" i="11"/>
  <c r="R6" i="11"/>
  <c r="R7" i="11"/>
  <c r="R8" i="11"/>
  <c r="R9" i="11"/>
  <c r="R10" i="11"/>
  <c r="R11" i="11"/>
  <c r="D2" i="11"/>
  <c r="D4" i="11"/>
  <c r="D5" i="11"/>
  <c r="D6" i="11"/>
  <c r="D7" i="11"/>
  <c r="D8" i="11"/>
  <c r="D9" i="11"/>
  <c r="D10" i="11"/>
  <c r="D11" i="11"/>
  <c r="F3" i="11"/>
  <c r="F4" i="11"/>
  <c r="F5" i="11"/>
  <c r="F6" i="11"/>
  <c r="F7" i="11"/>
  <c r="F8" i="11"/>
  <c r="F9" i="11"/>
  <c r="F10" i="11"/>
  <c r="F11" i="11"/>
  <c r="H2" i="11"/>
  <c r="H4" i="11"/>
  <c r="H5" i="11"/>
  <c r="H6" i="11"/>
  <c r="H7" i="11"/>
  <c r="H8" i="11"/>
  <c r="H9" i="11"/>
  <c r="H10" i="11"/>
  <c r="H11" i="11"/>
  <c r="J2" i="11"/>
  <c r="J4" i="11"/>
  <c r="J5" i="11"/>
  <c r="J6" i="11"/>
  <c r="J7" i="11"/>
  <c r="J8" i="11"/>
  <c r="J9" i="11"/>
  <c r="J10" i="11"/>
  <c r="J11" i="11"/>
  <c r="M2" i="11"/>
  <c r="M4" i="11"/>
  <c r="M5" i="11"/>
  <c r="M6" i="11"/>
  <c r="M7" i="11"/>
  <c r="M8" i="11"/>
  <c r="M9" i="11"/>
  <c r="M10" i="11"/>
  <c r="M11" i="11"/>
  <c r="O2" i="11"/>
  <c r="O3" i="11"/>
  <c r="O4" i="11"/>
  <c r="O5" i="11"/>
  <c r="O6" i="11"/>
  <c r="O7" i="11"/>
  <c r="O8" i="11"/>
  <c r="O9" i="11"/>
  <c r="O10" i="11"/>
  <c r="O11" i="11"/>
  <c r="T2" i="11"/>
  <c r="T3" i="11"/>
  <c r="T4" i="11"/>
  <c r="T5" i="11"/>
  <c r="T6" i="11"/>
  <c r="T7" i="11"/>
  <c r="T8" i="11"/>
  <c r="T9" i="11"/>
  <c r="T10" i="11"/>
  <c r="T11" i="11"/>
  <c r="Z2" i="11"/>
  <c r="Z3" i="11"/>
  <c r="Z4" i="11"/>
  <c r="Z5" i="11"/>
  <c r="Z6" i="11"/>
  <c r="Z7" i="11"/>
  <c r="Z8" i="11"/>
  <c r="Z9" i="11"/>
  <c r="Z10" i="11"/>
  <c r="Z11" i="11"/>
  <c r="AB2" i="11"/>
  <c r="AB3" i="11"/>
  <c r="AB4" i="11"/>
  <c r="AB5" i="11"/>
  <c r="AB6" i="11"/>
  <c r="AB7" i="11"/>
  <c r="AB8" i="11"/>
  <c r="AB9" i="11"/>
  <c r="AB10" i="11"/>
  <c r="AB11" i="11"/>
  <c r="AD2" i="11"/>
  <c r="AE2" i="11"/>
  <c r="AD3" i="11"/>
  <c r="AE3" i="11"/>
  <c r="AD4" i="11"/>
  <c r="AE4" i="11"/>
  <c r="AD5" i="11"/>
  <c r="AE5" i="11"/>
  <c r="AD6" i="11"/>
  <c r="AE6" i="11"/>
  <c r="AD7" i="11"/>
  <c r="AE7" i="11"/>
  <c r="AD8" i="11"/>
  <c r="AD9" i="11"/>
  <c r="AD10" i="11"/>
  <c r="AD11" i="11"/>
  <c r="B2" i="11"/>
  <c r="B3" i="11"/>
  <c r="B4" i="11"/>
  <c r="B5" i="11"/>
  <c r="B6" i="11"/>
  <c r="B7" i="11"/>
  <c r="B8" i="11"/>
  <c r="B9" i="11"/>
  <c r="B10" i="11"/>
  <c r="B11" i="11"/>
  <c r="A11" i="22"/>
  <c r="A10" i="22"/>
  <c r="A9" i="22"/>
  <c r="A8" i="22"/>
  <c r="A7" i="22"/>
  <c r="A6" i="22"/>
  <c r="A5" i="22"/>
  <c r="A4" i="22"/>
  <c r="A3" i="22"/>
  <c r="A2" i="22"/>
  <c r="Q3" i="19"/>
  <c r="Q4" i="19"/>
  <c r="Q5" i="19"/>
  <c r="Q7" i="19"/>
  <c r="Q9" i="19"/>
  <c r="Q10" i="19"/>
  <c r="Q11" i="19"/>
  <c r="N3" i="19"/>
  <c r="N4" i="19"/>
  <c r="N5" i="19"/>
  <c r="N6" i="19"/>
  <c r="N7" i="19"/>
  <c r="N9" i="19"/>
  <c r="N10" i="19"/>
  <c r="N11" i="19"/>
  <c r="M3" i="19"/>
  <c r="M4" i="19"/>
  <c r="M5" i="19"/>
  <c r="M6" i="19"/>
  <c r="M7" i="19"/>
  <c r="M9" i="19"/>
  <c r="M10" i="19"/>
  <c r="M11" i="19"/>
  <c r="Q33" i="21"/>
  <c r="Q34" i="21"/>
  <c r="Q35" i="21"/>
  <c r="Q32" i="21"/>
  <c r="P33" i="21"/>
  <c r="P34" i="21"/>
  <c r="P35" i="21"/>
  <c r="P32" i="21"/>
  <c r="AE8" i="11"/>
  <c r="AE9" i="11"/>
  <c r="AE10" i="11"/>
  <c r="AE11" i="11"/>
  <c r="V4" i="19"/>
  <c r="V5" i="19"/>
  <c r="V9" i="19"/>
  <c r="V11" i="19"/>
  <c r="W9" i="19"/>
  <c r="W11" i="19"/>
  <c r="G3" i="19"/>
  <c r="G6" i="19"/>
  <c r="G7" i="19"/>
  <c r="G11" i="19"/>
  <c r="F3" i="19"/>
  <c r="F5" i="19"/>
  <c r="F7" i="19"/>
  <c r="F9" i="19"/>
  <c r="F10" i="19"/>
  <c r="F11" i="19"/>
  <c r="Y3" i="19"/>
  <c r="Y4" i="19"/>
  <c r="Y5" i="19"/>
  <c r="Y7" i="19"/>
  <c r="Y9" i="19"/>
  <c r="Y10" i="19"/>
  <c r="Y11" i="19"/>
  <c r="X3" i="19"/>
  <c r="X5" i="19"/>
  <c r="X6" i="19"/>
  <c r="X9" i="19"/>
  <c r="X10" i="19"/>
  <c r="X11" i="19"/>
  <c r="L3" i="19"/>
  <c r="L4" i="19"/>
  <c r="L5" i="19"/>
  <c r="L6" i="19"/>
  <c r="L7" i="19"/>
  <c r="L9" i="19"/>
  <c r="L10" i="19"/>
  <c r="L11" i="19"/>
  <c r="U4" i="19"/>
  <c r="U6" i="19"/>
  <c r="U9" i="19"/>
  <c r="U10" i="19"/>
  <c r="U11" i="19"/>
  <c r="T3" i="19"/>
  <c r="T4" i="19"/>
  <c r="T5" i="19"/>
  <c r="T6" i="19"/>
  <c r="T7" i="19"/>
  <c r="T9" i="19"/>
  <c r="T10" i="19"/>
  <c r="T11" i="19"/>
  <c r="S5" i="19"/>
  <c r="S11" i="19"/>
  <c r="R11" i="19"/>
  <c r="P3" i="19"/>
  <c r="P4" i="19"/>
  <c r="P5" i="19"/>
  <c r="P6" i="19"/>
  <c r="P7" i="19"/>
  <c r="P9" i="19"/>
  <c r="P10" i="19"/>
  <c r="P11" i="19"/>
  <c r="O3" i="19"/>
  <c r="O4" i="19"/>
  <c r="O5" i="19"/>
  <c r="O6" i="19"/>
  <c r="O7" i="19"/>
  <c r="O9" i="19"/>
  <c r="O10" i="19"/>
  <c r="O11" i="19"/>
  <c r="K3" i="19"/>
  <c r="K4" i="19"/>
  <c r="K5" i="19"/>
  <c r="K6" i="19"/>
  <c r="K7" i="19"/>
  <c r="K9" i="19"/>
  <c r="K10" i="19"/>
  <c r="K11" i="19"/>
  <c r="J11" i="19"/>
  <c r="I3" i="19"/>
  <c r="I4" i="19"/>
  <c r="I5" i="19"/>
  <c r="I6" i="19"/>
  <c r="I7" i="19"/>
  <c r="I9" i="19"/>
  <c r="I10" i="19"/>
  <c r="I11" i="19"/>
  <c r="H11" i="19"/>
  <c r="E3" i="19"/>
  <c r="E4" i="19"/>
  <c r="E6" i="19"/>
  <c r="E7" i="19"/>
  <c r="E9" i="19"/>
  <c r="E11" i="19"/>
  <c r="D3" i="19"/>
  <c r="D4" i="19"/>
  <c r="D5" i="19"/>
  <c r="D6" i="19"/>
  <c r="D7" i="19"/>
  <c r="D9" i="19"/>
  <c r="D10" i="19"/>
  <c r="D11" i="19"/>
  <c r="C3" i="19"/>
  <c r="C4" i="19"/>
  <c r="C5" i="19"/>
  <c r="C6" i="19"/>
  <c r="C7" i="19"/>
  <c r="C9" i="19"/>
  <c r="C10" i="19"/>
  <c r="C11" i="19"/>
  <c r="B3" i="19"/>
  <c r="B4" i="19"/>
  <c r="B5" i="19"/>
  <c r="B6" i="19"/>
  <c r="B7" i="19"/>
  <c r="B9" i="19"/>
  <c r="B10" i="19"/>
  <c r="B11" i="19"/>
  <c r="J11" i="13"/>
  <c r="J10" i="13"/>
  <c r="J9" i="13"/>
  <c r="J8" i="13"/>
  <c r="J7" i="13"/>
  <c r="J6" i="13"/>
  <c r="J5" i="13"/>
  <c r="J4" i="13"/>
  <c r="J3" i="13"/>
  <c r="J2" i="13"/>
  <c r="A3" i="1"/>
  <c r="A4" i="1"/>
  <c r="A5" i="1"/>
  <c r="A6" i="1"/>
  <c r="A7" i="1"/>
  <c r="A8" i="1"/>
  <c r="A9" i="1"/>
  <c r="A10" i="1"/>
  <c r="A11" i="1"/>
  <c r="A2" i="1"/>
  <c r="A14" i="19" l="1"/>
  <c r="A5" i="19"/>
  <c r="A27" i="19"/>
  <c r="Y16" i="22"/>
  <c r="Y2" i="22"/>
  <c r="T30" i="22"/>
  <c r="AS2" i="22" s="1"/>
  <c r="B27" i="22"/>
  <c r="B27" i="19"/>
  <c r="E45" i="11"/>
  <c r="N3" i="22"/>
  <c r="N30" i="22" s="1"/>
  <c r="AM2" i="22" s="1"/>
  <c r="K39" i="11"/>
  <c r="L20" i="13"/>
  <c r="B20" i="22"/>
  <c r="P10" i="22"/>
  <c r="E46" i="11"/>
  <c r="L10" i="13"/>
  <c r="W29" i="22"/>
  <c r="L44" i="11"/>
  <c r="Q8" i="22"/>
  <c r="Q4" i="22"/>
  <c r="L40" i="11"/>
  <c r="P4" i="13"/>
  <c r="G4" i="13" s="1"/>
  <c r="A23" i="19"/>
  <c r="H24" i="15"/>
  <c r="Y24" i="19"/>
  <c r="Y14" i="22"/>
  <c r="B19" i="22"/>
  <c r="B19" i="19"/>
  <c r="P8" i="22"/>
  <c r="P8" i="19"/>
  <c r="AO2" i="19" s="1"/>
  <c r="N7" i="22"/>
  <c r="K43" i="11"/>
  <c r="L7" i="22"/>
  <c r="I43" i="11"/>
  <c r="H28" i="15"/>
  <c r="Y28" i="19"/>
  <c r="L12" i="13"/>
  <c r="B12" i="19"/>
  <c r="B12" i="22"/>
  <c r="P7" i="22"/>
  <c r="E43" i="11"/>
  <c r="P2" i="22"/>
  <c r="P30" i="22" s="1"/>
  <c r="AO2" i="22" s="1"/>
  <c r="E38" i="11"/>
  <c r="N6" i="22"/>
  <c r="K42" i="11"/>
  <c r="O6" i="13"/>
  <c r="U22" i="19"/>
  <c r="U22" i="22"/>
  <c r="Q7" i="22"/>
  <c r="L43" i="11"/>
  <c r="Q3" i="22"/>
  <c r="L39" i="11"/>
  <c r="P6" i="22"/>
  <c r="E42" i="11"/>
  <c r="L5" i="22"/>
  <c r="I41" i="11"/>
  <c r="X7" i="19"/>
  <c r="F20" i="15"/>
  <c r="F10" i="15"/>
  <c r="A6" i="19"/>
  <c r="G17" i="15"/>
  <c r="G13" i="15"/>
  <c r="T25" i="19"/>
  <c r="Y26" i="22"/>
  <c r="Y8" i="22"/>
  <c r="L28" i="13"/>
  <c r="B28" i="22"/>
  <c r="B11" i="22"/>
  <c r="L11" i="13"/>
  <c r="L4" i="13"/>
  <c r="C4" i="13" s="1"/>
  <c r="Y6" i="19"/>
  <c r="Y12" i="22"/>
  <c r="L41" i="11"/>
  <c r="U26" i="19"/>
  <c r="U26" i="22"/>
  <c r="E39" i="11"/>
  <c r="P10" i="13"/>
  <c r="Q10" i="22"/>
  <c r="L46" i="11"/>
  <c r="O30" i="22"/>
  <c r="AN2" i="22" s="1"/>
  <c r="N10" i="22"/>
  <c r="O10" i="13"/>
  <c r="K46" i="11"/>
  <c r="L3" i="22"/>
  <c r="I39" i="11"/>
  <c r="G26" i="15"/>
  <c r="G22" i="15"/>
  <c r="L38" i="11"/>
  <c r="AX25" i="11"/>
  <c r="AX22" i="11"/>
  <c r="AX12" i="11"/>
  <c r="N7" i="11"/>
  <c r="AX7" i="11"/>
  <c r="Q7" i="11" s="1"/>
  <c r="N2" i="11"/>
  <c r="AX2" i="11"/>
  <c r="Q2" i="11" s="1"/>
  <c r="E40" i="11"/>
  <c r="M9" i="22"/>
  <c r="I30" i="22"/>
  <c r="AH2" i="22" s="1"/>
  <c r="AX19" i="11"/>
  <c r="AX6" i="11"/>
  <c r="Q6" i="11" s="1"/>
  <c r="N6" i="11"/>
  <c r="Q28" i="19"/>
  <c r="B4" i="22"/>
  <c r="N44" i="11"/>
  <c r="N40" i="11"/>
  <c r="M30" i="22"/>
  <c r="AL2" i="22" s="1"/>
  <c r="K30" i="22"/>
  <c r="AJ2" i="22" s="1"/>
  <c r="AX21" i="11"/>
  <c r="AX5" i="11"/>
  <c r="Q5" i="11" s="1"/>
  <c r="N5" i="11"/>
  <c r="G6" i="22"/>
  <c r="B3" i="22"/>
  <c r="B30" i="22" s="1"/>
  <c r="AA2" i="22" s="1"/>
  <c r="E44" i="11"/>
  <c r="AX13" i="11"/>
  <c r="N10" i="11"/>
  <c r="AX10" i="11"/>
  <c r="Q10" i="11" s="1"/>
  <c r="AS23" i="11"/>
  <c r="AX29" i="11"/>
  <c r="AX18" i="11"/>
  <c r="AX9" i="11"/>
  <c r="Q9" i="11" s="1"/>
  <c r="N9" i="11"/>
  <c r="AX4" i="11"/>
  <c r="Q4" i="11" s="1"/>
  <c r="N4" i="11"/>
  <c r="BM23" i="11"/>
  <c r="BM6" i="11"/>
  <c r="AF6" i="11" s="1"/>
  <c r="AX23" i="11"/>
  <c r="AX8" i="11"/>
  <c r="Q8" i="11" s="1"/>
  <c r="N8" i="11"/>
  <c r="AX3" i="11"/>
  <c r="Q3" i="11" s="1"/>
  <c r="N3" i="11"/>
  <c r="AX17" i="11"/>
  <c r="AX15" i="11"/>
  <c r="K8" i="11"/>
  <c r="AS8" i="11"/>
  <c r="L8" i="11" s="1"/>
  <c r="AS29" i="11"/>
  <c r="I5" i="11"/>
  <c r="AS5" i="11"/>
  <c r="L5" i="11" s="1"/>
  <c r="AS26" i="11"/>
  <c r="AS21" i="11"/>
  <c r="K6" i="11"/>
  <c r="AS13" i="11"/>
  <c r="AS18" i="11"/>
  <c r="AS10" i="11"/>
  <c r="L10" i="11" s="1"/>
  <c r="I10" i="11"/>
  <c r="AS2" i="11"/>
  <c r="L2" i="11" s="1"/>
  <c r="I2" i="11"/>
  <c r="D30" i="22"/>
  <c r="AC2" i="22" s="1"/>
  <c r="C30" i="22"/>
  <c r="AB2" i="22" s="1"/>
  <c r="AS9" i="11"/>
  <c r="L9" i="11" s="1"/>
  <c r="K4" i="11"/>
  <c r="AS4" i="11"/>
  <c r="L4" i="11" s="1"/>
  <c r="H9" i="22" l="1"/>
  <c r="H9" i="19"/>
  <c r="E10" i="22"/>
  <c r="E10" i="19"/>
  <c r="C46" i="11"/>
  <c r="G10" i="22"/>
  <c r="K10" i="13"/>
  <c r="G10" i="19"/>
  <c r="G4" i="15"/>
  <c r="B4" i="15" s="1"/>
  <c r="X4" i="19"/>
  <c r="X4" i="22"/>
  <c r="X30" i="22" s="1"/>
  <c r="AW2" i="22" s="1"/>
  <c r="F6" i="22"/>
  <c r="F6" i="19"/>
  <c r="H5" i="22"/>
  <c r="H5" i="19"/>
  <c r="H2" i="22"/>
  <c r="H2" i="19"/>
  <c r="E2" i="22"/>
  <c r="E2" i="19"/>
  <c r="H3" i="22"/>
  <c r="H3" i="19"/>
  <c r="J4" i="22"/>
  <c r="J4" i="19"/>
  <c r="J6" i="22"/>
  <c r="K6" i="13"/>
  <c r="J6" i="19"/>
  <c r="H7" i="22"/>
  <c r="H7" i="19"/>
  <c r="L30" i="22"/>
  <c r="AK2" i="22" s="1"/>
  <c r="S3" i="22"/>
  <c r="S3" i="19"/>
  <c r="W3" i="19"/>
  <c r="W3" i="22"/>
  <c r="S2" i="22"/>
  <c r="S2" i="19"/>
  <c r="S8" i="19"/>
  <c r="AR2" i="19" s="1"/>
  <c r="S8" i="22"/>
  <c r="J9" i="22"/>
  <c r="J9" i="19"/>
  <c r="W7" i="19"/>
  <c r="W7" i="22"/>
  <c r="U7" i="22"/>
  <c r="U7" i="19"/>
  <c r="W8" i="22"/>
  <c r="W8" i="19"/>
  <c r="AV2" i="19" s="1"/>
  <c r="V3" i="22"/>
  <c r="V3" i="19"/>
  <c r="Y30" i="22"/>
  <c r="AX2" i="22" s="1"/>
  <c r="W5" i="22"/>
  <c r="W5" i="19"/>
  <c r="S7" i="22"/>
  <c r="S7" i="19"/>
  <c r="C38" i="11"/>
  <c r="G2" i="22"/>
  <c r="G2" i="19"/>
  <c r="K2" i="13"/>
  <c r="B2" i="13" s="1"/>
  <c r="V10" i="22"/>
  <c r="V10" i="19"/>
  <c r="H8" i="22"/>
  <c r="H8" i="19"/>
  <c r="AG2" i="19" s="1"/>
  <c r="J8" i="22"/>
  <c r="J8" i="19"/>
  <c r="AI2" i="19" s="1"/>
  <c r="F4" i="22"/>
  <c r="F30" i="22" s="1"/>
  <c r="AE2" i="22" s="1"/>
  <c r="F4" i="19"/>
  <c r="G8" i="22"/>
  <c r="C44" i="11"/>
  <c r="G8" i="19"/>
  <c r="AF2" i="19" s="1"/>
  <c r="K8" i="13"/>
  <c r="B29" i="13" s="1"/>
  <c r="C42" i="11"/>
  <c r="G8" i="15"/>
  <c r="B8" i="15" s="1"/>
  <c r="X8" i="19"/>
  <c r="AW2" i="19" s="1"/>
  <c r="X8" i="22"/>
  <c r="S4" i="22"/>
  <c r="S4" i="19"/>
  <c r="W2" i="22"/>
  <c r="W2" i="19"/>
  <c r="U5" i="22"/>
  <c r="U5" i="19"/>
  <c r="V7" i="22"/>
  <c r="V7" i="19"/>
  <c r="G9" i="22"/>
  <c r="C45" i="11"/>
  <c r="G9" i="19"/>
  <c r="K9" i="13"/>
  <c r="F8" i="22"/>
  <c r="F8" i="19"/>
  <c r="AE2" i="19" s="1"/>
  <c r="Q6" i="22"/>
  <c r="Q30" i="22" s="1"/>
  <c r="AP2" i="22" s="1"/>
  <c r="L42" i="11"/>
  <c r="P6" i="13"/>
  <c r="Q6" i="19"/>
  <c r="J2" i="22"/>
  <c r="J2" i="19"/>
  <c r="W10" i="22"/>
  <c r="W10" i="19"/>
  <c r="S9" i="22"/>
  <c r="S9" i="19"/>
  <c r="G5" i="22"/>
  <c r="C41" i="11"/>
  <c r="K5" i="13"/>
  <c r="B5" i="13" s="1"/>
  <c r="G5" i="19"/>
  <c r="J3" i="22"/>
  <c r="C39" i="11"/>
  <c r="J3" i="19"/>
  <c r="K3" i="13"/>
  <c r="B3" i="13" s="1"/>
  <c r="E5" i="22"/>
  <c r="E5" i="19"/>
  <c r="G4" i="22"/>
  <c r="K4" i="13"/>
  <c r="B4" i="13" s="1"/>
  <c r="C40" i="11"/>
  <c r="G4" i="19"/>
  <c r="J10" i="22"/>
  <c r="J10" i="19"/>
  <c r="S10" i="22"/>
  <c r="S10" i="19"/>
  <c r="S6" i="22"/>
  <c r="S6" i="19"/>
  <c r="H4" i="22"/>
  <c r="H4" i="19"/>
  <c r="H10" i="22"/>
  <c r="H10" i="19"/>
  <c r="J5" i="22"/>
  <c r="J5" i="19"/>
  <c r="H6" i="22"/>
  <c r="H6" i="19"/>
  <c r="J7" i="22"/>
  <c r="C43" i="11"/>
  <c r="K7" i="13"/>
  <c r="J7" i="19"/>
  <c r="U3" i="22"/>
  <c r="U3" i="19"/>
  <c r="C12" i="13"/>
  <c r="C16" i="13"/>
  <c r="C20" i="13"/>
  <c r="C24" i="13"/>
  <c r="C28" i="13"/>
  <c r="C6" i="13"/>
  <c r="C18" i="13"/>
  <c r="C23" i="13"/>
  <c r="C7" i="13"/>
  <c r="C14" i="13"/>
  <c r="C8" i="13"/>
  <c r="C19" i="13"/>
  <c r="C9" i="13"/>
  <c r="C15" i="13"/>
  <c r="C25" i="13"/>
  <c r="C22" i="13"/>
  <c r="C10" i="13"/>
  <c r="C21" i="13"/>
  <c r="C17" i="13"/>
  <c r="C11" i="13"/>
  <c r="C26" i="13"/>
  <c r="C13" i="13"/>
  <c r="C27" i="13"/>
  <c r="V6" i="22"/>
  <c r="V6" i="19"/>
  <c r="W4" i="22"/>
  <c r="W4" i="19"/>
  <c r="R7" i="22" l="1"/>
  <c r="R7" i="19"/>
  <c r="R3" i="22"/>
  <c r="R3" i="19"/>
  <c r="G30" i="22"/>
  <c r="AF2" i="22" s="1"/>
  <c r="V30" i="22"/>
  <c r="AU2" i="22" s="1"/>
  <c r="R10" i="22"/>
  <c r="R10" i="19"/>
  <c r="R6" i="22"/>
  <c r="R6" i="19"/>
  <c r="J30" i="22"/>
  <c r="AI2" i="22" s="1"/>
  <c r="W30" i="22"/>
  <c r="AV2" i="22" s="1"/>
  <c r="R8" i="22"/>
  <c r="R8" i="19"/>
  <c r="AQ2" i="19" s="1"/>
  <c r="S30" i="22"/>
  <c r="AR2" i="22" s="1"/>
  <c r="E30" i="22"/>
  <c r="AD2" i="22" s="1"/>
  <c r="R4" i="22"/>
  <c r="R4" i="19"/>
  <c r="R2" i="22"/>
  <c r="R2" i="19"/>
  <c r="R5" i="22"/>
  <c r="R5" i="19"/>
  <c r="R9" i="22"/>
  <c r="R9" i="19"/>
  <c r="U30" i="22"/>
  <c r="AT2" i="22" s="1"/>
  <c r="W6" i="22"/>
  <c r="W6" i="19"/>
  <c r="H30" i="22"/>
  <c r="AG2" i="22" s="1"/>
  <c r="R30" i="22" l="1"/>
  <c r="AQ2" i="22" s="1"/>
</calcChain>
</file>

<file path=xl/sharedStrings.xml><?xml version="1.0" encoding="utf-8"?>
<sst xmlns="http://schemas.openxmlformats.org/spreadsheetml/2006/main" count="597" uniqueCount="224">
  <si>
    <t>HRR</t>
  </si>
  <si>
    <t>Név</t>
  </si>
  <si>
    <t>VO2max</t>
  </si>
  <si>
    <r>
      <t>VO2</t>
    </r>
    <r>
      <rPr>
        <sz val="9"/>
        <color theme="0"/>
        <rFont val="Calibri"/>
        <family val="2"/>
        <scheme val="minor"/>
      </rPr>
      <t>max</t>
    </r>
  </si>
  <si>
    <t>Max. fekvőtámasz</t>
  </si>
  <si>
    <t>Max. guggolás</t>
  </si>
  <si>
    <t>RHR</t>
  </si>
  <si>
    <t>Nem</t>
  </si>
  <si>
    <t>férfi</t>
  </si>
  <si>
    <t>nő</t>
  </si>
  <si>
    <t>Erő</t>
  </si>
  <si>
    <t>Erőállóképesség</t>
  </si>
  <si>
    <t>Robbanékonyság</t>
  </si>
  <si>
    <t>18-25</t>
  </si>
  <si>
    <t>26-35</t>
  </si>
  <si>
    <t>36-45</t>
  </si>
  <si>
    <t>46-55</t>
  </si>
  <si>
    <t>56-65</t>
  </si>
  <si>
    <t>65+</t>
  </si>
  <si>
    <t>Atléta</t>
  </si>
  <si>
    <t>Kiváló</t>
  </si>
  <si>
    <t>Jó</t>
  </si>
  <si>
    <t>Átlag feletti</t>
  </si>
  <si>
    <t>Átlagos</t>
  </si>
  <si>
    <t>49-55</t>
  </si>
  <si>
    <t>56-61</t>
  </si>
  <si>
    <t>62-65</t>
  </si>
  <si>
    <t>66-69</t>
  </si>
  <si>
    <t>70+</t>
  </si>
  <si>
    <t>49-54</t>
  </si>
  <si>
    <t>55-61</t>
  </si>
  <si>
    <t>66-70</t>
  </si>
  <si>
    <t>71+</t>
  </si>
  <si>
    <t>életkor</t>
  </si>
  <si>
    <t>50-56</t>
  </si>
  <si>
    <t>57-62</t>
  </si>
  <si>
    <t>63-66</t>
  </si>
  <si>
    <t>67-70</t>
  </si>
  <si>
    <t>50-57</t>
  </si>
  <si>
    <t>58-63</t>
  </si>
  <si>
    <t>64-67</t>
  </si>
  <si>
    <t>68-71</t>
  </si>
  <si>
    <t>72+</t>
  </si>
  <si>
    <t>51-56</t>
  </si>
  <si>
    <t>57-61</t>
  </si>
  <si>
    <t>62-67</t>
  </si>
  <si>
    <t>50-55</t>
  </si>
  <si>
    <t>Nagyon jó</t>
  </si>
  <si>
    <t>Elfogadható</t>
  </si>
  <si>
    <t>Gyenge</t>
  </si>
  <si>
    <t>Fekvőtámasz</t>
  </si>
  <si>
    <t>Guggolás</t>
  </si>
  <si>
    <t>Férfi</t>
  </si>
  <si>
    <t>Nő</t>
  </si>
  <si>
    <t>&lt;29</t>
  </si>
  <si>
    <t>30-39</t>
  </si>
  <si>
    <t>40-49</t>
  </si>
  <si>
    <t>50-59</t>
  </si>
  <si>
    <t>Nő (testsúly)</t>
  </si>
  <si>
    <t>Férfi (testsúly)</t>
  </si>
  <si>
    <t>Egylábas DL</t>
  </si>
  <si>
    <t>53&lt;</t>
  </si>
  <si>
    <t>45&lt;</t>
  </si>
  <si>
    <t>39-44.9</t>
  </si>
  <si>
    <t>38-42.9</t>
  </si>
  <si>
    <t>Pont</t>
  </si>
  <si>
    <t>HRR érték</t>
  </si>
  <si>
    <t>RHR érték</t>
  </si>
  <si>
    <t>Súlypontemelkedés érték</t>
  </si>
  <si>
    <t>Egylábas deadlift (jobb) érték</t>
  </si>
  <si>
    <t>Egylábas deadlift (bal) érték</t>
  </si>
  <si>
    <t>Max. guggolás érték</t>
  </si>
  <si>
    <t>Max. fekvőtámasz érték</t>
  </si>
  <si>
    <t>VO2max érték</t>
  </si>
  <si>
    <t>Max. fekvőtámasz
(db)</t>
  </si>
  <si>
    <t>Max. guggolás
(db)</t>
  </si>
  <si>
    <t>-</t>
  </si>
  <si>
    <t>Életkor (év)
(csak szám)</t>
  </si>
  <si>
    <t>Testsúly (kg)
(csak szám)</t>
  </si>
  <si>
    <t>Aerob</t>
  </si>
  <si>
    <t>Anaerob</t>
  </si>
  <si>
    <t>Név (legördülő lista)</t>
  </si>
  <si>
    <t>↓</t>
  </si>
  <si>
    <r>
      <t>VO2</t>
    </r>
    <r>
      <rPr>
        <sz val="9"/>
        <color theme="1"/>
        <rFont val="Calibri"/>
        <family val="2"/>
        <charset val="238"/>
        <scheme val="minor"/>
      </rPr>
      <t>max</t>
    </r>
  </si>
  <si>
    <r>
      <t>VO2</t>
    </r>
    <r>
      <rPr>
        <b/>
        <sz val="9"/>
        <color theme="0"/>
        <rFont val="Calibri"/>
        <family val="2"/>
        <scheme val="minor"/>
      </rPr>
      <t>max</t>
    </r>
  </si>
  <si>
    <t>Magasság (cm)
(csak szám)</t>
  </si>
  <si>
    <t>Testzsír (%)
(csak szám)</t>
  </si>
  <si>
    <t>Padon nyomás</t>
  </si>
  <si>
    <t>10 mp fekvőtámasz
(db)</t>
  </si>
  <si>
    <t>10 mp fekvőtámasz</t>
  </si>
  <si>
    <t>10 mp fekvőtámasz érték</t>
  </si>
  <si>
    <t>3RM Egylábas deadlift
(bal) (kg)</t>
  </si>
  <si>
    <t>3RM Egylábas deadlift
(jobb) (kg)</t>
  </si>
  <si>
    <t>3RM Egylábas deadlift
(bal) (testsúly%)</t>
  </si>
  <si>
    <t>3RM Egylábas deadlift
(jobb) (testsúly%)</t>
  </si>
  <si>
    <t>Erő (3RM)</t>
  </si>
  <si>
    <t>3RM Egylábas deadlift (bal)</t>
  </si>
  <si>
    <t>3RM Egylábas deadlift (jobb)</t>
  </si>
  <si>
    <t>3RM Egylábas deadlift (össz.)</t>
  </si>
  <si>
    <t>3RM Padon nyomás
3RM Egylábas DL</t>
  </si>
  <si>
    <t>3RM Padon nyomás
(bal) (kg)</t>
  </si>
  <si>
    <t>3RM Padon nyomás
(bal) (testsúly%)</t>
  </si>
  <si>
    <t>3RM Padon nyomás
(jobb) (kg)</t>
  </si>
  <si>
    <t>3RM Padon nyomás
(jobb) (testsúly%)</t>
  </si>
  <si>
    <t>3RM Padon nyomás (bal)</t>
  </si>
  <si>
    <t>3RM Padon nyomás (jobb)</t>
  </si>
  <si>
    <t>3RM Padon nyomás (össz.)</t>
  </si>
  <si>
    <t>3RM Padon nyomás érték (jobb)</t>
  </si>
  <si>
    <t>3RM Padon nyomás érték (bal)</t>
  </si>
  <si>
    <t>FMS</t>
  </si>
  <si>
    <t>FMS pontszám</t>
  </si>
  <si>
    <t>Pontszám</t>
  </si>
  <si>
    <t>Szimmetria</t>
  </si>
  <si>
    <t>Robbanékonysági erőállóképesség</t>
  </si>
  <si>
    <r>
      <t>VO2</t>
    </r>
    <r>
      <rPr>
        <sz val="9"/>
        <color theme="1"/>
        <rFont val="Calibri"/>
        <family val="2"/>
        <charset val="238"/>
        <scheme val="minor"/>
      </rPr>
      <t>max</t>
    </r>
    <r>
      <rPr>
        <sz val="11"/>
        <color theme="1"/>
        <rFont val="Calibri"/>
        <family val="2"/>
        <scheme val="minor"/>
      </rPr>
      <t xml:space="preserve">
RHR
HRR</t>
    </r>
  </si>
  <si>
    <t>Általános állóképesség</t>
  </si>
  <si>
    <t>FMS érték</t>
  </si>
  <si>
    <t>FMS szimmetria</t>
  </si>
  <si>
    <t>3x 10 mp fekvőtámasz
(összesen) (db)</t>
  </si>
  <si>
    <t>szimmetrikus</t>
  </si>
  <si>
    <t>aszimmetrikus</t>
  </si>
  <si>
    <t>3x Helyből távolugrás érték</t>
  </si>
  <si>
    <t>3x 10 mp fekvőtámasz</t>
  </si>
  <si>
    <t>3x 10 mp fekvőtámasz érték</t>
  </si>
  <si>
    <t>10 mp fekvőt.</t>
  </si>
  <si>
    <t>3x 10 mp fekvőt.</t>
  </si>
  <si>
    <t>FMS2</t>
  </si>
  <si>
    <t>Max. fekvőtámasz
Max. guggolás</t>
  </si>
  <si>
    <t>Csoport átlag</t>
  </si>
  <si>
    <t>Átlag</t>
  </si>
  <si>
    <t>Súlypontemelkedés
(cm)</t>
  </si>
  <si>
    <t>3x Súlypontemelkedés
(összesen) (cm)</t>
  </si>
  <si>
    <t>Súlypontem.</t>
  </si>
  <si>
    <t>3x Súlypontem.</t>
  </si>
  <si>
    <t>61-</t>
  </si>
  <si>
    <t>51-</t>
  </si>
  <si>
    <t>51-60</t>
  </si>
  <si>
    <t>41-50</t>
  </si>
  <si>
    <t>31-40</t>
  </si>
  <si>
    <t>21-30</t>
  </si>
  <si>
    <t>Súlypontemelkedés</t>
  </si>
  <si>
    <t>Súlypontemelkedés
10 mp fekvőtámasz</t>
  </si>
  <si>
    <t>3x Súlypontemelkedés
3x 10 mp fekvőtámasz</t>
  </si>
  <si>
    <t>3x Súlypontemelkedés</t>
  </si>
  <si>
    <t>-20</t>
  </si>
  <si>
    <t>136-162</t>
  </si>
  <si>
    <t>109-135</t>
  </si>
  <si>
    <t>82-108</t>
  </si>
  <si>
    <t>53-81</t>
  </si>
  <si>
    <t>-52</t>
  </si>
  <si>
    <t>136-</t>
  </si>
  <si>
    <t>163-</t>
  </si>
  <si>
    <t>Petra</t>
  </si>
  <si>
    <t>Sándor</t>
  </si>
  <si>
    <t>Tímea</t>
  </si>
  <si>
    <t>Ursula</t>
  </si>
  <si>
    <t>Név (legördülő menü)</t>
  </si>
  <si>
    <t>Hedvig</t>
  </si>
  <si>
    <t>Ilona</t>
  </si>
  <si>
    <t>Júlia</t>
  </si>
  <si>
    <t>Károly</t>
  </si>
  <si>
    <t>Lajos</t>
  </si>
  <si>
    <t>Márta</t>
  </si>
  <si>
    <t>Nóra</t>
  </si>
  <si>
    <t>Ottó</t>
  </si>
  <si>
    <t>Örs</t>
  </si>
  <si>
    <t>Rita</t>
  </si>
  <si>
    <t>Szabolcs</t>
  </si>
  <si>
    <t>Viktor</t>
  </si>
  <si>
    <t>Xavér</t>
  </si>
  <si>
    <t>Zita</t>
  </si>
  <si>
    <t>Zsuzsa</t>
  </si>
  <si>
    <t>49&lt;</t>
  </si>
  <si>
    <t>44&lt;</t>
  </si>
  <si>
    <t>34&lt;</t>
  </si>
  <si>
    <t>35&lt;</t>
  </si>
  <si>
    <t>55&lt;</t>
  </si>
  <si>
    <t>52&lt;</t>
  </si>
  <si>
    <t>46-50.9</t>
  </si>
  <si>
    <t>44-47.9</t>
  </si>
  <si>
    <t>42-45.9</t>
  </si>
  <si>
    <t>35-38.9</t>
  </si>
  <si>
    <t>41-43.9</t>
  </si>
  <si>
    <t>38-41.9</t>
  </si>
  <si>
    <t>35-37.9</t>
  </si>
  <si>
    <t>31-34.9</t>
  </si>
  <si>
    <t>&lt;42</t>
  </si>
  <si>
    <t>&lt;41</t>
  </si>
  <si>
    <t>&lt;38</t>
  </si>
  <si>
    <t>&lt;35</t>
  </si>
  <si>
    <t>&lt;31</t>
  </si>
  <si>
    <t>44-48.9</t>
  </si>
  <si>
    <t>40-43.9</t>
  </si>
  <si>
    <t>37-40.9</t>
  </si>
  <si>
    <t>29-30.9</t>
  </si>
  <si>
    <t>29-31.9</t>
  </si>
  <si>
    <t>36-39.9</t>
  </si>
  <si>
    <t>34-36.9</t>
  </si>
  <si>
    <t>32-34.9</t>
  </si>
  <si>
    <t>25-28.9</t>
  </si>
  <si>
    <t>26-28.9</t>
  </si>
  <si>
    <t>&lt;36</t>
  </si>
  <si>
    <t>&lt;34</t>
  </si>
  <si>
    <t>&lt;32</t>
  </si>
  <si>
    <t>&lt;25</t>
  </si>
  <si>
    <t>&lt;26</t>
  </si>
  <si>
    <t>Cooper-teszt
(méter)</t>
  </si>
  <si>
    <t>60+</t>
  </si>
  <si>
    <t>51-54.9</t>
  </si>
  <si>
    <t>48-52.9</t>
  </si>
  <si>
    <t>46-51.9</t>
  </si>
  <si>
    <t>43-48.9</t>
  </si>
  <si>
    <t>41-44.9</t>
  </si>
  <si>
    <t>39-43.9</t>
  </si>
  <si>
    <t>31-33.9</t>
  </si>
  <si>
    <t>R.G.</t>
  </si>
  <si>
    <t>P.N.</t>
  </si>
  <si>
    <t>K.Z.</t>
  </si>
  <si>
    <t>R.L</t>
  </si>
  <si>
    <t>J.Z.</t>
  </si>
  <si>
    <t>R.B.</t>
  </si>
  <si>
    <t>K.T.</t>
  </si>
  <si>
    <t>S.Z.</t>
  </si>
  <si>
    <t>Ko.Z.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</si>
</sst>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B2530"/>
        <bgColor indexed="64"/>
      </patternFill>
    </fill>
    <fill>
      <patternFill patternType="solid">
        <fgColor rgb="FFAB2530"/>
        <bgColor theme="4"/>
      </patternFill>
    </fill>
    <fill>
      <patternFill patternType="solid">
        <fgColor rgb="FFAB2530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n">
        <color theme="4" tint="0.39997558519241921"/>
      </bottom>
      <diagonal/>
    </border>
    <border>
      <left/>
      <right/>
      <top style="thick">
        <color theme="3" tint="0.39994506668294322"/>
      </top>
      <bottom style="thin">
        <color theme="4" tint="0.39997558519241921"/>
      </bottom>
      <diagonal/>
    </border>
    <border>
      <left/>
      <right/>
      <top style="thick">
        <color theme="3" tint="0.39994506668294322"/>
      </top>
      <bottom style="thick">
        <color theme="4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auto="1"/>
      </left>
      <right/>
      <top style="thin">
        <color theme="4" tint="0.39997558519241921"/>
      </top>
      <bottom style="thin">
        <color theme="1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thin">
        <color theme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42">
    <xf numFmtId="0" fontId="0" fillId="0" borderId="0" xfId="0"/>
    <xf numFmtId="0" fontId="1" fillId="0" borderId="0" xfId="0" applyFont="1"/>
    <xf numFmtId="45" fontId="3" fillId="0" borderId="0" xfId="0" applyNumberFormat="1" applyFont="1" applyAlignment="1">
      <alignment horizontal="center"/>
    </xf>
    <xf numFmtId="45" fontId="5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4" fillId="6" borderId="8" xfId="0" applyFont="1" applyFill="1" applyBorder="1" applyAlignment="1" applyProtection="1">
      <alignment horizontal="center"/>
      <protection hidden="1"/>
    </xf>
    <xf numFmtId="0" fontId="4" fillId="6" borderId="18" xfId="0" applyFont="1" applyFill="1" applyBorder="1" applyAlignment="1" applyProtection="1">
      <alignment horizontal="center"/>
      <protection hidden="1"/>
    </xf>
    <xf numFmtId="9" fontId="4" fillId="6" borderId="8" xfId="0" applyNumberFormat="1" applyFont="1" applyFill="1" applyBorder="1" applyAlignment="1" applyProtection="1">
      <alignment horizontal="center"/>
      <protection hidden="1"/>
    </xf>
    <xf numFmtId="9" fontId="4" fillId="6" borderId="18" xfId="0" applyNumberFormat="1" applyFont="1" applyFill="1" applyBorder="1" applyAlignment="1" applyProtection="1">
      <alignment horizontal="center"/>
      <protection hidden="1"/>
    </xf>
    <xf numFmtId="0" fontId="0" fillId="6" borderId="8" xfId="0" applyFill="1" applyBorder="1"/>
    <xf numFmtId="164" fontId="4" fillId="5" borderId="8" xfId="0" applyNumberFormat="1" applyFont="1" applyFill="1" applyBorder="1" applyAlignment="1" applyProtection="1">
      <alignment horizontal="center"/>
      <protection hidden="1"/>
    </xf>
    <xf numFmtId="164" fontId="0" fillId="6" borderId="8" xfId="0" applyNumberFormat="1" applyFill="1" applyBorder="1" applyProtection="1">
      <protection hidden="1"/>
    </xf>
    <xf numFmtId="0" fontId="0" fillId="6" borderId="18" xfId="0" applyFill="1" applyBorder="1"/>
    <xf numFmtId="164" fontId="4" fillId="5" borderId="18" xfId="0" applyNumberFormat="1" applyFont="1" applyFill="1" applyBorder="1" applyAlignment="1" applyProtection="1">
      <alignment horizontal="center"/>
      <protection hidden="1"/>
    </xf>
    <xf numFmtId="164" fontId="0" fillId="6" borderId="18" xfId="0" applyNumberFormat="1" applyFill="1" applyBorder="1" applyProtection="1">
      <protection hidden="1"/>
    </xf>
    <xf numFmtId="1" fontId="4" fillId="6" borderId="8" xfId="3" applyNumberFormat="1" applyFont="1" applyFill="1" applyBorder="1" applyAlignment="1" applyProtection="1">
      <alignment horizontal="center"/>
      <protection hidden="1"/>
    </xf>
    <xf numFmtId="1" fontId="4" fillId="6" borderId="8" xfId="0" applyNumberFormat="1" applyFont="1" applyFill="1" applyBorder="1" applyAlignment="1" applyProtection="1">
      <alignment horizontal="center"/>
      <protection hidden="1"/>
    </xf>
    <xf numFmtId="2" fontId="4" fillId="6" borderId="8" xfId="0" applyNumberFormat="1" applyFont="1" applyFill="1" applyBorder="1" applyAlignment="1" applyProtection="1">
      <alignment horizontal="center"/>
      <protection hidden="1"/>
    </xf>
    <xf numFmtId="2" fontId="4" fillId="6" borderId="8" xfId="3" applyNumberFormat="1" applyFont="1" applyFill="1" applyBorder="1" applyAlignment="1" applyProtection="1">
      <alignment horizontal="center"/>
      <protection hidden="1"/>
    </xf>
    <xf numFmtId="0" fontId="6" fillId="6" borderId="8" xfId="0" applyFont="1" applyFill="1" applyBorder="1" applyAlignment="1" applyProtection="1">
      <alignment horizontal="center"/>
      <protection hidden="1"/>
    </xf>
    <xf numFmtId="1" fontId="6" fillId="6" borderId="8" xfId="0" applyNumberFormat="1" applyFont="1" applyFill="1" applyBorder="1" applyAlignment="1" applyProtection="1">
      <alignment horizontal="center"/>
      <protection hidden="1"/>
    </xf>
    <xf numFmtId="1" fontId="4" fillId="6" borderId="18" xfId="3" applyNumberFormat="1" applyFont="1" applyFill="1" applyBorder="1" applyAlignment="1" applyProtection="1">
      <alignment horizontal="center"/>
      <protection hidden="1"/>
    </xf>
    <xf numFmtId="1" fontId="4" fillId="6" borderId="18" xfId="0" applyNumberFormat="1" applyFont="1" applyFill="1" applyBorder="1" applyAlignment="1" applyProtection="1">
      <alignment horizontal="center"/>
      <protection hidden="1"/>
    </xf>
    <xf numFmtId="2" fontId="4" fillId="6" borderId="18" xfId="0" applyNumberFormat="1" applyFont="1" applyFill="1" applyBorder="1" applyAlignment="1" applyProtection="1">
      <alignment horizontal="center"/>
      <protection hidden="1"/>
    </xf>
    <xf numFmtId="2" fontId="4" fillId="6" borderId="18" xfId="3" applyNumberFormat="1" applyFont="1" applyFill="1" applyBorder="1" applyAlignment="1" applyProtection="1">
      <alignment horizontal="center"/>
      <protection hidden="1"/>
    </xf>
    <xf numFmtId="0" fontId="6" fillId="6" borderId="18" xfId="0" applyFont="1" applyFill="1" applyBorder="1" applyAlignment="1" applyProtection="1">
      <alignment horizontal="center"/>
      <protection hidden="1"/>
    </xf>
    <xf numFmtId="1" fontId="6" fillId="6" borderId="18" xfId="0" applyNumberFormat="1" applyFont="1" applyFill="1" applyBorder="1" applyAlignment="1" applyProtection="1">
      <alignment horizontal="center"/>
      <protection hidden="1"/>
    </xf>
    <xf numFmtId="1" fontId="4" fillId="6" borderId="3" xfId="3" applyNumberFormat="1" applyFont="1" applyFill="1" applyBorder="1" applyAlignment="1" applyProtection="1">
      <alignment horizontal="center"/>
      <protection hidden="1"/>
    </xf>
    <xf numFmtId="1" fontId="4" fillId="6" borderId="3" xfId="0" applyNumberFormat="1" applyFont="1" applyFill="1" applyBorder="1" applyAlignment="1" applyProtection="1">
      <alignment horizontal="center"/>
      <protection hidden="1"/>
    </xf>
    <xf numFmtId="2" fontId="4" fillId="6" borderId="3" xfId="0" applyNumberFormat="1" applyFont="1" applyFill="1" applyBorder="1" applyAlignment="1" applyProtection="1">
      <alignment horizontal="center"/>
      <protection hidden="1"/>
    </xf>
    <xf numFmtId="2" fontId="4" fillId="6" borderId="3" xfId="3" applyNumberFormat="1" applyFont="1" applyFill="1" applyBorder="1" applyAlignment="1" applyProtection="1">
      <alignment horizontal="center"/>
      <protection hidden="1"/>
    </xf>
    <xf numFmtId="0" fontId="6" fillId="6" borderId="3" xfId="0" applyFont="1" applyFill="1" applyBorder="1" applyAlignment="1" applyProtection="1">
      <alignment horizontal="center"/>
      <protection hidden="1"/>
    </xf>
    <xf numFmtId="1" fontId="6" fillId="6" borderId="3" xfId="0" applyNumberFormat="1" applyFont="1" applyFill="1" applyBorder="1" applyAlignment="1" applyProtection="1">
      <alignment horizontal="center"/>
      <protection hidden="1"/>
    </xf>
    <xf numFmtId="0" fontId="1" fillId="8" borderId="6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19" xfId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0" fillId="8" borderId="21" xfId="0" applyFill="1" applyBorder="1"/>
    <xf numFmtId="0" fontId="12" fillId="10" borderId="21" xfId="1" applyFont="1" applyFill="1" applyBorder="1" applyAlignment="1">
      <alignment horizontal="center"/>
    </xf>
    <xf numFmtId="0" fontId="12" fillId="10" borderId="22" xfId="1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164" fontId="4" fillId="5" borderId="24" xfId="0" applyNumberFormat="1" applyFont="1" applyFill="1" applyBorder="1" applyAlignment="1" applyProtection="1">
      <alignment horizontal="center"/>
      <protection hidden="1"/>
    </xf>
    <xf numFmtId="0" fontId="0" fillId="6" borderId="26" xfId="0" applyFill="1" applyBorder="1"/>
    <xf numFmtId="164" fontId="4" fillId="5" borderId="26" xfId="0" applyNumberFormat="1" applyFont="1" applyFill="1" applyBorder="1" applyAlignment="1" applyProtection="1">
      <alignment horizontal="center"/>
      <protection hidden="1"/>
    </xf>
    <xf numFmtId="164" fontId="0" fillId="6" borderId="26" xfId="0" applyNumberFormat="1" applyFill="1" applyBorder="1" applyProtection="1">
      <protection hidden="1"/>
    </xf>
    <xf numFmtId="164" fontId="4" fillId="5" borderId="27" xfId="0" applyNumberFormat="1" applyFont="1" applyFill="1" applyBorder="1" applyAlignment="1" applyProtection="1">
      <alignment horizontal="center"/>
      <protection hidden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6" borderId="3" xfId="0" applyFont="1" applyFill="1" applyBorder="1" applyAlignment="1" applyProtection="1">
      <alignment horizontal="center"/>
      <protection hidden="1"/>
    </xf>
    <xf numFmtId="9" fontId="4" fillId="6" borderId="3" xfId="0" applyNumberFormat="1" applyFont="1" applyFill="1" applyBorder="1" applyAlignment="1" applyProtection="1">
      <alignment horizontal="center"/>
      <protection hidden="1"/>
    </xf>
    <xf numFmtId="164" fontId="8" fillId="6" borderId="18" xfId="0" applyNumberFormat="1" applyFont="1" applyFill="1" applyBorder="1" applyAlignment="1" applyProtection="1">
      <alignment horizontal="center"/>
      <protection hidden="1"/>
    </xf>
    <xf numFmtId="164" fontId="8" fillId="6" borderId="3" xfId="0" applyNumberFormat="1" applyFont="1" applyFill="1" applyBorder="1" applyAlignment="1" applyProtection="1">
      <alignment horizontal="center"/>
      <protection hidden="1"/>
    </xf>
    <xf numFmtId="164" fontId="8" fillId="6" borderId="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1" fontId="4" fillId="7" borderId="8" xfId="0" applyNumberFormat="1" applyFont="1" applyFill="1" applyBorder="1" applyAlignment="1" applyProtection="1">
      <alignment horizontal="center"/>
      <protection locked="0"/>
    </xf>
    <xf numFmtId="1" fontId="6" fillId="7" borderId="8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7" borderId="18" xfId="0" applyFont="1" applyFill="1" applyBorder="1" applyAlignment="1" applyProtection="1">
      <alignment horizontal="center"/>
      <protection locked="0"/>
    </xf>
    <xf numFmtId="1" fontId="4" fillId="7" borderId="18" xfId="0" applyNumberFormat="1" applyFont="1" applyFill="1" applyBorder="1" applyAlignment="1" applyProtection="1">
      <alignment horizontal="center"/>
      <protection locked="0"/>
    </xf>
    <xf numFmtId="1" fontId="4" fillId="7" borderId="18" xfId="2" applyNumberFormat="1" applyFont="1" applyFill="1" applyBorder="1" applyAlignment="1" applyProtection="1">
      <alignment horizontal="center"/>
      <protection locked="0"/>
    </xf>
    <xf numFmtId="1" fontId="6" fillId="7" borderId="18" xfId="0" applyNumberFormat="1" applyFont="1" applyFill="1" applyBorder="1" applyAlignment="1" applyProtection="1">
      <alignment horizontal="center"/>
      <protection locked="0"/>
    </xf>
    <xf numFmtId="1" fontId="0" fillId="7" borderId="18" xfId="0" applyNumberFormat="1" applyFill="1" applyBorder="1" applyAlignment="1" applyProtection="1">
      <alignment horizontal="center"/>
      <protection locked="0"/>
    </xf>
    <xf numFmtId="0" fontId="4" fillId="7" borderId="3" xfId="0" applyFont="1" applyFill="1" applyBorder="1" applyAlignment="1" applyProtection="1">
      <alignment horizontal="center"/>
      <protection locked="0"/>
    </xf>
    <xf numFmtId="1" fontId="4" fillId="7" borderId="3" xfId="0" applyNumberFormat="1" applyFont="1" applyFill="1" applyBorder="1" applyAlignment="1" applyProtection="1">
      <alignment horizontal="center"/>
      <protection locked="0"/>
    </xf>
    <xf numFmtId="1" fontId="4" fillId="7" borderId="3" xfId="2" applyNumberFormat="1" applyFont="1" applyFill="1" applyBorder="1" applyAlignment="1" applyProtection="1">
      <alignment horizontal="center"/>
      <protection locked="0"/>
    </xf>
    <xf numFmtId="1" fontId="6" fillId="7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8" borderId="6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19" xfId="1" applyFill="1" applyBorder="1" applyAlignment="1" applyProtection="1">
      <alignment horizontal="center" vertical="center" wrapText="1"/>
    </xf>
    <xf numFmtId="0" fontId="1" fillId="8" borderId="19" xfId="1" applyFill="1" applyBorder="1" applyAlignment="1" applyProtection="1">
      <alignment horizontal="center" vertical="center"/>
    </xf>
    <xf numFmtId="0" fontId="0" fillId="7" borderId="34" xfId="0" applyFill="1" applyBorder="1" applyAlignment="1" applyProtection="1">
      <alignment horizontal="center" vertical="center"/>
      <protection locked="0"/>
    </xf>
    <xf numFmtId="0" fontId="0" fillId="7" borderId="14" xfId="0" applyFill="1" applyBorder="1" applyAlignment="1" applyProtection="1">
      <alignment horizontal="center" vertical="center"/>
      <protection locked="0"/>
    </xf>
    <xf numFmtId="1" fontId="0" fillId="7" borderId="14" xfId="0" applyNumberFormat="1" applyFill="1" applyBorder="1" applyAlignment="1" applyProtection="1">
      <alignment horizontal="center" vertical="center"/>
      <protection locked="0"/>
    </xf>
    <xf numFmtId="164" fontId="0" fillId="7" borderId="14" xfId="0" applyNumberFormat="1" applyFill="1" applyBorder="1" applyAlignment="1" applyProtection="1">
      <alignment horizontal="center" vertical="center"/>
      <protection locked="0"/>
    </xf>
    <xf numFmtId="164" fontId="0" fillId="7" borderId="35" xfId="0" applyNumberFormat="1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15" xfId="0" applyFill="1" applyBorder="1" applyAlignment="1" applyProtection="1">
      <alignment horizontal="center" vertical="center"/>
      <protection locked="0"/>
    </xf>
    <xf numFmtId="1" fontId="0" fillId="7" borderId="15" xfId="0" applyNumberFormat="1" applyFill="1" applyBorder="1" applyAlignment="1" applyProtection="1">
      <alignment horizontal="center" vertical="center"/>
      <protection locked="0"/>
    </xf>
    <xf numFmtId="164" fontId="0" fillId="7" borderId="15" xfId="0" applyNumberFormat="1" applyFill="1" applyBorder="1" applyAlignment="1" applyProtection="1">
      <alignment horizontal="center" vertical="center"/>
      <protection locked="0"/>
    </xf>
    <xf numFmtId="164" fontId="0" fillId="7" borderId="37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2" fillId="9" borderId="31" xfId="0" applyFont="1" applyFill="1" applyBorder="1" applyAlignment="1">
      <alignment horizontal="center" vertical="center"/>
    </xf>
    <xf numFmtId="0" fontId="12" fillId="9" borderId="32" xfId="0" applyFont="1" applyFill="1" applyBorder="1" applyAlignment="1">
      <alignment horizontal="center" vertical="center"/>
    </xf>
    <xf numFmtId="0" fontId="12" fillId="9" borderId="32" xfId="0" applyFont="1" applyFill="1" applyBorder="1" applyAlignment="1">
      <alignment horizontal="center" vertical="center" wrapText="1"/>
    </xf>
    <xf numFmtId="0" fontId="12" fillId="9" borderId="33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 applyProtection="1">
      <alignment horizontal="center"/>
      <protection locked="0"/>
    </xf>
    <xf numFmtId="0" fontId="12" fillId="2" borderId="11" xfId="1" applyFont="1" applyBorder="1" applyAlignment="1" applyProtection="1">
      <alignment horizontal="center"/>
      <protection locked="0"/>
    </xf>
    <xf numFmtId="0" fontId="12" fillId="2" borderId="12" xfId="1" applyFont="1" applyBorder="1" applyAlignment="1" applyProtection="1">
      <alignment horizontal="center"/>
      <protection locked="0"/>
    </xf>
    <xf numFmtId="0" fontId="12" fillId="2" borderId="13" xfId="1" applyFon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8" borderId="19" xfId="1" applyFill="1" applyBorder="1" applyAlignment="1" applyProtection="1">
      <alignment horizontal="center"/>
    </xf>
    <xf numFmtId="0" fontId="1" fillId="8" borderId="5" xfId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2" borderId="0" xfId="1" applyBorder="1" applyAlignment="1" applyProtection="1">
      <alignment horizontal="center"/>
      <protection locked="0"/>
    </xf>
    <xf numFmtId="0" fontId="1" fillId="2" borderId="1" xfId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1" fontId="4" fillId="0" borderId="0" xfId="3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164" fontId="4" fillId="0" borderId="0" xfId="2" applyNumberFormat="1" applyFont="1" applyFill="1" applyAlignment="1" applyProtection="1">
      <alignment horizontal="center"/>
      <protection locked="0"/>
    </xf>
    <xf numFmtId="0" fontId="12" fillId="9" borderId="17" xfId="0" applyFont="1" applyFill="1" applyBorder="1" applyAlignment="1">
      <alignment horizontal="center"/>
    </xf>
    <xf numFmtId="0" fontId="12" fillId="10" borderId="17" xfId="1" applyFont="1" applyFill="1" applyBorder="1" applyAlignment="1" applyProtection="1">
      <alignment horizontal="center"/>
    </xf>
    <xf numFmtId="0" fontId="12" fillId="10" borderId="38" xfId="1" applyFont="1" applyFill="1" applyBorder="1" applyAlignment="1" applyProtection="1">
      <alignment horizontal="center"/>
    </xf>
    <xf numFmtId="0" fontId="12" fillId="10" borderId="39" xfId="1" applyFont="1" applyFill="1" applyBorder="1" applyAlignment="1" applyProtection="1">
      <alignment horizontal="center"/>
    </xf>
    <xf numFmtId="0" fontId="12" fillId="9" borderId="16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4" fillId="7" borderId="8" xfId="0" applyNumberFormat="1" applyFont="1" applyFill="1" applyBorder="1" applyAlignment="1" applyProtection="1">
      <alignment horizontal="center"/>
      <protection hidden="1"/>
    </xf>
    <xf numFmtId="1" fontId="4" fillId="7" borderId="18" xfId="0" applyNumberFormat="1" applyFont="1" applyFill="1" applyBorder="1" applyAlignment="1" applyProtection="1">
      <alignment horizontal="center"/>
      <protection hidden="1"/>
    </xf>
    <xf numFmtId="1" fontId="4" fillId="7" borderId="3" xfId="0" applyNumberFormat="1" applyFont="1" applyFill="1" applyBorder="1" applyAlignment="1" applyProtection="1">
      <alignment horizontal="center"/>
      <protection hidden="1"/>
    </xf>
    <xf numFmtId="1" fontId="17" fillId="7" borderId="18" xfId="0" applyNumberFormat="1" applyFont="1" applyFill="1" applyBorder="1" applyAlignment="1" applyProtection="1">
      <alignment horizontal="center"/>
      <protection locked="0"/>
    </xf>
    <xf numFmtId="1" fontId="17" fillId="7" borderId="8" xfId="0" applyNumberFormat="1" applyFont="1" applyFill="1" applyBorder="1" applyAlignment="1" applyProtection="1">
      <alignment horizontal="center"/>
      <protection locked="0"/>
    </xf>
    <xf numFmtId="1" fontId="17" fillId="7" borderId="3" xfId="0" applyNumberFormat="1" applyFont="1" applyFill="1" applyBorder="1" applyAlignment="1" applyProtection="1">
      <alignment horizontal="center"/>
      <protection locked="0"/>
    </xf>
    <xf numFmtId="0" fontId="18" fillId="8" borderId="19" xfId="1" applyFont="1" applyFill="1" applyBorder="1" applyAlignment="1" applyProtection="1">
      <alignment horizontal="center" vertical="center"/>
    </xf>
    <xf numFmtId="1" fontId="8" fillId="6" borderId="8" xfId="0" applyNumberFormat="1" applyFont="1" applyFill="1" applyBorder="1" applyAlignment="1" applyProtection="1">
      <alignment horizontal="center"/>
      <protection hidden="1"/>
    </xf>
    <xf numFmtId="1" fontId="8" fillId="6" borderId="18" xfId="0" applyNumberFormat="1" applyFont="1" applyFill="1" applyBorder="1" applyAlignment="1" applyProtection="1">
      <alignment horizontal="center"/>
      <protection hidden="1"/>
    </xf>
    <xf numFmtId="1" fontId="8" fillId="6" borderId="3" xfId="0" applyNumberFormat="1" applyFont="1" applyFill="1" applyBorder="1" applyAlignment="1" applyProtection="1">
      <alignment horizontal="center"/>
      <protection hidden="1"/>
    </xf>
    <xf numFmtId="0" fontId="19" fillId="8" borderId="19" xfId="1" applyFont="1" applyFill="1" applyBorder="1" applyAlignment="1">
      <alignment horizontal="center"/>
    </xf>
    <xf numFmtId="0" fontId="19" fillId="8" borderId="19" xfId="1" applyFont="1" applyFill="1" applyBorder="1" applyAlignment="1" applyProtection="1">
      <alignment horizontal="center" vertical="center" wrapText="1"/>
    </xf>
    <xf numFmtId="0" fontId="1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7" borderId="25" xfId="0" applyFill="1" applyBorder="1" applyAlignment="1" applyProtection="1">
      <alignment horizontal="center" vertical="center"/>
      <protection locked="0"/>
    </xf>
    <xf numFmtId="0" fontId="0" fillId="7" borderId="18" xfId="0" applyFill="1" applyBorder="1" applyAlignment="1" applyProtection="1">
      <alignment horizontal="center" vertical="center"/>
      <protection locked="0"/>
    </xf>
    <xf numFmtId="1" fontId="0" fillId="7" borderId="18" xfId="0" applyNumberFormat="1" applyFill="1" applyBorder="1" applyAlignment="1" applyProtection="1">
      <alignment horizontal="center" vertical="center"/>
      <protection locked="0"/>
    </xf>
    <xf numFmtId="164" fontId="0" fillId="7" borderId="18" xfId="0" applyNumberFormat="1" applyFill="1" applyBorder="1" applyAlignment="1" applyProtection="1">
      <alignment horizontal="center" vertical="center"/>
      <protection locked="0"/>
    </xf>
    <xf numFmtId="16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  <protection locked="0"/>
    </xf>
    <xf numFmtId="0" fontId="0" fillId="7" borderId="44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1" fontId="0" fillId="7" borderId="0" xfId="0" applyNumberFormat="1" applyFill="1" applyAlignment="1" applyProtection="1">
      <alignment horizontal="center" vertical="center"/>
      <protection locked="0"/>
    </xf>
    <xf numFmtId="164" fontId="0" fillId="7" borderId="0" xfId="0" applyNumberFormat="1" applyFill="1" applyAlignment="1" applyProtection="1">
      <alignment horizontal="center" vertical="center"/>
      <protection locked="0"/>
    </xf>
    <xf numFmtId="164" fontId="0" fillId="7" borderId="45" xfId="0" applyNumberFormat="1" applyFill="1" applyBorder="1" applyAlignment="1" applyProtection="1">
      <alignment horizontal="center" vertical="center"/>
      <protection locked="0"/>
    </xf>
    <xf numFmtId="1" fontId="0" fillId="7" borderId="3" xfId="0" applyNumberFormat="1" applyFill="1" applyBorder="1" applyAlignment="1" applyProtection="1">
      <alignment horizontal="center" vertical="center"/>
      <protection locked="0"/>
    </xf>
    <xf numFmtId="164" fontId="0" fillId="7" borderId="3" xfId="0" applyNumberFormat="1" applyFill="1" applyBorder="1" applyAlignment="1" applyProtection="1">
      <alignment horizontal="center" vertical="center"/>
      <protection locked="0"/>
    </xf>
    <xf numFmtId="164" fontId="0" fillId="7" borderId="46" xfId="0" applyNumberFormat="1" applyFill="1" applyBorder="1" applyAlignment="1" applyProtection="1">
      <alignment horizontal="center" vertical="center"/>
      <protection locked="0"/>
    </xf>
    <xf numFmtId="1" fontId="0" fillId="7" borderId="8" xfId="0" applyNumberFormat="1" applyFill="1" applyBorder="1" applyAlignment="1" applyProtection="1">
      <alignment horizontal="center" vertical="center"/>
      <protection locked="0"/>
    </xf>
    <xf numFmtId="164" fontId="0" fillId="7" borderId="8" xfId="0" applyNumberFormat="1" applyFill="1" applyBorder="1" applyAlignment="1" applyProtection="1">
      <alignment horizontal="center" vertical="center"/>
      <protection locked="0"/>
    </xf>
    <xf numFmtId="164" fontId="0" fillId="7" borderId="24" xfId="0" applyNumberFormat="1" applyFill="1" applyBorder="1" applyAlignment="1" applyProtection="1">
      <alignment horizontal="center" vertical="center"/>
      <protection locked="0"/>
    </xf>
    <xf numFmtId="0" fontId="0" fillId="6" borderId="3" xfId="0" applyFill="1" applyBorder="1"/>
    <xf numFmtId="164" fontId="4" fillId="5" borderId="3" xfId="0" applyNumberFormat="1" applyFont="1" applyFill="1" applyBorder="1" applyAlignment="1" applyProtection="1">
      <alignment horizontal="center"/>
      <protection hidden="1"/>
    </xf>
    <xf numFmtId="164" fontId="0" fillId="6" borderId="3" xfId="0" applyNumberFormat="1" applyFill="1" applyBorder="1" applyProtection="1">
      <protection hidden="1"/>
    </xf>
    <xf numFmtId="0" fontId="6" fillId="7" borderId="18" xfId="0" applyFont="1" applyFill="1" applyBorder="1" applyAlignment="1" applyProtection="1">
      <alignment horizontal="center"/>
      <protection locked="0"/>
    </xf>
    <xf numFmtId="1" fontId="4" fillId="6" borderId="47" xfId="3" applyNumberFormat="1" applyFont="1" applyFill="1" applyBorder="1" applyAlignment="1">
      <alignment horizontal="center"/>
    </xf>
    <xf numFmtId="1" fontId="4" fillId="6" borderId="47" xfId="0" applyNumberFormat="1" applyFont="1" applyFill="1" applyBorder="1" applyAlignment="1">
      <alignment horizontal="center"/>
    </xf>
    <xf numFmtId="2" fontId="4" fillId="6" borderId="47" xfId="0" applyNumberFormat="1" applyFont="1" applyFill="1" applyBorder="1" applyAlignment="1">
      <alignment horizontal="center"/>
    </xf>
    <xf numFmtId="2" fontId="4" fillId="6" borderId="47" xfId="3" applyNumberFormat="1" applyFont="1" applyFill="1" applyBorder="1" applyAlignment="1">
      <alignment horizontal="center"/>
    </xf>
    <xf numFmtId="0" fontId="6" fillId="6" borderId="47" xfId="0" applyFont="1" applyFill="1" applyBorder="1" applyAlignment="1">
      <alignment horizontal="center"/>
    </xf>
    <xf numFmtId="1" fontId="4" fillId="6" borderId="18" xfId="3" applyNumberFormat="1" applyFont="1" applyFill="1" applyBorder="1" applyAlignment="1">
      <alignment horizontal="center"/>
    </xf>
    <xf numFmtId="1" fontId="4" fillId="6" borderId="18" xfId="0" applyNumberFormat="1" applyFont="1" applyFill="1" applyBorder="1" applyAlignment="1">
      <alignment horizontal="center"/>
    </xf>
    <xf numFmtId="2" fontId="4" fillId="6" borderId="18" xfId="0" applyNumberFormat="1" applyFont="1" applyFill="1" applyBorder="1" applyAlignment="1">
      <alignment horizontal="center"/>
    </xf>
    <xf numFmtId="2" fontId="4" fillId="6" borderId="18" xfId="3" applyNumberFormat="1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1" fontId="4" fillId="6" borderId="48" xfId="3" applyNumberFormat="1" applyFont="1" applyFill="1" applyBorder="1" applyAlignment="1">
      <alignment horizontal="center"/>
    </xf>
    <xf numFmtId="1" fontId="4" fillId="6" borderId="48" xfId="0" applyNumberFormat="1" applyFont="1" applyFill="1" applyBorder="1" applyAlignment="1">
      <alignment horizontal="center"/>
    </xf>
    <xf numFmtId="2" fontId="4" fillId="6" borderId="48" xfId="0" applyNumberFormat="1" applyFont="1" applyFill="1" applyBorder="1" applyAlignment="1">
      <alignment horizontal="center"/>
    </xf>
    <xf numFmtId="2" fontId="4" fillId="6" borderId="48" xfId="3" applyNumberFormat="1" applyFont="1" applyFill="1" applyBorder="1" applyAlignment="1">
      <alignment horizontal="center"/>
    </xf>
    <xf numFmtId="0" fontId="6" fillId="6" borderId="48" xfId="0" applyFont="1" applyFill="1" applyBorder="1" applyAlignment="1">
      <alignment horizontal="center"/>
    </xf>
    <xf numFmtId="1" fontId="6" fillId="6" borderId="47" xfId="0" applyNumberFormat="1" applyFont="1" applyFill="1" applyBorder="1" applyAlignment="1">
      <alignment horizontal="center"/>
    </xf>
    <xf numFmtId="1" fontId="6" fillId="6" borderId="18" xfId="0" applyNumberFormat="1" applyFont="1" applyFill="1" applyBorder="1" applyAlignment="1">
      <alignment horizontal="center"/>
    </xf>
    <xf numFmtId="1" fontId="6" fillId="6" borderId="48" xfId="0" applyNumberFormat="1" applyFont="1" applyFill="1" applyBorder="1" applyAlignment="1">
      <alignment horizontal="center"/>
    </xf>
    <xf numFmtId="0" fontId="12" fillId="8" borderId="32" xfId="0" applyFont="1" applyFill="1" applyBorder="1" applyAlignment="1">
      <alignment horizontal="center"/>
    </xf>
    <xf numFmtId="0" fontId="12" fillId="8" borderId="32" xfId="1" applyFont="1" applyFill="1" applyBorder="1" applyAlignment="1">
      <alignment horizontal="center"/>
    </xf>
    <xf numFmtId="0" fontId="20" fillId="8" borderId="33" xfId="1" applyFont="1" applyFill="1" applyBorder="1" applyAlignment="1">
      <alignment horizontal="center"/>
    </xf>
    <xf numFmtId="1" fontId="8" fillId="6" borderId="50" xfId="0" applyNumberFormat="1" applyFont="1" applyFill="1" applyBorder="1" applyAlignment="1">
      <alignment horizontal="center"/>
    </xf>
    <xf numFmtId="1" fontId="8" fillId="6" borderId="43" xfId="0" applyNumberFormat="1" applyFont="1" applyFill="1" applyBorder="1" applyAlignment="1">
      <alignment horizontal="center"/>
    </xf>
    <xf numFmtId="1" fontId="8" fillId="6" borderId="51" xfId="0" applyNumberFormat="1" applyFont="1" applyFill="1" applyBorder="1" applyAlignment="1">
      <alignment horizontal="center"/>
    </xf>
    <xf numFmtId="1" fontId="4" fillId="6" borderId="26" xfId="3" applyNumberFormat="1" applyFont="1" applyFill="1" applyBorder="1" applyAlignment="1">
      <alignment horizontal="center"/>
    </xf>
    <xf numFmtId="1" fontId="4" fillId="6" borderId="26" xfId="0" applyNumberFormat="1" applyFont="1" applyFill="1" applyBorder="1" applyAlignment="1">
      <alignment horizontal="center"/>
    </xf>
    <xf numFmtId="2" fontId="4" fillId="6" borderId="26" xfId="0" applyNumberFormat="1" applyFont="1" applyFill="1" applyBorder="1" applyAlignment="1">
      <alignment horizontal="center"/>
    </xf>
    <xf numFmtId="2" fontId="4" fillId="6" borderId="26" xfId="3" applyNumberFormat="1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1" fontId="6" fillId="6" borderId="26" xfId="0" applyNumberFormat="1" applyFont="1" applyFill="1" applyBorder="1" applyAlignment="1">
      <alignment horizontal="center"/>
    </xf>
    <xf numFmtId="1" fontId="8" fillId="6" borderId="27" xfId="0" applyNumberFormat="1" applyFont="1" applyFill="1" applyBorder="1" applyAlignment="1">
      <alignment horizontal="center"/>
    </xf>
    <xf numFmtId="0" fontId="4" fillId="5" borderId="49" xfId="0" applyFont="1" applyFill="1" applyBorder="1" applyAlignment="1">
      <alignment horizontal="center"/>
    </xf>
    <xf numFmtId="0" fontId="0" fillId="7" borderId="52" xfId="0" applyFill="1" applyBorder="1" applyAlignment="1" applyProtection="1">
      <alignment horizontal="center" vertical="center"/>
      <protection locked="0"/>
    </xf>
    <xf numFmtId="0" fontId="0" fillId="7" borderId="53" xfId="0" applyFill="1" applyBorder="1" applyAlignment="1" applyProtection="1">
      <alignment horizontal="center" vertical="center"/>
      <protection locked="0"/>
    </xf>
    <xf numFmtId="1" fontId="0" fillId="7" borderId="53" xfId="0" applyNumberFormat="1" applyFill="1" applyBorder="1" applyAlignment="1" applyProtection="1">
      <alignment horizontal="center" vertical="center"/>
      <protection locked="0"/>
    </xf>
    <xf numFmtId="164" fontId="0" fillId="7" borderId="53" xfId="0" applyNumberFormat="1" applyFill="1" applyBorder="1" applyAlignment="1" applyProtection="1">
      <alignment horizontal="center" vertical="center"/>
      <protection locked="0"/>
    </xf>
    <xf numFmtId="164" fontId="0" fillId="7" borderId="54" xfId="0" applyNumberFormat="1" applyFill="1" applyBorder="1" applyAlignment="1" applyProtection="1">
      <alignment horizontal="center" vertical="center"/>
      <protection locked="0"/>
    </xf>
    <xf numFmtId="0" fontId="0" fillId="7" borderId="8" xfId="0" applyFill="1" applyBorder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7" borderId="49" xfId="0" applyFill="1" applyBorder="1" applyAlignment="1" applyProtection="1">
      <alignment horizontal="center" vertical="center"/>
      <protection locked="0"/>
    </xf>
    <xf numFmtId="0" fontId="0" fillId="7" borderId="26" xfId="0" applyFill="1" applyBorder="1" applyAlignment="1" applyProtection="1">
      <alignment horizontal="center" vertical="center"/>
      <protection locked="0"/>
    </xf>
    <xf numFmtId="164" fontId="0" fillId="7" borderId="26" xfId="0" applyNumberFormat="1" applyFill="1" applyBorder="1" applyAlignment="1" applyProtection="1">
      <alignment horizontal="center" vertical="center"/>
      <protection locked="0"/>
    </xf>
    <xf numFmtId="1" fontId="0" fillId="7" borderId="26" xfId="0" applyNumberFormat="1" applyFill="1" applyBorder="1" applyAlignment="1" applyProtection="1">
      <alignment horizontal="center" vertical="center"/>
      <protection locked="0"/>
    </xf>
    <xf numFmtId="164" fontId="0" fillId="7" borderId="27" xfId="0" applyNumberFormat="1" applyFill="1" applyBorder="1" applyAlignment="1" applyProtection="1">
      <alignment horizontal="center" vertical="center"/>
      <protection locked="0"/>
    </xf>
    <xf numFmtId="2" fontId="6" fillId="6" borderId="18" xfId="0" applyNumberFormat="1" applyFont="1" applyFill="1" applyBorder="1" applyAlignment="1" applyProtection="1">
      <alignment horizontal="center"/>
      <protection hidden="1"/>
    </xf>
    <xf numFmtId="2" fontId="6" fillId="6" borderId="18" xfId="3" applyNumberFormat="1" applyFont="1" applyFill="1" applyBorder="1" applyAlignment="1" applyProtection="1">
      <alignment horizontal="center"/>
      <protection hidden="1"/>
    </xf>
    <xf numFmtId="1" fontId="6" fillId="6" borderId="18" xfId="3" applyNumberFormat="1" applyFont="1" applyFill="1" applyBorder="1" applyAlignment="1" applyProtection="1">
      <alignment horizontal="center"/>
      <protection hidden="1"/>
    </xf>
    <xf numFmtId="45" fontId="6" fillId="6" borderId="18" xfId="0" applyNumberFormat="1" applyFont="1" applyFill="1" applyBorder="1" applyAlignment="1" applyProtection="1">
      <alignment horizontal="center"/>
      <protection hidden="1"/>
    </xf>
    <xf numFmtId="1" fontId="8" fillId="0" borderId="18" xfId="0" applyNumberFormat="1" applyFont="1" applyBorder="1" applyAlignment="1">
      <alignment horizontal="center"/>
    </xf>
    <xf numFmtId="1" fontId="8" fillId="6" borderId="18" xfId="0" applyNumberFormat="1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0" fillId="6" borderId="18" xfId="0" applyNumberForma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>
      <alignment horizontal="center"/>
    </xf>
    <xf numFmtId="164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3" fontId="4" fillId="7" borderId="8" xfId="0" applyNumberFormat="1" applyFont="1" applyFill="1" applyBorder="1" applyAlignment="1" applyProtection="1">
      <alignment horizontal="center"/>
      <protection locked="0"/>
    </xf>
    <xf numFmtId="3" fontId="4" fillId="7" borderId="18" xfId="0" applyNumberFormat="1" applyFont="1" applyFill="1" applyBorder="1" applyAlignment="1" applyProtection="1">
      <alignment horizontal="center"/>
      <protection locked="0"/>
    </xf>
    <xf numFmtId="3" fontId="4" fillId="7" borderId="3" xfId="0" applyNumberFormat="1" applyFont="1" applyFill="1" applyBorder="1" applyAlignment="1" applyProtection="1">
      <alignment horizontal="center"/>
      <protection locked="0"/>
    </xf>
    <xf numFmtId="0" fontId="4" fillId="6" borderId="8" xfId="0" applyFont="1" applyFill="1" applyBorder="1" applyAlignment="1" applyProtection="1">
      <alignment horizontal="center"/>
      <protection locked="0" hidden="1"/>
    </xf>
    <xf numFmtId="0" fontId="4" fillId="6" borderId="18" xfId="0" applyFont="1" applyFill="1" applyBorder="1" applyAlignment="1" applyProtection="1">
      <alignment horizontal="center"/>
      <protection locked="0" hidden="1"/>
    </xf>
    <xf numFmtId="0" fontId="4" fillId="7" borderId="3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6">
    <cellStyle name="Hivatkozás" xfId="4" builtinId="8" hidden="1"/>
    <cellStyle name="Jelölőszín 1" xfId="1" builtinId="29"/>
    <cellStyle name="Jó" xfId="2" builtinId="26"/>
    <cellStyle name="Látott hivatkozás" xfId="5" builtinId="9" hidden="1"/>
    <cellStyle name="Normál" xfId="0" builtinId="0"/>
    <cellStyle name="Százalék" xfId="3" builtinId="5"/>
  </cellStyles>
  <dxfs count="1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relativeIndent="0" justifyLastLine="0" shrinkToFit="0" readingOrder="0"/>
      <protection locked="0"/>
    </dxf>
    <dxf>
      <numFmt numFmtId="164" formatCode="0.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  <protection locked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bottom" textRotation="0" wrapText="0" relativeIndent="0" justifyLastLine="0" shrinkToFit="0" readingOrder="0"/>
      <protection locked="0"/>
    </dxf>
    <dxf>
      <numFmt numFmtId="164" formatCode="0.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  <protection locked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relative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 hidden="0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  <protection locked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AB2530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 hidden="0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  <protection locked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AB2530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" formatCode="0"/>
      <fill>
        <patternFill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AB253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</patternFill>
      </fill>
      <alignment horizontal="center" vertical="bottom" textRotation="0" wrapText="0" relativeIndent="0" justifyLastLine="0" shrinkToFit="0" readingOrder="0"/>
      <protection locked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AB2530"/>
        </patternFill>
      </fill>
      <alignment horizontal="center" vertical="center" textRotation="0" wrapText="0" indent="0" justifyLastLine="0" shrinkToFit="0" readingOrder="0"/>
      <protection locked="1"/>
    </dxf>
  </dxfs>
  <tableStyles count="0" defaultTableStyle="TableStyleMedium9" defaultPivotStyle="PivotStyleLight16"/>
  <colors>
    <mruColors>
      <color rgb="FFAB25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Radar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K.Z.</c:v>
                </c:pt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Radar!$B$2:$G$2</c:f>
              <c:numCache>
                <c:formatCode>0.0</c:formatCode>
                <c:ptCount val="6"/>
                <c:pt idx="0">
                  <c:v>2.5</c:v>
                </c:pt>
                <c:pt idx="1">
                  <c:v>1.3333333333333333</c:v>
                </c:pt>
                <c:pt idx="2">
                  <c:v>3</c:v>
                </c:pt>
                <c:pt idx="3">
                  <c:v>3</c:v>
                </c:pt>
                <c:pt idx="4">
                  <c:v>3.5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6-4940-A7CE-580D9D48141D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R.G.</c:v>
                </c:pt>
              </c:strCache>
            </c:strRef>
          </c:tx>
          <c:marker>
            <c:symbol val="none"/>
          </c:marker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Radar!$B$3:$G$3</c:f>
              <c:numCache>
                <c:formatCode>0.0</c:formatCode>
                <c:ptCount val="6"/>
                <c:pt idx="0">
                  <c:v>3</c:v>
                </c:pt>
                <c:pt idx="1">
                  <c:v>1.3333333333333333</c:v>
                </c:pt>
                <c:pt idx="2">
                  <c:v>3.5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6-4940-A7CE-580D9D48141D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P.N.</c:v>
                </c:pt>
              </c:strCache>
            </c:strRef>
          </c:tx>
          <c:marker>
            <c:symbol val="none"/>
          </c:marker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Radar!$B$4:$G$4</c:f>
              <c:numCache>
                <c:formatCode>0.0</c:formatCode>
                <c:ptCount val="6"/>
                <c:pt idx="0">
                  <c:v>2</c:v>
                </c:pt>
                <c:pt idx="1">
                  <c:v>2.3333333333333335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6-4940-A7CE-580D9D48141D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  <c:pt idx="0">
                  <c:v>R.L</c:v>
                </c:pt>
              </c:strCache>
            </c:strRef>
          </c:tx>
          <c:marker>
            <c:symbol val="none"/>
          </c:marker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Radar!$B$5:$G$5</c:f>
              <c:numCache>
                <c:formatCode>0.0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6-4940-A7CE-580D9D48141D}"/>
            </c:ext>
          </c:extLst>
        </c:ser>
        <c:ser>
          <c:idx val="4"/>
          <c:order val="4"/>
          <c:tx>
            <c:strRef>
              <c:f>Radar!$A$6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Radar!$B$6:$G$6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B6-4940-A7CE-580D9D48141D}"/>
            </c:ext>
          </c:extLst>
        </c:ser>
        <c:ser>
          <c:idx val="5"/>
          <c:order val="5"/>
          <c:tx>
            <c:strRef>
              <c:f>Radar!$A$7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Radar!$B$7:$G$7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B6-4940-A7CE-580D9D48141D}"/>
            </c:ext>
          </c:extLst>
        </c:ser>
        <c:ser>
          <c:idx val="6"/>
          <c:order val="6"/>
          <c:tx>
            <c:strRef>
              <c:f>Radar!$A$8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Radar!$B$8:$G$8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B6-4940-A7CE-580D9D48141D}"/>
            </c:ext>
          </c:extLst>
        </c:ser>
        <c:ser>
          <c:idx val="7"/>
          <c:order val="7"/>
          <c:tx>
            <c:strRef>
              <c:f>Radar!$A$9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Radar!$B$9:$G$9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B6-4940-A7CE-580D9D48141D}"/>
            </c:ext>
          </c:extLst>
        </c:ser>
        <c:ser>
          <c:idx val="8"/>
          <c:order val="8"/>
          <c:tx>
            <c:strRef>
              <c:f>Radar!$A$10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Radar!$B$10:$G$10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B6-4940-A7CE-580D9D48141D}"/>
            </c:ext>
          </c:extLst>
        </c:ser>
        <c:ser>
          <c:idx val="9"/>
          <c:order val="9"/>
          <c:tx>
            <c:strRef>
              <c:f>Radar!$A$11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Radar!$B$11:$G$11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B6-4940-A7CE-580D9D48141D}"/>
            </c:ext>
          </c:extLst>
        </c:ser>
        <c:ser>
          <c:idx val="10"/>
          <c:order val="10"/>
          <c:tx>
            <c:strRef>
              <c:f>Radar!$A$12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Radar!$B$12:$G$12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B6-4940-A7CE-580D9D48141D}"/>
            </c:ext>
          </c:extLst>
        </c:ser>
        <c:ser>
          <c:idx val="11"/>
          <c:order val="11"/>
          <c:tx>
            <c:strRef>
              <c:f>Radar!$A$13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Radar!$B$13:$G$13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B6-4940-A7CE-580D9D48141D}"/>
            </c:ext>
          </c:extLst>
        </c:ser>
        <c:ser>
          <c:idx val="12"/>
          <c:order val="12"/>
          <c:tx>
            <c:strRef>
              <c:f>Radar!$A$14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Radar!$B$14:$G$14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B6-4940-A7CE-580D9D48141D}"/>
            </c:ext>
          </c:extLst>
        </c:ser>
        <c:ser>
          <c:idx val="13"/>
          <c:order val="13"/>
          <c:tx>
            <c:strRef>
              <c:f>Radar!$A$15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Radar!$B$15:$G$15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B6-4940-A7CE-580D9D48141D}"/>
            </c:ext>
          </c:extLst>
        </c:ser>
        <c:ser>
          <c:idx val="14"/>
          <c:order val="14"/>
          <c:tx>
            <c:strRef>
              <c:f>Radar!$A$16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Radar!$B$16:$G$16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B6-4940-A7CE-580D9D48141D}"/>
            </c:ext>
          </c:extLst>
        </c:ser>
        <c:ser>
          <c:idx val="15"/>
          <c:order val="15"/>
          <c:tx>
            <c:strRef>
              <c:f>Radar!$A$17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Radar!$B$17:$G$17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B6-4940-A7CE-580D9D48141D}"/>
            </c:ext>
          </c:extLst>
        </c:ser>
        <c:ser>
          <c:idx val="16"/>
          <c:order val="16"/>
          <c:tx>
            <c:strRef>
              <c:f>Radar!$A$18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Radar!$B$18:$G$18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B6-4940-A7CE-580D9D48141D}"/>
            </c:ext>
          </c:extLst>
        </c:ser>
        <c:ser>
          <c:idx val="17"/>
          <c:order val="17"/>
          <c:tx>
            <c:strRef>
              <c:f>Radar!$A$19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Radar!$B$19:$G$19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B6-4940-A7CE-580D9D48141D}"/>
            </c:ext>
          </c:extLst>
        </c:ser>
        <c:ser>
          <c:idx val="18"/>
          <c:order val="18"/>
          <c:tx>
            <c:strRef>
              <c:f>Radar!$A$20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Radar!$B$20:$G$20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B6-4940-A7CE-580D9D48141D}"/>
            </c:ext>
          </c:extLst>
        </c:ser>
        <c:ser>
          <c:idx val="19"/>
          <c:order val="19"/>
          <c:tx>
            <c:strRef>
              <c:f>Radar!$A$21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Radar!$B$21:$G$21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B6-4940-A7CE-580D9D48141D}"/>
            </c:ext>
          </c:extLst>
        </c:ser>
        <c:ser>
          <c:idx val="20"/>
          <c:order val="20"/>
          <c:tx>
            <c:strRef>
              <c:f>Radar!$A$22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Radar!$B$22:$G$22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B6-4940-A7CE-580D9D48141D}"/>
            </c:ext>
          </c:extLst>
        </c:ser>
        <c:ser>
          <c:idx val="21"/>
          <c:order val="21"/>
          <c:tx>
            <c:strRef>
              <c:f>Radar!$A$23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Radar!$B$23:$G$23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8B6-4940-A7CE-580D9D48141D}"/>
            </c:ext>
          </c:extLst>
        </c:ser>
        <c:ser>
          <c:idx val="22"/>
          <c:order val="22"/>
          <c:tx>
            <c:strRef>
              <c:f>Radar!$A$24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Radar!$B$24:$G$24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8B6-4940-A7CE-580D9D48141D}"/>
            </c:ext>
          </c:extLst>
        </c:ser>
        <c:ser>
          <c:idx val="23"/>
          <c:order val="23"/>
          <c:tx>
            <c:strRef>
              <c:f>Radar!$A$25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Radar!$B$25:$G$25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8B6-4940-A7CE-580D9D48141D}"/>
            </c:ext>
          </c:extLst>
        </c:ser>
        <c:ser>
          <c:idx val="24"/>
          <c:order val="24"/>
          <c:tx>
            <c:strRef>
              <c:f>Radar!$A$26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Radar!$B$26:$G$26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8B6-4940-A7CE-580D9D48141D}"/>
            </c:ext>
          </c:extLst>
        </c:ser>
        <c:ser>
          <c:idx val="25"/>
          <c:order val="25"/>
          <c:tx>
            <c:strRef>
              <c:f>Radar!$A$27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Radar!$B$27:$G$27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B6-4940-A7CE-580D9D48141D}"/>
            </c:ext>
          </c:extLst>
        </c:ser>
        <c:ser>
          <c:idx val="26"/>
          <c:order val="26"/>
          <c:tx>
            <c:strRef>
              <c:f>Radar!$A$28</c:f>
              <c:strCache>
                <c:ptCount val="1"/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Radar!$B$28:$G$28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8B6-4940-A7CE-580D9D48141D}"/>
            </c:ext>
          </c:extLst>
        </c:ser>
        <c:ser>
          <c:idx val="27"/>
          <c:order val="27"/>
          <c:tx>
            <c:strRef>
              <c:f>Radar!$A$29</c:f>
              <c:strCache>
                <c:ptCount val="1"/>
                <c:pt idx="0">
                  <c:v>K.T.</c:v>
                </c:pt>
              </c:strCache>
            </c:strRef>
          </c:tx>
          <c:cat>
            <c:strRef>
              <c:f>Radar!$B$1:$G$1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Radar!$B$29:$G$29</c:f>
              <c:numCache>
                <c:formatCode>0.0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3.5</c:v>
                </c:pt>
                <c:pt idx="3">
                  <c:v>2.5</c:v>
                </c:pt>
                <c:pt idx="4">
                  <c:v>3.5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8B6-4940-A7CE-580D9D48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3104"/>
        <c:axId val="140489472"/>
      </c:radarChart>
      <c:catAx>
        <c:axId val="14046310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crossAx val="140489472"/>
        <c:crosses val="autoZero"/>
        <c:auto val="1"/>
        <c:lblAlgn val="ctr"/>
        <c:lblOffset val="100"/>
        <c:noMultiLvlLbl val="0"/>
      </c:catAx>
      <c:valAx>
        <c:axId val="140489472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0463104"/>
        <c:crosses val="autoZero"/>
        <c:crossBetween val="between"/>
        <c:majorUnit val="1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'Aerob-Anaerob'!$B$1</c:f>
              <c:strCache>
                <c:ptCount val="1"/>
                <c:pt idx="0">
                  <c:v>Aerob</c:v>
                </c:pt>
              </c:strCache>
            </c:strRef>
          </c:tx>
          <c:invertIfNegative val="0"/>
          <c:cat>
            <c:strRef>
              <c:f>'Aerob-Anaerob'!$A$2:$A$29</c:f>
              <c:strCache>
                <c:ptCount val="28"/>
                <c:pt idx="0">
                  <c:v>K.Z.</c:v>
                </c:pt>
                <c:pt idx="1">
                  <c:v>R.G.</c:v>
                </c:pt>
                <c:pt idx="2">
                  <c:v>P.N.</c:v>
                </c:pt>
                <c:pt idx="3">
                  <c:v>R.L</c:v>
                </c:pt>
                <c:pt idx="4">
                  <c:v>J.Z.</c:v>
                </c:pt>
                <c:pt idx="5">
                  <c:v>R.B.</c:v>
                </c:pt>
                <c:pt idx="6">
                  <c:v>K.T.</c:v>
                </c:pt>
                <c:pt idx="7">
                  <c:v>S.Z.</c:v>
                </c:pt>
                <c:pt idx="8">
                  <c:v>Ko.Z.</c:v>
                </c:pt>
                <c:pt idx="9">
                  <c:v>Hedvig</c:v>
                </c:pt>
                <c:pt idx="10">
                  <c:v>Ilona</c:v>
                </c:pt>
                <c:pt idx="11">
                  <c:v>Júlia</c:v>
                </c:pt>
                <c:pt idx="12">
                  <c:v>Károly</c:v>
                </c:pt>
                <c:pt idx="13">
                  <c:v>Lajos</c:v>
                </c:pt>
                <c:pt idx="14">
                  <c:v>Márta</c:v>
                </c:pt>
                <c:pt idx="15">
                  <c:v>Nóra</c:v>
                </c:pt>
                <c:pt idx="16">
                  <c:v>Ottó</c:v>
                </c:pt>
                <c:pt idx="17">
                  <c:v>Örs</c:v>
                </c:pt>
                <c:pt idx="18">
                  <c:v>Petra</c:v>
                </c:pt>
                <c:pt idx="19">
                  <c:v>Rita</c:v>
                </c:pt>
                <c:pt idx="20">
                  <c:v>Sándor</c:v>
                </c:pt>
                <c:pt idx="21">
                  <c:v>Szabolcs</c:v>
                </c:pt>
                <c:pt idx="22">
                  <c:v>Tímea</c:v>
                </c:pt>
                <c:pt idx="23">
                  <c:v>Ursula</c:v>
                </c:pt>
                <c:pt idx="24">
                  <c:v>Viktor</c:v>
                </c:pt>
                <c:pt idx="25">
                  <c:v>Xavér</c:v>
                </c:pt>
                <c:pt idx="26">
                  <c:v>Zita</c:v>
                </c:pt>
                <c:pt idx="27">
                  <c:v>Zsuzsa</c:v>
                </c:pt>
              </c:strCache>
            </c:strRef>
          </c:cat>
          <c:val>
            <c:numRef>
              <c:f>'Aerob-Anaerob'!$B$2:$B$29</c:f>
              <c:numCache>
                <c:formatCode>0.0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A-1E4E-B508-15ACB3C7BF46}"/>
            </c:ext>
          </c:extLst>
        </c:ser>
        <c:ser>
          <c:idx val="1"/>
          <c:order val="1"/>
          <c:tx>
            <c:strRef>
              <c:f>'Aerob-Anaerob'!$C$1</c:f>
              <c:strCache>
                <c:ptCount val="1"/>
                <c:pt idx="0">
                  <c:v>Anaerob</c:v>
                </c:pt>
              </c:strCache>
            </c:strRef>
          </c:tx>
          <c:invertIfNegative val="0"/>
          <c:cat>
            <c:strRef>
              <c:f>'Aerob-Anaerob'!$A$2:$A$29</c:f>
              <c:strCache>
                <c:ptCount val="28"/>
                <c:pt idx="0">
                  <c:v>K.Z.</c:v>
                </c:pt>
                <c:pt idx="1">
                  <c:v>R.G.</c:v>
                </c:pt>
                <c:pt idx="2">
                  <c:v>P.N.</c:v>
                </c:pt>
                <c:pt idx="3">
                  <c:v>R.L</c:v>
                </c:pt>
                <c:pt idx="4">
                  <c:v>J.Z.</c:v>
                </c:pt>
                <c:pt idx="5">
                  <c:v>R.B.</c:v>
                </c:pt>
                <c:pt idx="6">
                  <c:v>K.T.</c:v>
                </c:pt>
                <c:pt idx="7">
                  <c:v>S.Z.</c:v>
                </c:pt>
                <c:pt idx="8">
                  <c:v>Ko.Z.</c:v>
                </c:pt>
                <c:pt idx="9">
                  <c:v>Hedvig</c:v>
                </c:pt>
                <c:pt idx="10">
                  <c:v>Ilona</c:v>
                </c:pt>
                <c:pt idx="11">
                  <c:v>Júlia</c:v>
                </c:pt>
                <c:pt idx="12">
                  <c:v>Károly</c:v>
                </c:pt>
                <c:pt idx="13">
                  <c:v>Lajos</c:v>
                </c:pt>
                <c:pt idx="14">
                  <c:v>Márta</c:v>
                </c:pt>
                <c:pt idx="15">
                  <c:v>Nóra</c:v>
                </c:pt>
                <c:pt idx="16">
                  <c:v>Ottó</c:v>
                </c:pt>
                <c:pt idx="17">
                  <c:v>Örs</c:v>
                </c:pt>
                <c:pt idx="18">
                  <c:v>Petra</c:v>
                </c:pt>
                <c:pt idx="19">
                  <c:v>Rita</c:v>
                </c:pt>
                <c:pt idx="20">
                  <c:v>Sándor</c:v>
                </c:pt>
                <c:pt idx="21">
                  <c:v>Szabolcs</c:v>
                </c:pt>
                <c:pt idx="22">
                  <c:v>Tímea</c:v>
                </c:pt>
                <c:pt idx="23">
                  <c:v>Ursula</c:v>
                </c:pt>
                <c:pt idx="24">
                  <c:v>Viktor</c:v>
                </c:pt>
                <c:pt idx="25">
                  <c:v>Xavér</c:v>
                </c:pt>
                <c:pt idx="26">
                  <c:v>Zita</c:v>
                </c:pt>
                <c:pt idx="27">
                  <c:v>Zsuzsa</c:v>
                </c:pt>
              </c:strCache>
            </c:strRef>
          </c:cat>
          <c:val>
            <c:numRef>
              <c:f>'Aerob-Anaerob'!$C$2:$C$29</c:f>
              <c:numCache>
                <c:formatCode>0.0</c:formatCode>
                <c:ptCount val="28"/>
                <c:pt idx="0">
                  <c:v>3</c:v>
                </c:pt>
                <c:pt idx="1">
                  <c:v>3.5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</c:v>
                </c:pt>
                <c:pt idx="8">
                  <c:v>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A-1E4E-B508-15ACB3C7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74080"/>
        <c:axId val="140711040"/>
      </c:barChart>
      <c:catAx>
        <c:axId val="1405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711040"/>
        <c:crosses val="autoZero"/>
        <c:auto val="1"/>
        <c:lblAlgn val="ctr"/>
        <c:lblOffset val="100"/>
        <c:noMultiLvlLbl val="0"/>
      </c:catAx>
      <c:valAx>
        <c:axId val="140711040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05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Összesítés!$Z$2</c:f>
              <c:strCache>
                <c:ptCount val="1"/>
                <c:pt idx="0">
                  <c:v>K.T.</c:v>
                </c:pt>
              </c:strCache>
            </c:strRef>
          </c:tx>
          <c:invertIfNegative val="0"/>
          <c:cat>
            <c:strRef>
              <c:f>Összesítés!$AA$1:$AX$1</c:f>
              <c:strCache>
                <c:ptCount val="24"/>
                <c:pt idx="0">
                  <c:v>VO2max</c:v>
                </c:pt>
                <c:pt idx="1">
                  <c:v>Max. fekvőtámasz</c:v>
                </c:pt>
                <c:pt idx="2">
                  <c:v>Max. guggolás</c:v>
                </c:pt>
                <c:pt idx="3">
                  <c:v>3RM Padon nyomás (bal)</c:v>
                </c:pt>
                <c:pt idx="4">
                  <c:v>3RM Padon nyomás (jobb)</c:v>
                </c:pt>
                <c:pt idx="5">
                  <c:v>3RM Padon nyomás (össz.)</c:v>
                </c:pt>
                <c:pt idx="6">
                  <c:v>3RM Egylábas deadlift (bal)</c:v>
                </c:pt>
                <c:pt idx="7">
                  <c:v>3RM Egylábas deadlift (jobb)</c:v>
                </c:pt>
                <c:pt idx="8">
                  <c:v>3RM Egylábas deadlift (össz.)</c:v>
                </c:pt>
                <c:pt idx="9">
                  <c:v>Súlypontemelkedés</c:v>
                </c:pt>
                <c:pt idx="10">
                  <c:v>10 mp fekvőtámasz</c:v>
                </c:pt>
                <c:pt idx="11">
                  <c:v>3x Súlypontemelkedés</c:v>
                </c:pt>
                <c:pt idx="12">
                  <c:v>3x 10 mp fekvőtámasz</c:v>
                </c:pt>
                <c:pt idx="13">
                  <c:v>RHR</c:v>
                </c:pt>
                <c:pt idx="14">
                  <c:v>HRR</c:v>
                </c:pt>
                <c:pt idx="15">
                  <c:v>FMS</c:v>
                </c:pt>
                <c:pt idx="16">
                  <c:v>Erő</c:v>
                </c:pt>
                <c:pt idx="17">
                  <c:v>Általános állóképesség</c:v>
                </c:pt>
                <c:pt idx="18">
                  <c:v>Erőállóképesség</c:v>
                </c:pt>
                <c:pt idx="19">
                  <c:v>Robbanékonyság</c:v>
                </c:pt>
                <c:pt idx="20">
                  <c:v>Robbanékonysági erőállóképesség</c:v>
                </c:pt>
                <c:pt idx="21">
                  <c:v>FMS</c:v>
                </c:pt>
                <c:pt idx="22">
                  <c:v>Aerob</c:v>
                </c:pt>
                <c:pt idx="23">
                  <c:v>Anaerob</c:v>
                </c:pt>
              </c:strCache>
            </c:strRef>
          </c:cat>
          <c:val>
            <c:numRef>
              <c:f>Összesítés!$AA$2:$AX$2</c:f>
              <c:numCache>
                <c:formatCode>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 formatCode="0.0">
                  <c:v>3</c:v>
                </c:pt>
                <c:pt idx="17" formatCode="0.0">
                  <c:v>2</c:v>
                </c:pt>
                <c:pt idx="18" formatCode="0.0">
                  <c:v>3.5</c:v>
                </c:pt>
                <c:pt idx="19" formatCode="0.0">
                  <c:v>2.5</c:v>
                </c:pt>
                <c:pt idx="20" formatCode="0.0">
                  <c:v>3.5</c:v>
                </c:pt>
                <c:pt idx="21" formatCode="0.0">
                  <c:v>3</c:v>
                </c:pt>
                <c:pt idx="22" formatCode="0.0">
                  <c:v>2</c:v>
                </c:pt>
                <c:pt idx="23" formatCode="0.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2-994F-AB04-BD8D9B88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84864"/>
        <c:axId val="141286400"/>
      </c:barChart>
      <c:catAx>
        <c:axId val="14128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286400"/>
        <c:crosses val="autoZero"/>
        <c:auto val="1"/>
        <c:lblAlgn val="ctr"/>
        <c:lblOffset val="100"/>
        <c:noMultiLvlLbl val="0"/>
      </c:catAx>
      <c:valAx>
        <c:axId val="141286400"/>
        <c:scaling>
          <c:orientation val="minMax"/>
          <c:max val="5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1284864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Összesítés!$Z$2</c:f>
              <c:strCache>
                <c:ptCount val="1"/>
                <c:pt idx="0">
                  <c:v>K.T.</c:v>
                </c:pt>
              </c:strCache>
            </c:strRef>
          </c:tx>
          <c:marker>
            <c:symbol val="none"/>
          </c:marker>
          <c:cat>
            <c:strRef>
              <c:f>Összesítés!$AQ$1:$AV$1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Összesítés!$AQ$2:$AV$2</c:f>
              <c:numCache>
                <c:formatCode>0.0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3.5</c:v>
                </c:pt>
                <c:pt idx="3">
                  <c:v>2.5</c:v>
                </c:pt>
                <c:pt idx="4">
                  <c:v>3.5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A-1146-9F97-B2FCFF13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01632"/>
        <c:axId val="141303168"/>
      </c:radarChart>
      <c:catAx>
        <c:axId val="1413016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1303168"/>
        <c:crosses val="autoZero"/>
        <c:auto val="1"/>
        <c:lblAlgn val="ctr"/>
        <c:lblOffset val="100"/>
        <c:noMultiLvlLbl val="0"/>
      </c:catAx>
      <c:valAx>
        <c:axId val="141303168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cross"/>
        <c:minorTickMark val="none"/>
        <c:tickLblPos val="nextTo"/>
        <c:crossAx val="141301632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Összesítés!$Z$2</c:f>
              <c:strCache>
                <c:ptCount val="1"/>
                <c:pt idx="0">
                  <c:v>K.T.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5B12-5A49-9765-8C6264E533E9}"/>
              </c:ext>
            </c:extLst>
          </c:dPt>
          <c:cat>
            <c:strRef>
              <c:f>Összesítés!$AW$1:$AX$1</c:f>
              <c:strCache>
                <c:ptCount val="2"/>
                <c:pt idx="0">
                  <c:v>Aerob</c:v>
                </c:pt>
                <c:pt idx="1">
                  <c:v>Anaerob</c:v>
                </c:pt>
              </c:strCache>
            </c:strRef>
          </c:cat>
          <c:val>
            <c:numRef>
              <c:f>Összesítés!$AW$2:$AX$2</c:f>
              <c:numCache>
                <c:formatCode>0.0</c:formatCode>
                <c:ptCount val="2"/>
                <c:pt idx="0">
                  <c:v>2</c:v>
                </c:pt>
                <c:pt idx="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2-5A49-9765-8C6264E5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38112"/>
        <c:axId val="141339648"/>
      </c:barChart>
      <c:catAx>
        <c:axId val="1413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39648"/>
        <c:crosses val="autoZero"/>
        <c:auto val="1"/>
        <c:lblAlgn val="ctr"/>
        <c:lblOffset val="100"/>
        <c:noMultiLvlLbl val="0"/>
      </c:catAx>
      <c:valAx>
        <c:axId val="141339648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133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'Csoport átlag'!$Z$2</c:f>
              <c:strCache>
                <c:ptCount val="1"/>
                <c:pt idx="0">
                  <c:v>Csoport átlag</c:v>
                </c:pt>
              </c:strCache>
            </c:strRef>
          </c:tx>
          <c:invertIfNegative val="0"/>
          <c:cat>
            <c:strRef>
              <c:f>'Csoport átlag'!$AA$1:$AX$1</c:f>
              <c:strCache>
                <c:ptCount val="24"/>
                <c:pt idx="0">
                  <c:v>VO2max</c:v>
                </c:pt>
                <c:pt idx="1">
                  <c:v>Max. fekvőtámasz</c:v>
                </c:pt>
                <c:pt idx="2">
                  <c:v>Max. guggolás</c:v>
                </c:pt>
                <c:pt idx="3">
                  <c:v>3RM Padon nyomás (bal)</c:v>
                </c:pt>
                <c:pt idx="4">
                  <c:v>3RM Padon nyomás (jobb)</c:v>
                </c:pt>
                <c:pt idx="5">
                  <c:v>3RM Padon nyomás (össz.)</c:v>
                </c:pt>
                <c:pt idx="6">
                  <c:v>3RM Egylábas deadlift (bal)</c:v>
                </c:pt>
                <c:pt idx="7">
                  <c:v>3RM Egylábas deadlift (jobb)</c:v>
                </c:pt>
                <c:pt idx="8">
                  <c:v>3RM Egylábas deadlift (össz.)</c:v>
                </c:pt>
                <c:pt idx="9">
                  <c:v>Súlypontemelkedés</c:v>
                </c:pt>
                <c:pt idx="10">
                  <c:v>10 mp fekvőtámasz</c:v>
                </c:pt>
                <c:pt idx="11">
                  <c:v>3x Súlypontemelkedés</c:v>
                </c:pt>
                <c:pt idx="12">
                  <c:v>3x 10 mp fekvőtámasz</c:v>
                </c:pt>
                <c:pt idx="13">
                  <c:v>RHR</c:v>
                </c:pt>
                <c:pt idx="14">
                  <c:v>HRR</c:v>
                </c:pt>
                <c:pt idx="15">
                  <c:v>FMS</c:v>
                </c:pt>
                <c:pt idx="16">
                  <c:v>Erő</c:v>
                </c:pt>
                <c:pt idx="17">
                  <c:v>Általános állóképesség</c:v>
                </c:pt>
                <c:pt idx="18">
                  <c:v>Erőállóképesség</c:v>
                </c:pt>
                <c:pt idx="19">
                  <c:v>Robbanékonyság</c:v>
                </c:pt>
                <c:pt idx="20">
                  <c:v>Robbanékonysági erőállóképesség</c:v>
                </c:pt>
                <c:pt idx="21">
                  <c:v>FMS</c:v>
                </c:pt>
                <c:pt idx="22">
                  <c:v>Aerob</c:v>
                </c:pt>
                <c:pt idx="23">
                  <c:v>Anaerob</c:v>
                </c:pt>
              </c:strCache>
            </c:strRef>
          </c:cat>
          <c:val>
            <c:numRef>
              <c:f>'Csoport átlag'!$AA$2:$AX$2</c:f>
              <c:numCache>
                <c:formatCode>0.0</c:formatCode>
                <c:ptCount val="24"/>
                <c:pt idx="0">
                  <c:v>1.5555555555555556</c:v>
                </c:pt>
                <c:pt idx="1">
                  <c:v>1.2222222222222223</c:v>
                </c:pt>
                <c:pt idx="2">
                  <c:v>4.666666666666667</c:v>
                </c:pt>
                <c:pt idx="3">
                  <c:v>3.7777777777777777</c:v>
                </c:pt>
                <c:pt idx="4">
                  <c:v>4.1111111111111107</c:v>
                </c:pt>
                <c:pt idx="5">
                  <c:v>3.9444444444444446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2.7777777777777777</c:v>
                </c:pt>
                <c:pt idx="10">
                  <c:v>1.2222222222222223</c:v>
                </c:pt>
                <c:pt idx="11">
                  <c:v>2.7777777777777777</c:v>
                </c:pt>
                <c:pt idx="12">
                  <c:v>1.3333333333333333</c:v>
                </c:pt>
                <c:pt idx="13">
                  <c:v>1.5555555555555556</c:v>
                </c:pt>
                <c:pt idx="14">
                  <c:v>1.5555555555555556</c:v>
                </c:pt>
                <c:pt idx="15">
                  <c:v>2.3333333333333335</c:v>
                </c:pt>
                <c:pt idx="16">
                  <c:v>2.4722222222222223</c:v>
                </c:pt>
                <c:pt idx="17">
                  <c:v>1.5555555555555554</c:v>
                </c:pt>
                <c:pt idx="18">
                  <c:v>2.9444444444444446</c:v>
                </c:pt>
                <c:pt idx="19">
                  <c:v>2</c:v>
                </c:pt>
                <c:pt idx="20">
                  <c:v>2.0555555555555554</c:v>
                </c:pt>
                <c:pt idx="21">
                  <c:v>2.3333333333333335</c:v>
                </c:pt>
                <c:pt idx="22">
                  <c:v>1.5555555555555556</c:v>
                </c:pt>
                <c:pt idx="23">
                  <c:v>2.9444444444444446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C-1647-8D7F-8F05CF61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19168"/>
        <c:axId val="140920704"/>
      </c:barChart>
      <c:catAx>
        <c:axId val="14091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920704"/>
        <c:crosses val="autoZero"/>
        <c:auto val="1"/>
        <c:lblAlgn val="ctr"/>
        <c:lblOffset val="100"/>
        <c:noMultiLvlLbl val="0"/>
      </c:catAx>
      <c:valAx>
        <c:axId val="140920704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0919168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'Csoport átlag'!$Z$2</c:f>
              <c:strCache>
                <c:ptCount val="1"/>
                <c:pt idx="0">
                  <c:v>Csoport átlag</c:v>
                </c:pt>
              </c:strCache>
            </c:strRef>
          </c:tx>
          <c:marker>
            <c:symbol val="none"/>
          </c:marker>
          <c:cat>
            <c:strRef>
              <c:f>'Csoport átlag'!$AQ$1:$AV$1</c:f>
              <c:strCache>
                <c:ptCount val="6"/>
                <c:pt idx="0">
                  <c:v>Erő</c:v>
                </c:pt>
                <c:pt idx="1">
                  <c:v>Általános állóképesség</c:v>
                </c:pt>
                <c:pt idx="2">
                  <c:v>Erőállóképesség</c:v>
                </c:pt>
                <c:pt idx="3">
                  <c:v>Robbanékonyság</c:v>
                </c:pt>
                <c:pt idx="4">
                  <c:v>Robbanékonysági erőállóképesség</c:v>
                </c:pt>
                <c:pt idx="5">
                  <c:v>FMS</c:v>
                </c:pt>
              </c:strCache>
            </c:strRef>
          </c:cat>
          <c:val>
            <c:numRef>
              <c:f>'Csoport átlag'!$AQ$2:$AV$2</c:f>
              <c:numCache>
                <c:formatCode>0.0</c:formatCode>
                <c:ptCount val="6"/>
                <c:pt idx="0">
                  <c:v>2.4722222222222223</c:v>
                </c:pt>
                <c:pt idx="1">
                  <c:v>1.5555555555555554</c:v>
                </c:pt>
                <c:pt idx="2">
                  <c:v>2.9444444444444446</c:v>
                </c:pt>
                <c:pt idx="3">
                  <c:v>2</c:v>
                </c:pt>
                <c:pt idx="4">
                  <c:v>2.0555555555555554</c:v>
                </c:pt>
                <c:pt idx="5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1-8242-A95F-F6DB3291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8304"/>
        <c:axId val="142419840"/>
      </c:radarChart>
      <c:catAx>
        <c:axId val="1424183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2419840"/>
        <c:crosses val="autoZero"/>
        <c:auto val="1"/>
        <c:lblAlgn val="ctr"/>
        <c:lblOffset val="100"/>
        <c:noMultiLvlLbl val="0"/>
      </c:catAx>
      <c:valAx>
        <c:axId val="142419840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cross"/>
        <c:minorTickMark val="none"/>
        <c:tickLblPos val="nextTo"/>
        <c:crossAx val="142418304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'Csoport átlag'!$Z$2</c:f>
              <c:strCache>
                <c:ptCount val="1"/>
                <c:pt idx="0">
                  <c:v>Csoport átlag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56B-E647-AA0A-A881C031625D}"/>
              </c:ext>
            </c:extLst>
          </c:dPt>
          <c:cat>
            <c:strRef>
              <c:f>'Csoport átlag'!$AW$1:$AX$1</c:f>
              <c:strCache>
                <c:ptCount val="2"/>
                <c:pt idx="0">
                  <c:v>Aerob</c:v>
                </c:pt>
                <c:pt idx="1">
                  <c:v>Anaerob</c:v>
                </c:pt>
              </c:strCache>
            </c:strRef>
          </c:cat>
          <c:val>
            <c:numRef>
              <c:f>'Csoport átlag'!$AW$2:$AX$2</c:f>
              <c:numCache>
                <c:formatCode>0.0</c:formatCode>
                <c:ptCount val="2"/>
                <c:pt idx="0">
                  <c:v>1.5555555555555556</c:v>
                </c:pt>
                <c:pt idx="1">
                  <c:v>2.9444444444444446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B-E647-AA0A-A881C031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64896"/>
        <c:axId val="142466432"/>
      </c:barChart>
      <c:catAx>
        <c:axId val="142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466432"/>
        <c:crosses val="autoZero"/>
        <c:auto val="1"/>
        <c:lblAlgn val="ctr"/>
        <c:lblOffset val="100"/>
        <c:noMultiLvlLbl val="0"/>
      </c:catAx>
      <c:valAx>
        <c:axId val="142466432"/>
        <c:scaling>
          <c:orientation val="minMax"/>
          <c:max val="5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246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2</xdr:rowOff>
    </xdr:from>
    <xdr:to>
      <xdr:col>7</xdr:col>
      <xdr:colOff>0</xdr:colOff>
      <xdr:row>70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0</xdr:row>
      <xdr:rowOff>200024</xdr:rowOff>
    </xdr:from>
    <xdr:to>
      <xdr:col>21</xdr:col>
      <xdr:colOff>676274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104776</xdr:colOff>
      <xdr:row>20</xdr:row>
      <xdr:rowOff>171450</xdr:rowOff>
    </xdr:from>
    <xdr:to>
      <xdr:col>34</xdr:col>
      <xdr:colOff>76200</xdr:colOff>
      <xdr:row>36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104775</xdr:colOff>
      <xdr:row>2</xdr:row>
      <xdr:rowOff>66674</xdr:rowOff>
    </xdr:from>
    <xdr:to>
      <xdr:col>30</xdr:col>
      <xdr:colOff>866775</xdr:colOff>
      <xdr:row>20</xdr:row>
      <xdr:rowOff>76200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1200150</xdr:colOff>
      <xdr:row>2</xdr:row>
      <xdr:rowOff>76199</xdr:rowOff>
    </xdr:from>
    <xdr:to>
      <xdr:col>34</xdr:col>
      <xdr:colOff>76200</xdr:colOff>
      <xdr:row>20</xdr:row>
      <xdr:rowOff>76200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104776</xdr:colOff>
      <xdr:row>20</xdr:row>
      <xdr:rowOff>171450</xdr:rowOff>
    </xdr:from>
    <xdr:to>
      <xdr:col>34</xdr:col>
      <xdr:colOff>76200</xdr:colOff>
      <xdr:row>36</xdr:row>
      <xdr:rowOff>161925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104775</xdr:colOff>
      <xdr:row>2</xdr:row>
      <xdr:rowOff>66674</xdr:rowOff>
    </xdr:from>
    <xdr:to>
      <xdr:col>30</xdr:col>
      <xdr:colOff>866775</xdr:colOff>
      <xdr:row>20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1200150</xdr:colOff>
      <xdr:row>2</xdr:row>
      <xdr:rowOff>76199</xdr:rowOff>
    </xdr:from>
    <xdr:to>
      <xdr:col>34</xdr:col>
      <xdr:colOff>76200</xdr:colOff>
      <xdr:row>20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U29" totalsRowShown="0" headerRowDxfId="128" dataDxfId="127" tableBorderDxfId="126">
  <autoFilter ref="A1:U29" xr:uid="{00000000-0009-0000-0100-000002000000}"/>
  <tableColumns count="21">
    <tableColumn id="2" xr3:uid="{00000000-0010-0000-0000-000002000000}" name="Név" dataDxfId="125">
      <calculatedColumnFormula>Alapadatok!A2</calculatedColumnFormula>
    </tableColumn>
    <tableColumn id="3" xr3:uid="{00000000-0010-0000-0000-000003000000}" name="Cooper-teszt_x000a_(méter)" dataDxfId="124"/>
    <tableColumn id="21" xr3:uid="{00000000-0010-0000-0000-000015000000}" name="VO2max" dataDxfId="123">
      <calculatedColumnFormula>(B2-504.9)/44.73</calculatedColumnFormula>
    </tableColumn>
    <tableColumn id="4" xr3:uid="{00000000-0010-0000-0000-000004000000}" name="Max. fekvőtámasz_x000a_(db)" dataDxfId="122"/>
    <tableColumn id="5" xr3:uid="{00000000-0010-0000-0000-000005000000}" name="Max. guggolás_x000a_(db)" dataDxfId="121"/>
    <tableColumn id="10" xr3:uid="{00000000-0010-0000-0000-00000A000000}" name="3RM Padon nyomás_x000a_(bal) (kg)" dataDxfId="120"/>
    <tableColumn id="8" xr3:uid="{00000000-0010-0000-0000-000008000000}" name="3RM Padon nyomás_x000a_(bal) (testsúly%)" dataDxfId="119">
      <calculatedColumnFormula>F2/Alapadatok!D2</calculatedColumnFormula>
    </tableColumn>
    <tableColumn id="16" xr3:uid="{00000000-0010-0000-0000-000010000000}" name="3RM Padon nyomás_x000a_(jobb) (kg)" dataDxfId="118"/>
    <tableColumn id="15" xr3:uid="{00000000-0010-0000-0000-00000F000000}" name="3RM Padon nyomás_x000a_(jobb) (testsúly%)" dataDxfId="117">
      <calculatedColumnFormula>H2/Alapadatok!D2</calculatedColumnFormula>
    </tableColumn>
    <tableColumn id="7" xr3:uid="{00000000-0010-0000-0000-000007000000}" name="3RM Egylábas deadlift_x000a_(bal) (kg)" dataDxfId="116"/>
    <tableColumn id="9" xr3:uid="{00000000-0010-0000-0000-000009000000}" name="3RM Egylábas deadlift_x000a_(bal) (testsúly%)" dataDxfId="115">
      <calculatedColumnFormula>J2/Alapadatok!D2</calculatedColumnFormula>
    </tableColumn>
    <tableColumn id="1" xr3:uid="{00000000-0010-0000-0000-000001000000}" name="3RM Egylábas deadlift_x000a_(jobb) (kg)" dataDxfId="114"/>
    <tableColumn id="11" xr3:uid="{00000000-0010-0000-0000-00000B000000}" name="3RM Egylábas deadlift_x000a_(jobb) (testsúly%)" dataDxfId="113">
      <calculatedColumnFormula>L2/Alapadatok!D2</calculatedColumnFormula>
    </tableColumn>
    <tableColumn id="13" xr3:uid="{00000000-0010-0000-0000-00000D000000}" name="Súlypontemelkedés_x000a_(cm)" dataDxfId="112"/>
    <tableColumn id="6" xr3:uid="{00000000-0010-0000-0000-000006000000}" name="10 mp fekvőtámasz_x000a_(db)" dataDxfId="111"/>
    <tableColumn id="20" xr3:uid="{00000000-0010-0000-0000-000014000000}" name="3x Súlypontemelkedés_x000a_(összesen) (cm)" dataDxfId="110"/>
    <tableColumn id="19" xr3:uid="{00000000-0010-0000-0000-000013000000}" name="3x 10 mp fekvőtámasz_x000a_(összesen) (db)" dataDxfId="109"/>
    <tableColumn id="12" xr3:uid="{00000000-0010-0000-0000-00000C000000}" name="RHR" dataDxfId="108"/>
    <tableColumn id="14" xr3:uid="{00000000-0010-0000-0000-00000E000000}" name="HRR" dataDxfId="107"/>
    <tableColumn id="17" xr3:uid="{00000000-0010-0000-0000-000011000000}" name="FMS pontszám" dataDxfId="106"/>
    <tableColumn id="18" xr3:uid="{00000000-0010-0000-0000-000012000000}" name="FMS szimmetria" dataDxfId="1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462" displayName="Table2462" ref="A1:AF29" totalsRowShown="0" headerRowDxfId="104" dataDxfId="103" tableBorderDxfId="102">
  <autoFilter ref="A1:AF29" xr:uid="{00000000-0009-0000-0100-000001000000}"/>
  <tableColumns count="32">
    <tableColumn id="2" xr3:uid="{00000000-0010-0000-0100-000002000000}" name="Név (legördülő menü)" dataDxfId="101">
      <calculatedColumnFormula>Alapadatok!A2</calculatedColumnFormula>
    </tableColumn>
    <tableColumn id="3" xr3:uid="{00000000-0010-0000-0100-000003000000}" name="VO2max érték" dataDxfId="100">
      <calculatedColumnFormula>Table2[[#This Row],[Cooper-teszt
(méter)]]</calculatedColumnFormula>
    </tableColumn>
    <tableColumn id="1" xr3:uid="{00000000-0010-0000-0100-000001000000}" name="VO2max" dataDxfId="99">
      <calculatedColumnFormula>IF(A2=Alapadatok!$A$2,$AJ$2,IF(A2=Alapadatok!$A$3,$AJ$3,IF(A2=Alapadatok!$A$4,$AJ$4,IF(A2=Alapadatok!$A$5,$AJ$5,IF(A2=Alapadatok!$A$6,$AJ$6,IF(A2=Alapadatok!$A$7,$AJ$7,IF(A2=Alapadatok!$A$8,$AJ$8,IF(A2=Alapadatok!$A$9,$AJ$9,IF(A2=Alapadatok!$A$10,$AJ$10,IF(A2=Alapadatok!$A$11,$AJ$11,IF(A2=Alapadatok!$A$12,$AJ$12,IF(A2=Alapadatok!$A$13,$AJ$13,IF(A2=Alapadatok!$A$14,$AJ$14,IF(A2=Alapadatok!$A$15,$AJ$15,IF(A2=Alapadatok!$A$16,$AJ$16,IF(A2=Alapadatok!$A$17,$AJ$17,IF(A2=Alapadatok!$A$18,$AJ$18,IF(A2=Alapadatok!$A$19,$AJ$19,IF(A2=Alapadatok!$A$20,$AJ$20,IF(A2=Alapadatok!$A$21,$AJ$21,IF(A2=Alapadatok!$A$22,$AJ$22,IF(A2=Alapadatok!$A$23,$AJ$23,IF(A2=Alapadatok!$A$24,$AJ$24,IF(A2=Alapadatok!$A$25,$AJ$25,IF(A2=Alapadatok!$A$26,$AJ$26,IF(A2=Alapadatok!$A$27,$AJ$27,IF(A2=Alapadatok!$A$28,$AJ$28,IF(A2=Alapadatok!$A$29,$AJ$29,""))))))))))))))))))))))))))))</calculatedColumnFormula>
    </tableColumn>
    <tableColumn id="4" xr3:uid="{00000000-0010-0000-0100-000004000000}" name="Max. fekvőtámasz érték" dataDxfId="98">
      <calculatedColumnFormula>Table2[[#This Row],[Max. fekvőtámasz
(db)]]</calculatedColumnFormula>
    </tableColumn>
    <tableColumn id="6" xr3:uid="{00000000-0010-0000-0100-000006000000}" name="Max. fekvőtámasz" dataDxfId="97">
      <calculatedColumnFormula>IF(A2=Alapadatok!$A$2,$AL$2,IF(A2=Alapadatok!$A$3,$AL$3,IF(A2=Alapadatok!$A$4,$AL$4,IF(A2=Alapadatok!$A$5,$AL$5,IF(A2=Alapadatok!$A$6,$AL$6,IF(A2=Alapadatok!$A$7,$AL$7,IF(A2=Alapadatok!$A$8,$AL$8,IF(A2=Alapadatok!$A$9,$AL$9,IF(A2=Alapadatok!$A$10,$AL$10,IF(A2=Alapadatok!$A$11,$AL$11,IF(A2=Alapadatok!$A$12,$AL$12,IF(A2=Alapadatok!$A$13,$AL$13,IF(A2=Alapadatok!$A$14,$AL$14,IF(A2=Alapadatok!$A$15,$AL$15,IF(A2=Alapadatok!$A$16,$AL$16,IF(A2=Alapadatok!$A$17,$AL$17,IF(A2=Alapadatok!$A$18,$AL$18,IF(A2=Alapadatok!$A$19,$AL$19,IF(A2=Alapadatok!$A$20,$AL$20,IF(A2=Alapadatok!$A$21,$AL$21,IF(A2=Alapadatok!$A$22,$AL$22,IF(A2=Alapadatok!$A$23,$AL$23,IF(A2=Alapadatok!$A$24,$AL$24,IF(A2=Alapadatok!$A$25,$AL$25,IF(A2=Alapadatok!$A$26,$AL$26,IF(A2=Alapadatok!$A$27,$AL$27,IF(A2=Alapadatok!$A$28,$AL$28,IF(A2=Alapadatok!$A$29,$AL$29,""))))))))))))))))))))))))))))</calculatedColumnFormula>
    </tableColumn>
    <tableColumn id="5" xr3:uid="{00000000-0010-0000-0100-000005000000}" name="Max. guggolás érték" dataDxfId="96">
      <calculatedColumnFormula>Table2[[#This Row],[Max. guggolás
(db)]]</calculatedColumnFormula>
    </tableColumn>
    <tableColumn id="8" xr3:uid="{00000000-0010-0000-0100-000008000000}" name="Max. guggolás" dataDxfId="95">
      <calculatedColumnFormula>IF(A2=Alapadatok!$A$2,$AN$2,IF(A2=Alapadatok!$A$3,$AN$3,IF(A2=Alapadatok!$A$4,$AN$4,IF(A2=Alapadatok!$A$5,$AN$5,IF(A2=Alapadatok!$A$6,$AN$6,IF(A2=Alapadatok!$A$7,$AN$7,IF(A2=Alapadatok!$A$8,$AN$8,IF(A2=Alapadatok!$A$9,$AN$9,IF(A2=Alapadatok!$A$10,$AN$10,IF(A2=Alapadatok!$A$11,$AN$11,IF(A2=Alapadatok!$A$12,$AN$12,IF(A2=Alapadatok!$A$13,$AN$13,IF(A2=Alapadatok!$A$14,$AN$14,IF(A2=Alapadatok!$A$15,$AN$15,IF(A2=Alapadatok!$A$16,$AN$16,IF(A2=Alapadatok!$A$17,$AN$17,IF(A2=Alapadatok!$A$18,$AN$18,IF(A2=Alapadatok!$A$19,$AN$19,IF(A2=Alapadatok!$A$20,$AN$20,IF(A2=Alapadatok!$A$21,$AN$21,IF(A2=Alapadatok!$A$22,$AN$22,IF(A2=Alapadatok!$A$23,$AN$23,IF(A2=Alapadatok!$A$24,$AN$24,IF(A2=Alapadatok!$A$25,$AN$25,IF(A2=Alapadatok!$A$26,$AN$26,IF(A2=Alapadatok!$A$27,$AN$27,IF(A2=Alapadatok!$A$28,$AN$28,IF(A2=Alapadatok!$A$29,$AN$29,""))))))))))))))))))))))))))))</calculatedColumnFormula>
    </tableColumn>
    <tableColumn id="10" xr3:uid="{00000000-0010-0000-0100-00000A000000}" name="3RM Padon nyomás érték (bal)" dataDxfId="94">
      <calculatedColumnFormula>Table2[[#This Row],[3RM Padon nyomás
(bal) (testsúly%)]]</calculatedColumnFormula>
    </tableColumn>
    <tableColumn id="9" xr3:uid="{00000000-0010-0000-0100-000009000000}" name="3RM Padon nyomás (bal)" dataDxfId="93">
      <calculatedColumnFormula>IF(A2=Alapadatok!$A$2,$AP$2,IF(A2=Alapadatok!$A$3,$AP$3,IF(A2=Alapadatok!$A$4,$AP$4,IF(A2=Alapadatok!$A$5,$AP$5,IF(A2=Alapadatok!$A$6,$AP$6,IF(A2=Alapadatok!$A$7,$AP$7,IF(A2=Alapadatok!$A$8,$AP$8,IF(A2=Alapadatok!$A$9,$AP$9,IF(A2=Alapadatok!$A$10,$AP$10,IF(A2=Alapadatok!$A$11,$AP$11,IF(A2=Alapadatok!$A$12,$AP$12,IF(A2=Alapadatok!$A$13,$AP$13,IF(A2=Alapadatok!$A$14,$AP$14,IF(A2=Alapadatok!$A$15,$AP$15,IF(A2=Alapadatok!$A$16,$AP$16,IF(A2=Alapadatok!$A$17,$AP$17,IF(A2=Alapadatok!$A$18,$AP$18,IF(A2=Alapadatok!$A$19,$AP$19,IF(A2=Alapadatok!$A$20,$AP$20,IF(A2=Alapadatok!$A$21,$AP$21,IF(A2=Alapadatok!$A$22,$AP$22,IF(A2=Alapadatok!$A$23,$AP$23,IF(A2=Alapadatok!$A$24,$AP$24,IF(A2=Alapadatok!$A$25,$AP$25,IF(A2=Alapadatok!$A$26,$AP$26,IF(A2=Alapadatok!$A$27,$AP$27,IF(A2=Alapadatok!$A$28,$AP$28,IF(A2=Alapadatok!$A$29,$AP$29,""))))))))))))))))))))))))))))</calculatedColumnFormula>
    </tableColumn>
    <tableColumn id="29" xr3:uid="{00000000-0010-0000-0100-00001D000000}" name="3RM Padon nyomás érték (jobb)" dataDxfId="92">
      <calculatedColumnFormula>Table2[[#This Row],[3RM Padon nyomás
(jobb) (testsúly%)]]</calculatedColumnFormula>
    </tableColumn>
    <tableColumn id="28" xr3:uid="{00000000-0010-0000-0100-00001C000000}" name="3RM Padon nyomás (jobb)" dataDxfId="91">
      <calculatedColumnFormula>IF(A2=Alapadatok!$A$2,$AR$2,IF(A2=Alapadatok!$A$3,$AR$3,IF(A2=Alapadatok!$A$4,$AR$4,IF(A2=Alapadatok!$A$5,$AR$5,IF(A2=Alapadatok!$A$6,$AR$6,IF(A2=Alapadatok!$A$7,$AR$7,IF(A2=Alapadatok!$A$8,$AR$8,IF(A2=Alapadatok!$A$9,$AR$9,IF(A2=Alapadatok!$A$10,$AR$10,IF(A2=Alapadatok!$A$11,$AR$11,IF(A2=Alapadatok!$A$12,$AR$12,IF(A2=Alapadatok!$A$13,$AR$13,IF(A2=Alapadatok!$A$14,$AR$14,IF(A2=Alapadatok!$A$15,$AR$15,IF(A2=Alapadatok!$A$16,$AR$16,IF(A2=Alapadatok!$A$17,$AR$17,IF(A2=Alapadatok!$A$18,$AR$18,IF(A2=Alapadatok!$A$19,$AR$19,IF(A2=Alapadatok!$A$20,$AR$20,IF(A2=Alapadatok!$A$21,$AR$21,IF(A2=Alapadatok!$A$22,$AR$22,IF(A2=Alapadatok!$A$23,$AR$23,IF(A2=Alapadatok!$A$24,$AR$24,IF(A2=Alapadatok!$A$25,$AR$25,IF(A2=Alapadatok!$A$26,$AR$26,IF(A2=Alapadatok!$A$27,$AR$27,IF(A2=Alapadatok!$A$28,$AR$28,IF(A2=Alapadatok!$A$29,$AR$29,""))))))))))))))))))))))))))))</calculatedColumnFormula>
    </tableColumn>
    <tableColumn id="27" xr3:uid="{00000000-0010-0000-0100-00001B000000}" name="3RM Padon nyomás (össz.)" dataDxfId="90">
      <calculatedColumnFormula>IF(A2=Alapadatok!$A$2,$AS$2,IF(A2=Alapadatok!$A$3,$AS$3,IF(A2=Alapadatok!$A$4,$AS$4,IF(A2=Alapadatok!$A$5,$AS$5,IF(A2=Alapadatok!$A$6,$AS$6,IF(A2=Alapadatok!$A$7,$AS$7,IF(A2=Alapadatok!$A$8,$AS$8,IF(A2=Alapadatok!$A$9,$AS$9,IF(A2=Alapadatok!$A$10,$AS$10,IF(A2=Alapadatok!$A$11,$AS$11,IF(A2=Alapadatok!$A$12,$AS$12,IF(A2=Alapadatok!$A$13,$AS$13,IF(A2=Alapadatok!$A$14,$AS$14,IF(A2=Alapadatok!$A$15,$AS$15,IF(A2=Alapadatok!$A$16,$AS$16,IF(A2=Alapadatok!$A$17,$AS$17,IF(A2=Alapadatok!$A$18,$AS$18,IF(A2=Alapadatok!$A$19,$AS$19,IF(A2=Alapadatok!$A$20,$AS$20,IF(A2=Alapadatok!$A$21,$AS$21,IF(A2=Alapadatok!$A$22,$AS$22,IF(A2=Alapadatok!$A$23,$AS$23,IF(A2=Alapadatok!$A$24,$AS$24,IF(A2=Alapadatok!$A$25,$AS$25,IF(A2=Alapadatok!$A$26,$AS$26,IF(A2=Alapadatok!$A$27,$AS$27,IF(A2=Alapadatok!$A$28,$AS$28,IF(A2=Alapadatok!$A$29,$AS$29,""))))))))))))))))))))))))))))</calculatedColumnFormula>
    </tableColumn>
    <tableColumn id="7" xr3:uid="{00000000-0010-0000-0100-000007000000}" name="Egylábas deadlift (bal) érték" dataDxfId="89">
      <calculatedColumnFormula>Table2[[#This Row],[3RM Egylábas deadlift
(bal) (testsúly%)]]</calculatedColumnFormula>
    </tableColumn>
    <tableColumn id="11" xr3:uid="{00000000-0010-0000-0100-00000B000000}" name="3RM Egylábas deadlift (bal)" dataDxfId="88">
      <calculatedColumnFormula>IF(A2=Alapadatok!$A$2,$AU$2,IF(A2=Alapadatok!$A$3,$AU$3,IF(A2=Alapadatok!$A$4,$AU$4,IF(A2=Alapadatok!$A$5,$AU$5,IF(A2=Alapadatok!$A$6,$AU$6,IF(A2=Alapadatok!$A$7,$AU$7,IF(A2=Alapadatok!$A$8,$AU$8,IF(A2=Alapadatok!$A$9,$AU$9,IF(A2=Alapadatok!$A$10,$AU$10,IF(A2=Alapadatok!$A$11,$AU$11,IF(A2=Alapadatok!$A$12,$AU$12,IF(A2=Alapadatok!$A$13,$AU$13,IF(A2=Alapadatok!$A$14,$AU$14,IF(A2=Alapadatok!$A$15,$AU$15,IF(A2=Alapadatok!$A$16,$AU$16,IF(A2=Alapadatok!$A$17,$AU$17,IF(A2=Alapadatok!$A$18,$AU$18,IF(A2=Alapadatok!$A$19,$AU$19,IF(A2=Alapadatok!$A$20,$AU$20,IF(A2=Alapadatok!$A$21,$AU$21,IF(A2=Alapadatok!$A$22,$AU$22,IF(A2=Alapadatok!$A$23,$AU$23,IF(A2=Alapadatok!$A$24,$AU$24,IF(A2=Alapadatok!$A$25,$AU$25,IF(A2=Alapadatok!$A$26,$AU$26,IF(A2=Alapadatok!$A$27,$AU$27,IF(A2=Alapadatok!$A$28,$AU$28,IF(A2=Alapadatok!$A$29,$AU$29,""))))))))))))))))))))))))))))</calculatedColumnFormula>
    </tableColumn>
    <tableColumn id="24" xr3:uid="{00000000-0010-0000-0100-000018000000}" name="Egylábas deadlift (jobb) érték" dataDxfId="87" dataCellStyle="Százalék">
      <calculatedColumnFormula>Table2[[#This Row],[3RM Egylábas deadlift
(jobb) (testsúly%)]]</calculatedColumnFormula>
    </tableColumn>
    <tableColumn id="23" xr3:uid="{00000000-0010-0000-0100-000017000000}" name="3RM Egylábas deadlift (jobb)" dataDxfId="86" dataCellStyle="Százalék">
      <calculatedColumnFormula>IF(A2=Alapadatok!$A$2,$AW$2,IF(A2=Alapadatok!$A$3,$AW$3,IF(A2=Alapadatok!$A$4,$AW$4,IF(A2=Alapadatok!$A$5,$AW$5,IF(A2=Alapadatok!$A$6,$AW$6,IF(A2=Alapadatok!$A$7,$AW$7,IF(A2=Alapadatok!$A$8,$AW$8,IF(A2=Alapadatok!$A$9,$AW$9,IF(A2=Alapadatok!$A$10,$AW$10,IF(A2=Alapadatok!$A$11,$AW$11,IF(A2=Alapadatok!$A$12,$AW$12,IF(A2=Alapadatok!$A$13,$AW$13,IF(A2=Alapadatok!$A$14,$AW$14,IF(A2=Alapadatok!$A$15,$AW$15,IF(A2=Alapadatok!$A$16,$AW$16,IF(A2=Alapadatok!$A$17,$AW$17,IF(A2=Alapadatok!$A$18,$AW$18,IF(A2=Alapadatok!$A$19,$AW$19,IF(A2=Alapadatok!$A$20,$AW$20,IF(A2=Alapadatok!$A$21,$AW$21,IF(A2=Alapadatok!$A$22,$AW$22,IF(A2=Alapadatok!$A$23,$AW$23,IF(A2=Alapadatok!$A$24,$AW$24,IF(A2=Alapadatok!$A$25,$AW$25,IF(A2=Alapadatok!$A$26,$AW$26,IF(A2=Alapadatok!$A$27,$AW$27,IF(A2=Alapadatok!$A$28,$AW$28,IF(A2=Alapadatok!$A$29,$AW$29,""))))))))))))))))))))))))))))</calculatedColumnFormula>
    </tableColumn>
    <tableColumn id="25" xr3:uid="{00000000-0010-0000-0100-000019000000}" name="3RM Egylábas deadlift (össz.)" dataDxfId="85" dataCellStyle="Százalék">
      <calculatedColumnFormula>IF(A2=Alapadatok!$A$2,$AX$2,IF(A2=Alapadatok!$A$3,$AX$3,IF(A2=Alapadatok!$A$4,$AX$4,IF(A2=Alapadatok!$A$5,$AX$5,IF(A2=Alapadatok!$A$6,$AX$6,IF(A2=Alapadatok!$A$7,$AX$7,IF(A2=Alapadatok!$A$8,$AX$8,IF(A2=Alapadatok!$A$9,$AX$9,IF(A2=Alapadatok!$A$10,$AX$10,IF(A2=Alapadatok!$A$11,$AX$11,IF(A2=Alapadatok!$A$12,$AX$12,IF(A2=Alapadatok!$A$13,$AX$13,IF(A2=Alapadatok!$A$14,$AX$14,IF(A2=Alapadatok!$A$15,$AX$15,IF(A2=Alapadatok!$A$16,$AX$16,IF(A2=Alapadatok!$A$17,$AX$17,IF(A2=Alapadatok!$A$18,$AX$18,IF(A2=Alapadatok!$A$19,$AX$19,IF(A2=Alapadatok!$A$20,$AX$20,IF(A2=Alapadatok!$A$21,$AX$21,IF(A2=Alapadatok!$A$22,$AX$22,IF(A2=Alapadatok!$A$23,$AX$23,IF(A2=Alapadatok!$A$24,$AX$24,IF(A2=Alapadatok!$A$25,$AX$25,IF(A2=Alapadatok!$A$26,$AX$26,IF(A2=Alapadatok!$A$27,$AX$27,IF(A2=Alapadatok!$A$28,$AX$28,IF(A2=Alapadatok!$A$29,$AX$29,""))))))))))))))))))))))))))))</calculatedColumnFormula>
    </tableColumn>
    <tableColumn id="13" xr3:uid="{00000000-0010-0000-0100-00000D000000}" name="Súlypontemelkedés érték" dataDxfId="84">
      <calculatedColumnFormula>Table2[[#This Row],[Súlypontemelkedés
(cm)]]</calculatedColumnFormula>
    </tableColumn>
    <tableColumn id="16" xr3:uid="{00000000-0010-0000-0100-000010000000}" name="Súlypontemelkedés" dataDxfId="83">
      <calculatedColumnFormula>IF(A2=Alapadatok!$A$2,$AZ$2,IF(A2=Alapadatok!$A$3,$AZ$3,IF(A2=Alapadatok!$A$4,$AZ$4,IF(A2=Alapadatok!$A$5,$AZ$5,IF(A2=Alapadatok!$A$6,$AZ$6,IF(A2=Alapadatok!$A$7,$AZ$7,IF(A2=Alapadatok!$A$8,$AZ$8,IF(A2=Alapadatok!$A$9,$AZ$9,IF(A2=Alapadatok!$A$10,$AZ$10,IF(A2=Alapadatok!$A$11,$AZ$11,IF(A2=Alapadatok!$A$12,$AZ$12,IF(A2=Alapadatok!$A$13,$AZ$13,IF(A2=Alapadatok!$A$14,$AZ$14,IF(A2=Alapadatok!$A$15,$AZ$15,IF(A2=Alapadatok!$A$16,$AZ$16,IF(A2=Alapadatok!$A$17,$AZ$17,IF(A2=Alapadatok!$A$18,$AZ$18,IF(A2=Alapadatok!$A$19,$AZ$19,IF(A2=Alapadatok!$A$20,$AZ$20,IF(A2=Alapadatok!$A$21,$AZ$21,IF(A2=Alapadatok!$A$22,$AZ$22,IF(A2=Alapadatok!$A$23,$AZ$23,IF(A2=Alapadatok!$A$24,$AZ$24,IF(A2=Alapadatok!$A$25,$AZ$25,IF(A2=Alapadatok!$A$26,$AZ$26,IF(A2=Alapadatok!$A$27,$AZ$27,IF(A2=Alapadatok!$A$28,$AZ$28,IF(A2=Alapadatok!$A$29,$AZ$29,""))))))))))))))))))))))))))))</calculatedColumnFormula>
    </tableColumn>
    <tableColumn id="20" xr3:uid="{00000000-0010-0000-0100-000014000000}" name="10 mp fekvőtámasz érték" dataDxfId="82">
      <calculatedColumnFormula>Table2[[#This Row],[10 mp fekvőtámasz
(db)]]</calculatedColumnFormula>
    </tableColumn>
    <tableColumn id="19" xr3:uid="{00000000-0010-0000-0100-000013000000}" name="10 mp fekvőtámasz" dataDxfId="81">
      <calculatedColumnFormula>IF(A2=Alapadatok!$A$2,$BB$2,IF(A2=Alapadatok!$A$3,$BB$3,IF(A2=Alapadatok!$A$4,$BB$4,IF(A2=Alapadatok!$A$5,$BB$5,IF(A2=Alapadatok!$A$6,$BB$6,IF(A2=Alapadatok!$A$7,$BB$7,IF(A2=Alapadatok!$A$8,$BB$8,IF(A2=Alapadatok!$A$9,$BB$9,IF(A2=Alapadatok!$A$10,$BB$10,IF(A2=Alapadatok!$A$11,$BB$11,IF(A2=Alapadatok!$A$12,$BB$12,IF(A2=Alapadatok!$A$13,$BB$13,IF(A2=Alapadatok!$A$14,$BB$14,IF(A2=Alapadatok!$A$15,$BB$15,IF(A2=Alapadatok!$A$16,$BB$16,IF(A2=Alapadatok!$A$17,$BB$17,IF(A2=Alapadatok!$A$18,$BB$18,IF(A2=Alapadatok!$A$19,$BB$19,IF(A2=Alapadatok!$A$20,$BB$20,IF(A2=Alapadatok!$A$21,$BB$21,IF(A2=Alapadatok!$A$22,$BB$22,IF(A2=Alapadatok!$A$23,$BB$23,IF(A2=Alapadatok!$A$24,$BB$24,IF(A2=Alapadatok!$A$25,$BB$25,IF(A2=Alapadatok!$A$26,$BB$26,IF(A2=Alapadatok!$A$27,$BB$27,IF(A2=Alapadatok!$A$28,$BB$28,IF(A2=Alapadatok!$A$29,$BB$29,""))))))))))))))))))))))))))))</calculatedColumnFormula>
    </tableColumn>
    <tableColumn id="32" xr3:uid="{00000000-0010-0000-0100-000020000000}" name="3x Helyből távolugrás érték" dataDxfId="80">
      <calculatedColumnFormula>Table2[[#This Row],[3x Súlypontemelkedés
(összesen) (cm)]]</calculatedColumnFormula>
    </tableColumn>
    <tableColumn id="31" xr3:uid="{00000000-0010-0000-0100-00001F000000}" name="3x Súlypontemelkedés" dataDxfId="79">
      <calculatedColumnFormula>IF(A2=Alapadatok!$A$2,$BD$2,IF(A2=Alapadatok!$A$3,$BD$3,IF(A2=Alapadatok!$A$4,$BD$4,IF(A2=Alapadatok!$A$5,$BD$5,IF(A2=Alapadatok!$A$6,$BD$6,IF(A2=Alapadatok!$A$7,$BD$7,IF(A2=Alapadatok!$A$8,$BD$8,IF(A2=Alapadatok!$A$9,$BD$9,IF(A2=Alapadatok!$A$10,$BD$10,IF(A2=Alapadatok!$A$11,$BD$11,IF(A2=Alapadatok!$A$12,$BD$12,IF(A2=Alapadatok!$A$13,$BD$13,IF(A2=Alapadatok!$A$14,$BD$14,IF(A2=Alapadatok!$A$15,$BD$15,IF(A2=Alapadatok!$A$16,$BD$16,IF(A2=Alapadatok!$A$17,$BD$17,IF(A2=Alapadatok!$A$18,$BD$18,IF(A2=Alapadatok!$A$19,$BD$19,IF(A2=Alapadatok!$A$20,$BD$20,IF(A2=Alapadatok!$A$21,$BD$21,IF(A2=Alapadatok!$A$22,$BD$22,IF(A2=Alapadatok!$A$23,$BD$23,IF(A2=Alapadatok!$A$24,$BD$24,IF(A2=Alapadatok!$A$25,$BD$25,IF(A2=Alapadatok!$A$26,$BD$26,IF(A2=Alapadatok!$A$27,$BD$27,IF(A2=Alapadatok!$A$28,$BD$28,IF(A2=Alapadatok!$A$29,$BD$29,""))))))))))))))))))))))))))))</calculatedColumnFormula>
    </tableColumn>
    <tableColumn id="30" xr3:uid="{00000000-0010-0000-0100-00001E000000}" name="3x 10 mp fekvőtámasz érték" dataDxfId="78">
      <calculatedColumnFormula>Table2[[#This Row],[3x 10 mp fekvőtámasz
(összesen) (db)]]</calculatedColumnFormula>
    </tableColumn>
    <tableColumn id="26" xr3:uid="{00000000-0010-0000-0100-00001A000000}" name="3x 10 mp fekvőtámasz" dataDxfId="77">
      <calculatedColumnFormula>IF(A2=Alapadatok!$A$2,$BF$2,IF(A2=Alapadatok!$A$3,$BF$3,IF(A2=Alapadatok!$A$4,$BF$4,IF(A2=Alapadatok!$A$5,$BF$5,IF(A2=Alapadatok!$A$6,$BF$6,IF(A2=Alapadatok!$A$7,$BF$7,IF(A2=Alapadatok!$A$8,$BF$8,IF(A2=Alapadatok!$A$9,$BF$9,IF(A2=Alapadatok!$A$10,$BF$10,IF(A2=Alapadatok!$A$11,$BF$11,IF(A2=Alapadatok!$A$12,$BF$12,IF(A2=Alapadatok!$A$13,$BF$13,IF(A2=Alapadatok!$A$14,$BF$14,IF(A2=Alapadatok!$A$15,$BF$15,IF(A2=Alapadatok!$A$16,$BF$16,IF(A2=Alapadatok!$A$17,$BF$17,IF(A2=Alapadatok!$A$18,$BF$18,IF(A2=Alapadatok!$A$19,$BF$19,IF(A2=Alapadatok!$A$20,$BF$20,IF(A2=Alapadatok!$A$21,$BF$21,IF(A2=Alapadatok!$A$22,$BF$22,IF(A2=Alapadatok!$A$23,$BF$23,IF(A2=Alapadatok!$A$24,$BF$24,IF(A2=Alapadatok!$A$25,$BF$25,IF(A2=Alapadatok!$A$26,$BF$26,IF(A2=Alapadatok!$A$27,$BF$27,IF(A2=Alapadatok!$A$28,$BF$28,IF(A2=Alapadatok!$A$29,$BF$29,""))))))))))))))))))))))))))))</calculatedColumnFormula>
    </tableColumn>
    <tableColumn id="12" xr3:uid="{00000000-0010-0000-0100-00000C000000}" name="RHR érték" dataDxfId="76">
      <calculatedColumnFormula>Table2[[#This Row],[RHR]]</calculatedColumnFormula>
    </tableColumn>
    <tableColumn id="17" xr3:uid="{00000000-0010-0000-0100-000011000000}" name="RHR" dataDxfId="75">
      <calculatedColumnFormula>IF(A2=Alapadatok!$A$2,$BH$2,IF(A2=Alapadatok!$A$3,$BH$3,IF(A2=Alapadatok!$A$4,$BH$4,IF(A2=Alapadatok!$A$5,$BH$5,IF(A2=Alapadatok!$A$6,$BH$6,IF(A2=Alapadatok!$A$7,$BH$7,IF(A2=Alapadatok!$A$8,$BH$8,IF(A2=Alapadatok!$A$9,$BH$9,IF(A2=Alapadatok!$A$10,$BH$10,IF(A2=Alapadatok!$A$11,$BH$11,IF(A2=Alapadatok!$A$12,$BH$12,IF(A2=Alapadatok!$A$13,$BH$13,IF(A2=Alapadatok!$A$14,$BH$14,IF(A2=Alapadatok!$A$15,$BH$15,IF(A2=Alapadatok!$A$16,$BH$16,IF(A2=Alapadatok!$A$17,$BH$17,IF(A2=Alapadatok!$A$18,$BH$18,IF(A2=Alapadatok!$A$19,$BH$19,IF(A2=Alapadatok!$A$20,$BH$20,IF(A2=Alapadatok!$A$21,$BH$21,IF(A2=Alapadatok!$A$22,$BH$22,IF(A2=Alapadatok!$A$23,$BH$23,IF(A2=Alapadatok!$A$24,$BH$24,IF(A2=Alapadatok!$A$25,$BH$25,IF(A2=Alapadatok!$A$26,$BH$26,IF(A2=Alapadatok!$A$27,$BH$27,IF(A2=Alapadatok!$A$28,$BH$28,IF(A2=Alapadatok!$A$29,$BH$29,""))))))))))))))))))))))))))))</calculatedColumnFormula>
    </tableColumn>
    <tableColumn id="14" xr3:uid="{00000000-0010-0000-0100-00000E000000}" name="HRR érték" dataDxfId="74">
      <calculatedColumnFormula>Table2[[#This Row],[HRR]]</calculatedColumnFormula>
    </tableColumn>
    <tableColumn id="18" xr3:uid="{00000000-0010-0000-0100-000012000000}" name="HRR" dataDxfId="73">
      <calculatedColumnFormula>IF(A2=Alapadatok!$A$2,$BJ$2,IF(A2=Alapadatok!$A$3,$BJ$3,IF(A2=Alapadatok!$A$4,$BJ$4,IF(A2=Alapadatok!$A$5,$BJ$5,IF(A2=Alapadatok!$A$6,$BJ$6,IF(A2=Alapadatok!$A$7,$BJ$7,IF(A2=Alapadatok!$A$8,$BJ$8,IF(A2=Alapadatok!$A$9,$BJ$9,IF(A2=Alapadatok!$A$10,$BJ$10,IF(A2=Alapadatok!$A$11,$BJ$11,IF(A2=Alapadatok!$A$12,$BJ$12,IF(A2=Alapadatok!$A$13,$BJ$13,IF(A2=Alapadatok!$A$14,$BJ$14,IF(A2=Alapadatok!$A$15,$BJ$15,IF(A2=Alapadatok!$A$16,$BJ$16,IF(A2=Alapadatok!$A$17,$BJ$17,IF(A2=Alapadatok!$A$18,$BJ$18,IF(A2=Alapadatok!$A$19,$BJ$19,IF(A2=Alapadatok!$A$20,$BJ$20,IF(A2=Alapadatok!$A$21,$BJ$21,IF(A2=Alapadatok!$A$22,$BJ$22,IF(A2=Alapadatok!$A$23,$BJ$23,IF(A2=Alapadatok!$A$24,$BJ$24,IF(A2=Alapadatok!$A$25,$BJ$25,IF(A2=Alapadatok!$A$26,$BJ$26,IF(A2=Alapadatok!$A$27,$BJ$27,IF(A2=Alapadatok!$A$28,$BJ$28,IF(A2=Alapadatok!$A$29,$BJ$29,""))))))))))))))))))))))))))))</calculatedColumnFormula>
    </tableColumn>
    <tableColumn id="21" xr3:uid="{00000000-0010-0000-0100-000015000000}" name="FMS érték" dataDxfId="72">
      <calculatedColumnFormula>Table2[[#This Row],[FMS pontszám]]</calculatedColumnFormula>
    </tableColumn>
    <tableColumn id="22" xr3:uid="{00000000-0010-0000-0100-000016000000}" name="FMS szimmetria" dataDxfId="71">
      <calculatedColumnFormula>Table2[[#This Row],[FMS szimmetria]]</calculatedColumnFormula>
    </tableColumn>
    <tableColumn id="15" xr3:uid="{00000000-0010-0000-0100-00000F000000}" name="FMS" dataDxfId="70">
      <calculatedColumnFormula>IF(A2=Alapadatok!$A$2,$BM$2,IF(A2=Alapadatok!$A$3,$BM$3,IF(A2=Alapadatok!$A$4,$BM$4,IF(A2=Alapadatok!$A$5,$BM$5,IF(A2=Alapadatok!$A$6,$BM$6,IF(A2=Alapadatok!$A$7,$BM$7,IF(A2=Alapadatok!$A$8,$BM$8,IF(A2=Alapadatok!$A$9,$BM$9,IF(A2=Alapadatok!$A$10,$BM$10,IF(A2=Alapadatok!$A$11,$BM$11,IF(A2=Alapadatok!$A$12,$BM$12,IF(A2=Alapadatok!$A$13,$BM$13,IF(A2=Alapadatok!$A$14,$BM$14,IF(A2=Alapadatok!$A$15,$BM$15,IF(A2=Alapadatok!$A$16,$BM$16,IF(A2=Alapadatok!$A$17,$BM$17,IF(A2=Alapadatok!$A$18,$BM$18,IF(A2=Alapadatok!$A$19,$BM$19,IF(A2=Alapadatok!$A$20,$BM$20,IF(A2=Alapadatok!$A$21,$BM$21,IF(A2=Alapadatok!$A$22,$BM$22,IF(A2=Alapadatok!$A$23,$BM$23,IF(A2=Alapadatok!$A$24,$BM$24,IF(A2=Alapadatok!$A$25,$BM$25,IF(A2=Alapadatok!$A$26,$BM$26,IF(A2=Alapadatok!$A$27,$BM$27,IF(A2=Alapadatok!$A$28,$BM$28,IF(A2=Alapadatok!$A$29,$BM$29,""))))))))))))))))))))))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24625" displayName="Table24625" ref="A1:G29" totalsRowShown="0" headerRowDxfId="69" dataDxfId="68" tableBorderDxfId="67">
  <autoFilter ref="A1:G29" xr:uid="{00000000-0009-0000-0100-000004000000}"/>
  <tableColumns count="7">
    <tableColumn id="2" xr3:uid="{00000000-0010-0000-0200-000002000000}" name="Név (legördülő lista)" dataDxfId="66">
      <calculatedColumnFormula>Alapadatok!A2</calculatedColumnFormula>
    </tableColumn>
    <tableColumn id="20" xr3:uid="{00000000-0010-0000-0200-000014000000}" name="Erő" dataDxfId="65">
      <calculatedColumnFormula>IF(A2=Alapadatok!$A$2,$K$2,IF(A2=Alapadatok!$A$3,$K$3,IF(A2=Alapadatok!$A$4,$K$4,IF(A2=Alapadatok!$A$5,$K$5,IF(A2=Alapadatok!$A$6,$K$6,IF(A2=Alapadatok!$A$7,$K$7,IF(A2=Alapadatok!$A$8,$K$8,IF(A2=Alapadatok!$A$9,$K$9,IF(A2=Alapadatok!$A$10,$K$10,IF(A2=Alapadatok!$A$11,$K$11,IF(A2=Alapadatok!$A$12,$K$12,IF(A2=Alapadatok!$A$13,$K$13,IF(A2=Alapadatok!$A$14,$K$14,IF(A2=Alapadatok!$A$15,$K$15,IF(A2=Alapadatok!$A$16,$K$16,IF(A2=Alapadatok!$A$17,$K$17,IF(A2=Alapadatok!$A$18,$K$18,IF(A2=Alapadatok!$A$19,$K$19,IF(A2=Alapadatok!$A$20,$K$20,IF(A2=Alapadatok!$A$21,$K$21,IF(A2=Alapadatok!$A$22,$K$22,IF(A2=Alapadatok!$A$23,$K$23,IF(A2=Alapadatok!$A$24,$K$24,IF(A2=Alapadatok!$A$25,$K$25,IF(A2=Alapadatok!$A$26,$K$26,IF(A2=Alapadatok!$A$27,$K$27,IF(A2=Alapadatok!$A$28,$K$28,IF(A2=Alapadatok!$A$29,$K$29,""))))))))))))))))))))))))))))</calculatedColumnFormula>
    </tableColumn>
    <tableColumn id="21" xr3:uid="{00000000-0010-0000-0200-000015000000}" name="Általános állóképesség" dataDxfId="64">
      <calculatedColumnFormula>IF(A2=Alapadatok!$A$2,$L$2,IF(A2=Alapadatok!$A$3,$L$3,IF(A2=Alapadatok!$A$4,$L$4,IF(A2=Alapadatok!$A$5,$L$5,IF(A2=Alapadatok!$A$6,$L$6,IF(A2=Alapadatok!$A$7,$L$7,IF(A2=Alapadatok!$A$8,$L$8,IF(A2=Alapadatok!$A$9,$L$9,IF(A2=Alapadatok!$A$10,$L$10,IF(A2=Alapadatok!$A$11,$L$11,IF(A2=Alapadatok!$A$12,$L$12,IF(A2=Alapadatok!$A$13,$L$13,IF(A2=Alapadatok!$A$14,$L$14,IF(A2=Alapadatok!$A$15,$L$15,IF(A2=Alapadatok!$A$16,$L$16,IF(A2=Alapadatok!$A$17,$L$17,IF(A2=Alapadatok!$A$18,$L$18,IF(A2=Alapadatok!$A$19,$L$19,IF(A2=Alapadatok!$A$20,$L$20,IF(A2=Alapadatok!$A$21,$L$21,IF(A2=Alapadatok!$A$22,$L$22,IF(A2=Alapadatok!$A$23,$L$23,IF(A2=Alapadatok!$A$24,$L$24,IF(A2=Alapadatok!$A$25,$L$25,IF(A2=Alapadatok!$A$26,$L$26,IF(A2=Alapadatok!$A$27,$L$27,IF(A2=Alapadatok!$A$28,$L$28,IF(A2=Alapadatok!$A$29,$L$29,""))))))))))))))))))))))))))))</calculatedColumnFormula>
    </tableColumn>
    <tableColumn id="22" xr3:uid="{00000000-0010-0000-0200-000016000000}" name="Erőállóképesség" dataDxfId="63">
      <calculatedColumnFormula>IF(A2=Alapadatok!$A$2,$M$2,IF(A2=Alapadatok!$A$3,$M$3,IF(A2=Alapadatok!$A$4,$M$4,IF(A2=Alapadatok!$A$5,$M$5,IF(A2=Alapadatok!$A$6,$M$6,IF(A2=Alapadatok!$A$7,$M$7,IF(A2=Alapadatok!$A$8,$M$8,IF(A2=Alapadatok!$A$9,$M$9,IF(A2=Alapadatok!$A$10,$M$10,IF(A2=Alapadatok!$A$11,$M$11,IF(A2=Alapadatok!$A$12,$M$12,IF(A2=Alapadatok!$A$13,$M$13,IF(A2=Alapadatok!$A$14,$M$14,IF(A2=Alapadatok!$A$15,$M$15,IF(A2=Alapadatok!$A$16,$M$16,IF(A2=Alapadatok!$A$17,$M$17,IF(A2=Alapadatok!$A$18,$M$18,IF(A2=Alapadatok!$A$19,$M$19,IF(A2=Alapadatok!$A$20,$M$20,IF(A2=Alapadatok!$A$21,$M$21,IF(A2=Alapadatok!$A$22,$M$22,IF(A2=Alapadatok!$A$23,$M$23,IF(A2=Alapadatok!$A$24,$M$24,IF(A2=Alapadatok!$A$25,$M$25,IF(A2=Alapadatok!$A$26,$M$26,IF(A2=Alapadatok!$A$27,$M$27,IF(A2=Alapadatok!$A$28,$M$28,IF(A2=Alapadatok!$A$29,$M$29,""))))))))))))))))))))))))))))</calculatedColumnFormula>
    </tableColumn>
    <tableColumn id="23" xr3:uid="{00000000-0010-0000-0200-000017000000}" name="Robbanékonyság" dataDxfId="62">
      <calculatedColumnFormula>IF(A2=Alapadatok!$A$2,$N$2,IF(A2=Alapadatok!$A$3,$N$3,IF(A2=Alapadatok!$A$4,$N$4,IF(A2=Alapadatok!$A$5,$N$5,IF(A2=Alapadatok!$A$6,$N$6,IF(A2=Alapadatok!$A$7,$N$7,IF(A2=Alapadatok!$A$8,$N$8,IF(A2=Alapadatok!$A$9,$N$9,IF(A2=Alapadatok!$A$10,$N$10,IF(A2=Alapadatok!$A$11,$N$11,IF(A2=Alapadatok!$A$12,$N$12,IF(A2=Alapadatok!$A$13,$N$13,IF(A2=Alapadatok!$A$14,$N$14,IF(A2=Alapadatok!$A$15,$N$15,IF(A2=Alapadatok!$A$16,$N$16,IF(A2=Alapadatok!$A$17,$N$17,IF(A2=Alapadatok!$A$18,$N$18,IF(A2=Alapadatok!$A$19,$N$19,IF(A2=Alapadatok!$A$20,$N$20,IF(A2=Alapadatok!$A$21,$N$21,IF(A2=Alapadatok!$A$22,$N$22,IF(A2=Alapadatok!$A$23,$N$23,IF(A2=Alapadatok!$A$24,$N$24,IF(A2=Alapadatok!$A$25,$N$25,IF(A2=Alapadatok!$A$26,$N$26,IF(A2=Alapadatok!$A$27,$N$27,IF(A2=Alapadatok!$A$28,$N$28,IF(A2=Alapadatok!$A$29,$N$29,""))))))))))))))))))))))))))))</calculatedColumnFormula>
    </tableColumn>
    <tableColumn id="1" xr3:uid="{00000000-0010-0000-0200-000001000000}" name="Robbanékonysági erőállóképesség" dataDxfId="61">
      <calculatedColumnFormula>IF(A2=Alapadatok!$A$2,$O$2,IF(A2=Alapadatok!$A$3,$O$3,IF(A2=Alapadatok!$A$4,$O$4,IF(A2=Alapadatok!$A$5,$O$5,IF(A2=Alapadatok!$A$6,$O$6,IF(A2=Alapadatok!$A$7,$O$7,IF(A2=Alapadatok!$A$8,$O$8,IF(A2=Alapadatok!$A$9,$O$9,IF(A2=Alapadatok!$A$10,$O$10,IF(A2=Alapadatok!$A$11,$O$11,IF(A2=Alapadatok!$A$12,$O$12,IF(A2=Alapadatok!$A$13,$O$13,IF(A2=Alapadatok!$A$14,$O$14,IF(A2=Alapadatok!$A$15,$O$15,IF(A2=Alapadatok!$A$16,$O$16,IF(A2=Alapadatok!$A$17,$O$17,IF(A2=Alapadatok!$A$18,$O$18,IF(A2=Alapadatok!$A$19,$O$19,IF(A2=Alapadatok!$A$20,$O$20,IF(A2=Alapadatok!$A$21,$O$21,IF(A2=Alapadatok!$A$22,$O$22,IF(A2=Alapadatok!$A$23,$O$23,IF(A2=Alapadatok!$A$24,$O$24,IF(A2=Alapadatok!$A$25,$O$25,IF(A2=Alapadatok!$A$26,$O$26,IF(A2=Alapadatok!$A$27,$O$27,IF(A2=Alapadatok!$A$28,$O$28,IF(A2=Alapadatok!$A$29,$O$29,""))))))))))))))))))))))))))))</calculatedColumnFormula>
    </tableColumn>
    <tableColumn id="24" xr3:uid="{00000000-0010-0000-0200-000018000000}" name="FMS" dataDxfId="60">
      <calculatedColumnFormula>IF(A2=Alapadatok!$A$2,$P$2,IF(A2=Alapadatok!$A$3,$P$3,IF(A2=Alapadatok!$A$4,$P$4,IF(A2=Alapadatok!$A$5,$P$5,IF(A2=Alapadatok!$A$6,$P$6,IF(A2=Alapadatok!$A$7,$P$7,IF(A2=Alapadatok!$A$8,$P$8,IF(A2=Alapadatok!$A$9,$P$9,IF(A2=Alapadatok!$A$10,$P$10,IF(A2=Alapadatok!$A$11,$P$11,IF(A2=Alapadatok!$A$12,$P$12,IF(A2=Alapadatok!$A$13,$P$13,IF(A2=Alapadatok!$A$14,$P$14,IF(A2=Alapadatok!$A$15,$P$15,IF(A2=Alapadatok!$A$16,$P$16,IF(A2=Alapadatok!$A$17,$P$17,IF(A2=Alapadatok!$A$18,$P$18,IF(A2=Alapadatok!$A$19,$P$19,IF(A2=Alapadatok!$A$20,$P$20,IF(A2=Alapadatok!$A$21,$P$21,IF(A2=Alapadatok!$A$22,$P$22,IF(A2=Alapadatok!$A$23,$P$23,IF(A2=Alapadatok!$A$24,$P$24,IF(A2=Alapadatok!$A$25,$P$25,IF(A2=Alapadatok!$A$26,$P$26,IF(A2=Alapadatok!$A$27,$P$27,IF(A2=Alapadatok!$A$28,$P$28,IF(A2=Alapadatok!$A$29,$P$29,"")))))))))))))))))))))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24627" displayName="Table24627" ref="A1:C29" totalsRowShown="0" headerRowDxfId="59" dataDxfId="58" tableBorderDxfId="57">
  <autoFilter ref="A1:C29" xr:uid="{00000000-0009-0000-0100-000006000000}"/>
  <tableColumns count="3">
    <tableColumn id="2" xr3:uid="{00000000-0010-0000-0300-000002000000}" name="Név (legördülő lista)" dataDxfId="56">
      <calculatedColumnFormula>Alapadatok!A2</calculatedColumnFormula>
    </tableColumn>
    <tableColumn id="20" xr3:uid="{00000000-0010-0000-0300-000014000000}" name="Aerob" dataDxfId="55">
      <calculatedColumnFormula>IF(A2=Alapadatok!$A$2,$G$2,IF(A2=Alapadatok!$A$3,$G$3,IF(A2=Alapadatok!$A$4,$G$4,IF(A2=Alapadatok!$A$5,$G$5,IF(A2=Alapadatok!$A$6,$G$6,IF(A2=Alapadatok!$A$7,$G$7,IF(A2=Alapadatok!$A$8,$G$8,IF(A2=Alapadatok!$A$9,$G$9,IF(A2=Alapadatok!$A$10,$G$10,IF(A2=Alapadatok!$A$11,$G$11,IF(A2=Alapadatok!$A$12,$G$12,IF(A2=Alapadatok!$A$13,$G$13,IF(A2=Alapadatok!$A$14,$G$14,IF(A2=Alapadatok!$A$15,$G$15,IF(A2=Alapadatok!$A$16,$G$16,IF(A2=Alapadatok!$A$17,$G$17,IF(A2=Alapadatok!$A$18,$G$18,IF(A2=Alapadatok!$A$19,$G$19,IF(A2=Alapadatok!$A$20,$G$20,IF(A2=Alapadatok!$A$21,$G$21,IF(A2=Alapadatok!$A$22,$G$22,IF(A2=Alapadatok!$A$23,$G$23,IF(A2=Alapadatok!$A$24,$G$24,IF(A2=Alapadatok!$A$25,$G$25,IF(A2=Alapadatok!$A$26,$G$26,IF(A2=Alapadatok!$A$27,$G$27,IF(A2=Alapadatok!$A$28,$G$28,IF(A2=Alapadatok!$A$29,$G$29,""))))))))))))))))))))))))))))</calculatedColumnFormula>
    </tableColumn>
    <tableColumn id="22" xr3:uid="{00000000-0010-0000-0300-000016000000}" name="Anaerob" dataDxfId="54">
      <calculatedColumnFormula>IF(A2=Alapadatok!$A$2,$H$2,IF(A2=Alapadatok!$A$3,$H$3,IF(A2=Alapadatok!$A$4,$H$4,IF(A2=Alapadatok!$A$5,$H$5,IF(A2=Alapadatok!$A$6,$H$6,IF(A2=Alapadatok!$A$7,$H$7,IF(A2=Alapadatok!$A$8,$H$8,IF(A2=Alapadatok!$A$9,$H$9,IF(A2=Alapadatok!$A$10,$H$10,IF(A2=Alapadatok!$A$11,$H$11,IF(A2=Alapadatok!$A$12,$H$12,IF(A2=Alapadatok!$A$13,$H$13,IF(A2=Alapadatok!$A$14,$H$14,IF(A2=Alapadatok!$A$15,$H$15,IF(A2=Alapadatok!$A$16,$H$16,IF(A2=Alapadatok!$A$17,$H$17,IF(A2=Alapadatok!$A$18,$H$18,IF(A2=Alapadatok!$A$19,$H$19,IF(A2=Alapadatok!$A$20,$H$20,IF(A2=Alapadatok!$A$21,$H$21,IF(A2=Alapadatok!$A$22,$H$22,IF(A2=Alapadatok!$A$23,$H$23,IF(A2=Alapadatok!$A$24,$H$24,IF(A2=Alapadatok!$A$25,$H$25,IF(A2=Alapadatok!$A$26,$H$26,IF(A2=Alapadatok!$A$27,$H$27,IF(A2=Alapadatok!$A$28,$H$28,IF(A2=Alapadatok!$A$29,$H$29,""))))))))))))))))))))))))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462548" displayName="Table2462548" ref="A1:Y29" totalsRowShown="0" headerRowDxfId="53" dataDxfId="52">
  <autoFilter ref="A1:Y29" xr:uid="{00000000-0009-0000-0100-000007000000}"/>
  <sortState xmlns:xlrd2="http://schemas.microsoft.com/office/spreadsheetml/2017/richdata2" ref="A2:U11">
    <sortCondition descending="1" ref="K1:K11"/>
  </sortState>
  <tableColumns count="25">
    <tableColumn id="2" xr3:uid="{00000000-0010-0000-0400-000002000000}" name="Név" dataDxfId="51">
      <calculatedColumnFormula>'Pontozás + Készségek'!A38</calculatedColumnFormula>
    </tableColumn>
    <tableColumn id="3" xr3:uid="{00000000-0010-0000-0400-000003000000}" name="VO2max" dataDxfId="50">
      <calculatedColumnFormula>Table2462[[#This Row],[VO2max]]</calculatedColumnFormula>
    </tableColumn>
    <tableColumn id="1" xr3:uid="{00000000-0010-0000-0400-000001000000}" name="Max. fekvőtámasz" dataDxfId="49">
      <calculatedColumnFormula>Table2462[[#This Row],[Max. fekvőtámasz]]</calculatedColumnFormula>
    </tableColumn>
    <tableColumn id="4" xr3:uid="{00000000-0010-0000-0400-000004000000}" name="Max. guggolás" dataDxfId="48">
      <calculatedColumnFormula>Table2462[[#This Row],[Max. guggolás]]</calculatedColumnFormula>
    </tableColumn>
    <tableColumn id="6" xr3:uid="{00000000-0010-0000-0400-000006000000}" name="3RM Padon nyomás (bal)" dataDxfId="47">
      <calculatedColumnFormula>Table2462[[#This Row],[3RM Padon nyomás (bal)]]</calculatedColumnFormula>
    </tableColumn>
    <tableColumn id="22" xr3:uid="{00000000-0010-0000-0400-000016000000}" name="3RM Padon nyomás (jobb)" dataDxfId="46" dataCellStyle="Százalék">
      <calculatedColumnFormula>Table2462[[#This Row],[3RM Padon nyomás (jobb)]]</calculatedColumnFormula>
    </tableColumn>
    <tableColumn id="21" xr3:uid="{00000000-0010-0000-0400-000015000000}" name="3RM Padon nyomás (össz.)" dataDxfId="45" dataCellStyle="Százalék">
      <calculatedColumnFormula>Table2462[[#This Row],[3RM Padon nyomás (össz.)]]</calculatedColumnFormula>
    </tableColumn>
    <tableColumn id="5" xr3:uid="{00000000-0010-0000-0400-000005000000}" name="3RM Egylábas deadlift (bal)" dataDxfId="44">
      <calculatedColumnFormula>Table2462[[#This Row],[3RM Egylábas deadlift (bal)]]</calculatedColumnFormula>
    </tableColumn>
    <tableColumn id="8" xr3:uid="{00000000-0010-0000-0400-000008000000}" name="3RM Egylábas deadlift (jobb)" dataDxfId="43">
      <calculatedColumnFormula>Table2462[[#This Row],[3RM Egylábas deadlift (jobb)]]</calculatedColumnFormula>
    </tableColumn>
    <tableColumn id="10" xr3:uid="{00000000-0010-0000-0400-00000A000000}" name="3RM Egylábas deadlift (össz.)" dataDxfId="42">
      <calculatedColumnFormula>Table2462[[#This Row],[3RM Egylábas deadlift (össz.)]]</calculatedColumnFormula>
    </tableColumn>
    <tableColumn id="9" xr3:uid="{00000000-0010-0000-0400-000009000000}" name="Súlypontemelkedés" dataDxfId="41">
      <calculatedColumnFormula>Table2462[[#This Row],[Súlypontemelkedés]]</calculatedColumnFormula>
    </tableColumn>
    <tableColumn id="13" xr3:uid="{00000000-0010-0000-0400-00000D000000}" name="10 mp fekvőtámasz" dataDxfId="40">
      <calculatedColumnFormula>Table2462[[#This Row],[10 mp fekvőtámasz]]</calculatedColumnFormula>
    </tableColumn>
    <tableColumn id="24" xr3:uid="{00000000-0010-0000-0400-000018000000}" name="3x Súlypontemelkedés" dataDxfId="39">
      <calculatedColumnFormula>Table2462[[#This Row],[3x Súlypontemelkedés]]</calculatedColumnFormula>
    </tableColumn>
    <tableColumn id="23" xr3:uid="{00000000-0010-0000-0400-000017000000}" name="3x 10 mp fekvőtámasz" dataDxfId="38">
      <calculatedColumnFormula>Table2462[[#This Row],[3x 10 mp fekvőtámasz]]</calculatedColumnFormula>
    </tableColumn>
    <tableColumn id="7" xr3:uid="{00000000-0010-0000-0400-000007000000}" name="RHR" dataDxfId="37">
      <calculatedColumnFormula>Table2462[[#This Row],[RHR]]</calculatedColumnFormula>
    </tableColumn>
    <tableColumn id="11" xr3:uid="{00000000-0010-0000-0400-00000B000000}" name="HRR" dataDxfId="36">
      <calculatedColumnFormula>Table2462[[#This Row],[HRR]]</calculatedColumnFormula>
    </tableColumn>
    <tableColumn id="25" xr3:uid="{00000000-0010-0000-0400-000019000000}" name="FMS" dataDxfId="35" dataCellStyle="Százalék">
      <calculatedColumnFormula>Table2462[[#This Row],[FMS]]</calculatedColumnFormula>
    </tableColumn>
    <tableColumn id="16" xr3:uid="{00000000-0010-0000-0400-000010000000}" name="Erő" dataDxfId="34">
      <calculatedColumnFormula>'Pontozás + Készségek'!C38</calculatedColumnFormula>
    </tableColumn>
    <tableColumn id="12" xr3:uid="{00000000-0010-0000-0400-00000C000000}" name="Általános állóképesség" dataDxfId="33">
      <calculatedColumnFormula>'Pontozás + Készségek'!E38</calculatedColumnFormula>
    </tableColumn>
    <tableColumn id="17" xr3:uid="{00000000-0010-0000-0400-000011000000}" name="Erőállóképesség" dataDxfId="32">
      <calculatedColumnFormula>'Pontozás + Készségek'!G38</calculatedColumnFormula>
    </tableColumn>
    <tableColumn id="14" xr3:uid="{00000000-0010-0000-0400-00000E000000}" name="Robbanékonyság" dataDxfId="31">
      <calculatedColumnFormula>'Pontozás + Készségek'!I38</calculatedColumnFormula>
    </tableColumn>
    <tableColumn id="20" xr3:uid="{00000000-0010-0000-0400-000014000000}" name="Robbanékonysági erőállóképesség" dataDxfId="30">
      <calculatedColumnFormula>'Pontozás + Készségek'!K38</calculatedColumnFormula>
    </tableColumn>
    <tableColumn id="18" xr3:uid="{00000000-0010-0000-0400-000012000000}" name="FMS2" dataDxfId="29">
      <calculatedColumnFormula>'Pontozás + Készségek'!L38</calculatedColumnFormula>
    </tableColumn>
    <tableColumn id="19" xr3:uid="{00000000-0010-0000-0400-000013000000}" name="Aerob" dataDxfId="28">
      <calculatedColumnFormula>'Pontozás + Készségek'!N38</calculatedColumnFormula>
    </tableColumn>
    <tableColumn id="15" xr3:uid="{00000000-0010-0000-0400-00000F000000}" name="Anaerob" dataDxfId="27">
      <calculatedColumnFormula>'Pontozás + Készségek'!P38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24625484" displayName="Table24625484" ref="A1:Y29" totalsRowShown="0" headerRowDxfId="26" dataDxfId="25">
  <autoFilter ref="A1:Y29" xr:uid="{00000000-0009-0000-0100-000003000000}"/>
  <sortState xmlns:xlrd2="http://schemas.microsoft.com/office/spreadsheetml/2017/richdata2" ref="A2:U11">
    <sortCondition descending="1" ref="K1:K11"/>
  </sortState>
  <tableColumns count="25">
    <tableColumn id="2" xr3:uid="{00000000-0010-0000-0500-000002000000}" name="Név" dataDxfId="24">
      <calculatedColumnFormula>Alapadatok!A2</calculatedColumnFormula>
    </tableColumn>
    <tableColumn id="3" xr3:uid="{00000000-0010-0000-0500-000003000000}" name="VO2max" dataDxfId="23">
      <calculatedColumnFormula>Table2462[[#This Row],[VO2max]]</calculatedColumnFormula>
    </tableColumn>
    <tableColumn id="1" xr3:uid="{00000000-0010-0000-0500-000001000000}" name="Max. fekvőtámasz" dataDxfId="22">
      <calculatedColumnFormula>Table2462[[#This Row],[Max. fekvőtámasz]]</calculatedColumnFormula>
    </tableColumn>
    <tableColumn id="4" xr3:uid="{00000000-0010-0000-0500-000004000000}" name="Max. guggolás" dataDxfId="21">
      <calculatedColumnFormula>Table2462[[#This Row],[Max. guggolás]]</calculatedColumnFormula>
    </tableColumn>
    <tableColumn id="6" xr3:uid="{00000000-0010-0000-0500-000006000000}" name="3RM Padon nyomás (bal)" dataDxfId="20">
      <calculatedColumnFormula>Table2462[[#This Row],[3RM Padon nyomás (bal)]]</calculatedColumnFormula>
    </tableColumn>
    <tableColumn id="22" xr3:uid="{00000000-0010-0000-0500-000016000000}" name="3RM Padon nyomás (jobb)" dataDxfId="19" dataCellStyle="Százalék">
      <calculatedColumnFormula>Table2462[[#This Row],[3RM Padon nyomás (jobb)]]</calculatedColumnFormula>
    </tableColumn>
    <tableColumn id="21" xr3:uid="{00000000-0010-0000-0500-000015000000}" name="3RM Padon nyomás (össz.)" dataDxfId="18" dataCellStyle="Százalék">
      <calculatedColumnFormula>Table2462[[#This Row],[3RM Padon nyomás (össz.)]]</calculatedColumnFormula>
    </tableColumn>
    <tableColumn id="5" xr3:uid="{00000000-0010-0000-0500-000005000000}" name="3RM Egylábas deadlift (bal)" dataDxfId="17">
      <calculatedColumnFormula>Table2462[[#This Row],[3RM Egylábas deadlift (bal)]]</calculatedColumnFormula>
    </tableColumn>
    <tableColumn id="8" xr3:uid="{00000000-0010-0000-0500-000008000000}" name="3RM Egylábas deadlift (jobb)" dataDxfId="16">
      <calculatedColumnFormula>Table2462[[#This Row],[3RM Egylábas deadlift (jobb)]]</calculatedColumnFormula>
    </tableColumn>
    <tableColumn id="10" xr3:uid="{00000000-0010-0000-0500-00000A000000}" name="3RM Egylábas deadlift (össz.)" dataDxfId="15">
      <calculatedColumnFormula>Table2462[[#This Row],[3RM Egylábas deadlift (össz.)]]</calculatedColumnFormula>
    </tableColumn>
    <tableColumn id="9" xr3:uid="{00000000-0010-0000-0500-000009000000}" name="Súlypontemelkedés" dataDxfId="14">
      <calculatedColumnFormula>Table2462[[#This Row],[Súlypontemelkedés]]</calculatedColumnFormula>
    </tableColumn>
    <tableColumn id="13" xr3:uid="{00000000-0010-0000-0500-00000D000000}" name="10 mp fekvőtámasz" dataDxfId="13">
      <calculatedColumnFormula>Table2462[[#This Row],[10 mp fekvőtámasz]]</calculatedColumnFormula>
    </tableColumn>
    <tableColumn id="24" xr3:uid="{00000000-0010-0000-0500-000018000000}" name="3x Súlypontemelkedés" dataDxfId="12">
      <calculatedColumnFormula>Table2462[[#This Row],[3x Súlypontemelkedés]]</calculatedColumnFormula>
    </tableColumn>
    <tableColumn id="23" xr3:uid="{00000000-0010-0000-0500-000017000000}" name="3x 10 mp fekvőtámasz" dataDxfId="11">
      <calculatedColumnFormula>Table2462[[#This Row],[3x 10 mp fekvőtámasz]]</calculatedColumnFormula>
    </tableColumn>
    <tableColumn id="7" xr3:uid="{00000000-0010-0000-0500-000007000000}" name="RHR" dataDxfId="10">
      <calculatedColumnFormula>Table2462[[#This Row],[RHR]]</calculatedColumnFormula>
    </tableColumn>
    <tableColumn id="11" xr3:uid="{00000000-0010-0000-0500-00000B000000}" name="HRR" dataDxfId="9">
      <calculatedColumnFormula>Table2462[[#This Row],[HRR]]</calculatedColumnFormula>
    </tableColumn>
    <tableColumn id="25" xr3:uid="{00000000-0010-0000-0500-000019000000}" name="FMS" dataDxfId="8" dataCellStyle="Százalék">
      <calculatedColumnFormula>Table2462[[#This Row],[FMS]]</calculatedColumnFormula>
    </tableColumn>
    <tableColumn id="16" xr3:uid="{00000000-0010-0000-0500-000010000000}" name="Erő" dataDxfId="7">
      <calculatedColumnFormula>'Pontozás + Készségek'!C38</calculatedColumnFormula>
    </tableColumn>
    <tableColumn id="12" xr3:uid="{00000000-0010-0000-0500-00000C000000}" name="Általános állóképesség" dataDxfId="6">
      <calculatedColumnFormula>'Pontozás + Készségek'!E38</calculatedColumnFormula>
    </tableColumn>
    <tableColumn id="17" xr3:uid="{00000000-0010-0000-0500-000011000000}" name="Erőállóképesség" dataDxfId="5">
      <calculatedColumnFormula>'Pontozás + Készségek'!G38</calculatedColumnFormula>
    </tableColumn>
    <tableColumn id="14" xr3:uid="{00000000-0010-0000-0500-00000E000000}" name="Robbanékonyság" dataDxfId="4">
      <calculatedColumnFormula>'Pontozás + Készségek'!I38</calculatedColumnFormula>
    </tableColumn>
    <tableColumn id="20" xr3:uid="{00000000-0010-0000-0500-000014000000}" name="Robbanékonysági erőállóképesség" dataDxfId="3">
      <calculatedColumnFormula>'Pontozás + Készségek'!K38</calculatedColumnFormula>
    </tableColumn>
    <tableColumn id="18" xr3:uid="{00000000-0010-0000-0500-000012000000}" name="FMS2" dataDxfId="2">
      <calculatedColumnFormula>'Pontozás + Készségek'!L38</calculatedColumnFormula>
    </tableColumn>
    <tableColumn id="19" xr3:uid="{00000000-0010-0000-0500-000013000000}" name="Aerob" dataDxfId="1">
      <calculatedColumnFormula>'Pontozás + Készségek'!N38</calculatedColumnFormula>
    </tableColumn>
    <tableColumn id="15" xr3:uid="{00000000-0010-0000-0500-00000F000000}" name="Anaerob" dataDxfId="0">
      <calculatedColumnFormula>'Pontozás + Készségek'!P38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I29"/>
  <sheetViews>
    <sheetView tabSelected="1" workbookViewId="0">
      <selection activeCell="F11" sqref="F11"/>
    </sheetView>
  </sheetViews>
  <sheetFormatPr baseColWidth="10" defaultColWidth="9.1640625" defaultRowHeight="15" x14ac:dyDescent="0.2"/>
  <cols>
    <col min="1" max="1" width="17.1640625" style="102" customWidth="1"/>
    <col min="2" max="3" width="11.5" style="102" customWidth="1"/>
    <col min="4" max="4" width="13" style="102" customWidth="1"/>
    <col min="5" max="5" width="14.33203125" style="102" customWidth="1"/>
    <col min="6" max="6" width="11.5" style="102" customWidth="1"/>
    <col min="7" max="8" width="9.1640625" style="76"/>
    <col min="9" max="9" width="0" style="76" hidden="1" customWidth="1"/>
    <col min="10" max="16384" width="9.1640625" style="76"/>
  </cols>
  <sheetData>
    <row r="1" spans="1:9" ht="32" x14ac:dyDescent="0.2">
      <c r="A1" s="103" t="s">
        <v>1</v>
      </c>
      <c r="B1" s="104" t="s">
        <v>7</v>
      </c>
      <c r="C1" s="105" t="s">
        <v>77</v>
      </c>
      <c r="D1" s="105" t="s">
        <v>78</v>
      </c>
      <c r="E1" s="105" t="s">
        <v>85</v>
      </c>
      <c r="F1" s="106" t="s">
        <v>86</v>
      </c>
    </row>
    <row r="2" spans="1:9" x14ac:dyDescent="0.2">
      <c r="A2" s="92" t="s">
        <v>217</v>
      </c>
      <c r="B2" s="93" t="s">
        <v>9</v>
      </c>
      <c r="C2" s="94">
        <v>35</v>
      </c>
      <c r="D2" s="95">
        <v>57</v>
      </c>
      <c r="E2" s="94">
        <v>173</v>
      </c>
      <c r="F2" s="96">
        <v>21</v>
      </c>
    </row>
    <row r="3" spans="1:9" x14ac:dyDescent="0.2">
      <c r="A3" s="97" t="s">
        <v>215</v>
      </c>
      <c r="B3" s="98" t="s">
        <v>9</v>
      </c>
      <c r="C3" s="99">
        <v>44</v>
      </c>
      <c r="D3" s="100">
        <v>64</v>
      </c>
      <c r="E3" s="99">
        <v>168</v>
      </c>
      <c r="F3" s="101">
        <v>23</v>
      </c>
      <c r="I3" s="76" t="s">
        <v>8</v>
      </c>
    </row>
    <row r="4" spans="1:9" x14ac:dyDescent="0.2">
      <c r="A4" s="97" t="s">
        <v>216</v>
      </c>
      <c r="B4" s="98" t="s">
        <v>9</v>
      </c>
      <c r="C4" s="99">
        <v>50</v>
      </c>
      <c r="D4" s="100">
        <v>102</v>
      </c>
      <c r="E4" s="99">
        <v>162</v>
      </c>
      <c r="F4" s="101">
        <v>35</v>
      </c>
      <c r="I4" s="76" t="s">
        <v>9</v>
      </c>
    </row>
    <row r="5" spans="1:9" x14ac:dyDescent="0.2">
      <c r="A5" s="97" t="s">
        <v>218</v>
      </c>
      <c r="B5" s="98" t="s">
        <v>8</v>
      </c>
      <c r="C5" s="99">
        <v>32</v>
      </c>
      <c r="D5" s="100">
        <v>75</v>
      </c>
      <c r="E5" s="99">
        <v>182</v>
      </c>
      <c r="F5" s="101">
        <v>8</v>
      </c>
    </row>
    <row r="6" spans="1:9" x14ac:dyDescent="0.2">
      <c r="A6" s="97" t="s">
        <v>219</v>
      </c>
      <c r="B6" s="98" t="s">
        <v>8</v>
      </c>
      <c r="C6" s="99">
        <v>33</v>
      </c>
      <c r="D6" s="100">
        <v>85</v>
      </c>
      <c r="E6" s="99">
        <v>183</v>
      </c>
      <c r="F6" s="101">
        <v>14</v>
      </c>
    </row>
    <row r="7" spans="1:9" x14ac:dyDescent="0.2">
      <c r="A7" s="97" t="s">
        <v>220</v>
      </c>
      <c r="B7" s="98" t="s">
        <v>9</v>
      </c>
      <c r="C7" s="99">
        <v>31</v>
      </c>
      <c r="D7" s="100">
        <v>55</v>
      </c>
      <c r="E7" s="99">
        <v>158</v>
      </c>
      <c r="F7" s="101">
        <v>25</v>
      </c>
    </row>
    <row r="8" spans="1:9" x14ac:dyDescent="0.2">
      <c r="A8" s="97" t="s">
        <v>221</v>
      </c>
      <c r="B8" s="98" t="s">
        <v>9</v>
      </c>
      <c r="C8" s="99">
        <v>48</v>
      </c>
      <c r="D8" s="100">
        <v>60</v>
      </c>
      <c r="E8" s="99">
        <v>167</v>
      </c>
      <c r="F8" s="101">
        <v>19</v>
      </c>
    </row>
    <row r="9" spans="1:9" x14ac:dyDescent="0.2">
      <c r="A9" s="97" t="s">
        <v>222</v>
      </c>
      <c r="B9" s="98" t="s">
        <v>9</v>
      </c>
      <c r="C9" s="99">
        <v>29</v>
      </c>
      <c r="D9" s="100">
        <v>75</v>
      </c>
      <c r="E9" s="99">
        <v>165</v>
      </c>
      <c r="F9" s="101">
        <v>41</v>
      </c>
    </row>
    <row r="10" spans="1:9" x14ac:dyDescent="0.2">
      <c r="A10" s="97" t="s">
        <v>223</v>
      </c>
      <c r="B10" s="98" t="s">
        <v>9</v>
      </c>
      <c r="C10" s="99">
        <v>25</v>
      </c>
      <c r="D10" s="100">
        <v>58</v>
      </c>
      <c r="E10" s="99">
        <v>170</v>
      </c>
      <c r="F10" s="101">
        <v>26</v>
      </c>
    </row>
    <row r="11" spans="1:9" x14ac:dyDescent="0.2">
      <c r="A11" s="202"/>
      <c r="B11" s="203" t="s">
        <v>8</v>
      </c>
      <c r="C11" s="204">
        <v>21</v>
      </c>
      <c r="D11" s="205">
        <v>65</v>
      </c>
      <c r="E11" s="204">
        <v>165</v>
      </c>
      <c r="F11" s="206">
        <v>6</v>
      </c>
    </row>
    <row r="12" spans="1:9" x14ac:dyDescent="0.2">
      <c r="A12" s="156"/>
      <c r="B12" s="207" t="s">
        <v>9</v>
      </c>
      <c r="C12" s="163">
        <v>20</v>
      </c>
      <c r="D12" s="164">
        <v>50</v>
      </c>
      <c r="E12" s="163">
        <v>150</v>
      </c>
      <c r="F12" s="165">
        <v>9</v>
      </c>
    </row>
    <row r="13" spans="1:9" x14ac:dyDescent="0.2">
      <c r="A13" s="154"/>
      <c r="B13" s="150" t="s">
        <v>9</v>
      </c>
      <c r="C13" s="157">
        <v>19</v>
      </c>
      <c r="D13" s="158">
        <v>45</v>
      </c>
      <c r="E13" s="157">
        <v>145</v>
      </c>
      <c r="F13" s="159">
        <v>8</v>
      </c>
    </row>
    <row r="14" spans="1:9" x14ac:dyDescent="0.2">
      <c r="A14" s="155"/>
      <c r="B14" s="150" t="s">
        <v>8</v>
      </c>
      <c r="C14" s="160">
        <v>20</v>
      </c>
      <c r="D14" s="161">
        <v>70</v>
      </c>
      <c r="E14" s="160">
        <v>170</v>
      </c>
      <c r="F14" s="162">
        <v>7</v>
      </c>
    </row>
    <row r="15" spans="1:9" x14ac:dyDescent="0.2">
      <c r="A15" s="155"/>
      <c r="B15" s="150" t="s">
        <v>8</v>
      </c>
      <c r="C15" s="160">
        <v>19</v>
      </c>
      <c r="D15" s="161">
        <v>65</v>
      </c>
      <c r="E15" s="160">
        <v>165</v>
      </c>
      <c r="F15" s="162">
        <v>6</v>
      </c>
    </row>
    <row r="16" spans="1:9" x14ac:dyDescent="0.2">
      <c r="A16" s="149"/>
      <c r="B16" s="150" t="s">
        <v>9</v>
      </c>
      <c r="C16" s="151">
        <v>18</v>
      </c>
      <c r="D16" s="152">
        <v>50</v>
      </c>
      <c r="E16" s="151">
        <v>150</v>
      </c>
      <c r="F16" s="153">
        <v>9</v>
      </c>
    </row>
    <row r="17" spans="1:6" x14ac:dyDescent="0.2">
      <c r="A17" s="156"/>
      <c r="B17" s="150" t="s">
        <v>9</v>
      </c>
      <c r="C17" s="163">
        <v>17</v>
      </c>
      <c r="D17" s="164">
        <v>45</v>
      </c>
      <c r="E17" s="163">
        <v>145</v>
      </c>
      <c r="F17" s="165">
        <v>8</v>
      </c>
    </row>
    <row r="18" spans="1:6" x14ac:dyDescent="0.2">
      <c r="A18" s="156"/>
      <c r="B18" s="150" t="s">
        <v>8</v>
      </c>
      <c r="C18" s="163">
        <v>18</v>
      </c>
      <c r="D18" s="164">
        <v>70</v>
      </c>
      <c r="E18" s="163">
        <v>170</v>
      </c>
      <c r="F18" s="165">
        <v>7</v>
      </c>
    </row>
    <row r="19" spans="1:6" x14ac:dyDescent="0.2">
      <c r="A19" s="154"/>
      <c r="B19" s="150" t="s">
        <v>8</v>
      </c>
      <c r="C19" s="157">
        <v>17</v>
      </c>
      <c r="D19" s="158">
        <v>65</v>
      </c>
      <c r="E19" s="157">
        <v>165</v>
      </c>
      <c r="F19" s="159">
        <v>6</v>
      </c>
    </row>
    <row r="20" spans="1:6" x14ac:dyDescent="0.2">
      <c r="A20" s="149"/>
      <c r="B20" s="150" t="s">
        <v>9</v>
      </c>
      <c r="C20" s="151">
        <v>16</v>
      </c>
      <c r="D20" s="152">
        <v>50</v>
      </c>
      <c r="E20" s="151">
        <v>150</v>
      </c>
      <c r="F20" s="153">
        <v>9</v>
      </c>
    </row>
    <row r="21" spans="1:6" x14ac:dyDescent="0.2">
      <c r="A21" s="154"/>
      <c r="B21" s="208" t="s">
        <v>9</v>
      </c>
      <c r="C21" s="157">
        <v>16</v>
      </c>
      <c r="D21" s="152">
        <v>45</v>
      </c>
      <c r="E21" s="151">
        <v>145</v>
      </c>
      <c r="F21" s="153">
        <v>8</v>
      </c>
    </row>
    <row r="22" spans="1:6" x14ac:dyDescent="0.2">
      <c r="A22" s="149"/>
      <c r="B22" s="150" t="s">
        <v>8</v>
      </c>
      <c r="C22" s="150">
        <v>23</v>
      </c>
      <c r="D22" s="152">
        <v>75</v>
      </c>
      <c r="E22" s="151">
        <v>190</v>
      </c>
      <c r="F22" s="153">
        <v>13</v>
      </c>
    </row>
    <row r="23" spans="1:6" x14ac:dyDescent="0.2">
      <c r="A23" s="149"/>
      <c r="B23" s="150" t="s">
        <v>8</v>
      </c>
      <c r="C23" s="150">
        <v>22</v>
      </c>
      <c r="D23" s="152">
        <v>70</v>
      </c>
      <c r="E23" s="151">
        <v>185</v>
      </c>
      <c r="F23" s="153">
        <v>12</v>
      </c>
    </row>
    <row r="24" spans="1:6" x14ac:dyDescent="0.2">
      <c r="A24" s="149"/>
      <c r="B24" s="150" t="s">
        <v>9</v>
      </c>
      <c r="C24" s="150">
        <v>21</v>
      </c>
      <c r="D24" s="152">
        <v>65</v>
      </c>
      <c r="E24" s="151">
        <v>170</v>
      </c>
      <c r="F24" s="153">
        <v>11</v>
      </c>
    </row>
    <row r="25" spans="1:6" x14ac:dyDescent="0.2">
      <c r="A25" s="149"/>
      <c r="B25" s="150" t="s">
        <v>9</v>
      </c>
      <c r="C25" s="150">
        <v>20</v>
      </c>
      <c r="D25" s="152">
        <v>60</v>
      </c>
      <c r="E25" s="151">
        <v>165</v>
      </c>
      <c r="F25" s="153">
        <v>10</v>
      </c>
    </row>
    <row r="26" spans="1:6" x14ac:dyDescent="0.2">
      <c r="A26" s="149"/>
      <c r="B26" s="150" t="s">
        <v>8</v>
      </c>
      <c r="C26" s="150">
        <v>19</v>
      </c>
      <c r="D26" s="152">
        <v>65</v>
      </c>
      <c r="E26" s="151">
        <v>180</v>
      </c>
      <c r="F26" s="153">
        <v>11</v>
      </c>
    </row>
    <row r="27" spans="1:6" x14ac:dyDescent="0.2">
      <c r="A27" s="149"/>
      <c r="B27" s="150" t="s">
        <v>8</v>
      </c>
      <c r="C27" s="150">
        <v>18</v>
      </c>
      <c r="D27" s="152">
        <v>60</v>
      </c>
      <c r="E27" s="151">
        <v>175</v>
      </c>
      <c r="F27" s="153">
        <v>10</v>
      </c>
    </row>
    <row r="28" spans="1:6" x14ac:dyDescent="0.2">
      <c r="A28" s="149"/>
      <c r="B28" s="150" t="s">
        <v>9</v>
      </c>
      <c r="C28" s="150">
        <v>17</v>
      </c>
      <c r="D28" s="152">
        <v>55</v>
      </c>
      <c r="E28" s="151">
        <v>160</v>
      </c>
      <c r="F28" s="153">
        <v>9</v>
      </c>
    </row>
    <row r="29" spans="1:6" ht="16" thickBot="1" x14ac:dyDescent="0.25">
      <c r="A29" s="209"/>
      <c r="B29" s="210" t="s">
        <v>9</v>
      </c>
      <c r="C29" s="210">
        <v>16</v>
      </c>
      <c r="D29" s="211">
        <v>50</v>
      </c>
      <c r="E29" s="212">
        <v>155</v>
      </c>
      <c r="F29" s="213">
        <v>8</v>
      </c>
    </row>
  </sheetData>
  <sheetProtection algorithmName="SHA-512" hashValue="E/IGkhJmkGeLgEhrh8B023XmHsfg/GbhfJWGxsZ8TtJVOVP+8zu8mJlMLJa/l9sxmlNfzCpVT98hb4//e6UE9A==" saltValue="Rmhgf8ten9AfPJwr2DyqkA==" spinCount="100000" sheet="1" objects="1" scenarios="1"/>
  <protectedRanges>
    <protectedRange sqref="C12:F21 D22:F29" name="Tartomány1_2_1"/>
    <protectedRange sqref="A12:A21" name="Tartomány1_1_1"/>
    <protectedRange sqref="B12:B29" name="Tartomány1_1_2"/>
    <protectedRange sqref="A2:F11" name="Tartomány1_3"/>
  </protectedRanges>
  <dataValidations count="1">
    <dataValidation type="list" allowBlank="1" showInputMessage="1" showErrorMessage="1" sqref="B2:B29" xr:uid="{00000000-0002-0000-0000-000000000000}">
      <formula1>$I$3:$I$4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W29"/>
  <sheetViews>
    <sheetView zoomScaleNormal="100" workbookViewId="0">
      <pane ySplit="1" topLeftCell="A2" activePane="bottomLeft" state="frozen"/>
      <selection pane="bottomLeft" activeCell="A2" sqref="A2:A10"/>
    </sheetView>
  </sheetViews>
  <sheetFormatPr baseColWidth="10" defaultColWidth="8.83203125" defaultRowHeight="15" x14ac:dyDescent="0.2"/>
  <cols>
    <col min="1" max="1" width="17.1640625" style="86" customWidth="1"/>
    <col min="2" max="3" width="14.33203125" style="76" customWidth="1"/>
    <col min="4" max="4" width="20" style="76" customWidth="1"/>
    <col min="5" max="5" width="17.1640625" style="76" customWidth="1"/>
    <col min="6" max="6" width="20" style="76" customWidth="1"/>
    <col min="7" max="7" width="21.5" style="76" customWidth="1"/>
    <col min="8" max="8" width="20" style="76" customWidth="1"/>
    <col min="9" max="13" width="21.5" style="76" customWidth="1"/>
    <col min="14" max="14" width="22.83203125" style="76" customWidth="1"/>
    <col min="15" max="15" width="18.5" style="76" customWidth="1"/>
    <col min="16" max="16" width="22.83203125" style="76" customWidth="1"/>
    <col min="17" max="17" width="21" style="76" customWidth="1"/>
    <col min="18" max="19" width="14.33203125" style="76" customWidth="1"/>
    <col min="20" max="20" width="18.5" style="76" bestFit="1" customWidth="1"/>
    <col min="21" max="21" width="17.1640625" style="76" customWidth="1"/>
    <col min="22" max="22" width="8.83203125" style="76"/>
    <col min="23" max="23" width="14" style="76" hidden="1" customWidth="1"/>
    <col min="24" max="16384" width="8.83203125" style="76"/>
  </cols>
  <sheetData>
    <row r="1" spans="1:23" s="73" customFormat="1" ht="32" x14ac:dyDescent="0.2">
      <c r="A1" s="87" t="s">
        <v>1</v>
      </c>
      <c r="B1" s="89" t="s">
        <v>206</v>
      </c>
      <c r="C1" s="88" t="s">
        <v>2</v>
      </c>
      <c r="D1" s="89" t="s">
        <v>74</v>
      </c>
      <c r="E1" s="89" t="s">
        <v>75</v>
      </c>
      <c r="F1" s="89" t="s">
        <v>100</v>
      </c>
      <c r="G1" s="89" t="s">
        <v>101</v>
      </c>
      <c r="H1" s="89" t="s">
        <v>102</v>
      </c>
      <c r="I1" s="89" t="s">
        <v>103</v>
      </c>
      <c r="J1" s="89" t="s">
        <v>91</v>
      </c>
      <c r="K1" s="89" t="s">
        <v>93</v>
      </c>
      <c r="L1" s="89" t="s">
        <v>92</v>
      </c>
      <c r="M1" s="89" t="s">
        <v>94</v>
      </c>
      <c r="N1" s="90" t="s">
        <v>130</v>
      </c>
      <c r="O1" s="90" t="s">
        <v>88</v>
      </c>
      <c r="P1" s="90" t="s">
        <v>131</v>
      </c>
      <c r="Q1" s="90" t="s">
        <v>118</v>
      </c>
      <c r="R1" s="91" t="s">
        <v>6</v>
      </c>
      <c r="S1" s="91" t="s">
        <v>0</v>
      </c>
      <c r="T1" s="140" t="s">
        <v>110</v>
      </c>
      <c r="U1" s="145" t="s">
        <v>117</v>
      </c>
    </row>
    <row r="2" spans="1:23" x14ac:dyDescent="0.2">
      <c r="A2" s="24" t="str">
        <f>Alapadatok!A2</f>
        <v>K.Z.</v>
      </c>
      <c r="B2" s="225">
        <v>2000</v>
      </c>
      <c r="C2" s="36">
        <f t="shared" ref="C2:C29" si="0">(B2-504.9)/44.73</f>
        <v>33.424994410909903</v>
      </c>
      <c r="D2" s="74">
        <v>40</v>
      </c>
      <c r="E2" s="74">
        <v>113</v>
      </c>
      <c r="F2" s="74">
        <v>12</v>
      </c>
      <c r="G2" s="26">
        <f>F2/Alapadatok!D2</f>
        <v>0.21052631578947367</v>
      </c>
      <c r="H2" s="134">
        <v>12</v>
      </c>
      <c r="I2" s="26">
        <f>H2/Alapadatok!D2</f>
        <v>0.21052631578947367</v>
      </c>
      <c r="J2" s="74">
        <v>12</v>
      </c>
      <c r="K2" s="26">
        <f>J2/Alapadatok!D2</f>
        <v>0.21052631578947367</v>
      </c>
      <c r="L2" s="74">
        <v>12</v>
      </c>
      <c r="M2" s="26">
        <f>L2/Alapadatok!D2</f>
        <v>0.21052631578947367</v>
      </c>
      <c r="N2" s="74">
        <v>51</v>
      </c>
      <c r="O2" s="74">
        <v>9</v>
      </c>
      <c r="P2" s="74">
        <v>153</v>
      </c>
      <c r="Q2" s="74">
        <v>27</v>
      </c>
      <c r="R2" s="75">
        <v>66</v>
      </c>
      <c r="S2" s="75">
        <v>20</v>
      </c>
      <c r="T2" s="138">
        <v>13</v>
      </c>
      <c r="U2" s="138" t="s">
        <v>120</v>
      </c>
    </row>
    <row r="3" spans="1:23" x14ac:dyDescent="0.2">
      <c r="A3" s="25" t="str">
        <f>Alapadatok!A3</f>
        <v>R.G.</v>
      </c>
      <c r="B3" s="226">
        <v>2000</v>
      </c>
      <c r="C3" s="42">
        <f t="shared" si="0"/>
        <v>33.424994410909903</v>
      </c>
      <c r="D3" s="78">
        <v>72</v>
      </c>
      <c r="E3" s="78">
        <v>166</v>
      </c>
      <c r="F3" s="78">
        <v>16</v>
      </c>
      <c r="G3" s="27">
        <f>F3/Alapadatok!D3</f>
        <v>0.25</v>
      </c>
      <c r="H3" s="135">
        <v>16</v>
      </c>
      <c r="I3" s="27">
        <f>H3/Alapadatok!D3</f>
        <v>0.25</v>
      </c>
      <c r="J3" s="78">
        <v>20</v>
      </c>
      <c r="K3" s="27">
        <f>J3/Alapadatok!D3</f>
        <v>0.3125</v>
      </c>
      <c r="L3" s="78">
        <v>20</v>
      </c>
      <c r="M3" s="27">
        <f>L3/Alapadatok!D3</f>
        <v>0.3125</v>
      </c>
      <c r="N3" s="79">
        <v>32</v>
      </c>
      <c r="O3" s="79">
        <v>9</v>
      </c>
      <c r="P3" s="79">
        <v>95</v>
      </c>
      <c r="Q3" s="79">
        <v>22</v>
      </c>
      <c r="R3" s="80">
        <v>76</v>
      </c>
      <c r="S3" s="80">
        <v>12</v>
      </c>
      <c r="T3" s="137">
        <v>15</v>
      </c>
      <c r="U3" s="138" t="s">
        <v>120</v>
      </c>
      <c r="W3" s="76" t="s">
        <v>119</v>
      </c>
    </row>
    <row r="4" spans="1:23" x14ac:dyDescent="0.2">
      <c r="A4" s="25" t="str">
        <f>Alapadatok!A4</f>
        <v>P.N.</v>
      </c>
      <c r="B4" s="226">
        <v>2000</v>
      </c>
      <c r="C4" s="42">
        <f t="shared" si="0"/>
        <v>33.424994410909903</v>
      </c>
      <c r="D4" s="78">
        <v>50</v>
      </c>
      <c r="E4" s="78">
        <v>135</v>
      </c>
      <c r="F4" s="78">
        <v>20</v>
      </c>
      <c r="G4" s="27">
        <f>F4/Alapadatok!D4</f>
        <v>0.19607843137254902</v>
      </c>
      <c r="H4" s="135">
        <v>20</v>
      </c>
      <c r="I4" s="27">
        <f>H4/Alapadatok!D4</f>
        <v>0.19607843137254902</v>
      </c>
      <c r="J4" s="78">
        <v>20</v>
      </c>
      <c r="K4" s="27">
        <f>J4/Alapadatok!D4</f>
        <v>0.19607843137254902</v>
      </c>
      <c r="L4" s="78">
        <v>20</v>
      </c>
      <c r="M4" s="27">
        <f>L4/Alapadatok!D4</f>
        <v>0.19607843137254902</v>
      </c>
      <c r="N4" s="78">
        <v>25</v>
      </c>
      <c r="O4" s="78">
        <v>7</v>
      </c>
      <c r="P4" s="78">
        <v>81</v>
      </c>
      <c r="Q4" s="78">
        <v>25</v>
      </c>
      <c r="R4" s="80">
        <v>76</v>
      </c>
      <c r="S4" s="80">
        <v>30</v>
      </c>
      <c r="T4" s="137">
        <v>12</v>
      </c>
      <c r="U4" s="138" t="s">
        <v>119</v>
      </c>
      <c r="W4" s="76" t="s">
        <v>120</v>
      </c>
    </row>
    <row r="5" spans="1:23" x14ac:dyDescent="0.2">
      <c r="A5" s="25" t="str">
        <f>Alapadatok!A5</f>
        <v>R.L</v>
      </c>
      <c r="B5" s="226">
        <v>2000</v>
      </c>
      <c r="C5" s="42">
        <f t="shared" si="0"/>
        <v>33.424994410909903</v>
      </c>
      <c r="D5" s="78">
        <v>42</v>
      </c>
      <c r="E5" s="78">
        <v>136</v>
      </c>
      <c r="F5" s="78">
        <v>20</v>
      </c>
      <c r="G5" s="27">
        <f>F5/Alapadatok!D5</f>
        <v>0.26666666666666666</v>
      </c>
      <c r="H5" s="135">
        <v>20</v>
      </c>
      <c r="I5" s="27">
        <f>H5/Alapadatok!D5</f>
        <v>0.26666666666666666</v>
      </c>
      <c r="J5" s="78">
        <v>28</v>
      </c>
      <c r="K5" s="27">
        <f>J5/Alapadatok!D5</f>
        <v>0.37333333333333335</v>
      </c>
      <c r="L5" s="78">
        <v>28</v>
      </c>
      <c r="M5" s="27">
        <f>L5/Alapadatok!D5</f>
        <v>0.37333333333333335</v>
      </c>
      <c r="N5" s="81">
        <v>45</v>
      </c>
      <c r="O5" s="81">
        <v>12</v>
      </c>
      <c r="P5" s="81">
        <v>115</v>
      </c>
      <c r="Q5" s="81">
        <v>28</v>
      </c>
      <c r="R5" s="80">
        <v>75</v>
      </c>
      <c r="S5" s="80">
        <v>8</v>
      </c>
      <c r="T5" s="137">
        <v>11</v>
      </c>
      <c r="U5" s="138" t="s">
        <v>120</v>
      </c>
    </row>
    <row r="6" spans="1:23" x14ac:dyDescent="0.2">
      <c r="A6" s="25" t="str">
        <f>Alapadatok!A6</f>
        <v>J.Z.</v>
      </c>
      <c r="B6" s="226">
        <v>2000</v>
      </c>
      <c r="C6" s="42">
        <f t="shared" si="0"/>
        <v>33.424994410909903</v>
      </c>
      <c r="D6" s="78">
        <v>55</v>
      </c>
      <c r="E6" s="78">
        <v>85</v>
      </c>
      <c r="F6" s="78">
        <v>20</v>
      </c>
      <c r="G6" s="27">
        <f>F6/Alapadatok!D6</f>
        <v>0.23529411764705882</v>
      </c>
      <c r="H6" s="135">
        <v>24</v>
      </c>
      <c r="I6" s="27">
        <f>H6/Alapadatok!D6</f>
        <v>0.28235294117647058</v>
      </c>
      <c r="J6" s="78">
        <v>28</v>
      </c>
      <c r="K6" s="27">
        <f>J6/Alapadatok!D6</f>
        <v>0.32941176470588235</v>
      </c>
      <c r="L6" s="78">
        <v>28</v>
      </c>
      <c r="M6" s="27">
        <f>L6/Alapadatok!D6</f>
        <v>0.32941176470588235</v>
      </c>
      <c r="N6" s="79">
        <v>37</v>
      </c>
      <c r="O6" s="79">
        <v>7</v>
      </c>
      <c r="P6" s="79">
        <v>108</v>
      </c>
      <c r="Q6" s="79">
        <v>19</v>
      </c>
      <c r="R6" s="80">
        <v>70</v>
      </c>
      <c r="S6" s="80">
        <v>17</v>
      </c>
      <c r="T6" s="137">
        <v>14</v>
      </c>
      <c r="U6" s="138" t="s">
        <v>120</v>
      </c>
    </row>
    <row r="7" spans="1:23" x14ac:dyDescent="0.2">
      <c r="A7" s="25" t="str">
        <f>Alapadatok!A7</f>
        <v>R.B.</v>
      </c>
      <c r="B7" s="226">
        <v>2000</v>
      </c>
      <c r="C7" s="42">
        <f t="shared" si="0"/>
        <v>33.424994410909903</v>
      </c>
      <c r="D7" s="78">
        <v>42</v>
      </c>
      <c r="E7" s="78">
        <v>137</v>
      </c>
      <c r="F7" s="78">
        <v>16</v>
      </c>
      <c r="G7" s="27">
        <f>F7/Alapadatok!D7</f>
        <v>0.29090909090909089</v>
      </c>
      <c r="H7" s="135">
        <v>16</v>
      </c>
      <c r="I7" s="27">
        <f>H7/Alapadatok!D7</f>
        <v>0.29090909090909089</v>
      </c>
      <c r="J7" s="78">
        <v>20</v>
      </c>
      <c r="K7" s="27">
        <f>J7/Alapadatok!D7</f>
        <v>0.36363636363636365</v>
      </c>
      <c r="L7" s="78">
        <v>20</v>
      </c>
      <c r="M7" s="27">
        <f>L7/Alapadatok!D7</f>
        <v>0.36363636363636365</v>
      </c>
      <c r="N7" s="78">
        <v>32</v>
      </c>
      <c r="O7" s="78">
        <v>7</v>
      </c>
      <c r="P7" s="78">
        <v>80</v>
      </c>
      <c r="Q7" s="78">
        <v>15</v>
      </c>
      <c r="R7" s="80">
        <v>56</v>
      </c>
      <c r="S7" s="80">
        <v>24</v>
      </c>
      <c r="T7" s="137">
        <v>15</v>
      </c>
      <c r="U7" s="138" t="s">
        <v>120</v>
      </c>
    </row>
    <row r="8" spans="1:23" x14ac:dyDescent="0.2">
      <c r="A8" s="25" t="str">
        <f>Alapadatok!A8</f>
        <v>K.T.</v>
      </c>
      <c r="B8" s="226">
        <v>2000</v>
      </c>
      <c r="C8" s="42">
        <f t="shared" si="0"/>
        <v>33.424994410909903</v>
      </c>
      <c r="D8" s="78">
        <v>60</v>
      </c>
      <c r="E8" s="78">
        <v>135</v>
      </c>
      <c r="F8" s="78">
        <v>18</v>
      </c>
      <c r="G8" s="27">
        <f>F8/Alapadatok!D8</f>
        <v>0.3</v>
      </c>
      <c r="H8" s="135">
        <v>18</v>
      </c>
      <c r="I8" s="27">
        <f>H8/Alapadatok!D8</f>
        <v>0.3</v>
      </c>
      <c r="J8" s="78">
        <v>24</v>
      </c>
      <c r="K8" s="27">
        <f>J8/Alapadatok!D8</f>
        <v>0.4</v>
      </c>
      <c r="L8" s="78">
        <v>24</v>
      </c>
      <c r="M8" s="27">
        <f>L8/Alapadatok!D8</f>
        <v>0.4</v>
      </c>
      <c r="N8" s="78">
        <v>38</v>
      </c>
      <c r="O8" s="78">
        <v>11</v>
      </c>
      <c r="P8" s="78">
        <v>111</v>
      </c>
      <c r="Q8" s="78">
        <v>40</v>
      </c>
      <c r="R8" s="80">
        <v>84</v>
      </c>
      <c r="S8" s="80">
        <v>40</v>
      </c>
      <c r="T8" s="137">
        <v>14</v>
      </c>
      <c r="U8" s="138" t="s">
        <v>120</v>
      </c>
    </row>
    <row r="9" spans="1:23" x14ac:dyDescent="0.2">
      <c r="A9" s="25" t="str">
        <f>Alapadatok!A9</f>
        <v>S.Z.</v>
      </c>
      <c r="B9" s="226">
        <v>2000</v>
      </c>
      <c r="C9" s="42">
        <f t="shared" si="0"/>
        <v>33.424994410909903</v>
      </c>
      <c r="D9" s="78">
        <v>54</v>
      </c>
      <c r="E9" s="78">
        <v>109</v>
      </c>
      <c r="F9" s="78">
        <v>16</v>
      </c>
      <c r="G9" s="27">
        <f>F9/Alapadatok!D9</f>
        <v>0.21333333333333335</v>
      </c>
      <c r="H9" s="135">
        <v>20</v>
      </c>
      <c r="I9" s="27">
        <f>H9/Alapadatok!D9</f>
        <v>0.26666666666666666</v>
      </c>
      <c r="J9" s="78">
        <v>24</v>
      </c>
      <c r="K9" s="27">
        <f>J9/Alapadatok!D9</f>
        <v>0.32</v>
      </c>
      <c r="L9" s="78">
        <v>24</v>
      </c>
      <c r="M9" s="27">
        <f>L9/Alapadatok!D9</f>
        <v>0.32</v>
      </c>
      <c r="N9" s="81">
        <v>24</v>
      </c>
      <c r="O9" s="81">
        <v>7</v>
      </c>
      <c r="P9" s="81">
        <v>59</v>
      </c>
      <c r="Q9" s="81">
        <v>18</v>
      </c>
      <c r="R9" s="80">
        <v>84</v>
      </c>
      <c r="S9" s="80">
        <v>35</v>
      </c>
      <c r="T9" s="137">
        <v>12</v>
      </c>
      <c r="U9" s="138" t="s">
        <v>120</v>
      </c>
    </row>
    <row r="10" spans="1:23" x14ac:dyDescent="0.2">
      <c r="A10" s="25" t="str">
        <f>Alapadatok!A10</f>
        <v>Ko.Z.</v>
      </c>
      <c r="B10" s="226">
        <v>2000</v>
      </c>
      <c r="C10" s="42">
        <f t="shared" si="0"/>
        <v>33.424994410909903</v>
      </c>
      <c r="D10" s="78">
        <v>36</v>
      </c>
      <c r="E10" s="78">
        <v>94</v>
      </c>
      <c r="F10" s="78">
        <v>10</v>
      </c>
      <c r="G10" s="27">
        <f>F10/Alapadatok!D10</f>
        <v>0.17241379310344829</v>
      </c>
      <c r="H10" s="135">
        <v>12</v>
      </c>
      <c r="I10" s="27">
        <f>H10/Alapadatok!D10</f>
        <v>0.20689655172413793</v>
      </c>
      <c r="J10" s="78">
        <v>14</v>
      </c>
      <c r="K10" s="27">
        <f>J10/Alapadatok!D10</f>
        <v>0.2413793103448276</v>
      </c>
      <c r="L10" s="78">
        <v>16</v>
      </c>
      <c r="M10" s="27">
        <f>L10/Alapadatok!D10</f>
        <v>0.27586206896551724</v>
      </c>
      <c r="N10" s="81">
        <v>22</v>
      </c>
      <c r="O10" s="81">
        <v>6</v>
      </c>
      <c r="P10" s="81">
        <v>62</v>
      </c>
      <c r="Q10" s="81">
        <v>19</v>
      </c>
      <c r="R10" s="80">
        <v>75</v>
      </c>
      <c r="S10" s="80">
        <v>24</v>
      </c>
      <c r="T10" s="137">
        <v>13</v>
      </c>
      <c r="U10" s="138" t="s">
        <v>119</v>
      </c>
    </row>
    <row r="11" spans="1:23" x14ac:dyDescent="0.2">
      <c r="A11" s="68">
        <f>Alapadatok!A11</f>
        <v>0</v>
      </c>
      <c r="B11" s="227">
        <v>2000</v>
      </c>
      <c r="C11" s="48">
        <f t="shared" si="0"/>
        <v>33.424994410909903</v>
      </c>
      <c r="D11" s="83">
        <v>90</v>
      </c>
      <c r="E11" s="83">
        <v>90</v>
      </c>
      <c r="F11" s="83">
        <v>20</v>
      </c>
      <c r="G11" s="69">
        <f>F11/Alapadatok!D11</f>
        <v>0.30769230769230771</v>
      </c>
      <c r="H11" s="136">
        <v>15</v>
      </c>
      <c r="I11" s="69">
        <f>H11/Alapadatok!D11</f>
        <v>0.23076923076923078</v>
      </c>
      <c r="J11" s="83">
        <v>40</v>
      </c>
      <c r="K11" s="69">
        <f>J11/Alapadatok!D11</f>
        <v>0.61538461538461542</v>
      </c>
      <c r="L11" s="83">
        <v>40</v>
      </c>
      <c r="M11" s="69">
        <f>L11/Alapadatok!D11</f>
        <v>0.61538461538461542</v>
      </c>
      <c r="N11" s="84">
        <v>36</v>
      </c>
      <c r="O11" s="84">
        <v>11</v>
      </c>
      <c r="P11" s="84">
        <v>108</v>
      </c>
      <c r="Q11" s="84">
        <v>33</v>
      </c>
      <c r="R11" s="85">
        <v>71</v>
      </c>
      <c r="S11" s="85">
        <v>20</v>
      </c>
      <c r="T11" s="139">
        <v>11</v>
      </c>
      <c r="U11" s="138" t="s">
        <v>120</v>
      </c>
    </row>
    <row r="12" spans="1:23" x14ac:dyDescent="0.2">
      <c r="A12" s="68">
        <f>Alapadatok!A12</f>
        <v>0</v>
      </c>
      <c r="B12" s="227">
        <v>1500</v>
      </c>
      <c r="C12" s="48">
        <f t="shared" si="0"/>
        <v>22.246814218645206</v>
      </c>
      <c r="D12" s="83">
        <v>70</v>
      </c>
      <c r="E12" s="83">
        <v>70</v>
      </c>
      <c r="F12" s="78">
        <v>25</v>
      </c>
      <c r="G12" s="69">
        <f>F12/Alapadatok!D12</f>
        <v>0.5</v>
      </c>
      <c r="H12" s="136">
        <v>20</v>
      </c>
      <c r="I12" s="69">
        <f>H12/Alapadatok!D12</f>
        <v>0.4</v>
      </c>
      <c r="J12" s="78">
        <v>50</v>
      </c>
      <c r="K12" s="69">
        <f>J12/Alapadatok!D12</f>
        <v>1</v>
      </c>
      <c r="L12" s="78">
        <v>50</v>
      </c>
      <c r="M12" s="69">
        <f>L12/Alapadatok!D12</f>
        <v>1</v>
      </c>
      <c r="N12" s="78">
        <v>41</v>
      </c>
      <c r="O12" s="78">
        <v>14</v>
      </c>
      <c r="P12" s="78">
        <v>123</v>
      </c>
      <c r="Q12" s="78">
        <v>42</v>
      </c>
      <c r="R12" s="80">
        <v>58</v>
      </c>
      <c r="S12" s="80">
        <v>26</v>
      </c>
      <c r="T12" s="137">
        <v>13</v>
      </c>
      <c r="U12" s="75" t="s">
        <v>119</v>
      </c>
    </row>
    <row r="13" spans="1:23" x14ac:dyDescent="0.2">
      <c r="A13" s="68">
        <f>Alapadatok!A13</f>
        <v>0</v>
      </c>
      <c r="B13" s="227">
        <v>1000</v>
      </c>
      <c r="C13" s="48">
        <f t="shared" si="0"/>
        <v>11.068634026380506</v>
      </c>
      <c r="D13" s="83">
        <v>120</v>
      </c>
      <c r="E13" s="83">
        <v>120</v>
      </c>
      <c r="F13" s="78">
        <v>20</v>
      </c>
      <c r="G13" s="69">
        <f>F13/Alapadatok!D13</f>
        <v>0.44444444444444442</v>
      </c>
      <c r="H13" s="136">
        <v>15</v>
      </c>
      <c r="I13" s="69">
        <f>H13/Alapadatok!D13</f>
        <v>0.33333333333333331</v>
      </c>
      <c r="J13" s="83">
        <v>40</v>
      </c>
      <c r="K13" s="69">
        <f>J13/Alapadatok!D13</f>
        <v>0.88888888888888884</v>
      </c>
      <c r="L13" s="83">
        <v>40</v>
      </c>
      <c r="M13" s="69">
        <f>L13/Alapadatok!D13</f>
        <v>0.88888888888888884</v>
      </c>
      <c r="N13" s="81">
        <v>14</v>
      </c>
      <c r="O13" s="81">
        <v>10</v>
      </c>
      <c r="P13" s="81">
        <v>42</v>
      </c>
      <c r="Q13" s="81">
        <v>30</v>
      </c>
      <c r="R13" s="80">
        <v>63</v>
      </c>
      <c r="S13" s="80">
        <v>34</v>
      </c>
      <c r="T13" s="137">
        <v>13</v>
      </c>
      <c r="U13" s="75" t="s">
        <v>120</v>
      </c>
    </row>
    <row r="14" spans="1:23" x14ac:dyDescent="0.2">
      <c r="A14" s="68">
        <f>Alapadatok!A14</f>
        <v>0</v>
      </c>
      <c r="B14" s="227">
        <v>4500</v>
      </c>
      <c r="C14" s="48">
        <f t="shared" si="0"/>
        <v>89.315895372233399</v>
      </c>
      <c r="D14" s="83">
        <v>30</v>
      </c>
      <c r="E14" s="83">
        <v>30</v>
      </c>
      <c r="F14" s="78">
        <v>25</v>
      </c>
      <c r="G14" s="69">
        <f>F14/Alapadatok!D14</f>
        <v>0.35714285714285715</v>
      </c>
      <c r="H14" s="136">
        <v>20</v>
      </c>
      <c r="I14" s="69">
        <f>H14/Alapadatok!D14</f>
        <v>0.2857142857142857</v>
      </c>
      <c r="J14" s="78">
        <v>50</v>
      </c>
      <c r="K14" s="69">
        <f>J14/Alapadatok!D14</f>
        <v>0.7142857142857143</v>
      </c>
      <c r="L14" s="78">
        <v>50</v>
      </c>
      <c r="M14" s="69">
        <f>L14/Alapadatok!D14</f>
        <v>0.7142857142857143</v>
      </c>
      <c r="N14" s="81">
        <v>25</v>
      </c>
      <c r="O14" s="81">
        <v>13</v>
      </c>
      <c r="P14" s="81">
        <v>75</v>
      </c>
      <c r="Q14" s="81">
        <v>39</v>
      </c>
      <c r="R14" s="80">
        <v>68</v>
      </c>
      <c r="S14" s="80">
        <v>14</v>
      </c>
      <c r="T14" s="137">
        <v>11</v>
      </c>
      <c r="U14" s="75" t="s">
        <v>119</v>
      </c>
    </row>
    <row r="15" spans="1:23" x14ac:dyDescent="0.2">
      <c r="A15" s="68">
        <f>Alapadatok!A15</f>
        <v>0</v>
      </c>
      <c r="B15" s="227">
        <v>4000</v>
      </c>
      <c r="C15" s="48">
        <f t="shared" si="0"/>
        <v>78.137715179968708</v>
      </c>
      <c r="D15" s="83">
        <v>90</v>
      </c>
      <c r="E15" s="83">
        <v>90</v>
      </c>
      <c r="F15" s="83">
        <v>20</v>
      </c>
      <c r="G15" s="69">
        <f>F15/Alapadatok!D15</f>
        <v>0.30769230769230771</v>
      </c>
      <c r="H15" s="136">
        <v>15</v>
      </c>
      <c r="I15" s="69">
        <f>H15/Alapadatok!D15</f>
        <v>0.23076923076923078</v>
      </c>
      <c r="J15" s="83">
        <v>40</v>
      </c>
      <c r="K15" s="69">
        <f>J15/Alapadatok!D15</f>
        <v>0.61538461538461542</v>
      </c>
      <c r="L15" s="83">
        <v>40</v>
      </c>
      <c r="M15" s="69">
        <f>L15/Alapadatok!D15</f>
        <v>0.61538461538461542</v>
      </c>
      <c r="N15" s="84">
        <v>36</v>
      </c>
      <c r="O15" s="84">
        <v>11</v>
      </c>
      <c r="P15" s="84">
        <v>108</v>
      </c>
      <c r="Q15" s="84">
        <v>33</v>
      </c>
      <c r="R15" s="85">
        <v>71</v>
      </c>
      <c r="S15" s="85">
        <v>20</v>
      </c>
      <c r="T15" s="139">
        <v>11</v>
      </c>
      <c r="U15" s="75" t="s">
        <v>120</v>
      </c>
    </row>
    <row r="16" spans="1:23" x14ac:dyDescent="0.2">
      <c r="A16" s="68">
        <f>Alapadatok!A16</f>
        <v>0</v>
      </c>
      <c r="B16" s="227">
        <v>3500</v>
      </c>
      <c r="C16" s="48">
        <f t="shared" si="0"/>
        <v>66.959534987704004</v>
      </c>
      <c r="D16" s="83">
        <v>70</v>
      </c>
      <c r="E16" s="83">
        <v>70</v>
      </c>
      <c r="F16" s="83">
        <v>25</v>
      </c>
      <c r="G16" s="69">
        <f>F16/Alapadatok!D16</f>
        <v>0.5</v>
      </c>
      <c r="H16" s="136">
        <v>20</v>
      </c>
      <c r="I16" s="69">
        <f>H16/Alapadatok!D16</f>
        <v>0.4</v>
      </c>
      <c r="J16" s="78">
        <v>50</v>
      </c>
      <c r="K16" s="69">
        <f>J16/Alapadatok!D16</f>
        <v>1</v>
      </c>
      <c r="L16" s="78">
        <v>50</v>
      </c>
      <c r="M16" s="69">
        <f>L16/Alapadatok!D16</f>
        <v>1</v>
      </c>
      <c r="N16" s="78">
        <v>41</v>
      </c>
      <c r="O16" s="78">
        <v>14</v>
      </c>
      <c r="P16" s="78">
        <v>123</v>
      </c>
      <c r="Q16" s="78">
        <v>42</v>
      </c>
      <c r="R16" s="80">
        <v>58</v>
      </c>
      <c r="S16" s="80">
        <v>26</v>
      </c>
      <c r="T16" s="137">
        <v>13</v>
      </c>
      <c r="U16" s="75" t="s">
        <v>119</v>
      </c>
    </row>
    <row r="17" spans="1:21" x14ac:dyDescent="0.2">
      <c r="A17" s="68">
        <f>Alapadatok!A17</f>
        <v>0</v>
      </c>
      <c r="B17" s="227">
        <v>3000</v>
      </c>
      <c r="C17" s="48">
        <f t="shared" si="0"/>
        <v>55.781354795439306</v>
      </c>
      <c r="D17" s="83">
        <v>120</v>
      </c>
      <c r="E17" s="83">
        <v>120</v>
      </c>
      <c r="F17" s="83">
        <v>20</v>
      </c>
      <c r="G17" s="69">
        <f>F17/Alapadatok!D17</f>
        <v>0.44444444444444442</v>
      </c>
      <c r="H17" s="136">
        <v>15</v>
      </c>
      <c r="I17" s="69">
        <f>H17/Alapadatok!D17</f>
        <v>0.33333333333333331</v>
      </c>
      <c r="J17" s="83">
        <v>40</v>
      </c>
      <c r="K17" s="69">
        <f>J17/Alapadatok!D17</f>
        <v>0.88888888888888884</v>
      </c>
      <c r="L17" s="83">
        <v>40</v>
      </c>
      <c r="M17" s="69">
        <f>L17/Alapadatok!D17</f>
        <v>0.88888888888888884</v>
      </c>
      <c r="N17" s="81">
        <v>14</v>
      </c>
      <c r="O17" s="81">
        <v>10</v>
      </c>
      <c r="P17" s="81">
        <v>42</v>
      </c>
      <c r="Q17" s="81">
        <v>30</v>
      </c>
      <c r="R17" s="80">
        <v>63</v>
      </c>
      <c r="S17" s="80">
        <v>34</v>
      </c>
      <c r="T17" s="137">
        <v>13</v>
      </c>
      <c r="U17" s="75" t="s">
        <v>120</v>
      </c>
    </row>
    <row r="18" spans="1:21" x14ac:dyDescent="0.2">
      <c r="A18" s="68">
        <f>Alapadatok!A18</f>
        <v>0</v>
      </c>
      <c r="B18" s="227">
        <v>2500</v>
      </c>
      <c r="C18" s="48">
        <f t="shared" si="0"/>
        <v>44.603174603174601</v>
      </c>
      <c r="D18" s="83">
        <v>30</v>
      </c>
      <c r="E18" s="83">
        <v>30</v>
      </c>
      <c r="F18" s="83">
        <v>25</v>
      </c>
      <c r="G18" s="69">
        <f>F18/Alapadatok!D18</f>
        <v>0.35714285714285715</v>
      </c>
      <c r="H18" s="136">
        <v>20</v>
      </c>
      <c r="I18" s="69">
        <f>H18/Alapadatok!D18</f>
        <v>0.2857142857142857</v>
      </c>
      <c r="J18" s="78">
        <v>50</v>
      </c>
      <c r="K18" s="69">
        <f>J18/Alapadatok!D18</f>
        <v>0.7142857142857143</v>
      </c>
      <c r="L18" s="78">
        <v>50</v>
      </c>
      <c r="M18" s="69">
        <f>L18/Alapadatok!D18</f>
        <v>0.7142857142857143</v>
      </c>
      <c r="N18" s="81">
        <v>25</v>
      </c>
      <c r="O18" s="81">
        <v>13</v>
      </c>
      <c r="P18" s="81">
        <v>75</v>
      </c>
      <c r="Q18" s="81">
        <v>39</v>
      </c>
      <c r="R18" s="80">
        <v>68</v>
      </c>
      <c r="S18" s="80">
        <v>14</v>
      </c>
      <c r="T18" s="137">
        <v>11</v>
      </c>
      <c r="U18" s="75" t="s">
        <v>119</v>
      </c>
    </row>
    <row r="19" spans="1:21" x14ac:dyDescent="0.2">
      <c r="A19" s="68">
        <f>Alapadatok!A19</f>
        <v>0</v>
      </c>
      <c r="B19" s="227">
        <v>2000</v>
      </c>
      <c r="C19" s="48">
        <f t="shared" si="0"/>
        <v>33.424994410909903</v>
      </c>
      <c r="D19" s="83">
        <v>90</v>
      </c>
      <c r="E19" s="83">
        <v>90</v>
      </c>
      <c r="F19" s="83">
        <v>20</v>
      </c>
      <c r="G19" s="69">
        <f>F19/Alapadatok!D19</f>
        <v>0.30769230769230771</v>
      </c>
      <c r="H19" s="136">
        <v>15</v>
      </c>
      <c r="I19" s="69">
        <f>H19/Alapadatok!D19</f>
        <v>0.23076923076923078</v>
      </c>
      <c r="J19" s="83">
        <v>40</v>
      </c>
      <c r="K19" s="69">
        <f>J19/Alapadatok!D19</f>
        <v>0.61538461538461542</v>
      </c>
      <c r="L19" s="83">
        <v>40</v>
      </c>
      <c r="M19" s="69">
        <f>L19/Alapadatok!D19</f>
        <v>0.61538461538461542</v>
      </c>
      <c r="N19" s="84">
        <v>36</v>
      </c>
      <c r="O19" s="84">
        <v>11</v>
      </c>
      <c r="P19" s="84">
        <v>108</v>
      </c>
      <c r="Q19" s="84">
        <v>33</v>
      </c>
      <c r="R19" s="85">
        <v>71</v>
      </c>
      <c r="S19" s="85">
        <v>20</v>
      </c>
      <c r="T19" s="139">
        <v>11</v>
      </c>
      <c r="U19" s="75" t="s">
        <v>120</v>
      </c>
    </row>
    <row r="20" spans="1:21" x14ac:dyDescent="0.2">
      <c r="A20" s="68">
        <f>Alapadatok!A20</f>
        <v>0</v>
      </c>
      <c r="B20" s="227">
        <v>1500</v>
      </c>
      <c r="C20" s="48">
        <f t="shared" si="0"/>
        <v>22.246814218645206</v>
      </c>
      <c r="D20" s="83">
        <v>70</v>
      </c>
      <c r="E20" s="83">
        <v>70</v>
      </c>
      <c r="F20" s="83">
        <v>25</v>
      </c>
      <c r="G20" s="69">
        <f>F20/Alapadatok!D20</f>
        <v>0.5</v>
      </c>
      <c r="H20" s="136">
        <v>20</v>
      </c>
      <c r="I20" s="69">
        <f>H20/Alapadatok!D20</f>
        <v>0.4</v>
      </c>
      <c r="J20" s="83">
        <v>50</v>
      </c>
      <c r="K20" s="69">
        <f>J20/Alapadatok!D20</f>
        <v>1</v>
      </c>
      <c r="L20" s="83">
        <v>50</v>
      </c>
      <c r="M20" s="69">
        <f>L20/Alapadatok!D20</f>
        <v>1</v>
      </c>
      <c r="N20" s="84">
        <v>41</v>
      </c>
      <c r="O20" s="84">
        <v>14</v>
      </c>
      <c r="P20" s="84">
        <v>123</v>
      </c>
      <c r="Q20" s="84">
        <v>42</v>
      </c>
      <c r="R20" s="85">
        <v>58</v>
      </c>
      <c r="S20" s="85">
        <v>26</v>
      </c>
      <c r="T20" s="139">
        <v>13</v>
      </c>
      <c r="U20" s="75" t="s">
        <v>119</v>
      </c>
    </row>
    <row r="21" spans="1:21" x14ac:dyDescent="0.2">
      <c r="A21" s="25">
        <f>Alapadatok!A21</f>
        <v>0</v>
      </c>
      <c r="B21" s="226">
        <v>1000</v>
      </c>
      <c r="C21" s="42">
        <f t="shared" si="0"/>
        <v>11.068634026380506</v>
      </c>
      <c r="D21" s="78">
        <v>120</v>
      </c>
      <c r="E21" s="78">
        <v>120</v>
      </c>
      <c r="F21" s="78">
        <v>20</v>
      </c>
      <c r="G21" s="27">
        <f>F21/Alapadatok!D21</f>
        <v>0.44444444444444442</v>
      </c>
      <c r="H21" s="135">
        <v>15</v>
      </c>
      <c r="I21" s="27">
        <f>H21/Alapadatok!D21</f>
        <v>0.33333333333333331</v>
      </c>
      <c r="J21" s="78">
        <v>40</v>
      </c>
      <c r="K21" s="27">
        <f>J21/Alapadatok!D21</f>
        <v>0.88888888888888884</v>
      </c>
      <c r="L21" s="78">
        <v>40</v>
      </c>
      <c r="M21" s="27">
        <f>L21/Alapadatok!D21</f>
        <v>0.88888888888888884</v>
      </c>
      <c r="N21" s="79">
        <v>14</v>
      </c>
      <c r="O21" s="79">
        <v>10</v>
      </c>
      <c r="P21" s="79">
        <v>42</v>
      </c>
      <c r="Q21" s="79">
        <v>30</v>
      </c>
      <c r="R21" s="80">
        <v>63</v>
      </c>
      <c r="S21" s="80">
        <v>34</v>
      </c>
      <c r="T21" s="137">
        <v>13</v>
      </c>
      <c r="U21" s="80" t="s">
        <v>120</v>
      </c>
    </row>
    <row r="22" spans="1:21" x14ac:dyDescent="0.2">
      <c r="A22" s="25">
        <f>Alapadatok!A22</f>
        <v>0</v>
      </c>
      <c r="B22" s="226">
        <v>4500</v>
      </c>
      <c r="C22" s="48">
        <f t="shared" si="0"/>
        <v>89.315895372233399</v>
      </c>
      <c r="D22" s="83">
        <v>80</v>
      </c>
      <c r="E22" s="83">
        <v>40</v>
      </c>
      <c r="F22" s="83">
        <v>40</v>
      </c>
      <c r="G22" s="27">
        <f>F22/Alapadatok!D22</f>
        <v>0.53333333333333333</v>
      </c>
      <c r="H22" s="136">
        <v>35</v>
      </c>
      <c r="I22" s="27">
        <f>H22/Alapadatok!D22</f>
        <v>0.46666666666666667</v>
      </c>
      <c r="J22" s="83">
        <v>80</v>
      </c>
      <c r="K22" s="27">
        <f>J22/Alapadatok!D22</f>
        <v>1.0666666666666667</v>
      </c>
      <c r="L22" s="83">
        <v>70</v>
      </c>
      <c r="M22" s="27">
        <f>L22/Alapadatok!D22</f>
        <v>0.93333333333333335</v>
      </c>
      <c r="N22" s="84">
        <v>51</v>
      </c>
      <c r="O22" s="84">
        <v>25</v>
      </c>
      <c r="P22" s="84">
        <v>153</v>
      </c>
      <c r="Q22" s="84">
        <v>75</v>
      </c>
      <c r="R22" s="85">
        <v>52</v>
      </c>
      <c r="S22" s="85">
        <v>48</v>
      </c>
      <c r="T22" s="85">
        <v>16</v>
      </c>
      <c r="U22" s="80" t="s">
        <v>119</v>
      </c>
    </row>
    <row r="23" spans="1:21" x14ac:dyDescent="0.2">
      <c r="A23" s="25">
        <f>Alapadatok!A23</f>
        <v>0</v>
      </c>
      <c r="B23" s="226">
        <v>4000</v>
      </c>
      <c r="C23" s="48">
        <f t="shared" si="0"/>
        <v>78.137715179968708</v>
      </c>
      <c r="D23" s="83">
        <v>60</v>
      </c>
      <c r="E23" s="83">
        <v>60</v>
      </c>
      <c r="F23" s="83">
        <v>35</v>
      </c>
      <c r="G23" s="27">
        <f>F23/Alapadatok!D23</f>
        <v>0.5</v>
      </c>
      <c r="H23" s="136">
        <v>30</v>
      </c>
      <c r="I23" s="27">
        <f>H23/Alapadatok!D23</f>
        <v>0.42857142857142855</v>
      </c>
      <c r="J23" s="83">
        <v>70</v>
      </c>
      <c r="K23" s="27">
        <f>J23/Alapadatok!D23</f>
        <v>1</v>
      </c>
      <c r="L23" s="83">
        <v>60</v>
      </c>
      <c r="M23" s="27">
        <f>L23/Alapadatok!D23</f>
        <v>0.8571428571428571</v>
      </c>
      <c r="N23" s="84">
        <v>40</v>
      </c>
      <c r="O23" s="84">
        <v>20</v>
      </c>
      <c r="P23" s="84">
        <v>120</v>
      </c>
      <c r="Q23" s="84">
        <v>60</v>
      </c>
      <c r="R23" s="85">
        <v>58</v>
      </c>
      <c r="S23" s="85">
        <v>31</v>
      </c>
      <c r="T23" s="85">
        <v>16</v>
      </c>
      <c r="U23" s="80" t="s">
        <v>120</v>
      </c>
    </row>
    <row r="24" spans="1:21" x14ac:dyDescent="0.2">
      <c r="A24" s="25">
        <f>Alapadatok!A24</f>
        <v>0</v>
      </c>
      <c r="B24" s="226">
        <v>3500</v>
      </c>
      <c r="C24" s="48">
        <f t="shared" si="0"/>
        <v>66.959534987704004</v>
      </c>
      <c r="D24" s="83">
        <v>100</v>
      </c>
      <c r="E24" s="83">
        <v>70</v>
      </c>
      <c r="F24" s="83">
        <v>30</v>
      </c>
      <c r="G24" s="27">
        <f>F24/Alapadatok!D24</f>
        <v>0.46153846153846156</v>
      </c>
      <c r="H24" s="136">
        <v>25</v>
      </c>
      <c r="I24" s="27">
        <f>H24/Alapadatok!D24</f>
        <v>0.38461538461538464</v>
      </c>
      <c r="J24" s="83">
        <v>60</v>
      </c>
      <c r="K24" s="27">
        <f>J24/Alapadatok!D24</f>
        <v>0.92307692307692313</v>
      </c>
      <c r="L24" s="83">
        <v>50</v>
      </c>
      <c r="M24" s="27">
        <f>L24/Alapadatok!D24</f>
        <v>0.76923076923076927</v>
      </c>
      <c r="N24" s="84">
        <v>35</v>
      </c>
      <c r="O24" s="84">
        <v>22</v>
      </c>
      <c r="P24" s="84">
        <v>105</v>
      </c>
      <c r="Q24" s="84">
        <v>66</v>
      </c>
      <c r="R24" s="85">
        <v>63</v>
      </c>
      <c r="S24" s="85">
        <v>42</v>
      </c>
      <c r="T24" s="85">
        <v>15</v>
      </c>
      <c r="U24" s="80" t="s">
        <v>119</v>
      </c>
    </row>
    <row r="25" spans="1:21" x14ac:dyDescent="0.2">
      <c r="A25" s="25">
        <f>Alapadatok!A25</f>
        <v>0</v>
      </c>
      <c r="B25" s="226">
        <v>3000</v>
      </c>
      <c r="C25" s="48">
        <f t="shared" si="0"/>
        <v>55.781354795439306</v>
      </c>
      <c r="D25" s="83">
        <v>55</v>
      </c>
      <c r="E25" s="83">
        <v>45</v>
      </c>
      <c r="F25" s="83">
        <v>25</v>
      </c>
      <c r="G25" s="27">
        <f>F25/Alapadatok!D25</f>
        <v>0.41666666666666669</v>
      </c>
      <c r="H25" s="136">
        <v>20</v>
      </c>
      <c r="I25" s="27">
        <f>H25/Alapadatok!D25</f>
        <v>0.33333333333333331</v>
      </c>
      <c r="J25" s="83">
        <v>50</v>
      </c>
      <c r="K25" s="27">
        <f>J25/Alapadatok!D25</f>
        <v>0.83333333333333337</v>
      </c>
      <c r="L25" s="83">
        <v>40</v>
      </c>
      <c r="M25" s="27">
        <f>L25/Alapadatok!D25</f>
        <v>0.66666666666666663</v>
      </c>
      <c r="N25" s="84">
        <v>26</v>
      </c>
      <c r="O25" s="84">
        <v>18</v>
      </c>
      <c r="P25" s="84">
        <v>78</v>
      </c>
      <c r="Q25" s="84">
        <v>54</v>
      </c>
      <c r="R25" s="85">
        <v>68</v>
      </c>
      <c r="S25" s="85">
        <v>28</v>
      </c>
      <c r="T25" s="85">
        <v>15</v>
      </c>
      <c r="U25" s="80" t="s">
        <v>120</v>
      </c>
    </row>
    <row r="26" spans="1:21" x14ac:dyDescent="0.2">
      <c r="A26" s="25">
        <f>Alapadatok!A26</f>
        <v>0</v>
      </c>
      <c r="B26" s="226">
        <v>2500</v>
      </c>
      <c r="C26" s="48">
        <f t="shared" si="0"/>
        <v>44.603174603174601</v>
      </c>
      <c r="D26" s="83">
        <v>48</v>
      </c>
      <c r="E26" s="83">
        <v>30</v>
      </c>
      <c r="F26" s="83">
        <v>30</v>
      </c>
      <c r="G26" s="27">
        <f>F26/Alapadatok!D26</f>
        <v>0.46153846153846156</v>
      </c>
      <c r="H26" s="136">
        <v>25</v>
      </c>
      <c r="I26" s="27">
        <f>H26/Alapadatok!D26</f>
        <v>0.38461538461538464</v>
      </c>
      <c r="J26" s="83">
        <v>60</v>
      </c>
      <c r="K26" s="27">
        <f>J26/Alapadatok!D26</f>
        <v>0.92307692307692313</v>
      </c>
      <c r="L26" s="83">
        <v>60</v>
      </c>
      <c r="M26" s="27">
        <f>L26/Alapadatok!D26</f>
        <v>0.92307692307692313</v>
      </c>
      <c r="N26" s="84">
        <v>65</v>
      </c>
      <c r="O26" s="84">
        <v>16</v>
      </c>
      <c r="P26" s="84">
        <v>195</v>
      </c>
      <c r="Q26" s="84">
        <v>48</v>
      </c>
      <c r="R26" s="85">
        <v>71</v>
      </c>
      <c r="S26" s="85">
        <v>36</v>
      </c>
      <c r="T26" s="85">
        <v>14</v>
      </c>
      <c r="U26" s="80" t="s">
        <v>119</v>
      </c>
    </row>
    <row r="27" spans="1:21" x14ac:dyDescent="0.2">
      <c r="A27" s="25">
        <f>Alapadatok!A27</f>
        <v>0</v>
      </c>
      <c r="B27" s="226">
        <v>2000</v>
      </c>
      <c r="C27" s="48">
        <f t="shared" si="0"/>
        <v>33.424994410909903</v>
      </c>
      <c r="D27" s="83">
        <v>62</v>
      </c>
      <c r="E27" s="83">
        <v>50</v>
      </c>
      <c r="F27" s="83">
        <v>25</v>
      </c>
      <c r="G27" s="27">
        <f>F27/Alapadatok!D27</f>
        <v>0.41666666666666669</v>
      </c>
      <c r="H27" s="136">
        <v>20</v>
      </c>
      <c r="I27" s="27">
        <f>H27/Alapadatok!D27</f>
        <v>0.33333333333333331</v>
      </c>
      <c r="J27" s="83">
        <v>50</v>
      </c>
      <c r="K27" s="27">
        <f>J27/Alapadatok!D27</f>
        <v>0.83333333333333337</v>
      </c>
      <c r="L27" s="83">
        <v>50</v>
      </c>
      <c r="M27" s="27">
        <f>L27/Alapadatok!D27</f>
        <v>0.83333333333333337</v>
      </c>
      <c r="N27" s="84">
        <v>60</v>
      </c>
      <c r="O27" s="84">
        <v>12</v>
      </c>
      <c r="P27" s="84">
        <v>180</v>
      </c>
      <c r="Q27" s="84">
        <v>36</v>
      </c>
      <c r="R27" s="85">
        <v>52</v>
      </c>
      <c r="S27" s="85">
        <v>35</v>
      </c>
      <c r="T27" s="85">
        <v>14</v>
      </c>
      <c r="U27" s="80" t="s">
        <v>120</v>
      </c>
    </row>
    <row r="28" spans="1:21" x14ac:dyDescent="0.2">
      <c r="A28" s="25">
        <f>Alapadatok!A28</f>
        <v>0</v>
      </c>
      <c r="B28" s="226">
        <v>1500</v>
      </c>
      <c r="C28" s="48">
        <f t="shared" si="0"/>
        <v>22.246814218645206</v>
      </c>
      <c r="D28" s="83">
        <v>17</v>
      </c>
      <c r="E28" s="83">
        <v>10</v>
      </c>
      <c r="F28" s="83">
        <v>25</v>
      </c>
      <c r="G28" s="27">
        <f>F28/Alapadatok!D28</f>
        <v>0.45454545454545453</v>
      </c>
      <c r="H28" s="136">
        <v>20</v>
      </c>
      <c r="I28" s="27">
        <f>H28/Alapadatok!D28</f>
        <v>0.36363636363636365</v>
      </c>
      <c r="J28" s="83">
        <v>50</v>
      </c>
      <c r="K28" s="27">
        <f>J28/Alapadatok!D28</f>
        <v>0.90909090909090906</v>
      </c>
      <c r="L28" s="83">
        <v>50</v>
      </c>
      <c r="M28" s="27">
        <f>L28/Alapadatok!D28</f>
        <v>0.90909090909090906</v>
      </c>
      <c r="N28" s="84">
        <v>41</v>
      </c>
      <c r="O28" s="84">
        <v>14</v>
      </c>
      <c r="P28" s="84">
        <v>123</v>
      </c>
      <c r="Q28" s="84">
        <v>42</v>
      </c>
      <c r="R28" s="85">
        <v>58</v>
      </c>
      <c r="S28" s="85">
        <v>26</v>
      </c>
      <c r="T28" s="85">
        <v>13</v>
      </c>
      <c r="U28" s="80" t="s">
        <v>119</v>
      </c>
    </row>
    <row r="29" spans="1:21" x14ac:dyDescent="0.2">
      <c r="A29" s="25">
        <f>Alapadatok!A29</f>
        <v>0</v>
      </c>
      <c r="B29" s="226">
        <v>1000</v>
      </c>
      <c r="C29" s="48">
        <f t="shared" si="0"/>
        <v>11.068634026380506</v>
      </c>
      <c r="D29" s="83">
        <v>40</v>
      </c>
      <c r="E29" s="83">
        <v>25</v>
      </c>
      <c r="F29" s="83">
        <v>20</v>
      </c>
      <c r="G29" s="27">
        <f>F29/Alapadatok!D29</f>
        <v>0.4</v>
      </c>
      <c r="H29" s="136">
        <v>15</v>
      </c>
      <c r="I29" s="27">
        <f>H29/Alapadatok!D29</f>
        <v>0.3</v>
      </c>
      <c r="J29" s="83">
        <v>40</v>
      </c>
      <c r="K29" s="27">
        <f>J29/Alapadatok!D29</f>
        <v>0.8</v>
      </c>
      <c r="L29" s="83">
        <v>40</v>
      </c>
      <c r="M29" s="27">
        <f>L29/Alapadatok!D29</f>
        <v>0.8</v>
      </c>
      <c r="N29" s="84">
        <v>14</v>
      </c>
      <c r="O29" s="84">
        <v>10</v>
      </c>
      <c r="P29" s="84">
        <v>42</v>
      </c>
      <c r="Q29" s="84">
        <v>30</v>
      </c>
      <c r="R29" s="85">
        <v>63</v>
      </c>
      <c r="S29" s="85">
        <v>34</v>
      </c>
      <c r="T29" s="85">
        <v>13</v>
      </c>
      <c r="U29" s="80" t="s">
        <v>120</v>
      </c>
    </row>
  </sheetData>
  <sheetProtection algorithmName="SHA-512" hashValue="gtOlX6ZdCz1muS21yVPkLj9FL8it/Ra6y63qJ3qJy5Y6z5aUKO2Ulzfeem2F/3L+g0kTthACNqhPst6lTCfoUw==" saltValue="ZMoPtZaECClPzAnpO52KhA==" spinCount="100000" sheet="1" objects="1" scenarios="1" sort="0" autoFilter="0"/>
  <protectedRanges>
    <protectedRange sqref="B2:B29" name="Tartomány13"/>
    <protectedRange sqref="O22:O29 Q22:T29" name="Tartomány4_1_2"/>
    <protectedRange sqref="N22:N29" name="Tartomány4_1_1"/>
    <protectedRange sqref="P22:P29" name="Tartomány4_2"/>
    <protectedRange sqref="L22:L29" name="Tartomány2_2"/>
    <protectedRange sqref="J22:J29" name="Tartomány2_1"/>
    <protectedRange sqref="H22:H29" name="Tartomány11"/>
    <protectedRange sqref="N2:N21" name="Tartomány4_1"/>
    <protectedRange sqref="L2:L11" name="Tartomány3"/>
    <protectedRange sqref="J2:J21 L12:L21" name="Tartomány2"/>
    <protectedRange sqref="D2:F29" name="Tartomány1"/>
    <protectedRange sqref="O2:U21 U22:U29" name="Tartomány4"/>
    <protectedRange sqref="H2:H21" name="Tartomány7"/>
  </protectedRanges>
  <dataValidations count="1">
    <dataValidation type="list" allowBlank="1" showInputMessage="1" showErrorMessage="1" sqref="U2:U29" xr:uid="{00000000-0002-0000-0100-000000000000}">
      <formula1>$W$3:$W$4</formula1>
    </dataValidation>
  </dataValidations>
  <pageMargins left="0.7" right="0.7" top="0.75" bottom="0.75" header="0.3" footer="0.3"/>
  <pageSetup orientation="portrait" r:id="rId1"/>
  <ignoredErrors>
    <ignoredError sqref="G2:G11 K11:M11 A2:A11 C2:C29 K2 M2 K3 M3 K4 M4 K5 M5 K6 M6 K7 M7 K8 M8 K9 M9 K10 M10" unlockedFormula="1"/>
  </ignoredError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>
    <pageSetUpPr fitToPage="1"/>
  </sheetPr>
  <dimension ref="B2:AC36"/>
  <sheetViews>
    <sheetView zoomScaleNormal="100" workbookViewId="0">
      <selection activeCell="L26" sqref="L26"/>
    </sheetView>
  </sheetViews>
  <sheetFormatPr baseColWidth="10" defaultColWidth="8.83203125" defaultRowHeight="15" x14ac:dyDescent="0.2"/>
  <cols>
    <col min="2" max="2" width="11.5" style="5" bestFit="1" customWidth="1"/>
    <col min="3" max="8" width="9.1640625" style="5"/>
    <col min="9" max="9" width="9" style="5"/>
    <col min="10" max="10" width="14.1640625" style="5" bestFit="1" customWidth="1"/>
    <col min="11" max="11" width="11.5" style="5" bestFit="1" customWidth="1"/>
    <col min="12" max="12" width="14" style="5" bestFit="1" customWidth="1"/>
    <col min="13" max="14" width="9.1640625" style="5"/>
    <col min="15" max="15" width="15.5" style="5" bestFit="1" customWidth="1"/>
    <col min="16" max="16" width="14.5" style="5" bestFit="1" customWidth="1"/>
    <col min="17" max="17" width="11.1640625" style="5" bestFit="1" customWidth="1"/>
    <col min="18" max="18" width="14.5" style="5" bestFit="1" customWidth="1"/>
    <col min="19" max="19" width="11.1640625" style="5" bestFit="1" customWidth="1"/>
    <col min="20" max="29" width="9.1640625" style="5"/>
  </cols>
  <sheetData>
    <row r="2" spans="2:29" x14ac:dyDescent="0.2">
      <c r="B2" s="6" t="s">
        <v>6</v>
      </c>
      <c r="C2" s="7"/>
      <c r="D2" s="7"/>
      <c r="E2" s="7"/>
      <c r="F2" s="7"/>
      <c r="G2" s="7"/>
      <c r="H2" s="8"/>
      <c r="I2" s="5" t="s">
        <v>65</v>
      </c>
      <c r="K2" s="6" t="s">
        <v>0</v>
      </c>
      <c r="L2" s="8"/>
      <c r="M2" s="5" t="s">
        <v>65</v>
      </c>
      <c r="O2" s="6" t="s">
        <v>11</v>
      </c>
      <c r="P2" s="235" t="s">
        <v>52</v>
      </c>
      <c r="Q2" s="235"/>
      <c r="R2" s="235" t="s">
        <v>53</v>
      </c>
      <c r="S2" s="236"/>
      <c r="T2" s="5" t="s">
        <v>65</v>
      </c>
    </row>
    <row r="3" spans="2:29" x14ac:dyDescent="0.2">
      <c r="B3" s="9" t="s">
        <v>33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10" t="s">
        <v>18</v>
      </c>
      <c r="K3" s="11"/>
      <c r="L3" s="10"/>
      <c r="O3" s="11"/>
      <c r="P3" s="5" t="s">
        <v>50</v>
      </c>
      <c r="Q3" s="5" t="s">
        <v>51</v>
      </c>
      <c r="R3" s="5" t="s">
        <v>50</v>
      </c>
      <c r="S3" s="10" t="s">
        <v>51</v>
      </c>
    </row>
    <row r="4" spans="2:29" x14ac:dyDescent="0.2">
      <c r="B4" s="11" t="s">
        <v>19</v>
      </c>
      <c r="C4" s="5" t="s">
        <v>24</v>
      </c>
      <c r="D4" s="5" t="s">
        <v>29</v>
      </c>
      <c r="E4" s="5" t="s">
        <v>34</v>
      </c>
      <c r="F4" s="5" t="s">
        <v>38</v>
      </c>
      <c r="G4" s="5" t="s">
        <v>43</v>
      </c>
      <c r="H4" s="10" t="s">
        <v>46</v>
      </c>
      <c r="I4" s="5">
        <v>5</v>
      </c>
      <c r="K4" s="11" t="s">
        <v>20</v>
      </c>
      <c r="L4" s="10">
        <v>60</v>
      </c>
      <c r="M4" s="5">
        <v>5</v>
      </c>
      <c r="O4" s="11" t="s">
        <v>20</v>
      </c>
      <c r="P4" s="5">
        <v>115</v>
      </c>
      <c r="Q4" s="5">
        <v>115</v>
      </c>
      <c r="R4" s="5">
        <v>115</v>
      </c>
      <c r="S4" s="10">
        <v>100</v>
      </c>
      <c r="T4" s="5">
        <v>5</v>
      </c>
    </row>
    <row r="5" spans="2:29" x14ac:dyDescent="0.2">
      <c r="B5" s="11" t="s">
        <v>20</v>
      </c>
      <c r="C5" s="5" t="s">
        <v>25</v>
      </c>
      <c r="D5" s="5" t="s">
        <v>30</v>
      </c>
      <c r="E5" s="5" t="s">
        <v>35</v>
      </c>
      <c r="F5" s="5" t="s">
        <v>39</v>
      </c>
      <c r="G5" s="5" t="s">
        <v>44</v>
      </c>
      <c r="H5" s="10" t="s">
        <v>25</v>
      </c>
      <c r="I5" s="5">
        <v>4</v>
      </c>
      <c r="K5" s="11" t="s">
        <v>47</v>
      </c>
      <c r="L5" s="10">
        <v>45</v>
      </c>
      <c r="M5" s="5">
        <v>4</v>
      </c>
      <c r="O5" s="11" t="s">
        <v>47</v>
      </c>
      <c r="P5" s="5">
        <v>100</v>
      </c>
      <c r="Q5" s="5">
        <v>100</v>
      </c>
      <c r="R5" s="5">
        <v>100</v>
      </c>
      <c r="S5" s="10">
        <v>80</v>
      </c>
      <c r="T5" s="5">
        <v>4</v>
      </c>
    </row>
    <row r="6" spans="2:29" x14ac:dyDescent="0.2">
      <c r="B6" s="11" t="s">
        <v>21</v>
      </c>
      <c r="C6" s="5" t="s">
        <v>26</v>
      </c>
      <c r="D6" s="5" t="s">
        <v>26</v>
      </c>
      <c r="E6" s="5" t="s">
        <v>36</v>
      </c>
      <c r="F6" s="5" t="s">
        <v>40</v>
      </c>
      <c r="G6" s="5" t="s">
        <v>45</v>
      </c>
      <c r="H6" s="10" t="s">
        <v>26</v>
      </c>
      <c r="I6" s="5">
        <v>3</v>
      </c>
      <c r="K6" s="11" t="s">
        <v>21</v>
      </c>
      <c r="L6" s="10">
        <v>35</v>
      </c>
      <c r="M6" s="5">
        <v>3</v>
      </c>
      <c r="O6" s="11" t="s">
        <v>21</v>
      </c>
      <c r="P6" s="5">
        <v>80</v>
      </c>
      <c r="Q6" s="5">
        <v>80</v>
      </c>
      <c r="R6" s="5">
        <v>80</v>
      </c>
      <c r="S6" s="10">
        <v>60</v>
      </c>
      <c r="T6" s="5">
        <v>3</v>
      </c>
    </row>
    <row r="7" spans="2:29" x14ac:dyDescent="0.2">
      <c r="B7" s="11" t="s">
        <v>22</v>
      </c>
      <c r="C7" s="5" t="s">
        <v>27</v>
      </c>
      <c r="D7" s="5" t="s">
        <v>31</v>
      </c>
      <c r="E7" s="5" t="s">
        <v>37</v>
      </c>
      <c r="F7" s="5" t="s">
        <v>41</v>
      </c>
      <c r="G7" s="5" t="s">
        <v>41</v>
      </c>
      <c r="H7" s="10" t="s">
        <v>27</v>
      </c>
      <c r="I7" s="5">
        <v>2</v>
      </c>
      <c r="K7" s="11" t="s">
        <v>48</v>
      </c>
      <c r="L7" s="10">
        <v>25</v>
      </c>
      <c r="M7" s="5">
        <v>2</v>
      </c>
      <c r="O7" s="11" t="s">
        <v>48</v>
      </c>
      <c r="P7" s="5">
        <v>60</v>
      </c>
      <c r="Q7" s="5">
        <v>60</v>
      </c>
      <c r="R7" s="5">
        <v>60</v>
      </c>
      <c r="S7" s="10">
        <v>40</v>
      </c>
      <c r="T7" s="5">
        <v>2</v>
      </c>
    </row>
    <row r="8" spans="2:29" x14ac:dyDescent="0.2">
      <c r="B8" s="12" t="s">
        <v>23</v>
      </c>
      <c r="C8" s="13" t="s">
        <v>28</v>
      </c>
      <c r="D8" s="13" t="s">
        <v>32</v>
      </c>
      <c r="E8" s="13" t="s">
        <v>32</v>
      </c>
      <c r="F8" s="13" t="s">
        <v>42</v>
      </c>
      <c r="G8" s="13" t="s">
        <v>42</v>
      </c>
      <c r="H8" s="14" t="s">
        <v>28</v>
      </c>
      <c r="I8" s="5">
        <v>1</v>
      </c>
      <c r="K8" s="12" t="s">
        <v>49</v>
      </c>
      <c r="L8" s="14">
        <v>20</v>
      </c>
      <c r="M8" s="5">
        <v>1</v>
      </c>
      <c r="O8" s="12" t="s">
        <v>49</v>
      </c>
      <c r="P8" s="13">
        <v>40</v>
      </c>
      <c r="Q8" s="13">
        <v>40</v>
      </c>
      <c r="R8" s="13">
        <v>40</v>
      </c>
      <c r="S8" s="14">
        <v>30</v>
      </c>
      <c r="T8" s="5">
        <v>1</v>
      </c>
    </row>
    <row r="11" spans="2:29" x14ac:dyDescent="0.2">
      <c r="B11" s="6" t="s">
        <v>2</v>
      </c>
      <c r="C11" s="235" t="s">
        <v>52</v>
      </c>
      <c r="D11" s="235"/>
      <c r="E11" s="235"/>
      <c r="F11" s="235"/>
      <c r="G11" s="235"/>
      <c r="H11" s="11" t="s">
        <v>65</v>
      </c>
      <c r="J11" s="6" t="s">
        <v>109</v>
      </c>
      <c r="K11" s="7"/>
      <c r="L11" s="8"/>
      <c r="M11" s="5" t="s">
        <v>65</v>
      </c>
      <c r="O11" s="6" t="s">
        <v>95</v>
      </c>
      <c r="P11" s="235" t="s">
        <v>59</v>
      </c>
      <c r="Q11" s="235"/>
      <c r="R11" s="235" t="s">
        <v>58</v>
      </c>
      <c r="S11" s="236"/>
      <c r="T11" s="5" t="s">
        <v>65</v>
      </c>
      <c r="AC11"/>
    </row>
    <row r="12" spans="2:29" x14ac:dyDescent="0.2">
      <c r="B12" s="9" t="s">
        <v>33</v>
      </c>
      <c r="C12" s="5" t="s">
        <v>54</v>
      </c>
      <c r="D12" s="5" t="s">
        <v>55</v>
      </c>
      <c r="E12" s="5" t="s">
        <v>56</v>
      </c>
      <c r="F12" s="5" t="s">
        <v>57</v>
      </c>
      <c r="G12" s="5" t="s">
        <v>207</v>
      </c>
      <c r="H12" s="11"/>
      <c r="J12" s="11"/>
      <c r="K12" s="5" t="s">
        <v>111</v>
      </c>
      <c r="L12" s="10" t="s">
        <v>112</v>
      </c>
      <c r="O12" s="11"/>
      <c r="P12" s="5" t="s">
        <v>87</v>
      </c>
      <c r="Q12" s="5" t="s">
        <v>60</v>
      </c>
      <c r="R12" s="5" t="s">
        <v>87</v>
      </c>
      <c r="S12" s="10" t="s">
        <v>60</v>
      </c>
      <c r="AC12"/>
    </row>
    <row r="13" spans="2:29" x14ac:dyDescent="0.2">
      <c r="B13" s="11" t="s">
        <v>20</v>
      </c>
      <c r="C13" s="5" t="s">
        <v>176</v>
      </c>
      <c r="D13" s="5" t="s">
        <v>61</v>
      </c>
      <c r="E13" s="5" t="s">
        <v>177</v>
      </c>
      <c r="F13" s="5" t="s">
        <v>172</v>
      </c>
      <c r="G13" s="5" t="s">
        <v>62</v>
      </c>
      <c r="H13" s="11">
        <v>5</v>
      </c>
      <c r="J13" s="11" t="s">
        <v>20</v>
      </c>
      <c r="K13" s="5">
        <v>16</v>
      </c>
      <c r="L13" s="10" t="s">
        <v>119</v>
      </c>
      <c r="M13" s="5">
        <v>5</v>
      </c>
      <c r="O13" s="11" t="s">
        <v>20</v>
      </c>
      <c r="P13" s="16">
        <v>0.35</v>
      </c>
      <c r="Q13" s="16">
        <v>1</v>
      </c>
      <c r="R13" s="16">
        <v>0.25</v>
      </c>
      <c r="S13" s="17">
        <v>0.75</v>
      </c>
      <c r="T13" s="5">
        <v>5</v>
      </c>
      <c r="AC13"/>
    </row>
    <row r="14" spans="2:29" x14ac:dyDescent="0.2">
      <c r="B14" s="11" t="s">
        <v>21</v>
      </c>
      <c r="C14" s="5" t="s">
        <v>208</v>
      </c>
      <c r="D14" s="5" t="s">
        <v>209</v>
      </c>
      <c r="E14" s="5" t="s">
        <v>210</v>
      </c>
      <c r="F14" s="5" t="s">
        <v>211</v>
      </c>
      <c r="G14" s="5" t="s">
        <v>63</v>
      </c>
      <c r="H14" s="11">
        <v>4</v>
      </c>
      <c r="J14" s="11" t="s">
        <v>47</v>
      </c>
      <c r="K14" s="5">
        <v>14</v>
      </c>
      <c r="L14" s="10" t="s">
        <v>119</v>
      </c>
      <c r="M14" s="5">
        <v>4</v>
      </c>
      <c r="O14" s="11" t="s">
        <v>47</v>
      </c>
      <c r="P14" s="16">
        <v>0.3</v>
      </c>
      <c r="Q14" s="16">
        <v>0.9</v>
      </c>
      <c r="R14" s="16">
        <v>0.2</v>
      </c>
      <c r="S14" s="17">
        <v>0.7</v>
      </c>
      <c r="T14" s="5">
        <v>4</v>
      </c>
      <c r="AC14"/>
    </row>
    <row r="15" spans="2:29" x14ac:dyDescent="0.2">
      <c r="B15" s="11" t="s">
        <v>23</v>
      </c>
      <c r="C15" s="5" t="s">
        <v>178</v>
      </c>
      <c r="D15" s="5" t="s">
        <v>179</v>
      </c>
      <c r="E15" s="5" t="s">
        <v>180</v>
      </c>
      <c r="F15" s="5" t="s">
        <v>64</v>
      </c>
      <c r="G15" s="5" t="s">
        <v>181</v>
      </c>
      <c r="H15" s="11">
        <v>3</v>
      </c>
      <c r="J15" s="11" t="s">
        <v>21</v>
      </c>
      <c r="K15" s="5">
        <v>14</v>
      </c>
      <c r="L15" s="10" t="s">
        <v>120</v>
      </c>
      <c r="M15" s="5">
        <v>3</v>
      </c>
      <c r="O15" s="11" t="s">
        <v>21</v>
      </c>
      <c r="P15" s="16">
        <v>0.25</v>
      </c>
      <c r="Q15" s="16">
        <v>0.85</v>
      </c>
      <c r="R15" s="16">
        <v>0.15</v>
      </c>
      <c r="S15" s="17">
        <v>0.65</v>
      </c>
      <c r="T15" s="5">
        <v>3</v>
      </c>
      <c r="AC15"/>
    </row>
    <row r="16" spans="2:29" x14ac:dyDescent="0.2">
      <c r="B16" s="11" t="s">
        <v>48</v>
      </c>
      <c r="C16" s="5" t="s">
        <v>180</v>
      </c>
      <c r="D16" s="5" t="s">
        <v>182</v>
      </c>
      <c r="E16" s="5" t="s">
        <v>183</v>
      </c>
      <c r="F16" s="5" t="s">
        <v>184</v>
      </c>
      <c r="G16" s="5" t="s">
        <v>185</v>
      </c>
      <c r="H16" s="11">
        <v>2</v>
      </c>
      <c r="J16" s="11" t="s">
        <v>48</v>
      </c>
      <c r="K16" s="5">
        <v>12</v>
      </c>
      <c r="L16" s="10" t="s">
        <v>120</v>
      </c>
      <c r="M16" s="5">
        <v>2</v>
      </c>
      <c r="O16" s="11" t="s">
        <v>48</v>
      </c>
      <c r="P16" s="16">
        <v>0.2</v>
      </c>
      <c r="Q16" s="16">
        <v>0.8</v>
      </c>
      <c r="R16" s="16">
        <v>0.1</v>
      </c>
      <c r="S16" s="17">
        <v>0.6</v>
      </c>
      <c r="T16" s="5">
        <v>2</v>
      </c>
      <c r="AC16"/>
    </row>
    <row r="17" spans="2:29" x14ac:dyDescent="0.2">
      <c r="B17" s="12" t="s">
        <v>49</v>
      </c>
      <c r="C17" s="13" t="s">
        <v>186</v>
      </c>
      <c r="D17" s="13" t="s">
        <v>187</v>
      </c>
      <c r="E17" s="13" t="s">
        <v>188</v>
      </c>
      <c r="F17" s="13" t="s">
        <v>189</v>
      </c>
      <c r="G17" s="13" t="s">
        <v>190</v>
      </c>
      <c r="H17" s="11">
        <v>1</v>
      </c>
      <c r="J17" s="12" t="s">
        <v>49</v>
      </c>
      <c r="K17" s="13">
        <v>-12</v>
      </c>
      <c r="L17" s="14" t="s">
        <v>120</v>
      </c>
      <c r="M17" s="5">
        <v>1</v>
      </c>
      <c r="O17" s="12" t="s">
        <v>49</v>
      </c>
      <c r="P17" s="18">
        <v>0.15</v>
      </c>
      <c r="Q17" s="18">
        <v>0.75</v>
      </c>
      <c r="R17" s="18">
        <v>0.05</v>
      </c>
      <c r="S17" s="19">
        <v>0.55000000000000004</v>
      </c>
      <c r="T17" s="5">
        <v>1</v>
      </c>
      <c r="AC17"/>
    </row>
    <row r="18" spans="2:29" x14ac:dyDescent="0.2">
      <c r="L18" s="20"/>
      <c r="M18" s="20"/>
      <c r="P18" s="16"/>
      <c r="Q18" s="16"/>
      <c r="R18" s="16"/>
      <c r="S18" s="16"/>
      <c r="AC18"/>
    </row>
    <row r="20" spans="2:29" x14ac:dyDescent="0.2">
      <c r="B20" s="6" t="s">
        <v>2</v>
      </c>
      <c r="C20" s="235" t="s">
        <v>53</v>
      </c>
      <c r="D20" s="235"/>
      <c r="E20" s="235"/>
      <c r="F20" s="235"/>
      <c r="G20" s="235"/>
      <c r="H20" s="11" t="s">
        <v>65</v>
      </c>
      <c r="J20" s="6" t="s">
        <v>132</v>
      </c>
      <c r="K20" s="7"/>
      <c r="L20" s="8"/>
      <c r="M20" s="5" t="s">
        <v>65</v>
      </c>
      <c r="O20" s="6" t="s">
        <v>124</v>
      </c>
      <c r="P20" s="7"/>
      <c r="Q20" s="8"/>
      <c r="R20" s="5" t="s">
        <v>65</v>
      </c>
    </row>
    <row r="21" spans="2:29" x14ac:dyDescent="0.2">
      <c r="B21" s="9" t="s">
        <v>33</v>
      </c>
      <c r="C21" s="5" t="s">
        <v>54</v>
      </c>
      <c r="D21" s="5" t="s">
        <v>55</v>
      </c>
      <c r="E21" s="5" t="s">
        <v>56</v>
      </c>
      <c r="F21" s="5" t="s">
        <v>57</v>
      </c>
      <c r="G21" s="5" t="s">
        <v>207</v>
      </c>
      <c r="H21" s="11"/>
      <c r="J21" s="11"/>
      <c r="K21" s="5" t="s">
        <v>8</v>
      </c>
      <c r="L21" s="10" t="s">
        <v>9</v>
      </c>
      <c r="O21" s="11"/>
      <c r="P21" s="5" t="s">
        <v>52</v>
      </c>
      <c r="Q21" s="10" t="s">
        <v>53</v>
      </c>
    </row>
    <row r="22" spans="2:29" x14ac:dyDescent="0.2">
      <c r="B22" s="11" t="s">
        <v>20</v>
      </c>
      <c r="C22" s="5" t="s">
        <v>172</v>
      </c>
      <c r="D22" s="5" t="s">
        <v>62</v>
      </c>
      <c r="E22" s="5" t="s">
        <v>173</v>
      </c>
      <c r="F22" s="5" t="s">
        <v>174</v>
      </c>
      <c r="G22" s="5" t="s">
        <v>175</v>
      </c>
      <c r="H22" s="11">
        <v>5</v>
      </c>
      <c r="J22" s="11" t="s">
        <v>20</v>
      </c>
      <c r="K22" s="5" t="s">
        <v>134</v>
      </c>
      <c r="L22" s="10" t="s">
        <v>135</v>
      </c>
      <c r="M22" s="5">
        <v>5</v>
      </c>
      <c r="O22" s="11" t="s">
        <v>20</v>
      </c>
      <c r="P22" s="5">
        <v>25</v>
      </c>
      <c r="Q22" s="10">
        <v>20</v>
      </c>
      <c r="R22" s="5">
        <v>5</v>
      </c>
    </row>
    <row r="23" spans="2:29" x14ac:dyDescent="0.2">
      <c r="B23" s="11" t="s">
        <v>21</v>
      </c>
      <c r="C23" s="5" t="s">
        <v>191</v>
      </c>
      <c r="D23" s="5" t="s">
        <v>212</v>
      </c>
      <c r="E23" s="5" t="s">
        <v>213</v>
      </c>
      <c r="F23" s="5" t="s">
        <v>214</v>
      </c>
      <c r="G23" s="5" t="s">
        <v>198</v>
      </c>
      <c r="H23" s="11">
        <v>4</v>
      </c>
      <c r="J23" s="11" t="s">
        <v>47</v>
      </c>
      <c r="K23" s="5" t="s">
        <v>136</v>
      </c>
      <c r="L23" s="10" t="s">
        <v>137</v>
      </c>
      <c r="M23" s="5">
        <v>4</v>
      </c>
      <c r="O23" s="11" t="s">
        <v>47</v>
      </c>
      <c r="P23" s="5">
        <v>20</v>
      </c>
      <c r="Q23" s="10">
        <v>16</v>
      </c>
      <c r="R23" s="5">
        <v>4</v>
      </c>
    </row>
    <row r="24" spans="2:29" x14ac:dyDescent="0.2">
      <c r="B24" s="11" t="s">
        <v>23</v>
      </c>
      <c r="C24" s="5" t="s">
        <v>192</v>
      </c>
      <c r="D24" s="5" t="s">
        <v>193</v>
      </c>
      <c r="E24" s="5" t="s">
        <v>181</v>
      </c>
      <c r="F24" s="5" t="s">
        <v>194</v>
      </c>
      <c r="G24" s="5" t="s">
        <v>195</v>
      </c>
      <c r="H24" s="11">
        <v>3</v>
      </c>
      <c r="J24" s="11" t="s">
        <v>21</v>
      </c>
      <c r="K24" s="5" t="s">
        <v>137</v>
      </c>
      <c r="L24" s="10" t="s">
        <v>138</v>
      </c>
      <c r="M24" s="5">
        <v>3</v>
      </c>
      <c r="O24" s="11" t="s">
        <v>21</v>
      </c>
      <c r="P24" s="5">
        <v>15</v>
      </c>
      <c r="Q24" s="10">
        <v>12</v>
      </c>
      <c r="R24" s="5">
        <v>3</v>
      </c>
    </row>
    <row r="25" spans="2:29" x14ac:dyDescent="0.2">
      <c r="B25" s="11" t="s">
        <v>48</v>
      </c>
      <c r="C25" s="5" t="s">
        <v>196</v>
      </c>
      <c r="D25" s="5" t="s">
        <v>197</v>
      </c>
      <c r="E25" s="5" t="s">
        <v>198</v>
      </c>
      <c r="F25" s="5" t="s">
        <v>199</v>
      </c>
      <c r="G25" s="5" t="s">
        <v>200</v>
      </c>
      <c r="H25" s="11">
        <v>2</v>
      </c>
      <c r="J25" s="11" t="s">
        <v>48</v>
      </c>
      <c r="K25" s="5" t="s">
        <v>138</v>
      </c>
      <c r="L25" s="10" t="s">
        <v>139</v>
      </c>
      <c r="M25" s="5">
        <v>2</v>
      </c>
      <c r="O25" s="11" t="s">
        <v>48</v>
      </c>
      <c r="P25" s="5">
        <v>12</v>
      </c>
      <c r="Q25" s="10">
        <v>10</v>
      </c>
      <c r="R25" s="5">
        <v>2</v>
      </c>
    </row>
    <row r="26" spans="2:29" x14ac:dyDescent="0.2">
      <c r="B26" s="12" t="s">
        <v>49</v>
      </c>
      <c r="C26" s="13" t="s">
        <v>201</v>
      </c>
      <c r="D26" s="13" t="s">
        <v>202</v>
      </c>
      <c r="E26" s="13" t="s">
        <v>203</v>
      </c>
      <c r="F26" s="13" t="s">
        <v>204</v>
      </c>
      <c r="G26" s="13" t="s">
        <v>205</v>
      </c>
      <c r="H26" s="11">
        <v>1</v>
      </c>
      <c r="J26" s="12" t="s">
        <v>49</v>
      </c>
      <c r="K26" s="13">
        <v>-30</v>
      </c>
      <c r="L26" s="15" t="s">
        <v>144</v>
      </c>
      <c r="M26" s="5">
        <v>1</v>
      </c>
      <c r="O26" s="12" t="s">
        <v>49</v>
      </c>
      <c r="P26" s="13">
        <v>-12</v>
      </c>
      <c r="Q26" s="14">
        <v>-10</v>
      </c>
      <c r="R26" s="5">
        <v>1</v>
      </c>
    </row>
    <row r="29" spans="2:29" x14ac:dyDescent="0.2">
      <c r="J29" s="232" t="s">
        <v>113</v>
      </c>
      <c r="K29" s="233"/>
      <c r="L29" s="233"/>
      <c r="M29" s="233"/>
      <c r="N29" s="233"/>
      <c r="O29" s="233"/>
      <c r="P29" s="233"/>
      <c r="Q29" s="234"/>
    </row>
    <row r="30" spans="2:29" x14ac:dyDescent="0.2">
      <c r="J30" s="146" t="s">
        <v>133</v>
      </c>
      <c r="L30" s="10"/>
      <c r="M30" s="5" t="s">
        <v>65</v>
      </c>
      <c r="O30" s="146" t="s">
        <v>125</v>
      </c>
      <c r="Q30" s="10"/>
      <c r="R30" s="5" t="s">
        <v>65</v>
      </c>
    </row>
    <row r="31" spans="2:29" x14ac:dyDescent="0.2">
      <c r="J31" s="11"/>
      <c r="K31" s="5" t="s">
        <v>52</v>
      </c>
      <c r="L31" s="10" t="s">
        <v>53</v>
      </c>
      <c r="O31" s="11"/>
      <c r="P31" s="5" t="s">
        <v>52</v>
      </c>
      <c r="Q31" s="10" t="s">
        <v>53</v>
      </c>
    </row>
    <row r="32" spans="2:29" x14ac:dyDescent="0.2">
      <c r="J32" s="11" t="s">
        <v>20</v>
      </c>
      <c r="K32" s="5" t="s">
        <v>151</v>
      </c>
      <c r="L32" s="10" t="s">
        <v>150</v>
      </c>
      <c r="M32" s="5">
        <v>5</v>
      </c>
      <c r="O32" s="11" t="s">
        <v>20</v>
      </c>
      <c r="P32" s="147">
        <f>P22*3*0.9</f>
        <v>67.5</v>
      </c>
      <c r="Q32" s="148">
        <f>Q22*3*0.9</f>
        <v>54</v>
      </c>
      <c r="R32" s="5">
        <v>5</v>
      </c>
    </row>
    <row r="33" spans="10:18" x14ac:dyDescent="0.2">
      <c r="J33" s="11" t="s">
        <v>47</v>
      </c>
      <c r="K33" s="5" t="s">
        <v>145</v>
      </c>
      <c r="L33" s="10" t="s">
        <v>146</v>
      </c>
      <c r="M33" s="5">
        <v>4</v>
      </c>
      <c r="O33" s="11" t="s">
        <v>47</v>
      </c>
      <c r="P33" s="147">
        <f t="shared" ref="P33:Q35" si="0">P23*3*0.9</f>
        <v>54</v>
      </c>
      <c r="Q33" s="148">
        <f t="shared" si="0"/>
        <v>43.2</v>
      </c>
      <c r="R33" s="5">
        <v>4</v>
      </c>
    </row>
    <row r="34" spans="10:18" x14ac:dyDescent="0.2">
      <c r="J34" s="11" t="s">
        <v>22</v>
      </c>
      <c r="K34" s="5" t="s">
        <v>146</v>
      </c>
      <c r="L34" s="10" t="s">
        <v>147</v>
      </c>
      <c r="M34" s="5">
        <v>3</v>
      </c>
      <c r="O34" s="11" t="s">
        <v>21</v>
      </c>
      <c r="P34" s="147">
        <f t="shared" si="0"/>
        <v>40.5</v>
      </c>
      <c r="Q34" s="148">
        <f t="shared" si="0"/>
        <v>32.4</v>
      </c>
      <c r="R34" s="5">
        <v>3</v>
      </c>
    </row>
    <row r="35" spans="10:18" x14ac:dyDescent="0.2">
      <c r="J35" s="11" t="s">
        <v>23</v>
      </c>
      <c r="K35" s="5" t="s">
        <v>147</v>
      </c>
      <c r="L35" s="10" t="s">
        <v>148</v>
      </c>
      <c r="M35" s="5">
        <v>2</v>
      </c>
      <c r="O35" s="11" t="s">
        <v>48</v>
      </c>
      <c r="P35" s="147">
        <f t="shared" si="0"/>
        <v>32.4</v>
      </c>
      <c r="Q35" s="148">
        <f t="shared" si="0"/>
        <v>27</v>
      </c>
      <c r="R35" s="5">
        <v>2</v>
      </c>
    </row>
    <row r="36" spans="10:18" x14ac:dyDescent="0.2">
      <c r="J36" s="12" t="s">
        <v>49</v>
      </c>
      <c r="K36" s="13">
        <v>-81</v>
      </c>
      <c r="L36" s="15" t="s">
        <v>149</v>
      </c>
      <c r="M36" s="5">
        <v>1</v>
      </c>
      <c r="O36" s="12" t="s">
        <v>49</v>
      </c>
      <c r="P36" s="13">
        <v>-32</v>
      </c>
      <c r="Q36" s="14">
        <v>-27</v>
      </c>
      <c r="R36" s="5">
        <v>1</v>
      </c>
    </row>
  </sheetData>
  <sheetProtection algorithmName="SHA-512" hashValue="/oWNLGF08ITYbgYsXM7ThrAMXQ1N/h88bC8tNWWZ1ryjb03uHbXtgan7vj9WWhWEOCcza9AoWepjRkjLlONEKQ==" saltValue="xIEg0K47D8d+QW5Msga1kQ==" spinCount="100000" sheet="1" objects="1" scenarios="1"/>
  <mergeCells count="7">
    <mergeCell ref="J29:Q29"/>
    <mergeCell ref="C20:G20"/>
    <mergeCell ref="P2:Q2"/>
    <mergeCell ref="R2:S2"/>
    <mergeCell ref="P11:Q11"/>
    <mergeCell ref="R11:S11"/>
    <mergeCell ref="C11:G1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  <ignoredErrors>
    <ignoredError sqref="L26 L3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BM65"/>
  <sheetViews>
    <sheetView workbookViewId="0">
      <pane ySplit="1" topLeftCell="A2" activePane="bottomLeft" state="frozen"/>
      <selection pane="bottomLeft" activeCell="A2" sqref="A2:A10"/>
    </sheetView>
  </sheetViews>
  <sheetFormatPr baseColWidth="10" defaultColWidth="8.83203125" defaultRowHeight="15" x14ac:dyDescent="0.2"/>
  <cols>
    <col min="1" max="1" width="25.5" style="5" bestFit="1" customWidth="1"/>
    <col min="2" max="2" width="18.5" hidden="1" customWidth="1"/>
    <col min="3" max="3" width="18.5" customWidth="1"/>
    <col min="4" max="4" width="27.1640625" hidden="1" customWidth="1"/>
    <col min="5" max="5" width="21.83203125" bestFit="1" customWidth="1"/>
    <col min="6" max="6" width="22.83203125" hidden="1" customWidth="1"/>
    <col min="7" max="7" width="18.5" customWidth="1"/>
    <col min="8" max="8" width="33.1640625" hidden="1" customWidth="1"/>
    <col min="9" max="9" width="27.83203125" bestFit="1" customWidth="1"/>
    <col min="10" max="10" width="34.5" hidden="1" customWidth="1"/>
    <col min="11" max="11" width="32.33203125" bestFit="1" customWidth="1"/>
    <col min="12" max="12" width="29.5" bestFit="1" customWidth="1"/>
    <col min="13" max="13" width="31.5" hidden="1" customWidth="1"/>
    <col min="14" max="14" width="30.1640625" bestFit="1" customWidth="1"/>
    <col min="15" max="15" width="31.5" hidden="1" customWidth="1"/>
    <col min="16" max="16" width="31.5" bestFit="1" customWidth="1"/>
    <col min="17" max="17" width="31.6640625" bestFit="1" customWidth="1"/>
    <col min="18" max="18" width="28.83203125" hidden="1" customWidth="1"/>
    <col min="19" max="19" width="23.5" bestFit="1" customWidth="1"/>
    <col min="20" max="20" width="28" hidden="1" customWidth="1"/>
    <col min="21" max="21" width="22.83203125" customWidth="1"/>
    <col min="22" max="22" width="30.1640625" hidden="1" customWidth="1"/>
    <col min="23" max="23" width="26.1640625" bestFit="1" customWidth="1"/>
    <col min="24" max="24" width="30.1640625" hidden="1" customWidth="1"/>
    <col min="25" max="25" width="24.6640625" bestFit="1" customWidth="1"/>
    <col min="26" max="26" width="16.5" hidden="1" customWidth="1"/>
    <col min="27" max="27" width="14.33203125" customWidth="1"/>
    <col min="28" max="28" width="14.5" hidden="1" customWidth="1"/>
    <col min="29" max="29" width="14.33203125" customWidth="1"/>
    <col min="30" max="30" width="14.33203125" hidden="1" customWidth="1"/>
    <col min="31" max="31" width="19.83203125" hidden="1" customWidth="1"/>
    <col min="32" max="32" width="14.33203125" customWidth="1"/>
    <col min="34" max="34" width="14.33203125" hidden="1" customWidth="1"/>
    <col min="35" max="35" width="13.6640625" hidden="1" customWidth="1"/>
    <col min="36" max="36" width="7.83203125" hidden="1" customWidth="1"/>
    <col min="37" max="37" width="22.5" hidden="1" customWidth="1"/>
    <col min="38" max="38" width="17.33203125" hidden="1" customWidth="1"/>
    <col min="39" max="39" width="19" hidden="1" customWidth="1"/>
    <col min="40" max="40" width="13.6640625" hidden="1" customWidth="1"/>
    <col min="41" max="41" width="28.5" hidden="1" customWidth="1"/>
    <col min="42" max="42" width="23.33203125" hidden="1" customWidth="1"/>
    <col min="43" max="43" width="30" hidden="1" customWidth="1"/>
    <col min="44" max="44" width="24.5" hidden="1" customWidth="1"/>
    <col min="45" max="45" width="24.83203125" hidden="1" customWidth="1"/>
    <col min="46" max="46" width="26.33203125" hidden="1" customWidth="1"/>
    <col min="47" max="47" width="25.5" hidden="1" customWidth="1"/>
    <col min="48" max="48" width="27.5" hidden="1" customWidth="1"/>
    <col min="49" max="49" width="26.83203125" hidden="1" customWidth="1"/>
    <col min="50" max="50" width="27.1640625" hidden="1" customWidth="1"/>
    <col min="51" max="51" width="24.33203125" hidden="1" customWidth="1"/>
    <col min="52" max="52" width="19" hidden="1" customWidth="1"/>
    <col min="53" max="53" width="23.5" hidden="1" customWidth="1"/>
    <col min="54" max="54" width="18.1640625" hidden="1" customWidth="1"/>
    <col min="55" max="55" width="25.5" hidden="1" customWidth="1"/>
    <col min="56" max="56" width="21.5" hidden="1" customWidth="1"/>
    <col min="57" max="57" width="26" hidden="1" customWidth="1"/>
    <col min="58" max="58" width="20.5" hidden="1" customWidth="1"/>
    <col min="59" max="59" width="9.6640625" hidden="1" customWidth="1"/>
    <col min="60" max="60" width="8.83203125" hidden="1" customWidth="1"/>
    <col min="61" max="61" width="9.6640625" hidden="1" customWidth="1"/>
    <col min="62" max="62" width="8.83203125" hidden="1" customWidth="1"/>
    <col min="63" max="63" width="10" hidden="1" customWidth="1"/>
    <col min="64" max="64" width="15.33203125" hidden="1" customWidth="1"/>
    <col min="65" max="65" width="8.83203125" hidden="1" customWidth="1"/>
  </cols>
  <sheetData>
    <row r="1" spans="1:65" s="1" customFormat="1" x14ac:dyDescent="0.2">
      <c r="A1" s="52" t="s">
        <v>156</v>
      </c>
      <c r="B1" s="53" t="s">
        <v>73</v>
      </c>
      <c r="C1" s="53" t="s">
        <v>3</v>
      </c>
      <c r="D1" s="53" t="s">
        <v>72</v>
      </c>
      <c r="E1" s="53" t="s">
        <v>4</v>
      </c>
      <c r="F1" s="53" t="s">
        <v>71</v>
      </c>
      <c r="G1" s="53" t="s">
        <v>5</v>
      </c>
      <c r="H1" s="53" t="s">
        <v>108</v>
      </c>
      <c r="I1" s="53" t="s">
        <v>104</v>
      </c>
      <c r="J1" s="53" t="s">
        <v>107</v>
      </c>
      <c r="K1" s="53" t="s">
        <v>105</v>
      </c>
      <c r="L1" s="53" t="s">
        <v>106</v>
      </c>
      <c r="M1" s="53" t="s">
        <v>70</v>
      </c>
      <c r="N1" s="53" t="s">
        <v>96</v>
      </c>
      <c r="O1" s="53" t="s">
        <v>69</v>
      </c>
      <c r="P1" s="53" t="s">
        <v>97</v>
      </c>
      <c r="Q1" s="53" t="s">
        <v>98</v>
      </c>
      <c r="R1" s="54" t="s">
        <v>68</v>
      </c>
      <c r="S1" s="54" t="s">
        <v>140</v>
      </c>
      <c r="T1" s="54" t="s">
        <v>90</v>
      </c>
      <c r="U1" s="54" t="s">
        <v>89</v>
      </c>
      <c r="V1" s="54" t="s">
        <v>121</v>
      </c>
      <c r="W1" s="54" t="s">
        <v>143</v>
      </c>
      <c r="X1" s="54" t="s">
        <v>123</v>
      </c>
      <c r="Y1" s="54" t="s">
        <v>122</v>
      </c>
      <c r="Z1" s="54" t="s">
        <v>67</v>
      </c>
      <c r="AA1" s="54" t="s">
        <v>6</v>
      </c>
      <c r="AB1" s="54" t="s">
        <v>66</v>
      </c>
      <c r="AC1" s="54" t="s">
        <v>0</v>
      </c>
      <c r="AD1" s="54" t="s">
        <v>116</v>
      </c>
      <c r="AE1" s="54" t="s">
        <v>117</v>
      </c>
      <c r="AF1" s="144" t="s">
        <v>109</v>
      </c>
      <c r="AH1" s="188" t="s">
        <v>1</v>
      </c>
      <c r="AI1" s="188" t="s">
        <v>73</v>
      </c>
      <c r="AJ1" s="188" t="s">
        <v>3</v>
      </c>
      <c r="AK1" s="188" t="s">
        <v>72</v>
      </c>
      <c r="AL1" s="188" t="s">
        <v>4</v>
      </c>
      <c r="AM1" s="188" t="s">
        <v>71</v>
      </c>
      <c r="AN1" s="188" t="s">
        <v>5</v>
      </c>
      <c r="AO1" s="188" t="s">
        <v>108</v>
      </c>
      <c r="AP1" s="188" t="s">
        <v>104</v>
      </c>
      <c r="AQ1" s="188" t="s">
        <v>107</v>
      </c>
      <c r="AR1" s="188" t="s">
        <v>105</v>
      </c>
      <c r="AS1" s="188" t="s">
        <v>106</v>
      </c>
      <c r="AT1" s="188" t="s">
        <v>70</v>
      </c>
      <c r="AU1" s="188" t="s">
        <v>96</v>
      </c>
      <c r="AV1" s="188" t="s">
        <v>69</v>
      </c>
      <c r="AW1" s="188" t="s">
        <v>97</v>
      </c>
      <c r="AX1" s="188" t="s">
        <v>98</v>
      </c>
      <c r="AY1" s="189" t="s">
        <v>68</v>
      </c>
      <c r="AZ1" s="189" t="s">
        <v>140</v>
      </c>
      <c r="BA1" s="189" t="s">
        <v>90</v>
      </c>
      <c r="BB1" s="189" t="s">
        <v>89</v>
      </c>
      <c r="BC1" s="189" t="s">
        <v>121</v>
      </c>
      <c r="BD1" s="189" t="s">
        <v>143</v>
      </c>
      <c r="BE1" s="189" t="s">
        <v>123</v>
      </c>
      <c r="BF1" s="189" t="s">
        <v>122</v>
      </c>
      <c r="BG1" s="189" t="s">
        <v>67</v>
      </c>
      <c r="BH1" s="189" t="s">
        <v>6</v>
      </c>
      <c r="BI1" s="189" t="s">
        <v>66</v>
      </c>
      <c r="BJ1" s="189" t="s">
        <v>0</v>
      </c>
      <c r="BK1" s="189" t="s">
        <v>116</v>
      </c>
      <c r="BL1" s="189" t="s">
        <v>117</v>
      </c>
      <c r="BM1" s="190" t="s">
        <v>109</v>
      </c>
    </row>
    <row r="2" spans="1:65" x14ac:dyDescent="0.2">
      <c r="A2" s="24" t="s">
        <v>217</v>
      </c>
      <c r="B2" s="24">
        <f>Table2[[#This Row],[Cooper-teszt
(méter)]]</f>
        <v>2000</v>
      </c>
      <c r="C2" s="34">
        <f>IF(A2=Alapadatok!$A$2,$AJ$2,IF(A2=Alapadatok!$A$3,$AJ$3,IF(A2=Alapadatok!$A$4,$AJ$4,IF(A2=Alapadatok!$A$5,$AJ$5,IF(A2=Alapadatok!$A$6,$AJ$6,IF(A2=Alapadatok!$A$7,$AJ$7,IF(A2=Alapadatok!$A$8,$AJ$8,IF(A2=Alapadatok!$A$9,$AJ$9,IF(A2=Alapadatok!$A$10,$AJ$10,IF(A2=Alapadatok!$A$11,$AJ$11,IF(A2=Alapadatok!$A$12,$AJ$12,IF(A2=Alapadatok!$A$13,$AJ$13,IF(A2=Alapadatok!$A$14,$AJ$14,IF(A2=Alapadatok!$A$15,$AJ$15,IF(A2=Alapadatok!$A$16,$AJ$16,IF(A2=Alapadatok!$A$17,$AJ$17,IF(A2=Alapadatok!$A$18,$AJ$18,IF(A2=Alapadatok!$A$19,$AJ$19,IF(A2=Alapadatok!$A$20,$AJ$20,IF(A2=Alapadatok!$A$21,$AJ$21,IF(A2=Alapadatok!$A$22,$AJ$22,IF(A2=Alapadatok!$A$23,$AJ$23,IF(A2=Alapadatok!$A$24,$AJ$24,IF(A2=Alapadatok!$A$25,$AJ$25,IF(A2=Alapadatok!$A$26,$AJ$26,IF(A2=Alapadatok!$A$27,$AJ$27,IF(A2=Alapadatok!$A$28,$AJ$28,IF(A2=Alapadatok!$A$29,$AJ$29,""))))))))))))))))))))))))))))</f>
        <v>1</v>
      </c>
      <c r="D2" s="35">
        <f>Table2[[#This Row],[Max. fekvőtámasz
(db)]]</f>
        <v>40</v>
      </c>
      <c r="E2" s="34">
        <f>IF(A2=Alapadatok!$A$2,$AL$2,IF(A2=Alapadatok!$A$3,$AL$3,IF(A2=Alapadatok!$A$4,$AL$4,IF(A2=Alapadatok!$A$5,$AL$5,IF(A2=Alapadatok!$A$6,$AL$6,IF(A2=Alapadatok!$A$7,$AL$7,IF(A2=Alapadatok!$A$8,$AL$8,IF(A2=Alapadatok!$A$9,$AL$9,IF(A2=Alapadatok!$A$10,$AL$10,IF(A2=Alapadatok!$A$11,$AL$11,IF(A2=Alapadatok!$A$12,$AL$12,IF(A2=Alapadatok!$A$13,$AL$13,IF(A2=Alapadatok!$A$14,$AL$14,IF(A2=Alapadatok!$A$15,$AL$15,IF(A2=Alapadatok!$A$16,$AL$16,IF(A2=Alapadatok!$A$17,$AL$17,IF(A2=Alapadatok!$A$18,$AL$18,IF(A2=Alapadatok!$A$19,$AL$19,IF(A2=Alapadatok!$A$20,$AL$20,IF(A2=Alapadatok!$A$21,$AL$21,IF(A2=Alapadatok!$A$22,$AL$22,IF(A2=Alapadatok!$A$23,$AL$23,IF(A2=Alapadatok!$A$24,$AL$24,IF(A2=Alapadatok!$A$25,$AL$25,IF(A2=Alapadatok!$A$26,$AL$26,IF(A2=Alapadatok!$A$27,$AL$27,IF(A2=Alapadatok!$A$28,$AL$28,IF(A2=Alapadatok!$A$29,$AL$29,""))))))))))))))))))))))))))))</f>
        <v>1</v>
      </c>
      <c r="F2" s="35">
        <f>Table2[[#This Row],[Max. guggolás
(db)]]</f>
        <v>113</v>
      </c>
      <c r="G2" s="34">
        <f>IF(A2=Alapadatok!$A$2,$AN$2,IF(A2=Alapadatok!$A$3,$AN$3,IF(A2=Alapadatok!$A$4,$AN$4,IF(A2=Alapadatok!$A$5,$AN$5,IF(A2=Alapadatok!$A$6,$AN$6,IF(A2=Alapadatok!$A$7,$AN$7,IF(A2=Alapadatok!$A$8,$AN$8,IF(A2=Alapadatok!$A$9,$AN$9,IF(A2=Alapadatok!$A$10,$AN$10,IF(A2=Alapadatok!$A$11,$AN$11,IF(A2=Alapadatok!$A$12,$AN$12,IF(A2=Alapadatok!$A$13,$AN$13,IF(A2=Alapadatok!$A$14,$AN$14,IF(A2=Alapadatok!$A$15,$AN$15,IF(A2=Alapadatok!$A$16,$AN$16,IF(A2=Alapadatok!$A$17,$AN$17,IF(A2=Alapadatok!$A$18,$AN$18,IF(A2=Alapadatok!$A$19,$AN$19,IF(A2=Alapadatok!$A$20,$AN$20,IF(A2=Alapadatok!$A$21,$AN$21,IF(A2=Alapadatok!$A$22,$AN$22,IF(A2=Alapadatok!$A$23,$AN$23,IF(A2=Alapadatok!$A$24,$AN$24,IF(A2=Alapadatok!$A$25,$AN$25,IF(A2=Alapadatok!$A$26,$AN$26,IF(A2=Alapadatok!$A$27,$AN$27,IF(A2=Alapadatok!$A$28,$AN$28,IF(A2=Alapadatok!$A$29,$AN$29,""))))))))))))))))))))))))))))</f>
        <v>5</v>
      </c>
      <c r="H2" s="36">
        <f>Table2[[#This Row],[3RM Padon nyomás
(bal) (testsúly%)]]</f>
        <v>0.21052631578947367</v>
      </c>
      <c r="I2" s="35">
        <f>IF(A2=Alapadatok!$A$2,$AP$2,IF(A2=Alapadatok!$A$3,$AP$3,IF(A2=Alapadatok!$A$4,$AP$4,IF(A2=Alapadatok!$A$5,$AP$5,IF(A2=Alapadatok!$A$6,$AP$6,IF(A2=Alapadatok!$A$7,$AP$7,IF(A2=Alapadatok!$A$8,$AP$8,IF(A2=Alapadatok!$A$9,$AP$9,IF(A2=Alapadatok!$A$10,$AP$10,IF(A2=Alapadatok!$A$11,$AP$11,IF(A2=Alapadatok!$A$12,$AP$12,IF(A2=Alapadatok!$A$13,$AP$13,IF(A2=Alapadatok!$A$14,$AP$14,IF(A2=Alapadatok!$A$15,$AP$15,IF(A2=Alapadatok!$A$16,$AP$16,IF(A2=Alapadatok!$A$17,$AP$17,IF(A2=Alapadatok!$A$18,$AP$18,IF(A2=Alapadatok!$A$19,$AP$19,IF(A2=Alapadatok!$A$20,$AP$20,IF(A2=Alapadatok!$A$21,$AP$21,IF(A2=Alapadatok!$A$22,$AP$22,IF(A2=Alapadatok!$A$23,$AP$23,IF(A2=Alapadatok!$A$24,$AP$24,IF(A2=Alapadatok!$A$25,$AP$25,IF(A2=Alapadatok!$A$26,$AP$26,IF(A2=Alapadatok!$A$27,$AP$27,IF(A2=Alapadatok!$A$28,$AP$28,IF(A2=Alapadatok!$A$29,$AP$29,""))))))))))))))))))))))))))))</f>
        <v>4</v>
      </c>
      <c r="J2" s="36">
        <f>Table2[[#This Row],[3RM Padon nyomás
(jobb) (testsúly%)]]</f>
        <v>0.21052631578947367</v>
      </c>
      <c r="K2" s="35">
        <f>IF(A2=Alapadatok!$A$2,$AR$2,IF(A2=Alapadatok!$A$3,$AR$3,IF(A2=Alapadatok!$A$4,$AR$4,IF(A2=Alapadatok!$A$5,$AR$5,IF(A2=Alapadatok!$A$6,$AR$6,IF(A2=Alapadatok!$A$7,$AR$7,IF(A2=Alapadatok!$A$8,$AR$8,IF(A2=Alapadatok!$A$9,$AR$9,IF(A2=Alapadatok!$A$10,$AR$10,IF(A2=Alapadatok!$A$11,$AR$11,IF(A2=Alapadatok!$A$12,$AR$12,IF(A2=Alapadatok!$A$13,$AR$13,IF(A2=Alapadatok!$A$14,$AR$14,IF(A2=Alapadatok!$A$15,$AR$15,IF(A2=Alapadatok!$A$16,$AR$16,IF(A2=Alapadatok!$A$17,$AR$17,IF(A2=Alapadatok!$A$18,$AR$18,IF(A2=Alapadatok!$A$19,$AR$19,IF(A2=Alapadatok!$A$20,$AR$20,IF(A2=Alapadatok!$A$21,$AR$21,IF(A2=Alapadatok!$A$22,$AR$22,IF(A2=Alapadatok!$A$23,$AR$23,IF(A2=Alapadatok!$A$24,$AR$24,IF(A2=Alapadatok!$A$25,$AR$25,IF(A2=Alapadatok!$A$26,$AR$26,IF(A2=Alapadatok!$A$27,$AR$27,IF(A2=Alapadatok!$A$28,$AR$28,IF(A2=Alapadatok!$A$29,$AR$29,""))))))))))))))))))))))))))))</f>
        <v>4</v>
      </c>
      <c r="L2" s="35">
        <f>IF(A2=Alapadatok!$A$2,$AS$2,IF(A2=Alapadatok!$A$3,$AS$3,IF(A2=Alapadatok!$A$4,$AS$4,IF(A2=Alapadatok!$A$5,$AS$5,IF(A2=Alapadatok!$A$6,$AS$6,IF(A2=Alapadatok!$A$7,$AS$7,IF(A2=Alapadatok!$A$8,$AS$8,IF(A2=Alapadatok!$A$9,$AS$9,IF(A2=Alapadatok!$A$10,$AS$10,IF(A2=Alapadatok!$A$11,$AS$11,IF(A2=Alapadatok!$A$12,$AS$12,IF(A2=Alapadatok!$A$13,$AS$13,IF(A2=Alapadatok!$A$14,$AS$14,IF(A2=Alapadatok!$A$15,$AS$15,IF(A2=Alapadatok!$A$16,$AS$16,IF(A2=Alapadatok!$A$17,$AS$17,IF(A2=Alapadatok!$A$18,$AS$18,IF(A2=Alapadatok!$A$19,$AS$19,IF(A2=Alapadatok!$A$20,$AS$20,IF(A2=Alapadatok!$A$21,$AS$21,IF(A2=Alapadatok!$A$22,$AS$22,IF(A2=Alapadatok!$A$23,$AS$23,IF(A2=Alapadatok!$A$24,$AS$24,IF(A2=Alapadatok!$A$25,$AS$25,IF(A2=Alapadatok!$A$26,$AS$26,IF(A2=Alapadatok!$A$27,$AS$27,IF(A2=Alapadatok!$A$28,$AS$28,IF(A2=Alapadatok!$A$29,$AS$29,""))))))))))))))))))))))))))))</f>
        <v>4</v>
      </c>
      <c r="M2" s="36">
        <f>Table2[[#This Row],[3RM Egylábas deadlift
(bal) (testsúly%)]]</f>
        <v>0.21052631578947367</v>
      </c>
      <c r="N2" s="34">
        <f>IF(A2=Alapadatok!$A$2,$AU$2,IF(A2=Alapadatok!$A$3,$AU$3,IF(A2=Alapadatok!$A$4,$AU$4,IF(A2=Alapadatok!$A$5,$AU$5,IF(A2=Alapadatok!$A$6,$AU$6,IF(A2=Alapadatok!$A$7,$AU$7,IF(A2=Alapadatok!$A$8,$AU$8,IF(A2=Alapadatok!$A$9,$AU$9,IF(A2=Alapadatok!$A$10,$AU$10,IF(A2=Alapadatok!$A$11,$AU$11,IF(A2=Alapadatok!$A$12,$AU$12,IF(A2=Alapadatok!$A$13,$AU$13,IF(A2=Alapadatok!$A$14,$AU$14,IF(A2=Alapadatok!$A$15,$AU$15,IF(A2=Alapadatok!$A$16,$AU$16,IF(A2=Alapadatok!$A$17,$AU$17,IF(A2=Alapadatok!$A$18,$AU$18,IF(A2=Alapadatok!$A$19,$AU$19,IF(A2=Alapadatok!$A$20,$AU$20,IF(A2=Alapadatok!$A$21,$AU$21,IF(A2=Alapadatok!$A$22,$AU$22,IF(A2=Alapadatok!$A$23,$AU$23,IF(A2=Alapadatok!$A$24,$AU$24,IF(A2=Alapadatok!$A$25,$AU$25,IF(A2=Alapadatok!$A$26,$AU$26,IF(A2=Alapadatok!$A$27,$AU$27,IF(A2=Alapadatok!$A$28,$AU$28,IF(A2=Alapadatok!$A$29,$AU$29,""))))))))))))))))))))))))))))</f>
        <v>1</v>
      </c>
      <c r="O2" s="37">
        <f>Table2[[#This Row],[3RM Egylábas deadlift
(jobb) (testsúly%)]]</f>
        <v>0.21052631578947367</v>
      </c>
      <c r="P2" s="34">
        <f>IF(A2=Alapadatok!$A$2,$AW$2,IF(A2=Alapadatok!$A$3,$AW$3,IF(A2=Alapadatok!$A$4,$AW$4,IF(A2=Alapadatok!$A$5,$AW$5,IF(A2=Alapadatok!$A$6,$AW$6,IF(A2=Alapadatok!$A$7,$AW$7,IF(A2=Alapadatok!$A$8,$AW$8,IF(A2=Alapadatok!$A$9,$AW$9,IF(A2=Alapadatok!$A$10,$AW$10,IF(A2=Alapadatok!$A$11,$AW$11,IF(A2=Alapadatok!$A$12,$AW$12,IF(A2=Alapadatok!$A$13,$AW$13,IF(A2=Alapadatok!$A$14,$AW$14,IF(A2=Alapadatok!$A$15,$AW$15,IF(A2=Alapadatok!$A$16,$AW$16,IF(A2=Alapadatok!$A$17,$AW$17,IF(A2=Alapadatok!$A$18,$AW$18,IF(A2=Alapadatok!$A$19,$AW$19,IF(A2=Alapadatok!$A$20,$AW$20,IF(A2=Alapadatok!$A$21,$AW$21,IF(A2=Alapadatok!$A$22,$AW$22,IF(A2=Alapadatok!$A$23,$AW$23,IF(A2=Alapadatok!$A$24,$AW$24,IF(A2=Alapadatok!$A$25,$AW$25,IF(A2=Alapadatok!$A$26,$AW$26,IF(A2=Alapadatok!$A$27,$AW$27,IF(A2=Alapadatok!$A$28,$AW$28,IF(A2=Alapadatok!$A$29,$AW$29,""))))))))))))))))))))))))))))</f>
        <v>1</v>
      </c>
      <c r="Q2" s="34">
        <f>IF(A2=Alapadatok!$A$2,$AX$2,IF(A2=Alapadatok!$A$3,$AX$3,IF(A2=Alapadatok!$A$4,$AX$4,IF(A2=Alapadatok!$A$5,$AX$5,IF(A2=Alapadatok!$A$6,$AX$6,IF(A2=Alapadatok!$A$7,$AX$7,IF(A2=Alapadatok!$A$8,$AX$8,IF(A2=Alapadatok!$A$9,$AX$9,IF(A2=Alapadatok!$A$10,$AX$10,IF(A2=Alapadatok!$A$11,$AX$11,IF(A2=Alapadatok!$A$12,$AX$12,IF(A2=Alapadatok!$A$13,$AX$13,IF(A2=Alapadatok!$A$14,$AX$14,IF(A2=Alapadatok!$A$15,$AX$15,IF(A2=Alapadatok!$A$16,$AX$16,IF(A2=Alapadatok!$A$17,$AX$17,IF(A2=Alapadatok!$A$18,$AX$18,IF(A2=Alapadatok!$A$19,$AX$19,IF(A2=Alapadatok!$A$20,$AX$20,IF(A2=Alapadatok!$A$21,$AX$21,IF(A2=Alapadatok!$A$22,$AX$22,IF(A2=Alapadatok!$A$23,$AX$23,IF(A2=Alapadatok!$A$24,$AX$24,IF(A2=Alapadatok!$A$25,$AX$25,IF(A2=Alapadatok!$A$26,$AX$26,IF(A2=Alapadatok!$A$27,$AX$27,IF(A2=Alapadatok!$A$28,$AX$28,IF(A2=Alapadatok!$A$29,$AX$29,""))))))))))))))))))))))))))))</f>
        <v>1</v>
      </c>
      <c r="R2" s="35">
        <f>Table2[[#This Row],[Súlypontemelkedés
(cm)]]</f>
        <v>51</v>
      </c>
      <c r="S2" s="35">
        <f>IF(A2=Alapadatok!$A$2,$AZ$2,IF(A2=Alapadatok!$A$3,$AZ$3,IF(A2=Alapadatok!$A$4,$AZ$4,IF(A2=Alapadatok!$A$5,$AZ$5,IF(A2=Alapadatok!$A$6,$AZ$6,IF(A2=Alapadatok!$A$7,$AZ$7,IF(A2=Alapadatok!$A$8,$AZ$8,IF(A2=Alapadatok!$A$9,$AZ$9,IF(A2=Alapadatok!$A$10,$AZ$10,IF(A2=Alapadatok!$A$11,$AZ$11,IF(A2=Alapadatok!$A$12,$AZ$12,IF(A2=Alapadatok!$A$13,$AZ$13,IF(A2=Alapadatok!$A$14,$AZ$14,IF(A2=Alapadatok!$A$15,$AZ$15,IF(A2=Alapadatok!$A$16,$AZ$16,IF(A2=Alapadatok!$A$17,$AZ$17,IF(A2=Alapadatok!$A$18,$AZ$18,IF(A2=Alapadatok!$A$19,$AZ$19,IF(A2=Alapadatok!$A$20,$AZ$20,IF(A2=Alapadatok!$A$21,$AZ$21,IF(A2=Alapadatok!$A$22,$AZ$22,IF(A2=Alapadatok!$A$23,$AZ$23,IF(A2=Alapadatok!$A$24,$AZ$24,IF(A2=Alapadatok!$A$25,$AZ$25,IF(A2=Alapadatok!$A$26,$AZ$26,IF(A2=Alapadatok!$A$27,$AZ$27,IF(A2=Alapadatok!$A$28,$AZ$28,IF(A2=Alapadatok!$A$29,$AZ$29,""))))))))))))))))))))))))))))</f>
        <v>5</v>
      </c>
      <c r="T2" s="35">
        <f>Table2[[#This Row],[10 mp fekvőtámasz
(db)]]</f>
        <v>9</v>
      </c>
      <c r="U2" s="38">
        <f>IF(A2=Alapadatok!$A$2,$BB$2,IF(A2=Alapadatok!$A$3,$BB$3,IF(A2=Alapadatok!$A$4,$BB$4,IF(A2=Alapadatok!$A$5,$BB$5,IF(A2=Alapadatok!$A$6,$BB$6,IF(A2=Alapadatok!$A$7,$BB$7,IF(A2=Alapadatok!$A$8,$BB$8,IF(A2=Alapadatok!$A$9,$BB$9,IF(A2=Alapadatok!$A$10,$BB$10,IF(A2=Alapadatok!$A$11,$BB$11,IF(A2=Alapadatok!$A$12,$BB$12,IF(A2=Alapadatok!$A$13,$BB$13,IF(A2=Alapadatok!$A$14,$BB$14,IF(A2=Alapadatok!$A$15,$BB$15,IF(A2=Alapadatok!$A$16,$BB$16,IF(A2=Alapadatok!$A$17,$BB$17,IF(A2=Alapadatok!$A$18,$BB$18,IF(A2=Alapadatok!$A$19,$BB$19,IF(A2=Alapadatok!$A$20,$BB$20,IF(A2=Alapadatok!$A$21,$BB$21,IF(A2=Alapadatok!$A$22,$BB$22,IF(A2=Alapadatok!$A$23,$BB$23,IF(A2=Alapadatok!$A$24,$BB$24,IF(A2=Alapadatok!$A$25,$BB$25,IF(A2=Alapadatok!$A$26,$BB$26,IF(A2=Alapadatok!$A$27,$BB$27,IF(A2=Alapadatok!$A$28,$BB$28,IF(A2=Alapadatok!$A$29,$BB$29,""))))))))))))))))))))))))))))</f>
        <v>1</v>
      </c>
      <c r="V2" s="38">
        <f>Table2[[#This Row],[3x Súlypontemelkedés
(összesen) (cm)]]</f>
        <v>153</v>
      </c>
      <c r="W2" s="38">
        <f>IF(A2=Alapadatok!$A$2,$BD$2,IF(A2=Alapadatok!$A$3,$BD$3,IF(A2=Alapadatok!$A$4,$BD$4,IF(A2=Alapadatok!$A$5,$BD$5,IF(A2=Alapadatok!$A$6,$BD$6,IF(A2=Alapadatok!$A$7,$BD$7,IF(A2=Alapadatok!$A$8,$BD$8,IF(A2=Alapadatok!$A$9,$BD$9,IF(A2=Alapadatok!$A$10,$BD$10,IF(A2=Alapadatok!$A$11,$BD$11,IF(A2=Alapadatok!$A$12,$BD$12,IF(A2=Alapadatok!$A$13,$BD$13,IF(A2=Alapadatok!$A$14,$BD$14,IF(A2=Alapadatok!$A$15,$BD$15,IF(A2=Alapadatok!$A$16,$BD$16,IF(A2=Alapadatok!$A$17,$BD$17,IF(A2=Alapadatok!$A$18,$BD$18,IF(A2=Alapadatok!$A$19,$BD$19,IF(A2=Alapadatok!$A$20,$BD$20,IF(A2=Alapadatok!$A$21,$BD$21,IF(A2=Alapadatok!$A$22,$BD$22,IF(A2=Alapadatok!$A$23,$BD$23,IF(A2=Alapadatok!$A$24,$BD$24,IF(A2=Alapadatok!$A$25,$BD$25,IF(A2=Alapadatok!$A$26,$BD$26,IF(A2=Alapadatok!$A$27,$BD$27,IF(A2=Alapadatok!$A$28,$BD$28,IF(A2=Alapadatok!$A$29,$BD$29,""))))))))))))))))))))))))))))</f>
        <v>5</v>
      </c>
      <c r="X2" s="38">
        <f>Table2[[#This Row],[3x 10 mp fekvőtámasz
(összesen) (db)]]</f>
        <v>27</v>
      </c>
      <c r="Y2" s="38">
        <f>IF(A2=Alapadatok!$A$2,$BF$2,IF(A2=Alapadatok!$A$3,$BF$3,IF(A2=Alapadatok!$A$4,$BF$4,IF(A2=Alapadatok!$A$5,$BF$5,IF(A2=Alapadatok!$A$6,$BF$6,IF(A2=Alapadatok!$A$7,$BF$7,IF(A2=Alapadatok!$A$8,$BF$8,IF(A2=Alapadatok!$A$9,$BF$9,IF(A2=Alapadatok!$A$10,$BF$10,IF(A2=Alapadatok!$A$11,$BF$11,IF(A2=Alapadatok!$A$12,$BF$12,IF(A2=Alapadatok!$A$13,$BF$13,IF(A2=Alapadatok!$A$14,$BF$14,IF(A2=Alapadatok!$A$15,$BF$15,IF(A2=Alapadatok!$A$16,$BF$16,IF(A2=Alapadatok!$A$17,$BF$17,IF(A2=Alapadatok!$A$18,$BF$18,IF(A2=Alapadatok!$A$19,$BF$19,IF(A2=Alapadatok!$A$20,$BF$20,IF(A2=Alapadatok!$A$21,$BF$21,IF(A2=Alapadatok!$A$22,$BF$22,IF(A2=Alapadatok!$A$23,$BF$23,IF(A2=Alapadatok!$A$24,$BF$24,IF(A2=Alapadatok!$A$25,$BF$25,IF(A2=Alapadatok!$A$26,$BF$26,IF(A2=Alapadatok!$A$27,$BF$27,IF(A2=Alapadatok!$A$28,$BF$28,IF(A2=Alapadatok!$A$29,$BF$29,""))))))))))))))))))))))))))))</f>
        <v>2</v>
      </c>
      <c r="Z2" s="38">
        <f>Table2[[#This Row],[RHR]]</f>
        <v>66</v>
      </c>
      <c r="AA2" s="39">
        <f>IF(A2=Alapadatok!$A$2,$BH$2,IF(A2=Alapadatok!$A$3,$BH$3,IF(A2=Alapadatok!$A$4,$BH$4,IF(A2=Alapadatok!$A$5,$BH$5,IF(A2=Alapadatok!$A$6,$BH$6,IF(A2=Alapadatok!$A$7,$BH$7,IF(A2=Alapadatok!$A$8,$BH$8,IF(A2=Alapadatok!$A$9,$BH$9,IF(A2=Alapadatok!$A$10,$BH$10,IF(A2=Alapadatok!$A$11,$BH$11,IF(A2=Alapadatok!$A$12,$BH$12,IF(A2=Alapadatok!$A$13,$BH$13,IF(A2=Alapadatok!$A$14,$BH$14,IF(A2=Alapadatok!$A$15,$BH$15,IF(A2=Alapadatok!$A$16,$BH$16,IF(A2=Alapadatok!$A$17,$BH$17,IF(A2=Alapadatok!$A$18,$BH$18,IF(A2=Alapadatok!$A$19,$BH$19,IF(A2=Alapadatok!$A$20,$BH$20,IF(A2=Alapadatok!$A$21,$BH$21,IF(A2=Alapadatok!$A$22,$BH$22,IF(A2=Alapadatok!$A$23,$BH$23,IF(A2=Alapadatok!$A$24,$BH$24,IF(A2=Alapadatok!$A$25,$BH$25,IF(A2=Alapadatok!$A$26,$BH$26,IF(A2=Alapadatok!$A$27,$BH$27,IF(A2=Alapadatok!$A$28,$BH$28,IF(A2=Alapadatok!$A$29,$BH$29,""))))))))))))))))))))))))))))</f>
        <v>2</v>
      </c>
      <c r="AB2" s="38">
        <f>Table2[[#This Row],[HRR]]</f>
        <v>20</v>
      </c>
      <c r="AC2" s="39">
        <f>IF(A2=Alapadatok!$A$2,$BJ$2,IF(A2=Alapadatok!$A$3,$BJ$3,IF(A2=Alapadatok!$A$4,$BJ$4,IF(A2=Alapadatok!$A$5,$BJ$5,IF(A2=Alapadatok!$A$6,$BJ$6,IF(A2=Alapadatok!$A$7,$BJ$7,IF(A2=Alapadatok!$A$8,$BJ$8,IF(A2=Alapadatok!$A$9,$BJ$9,IF(A2=Alapadatok!$A$10,$BJ$10,IF(A2=Alapadatok!$A$11,$BJ$11,IF(A2=Alapadatok!$A$12,$BJ$12,IF(A2=Alapadatok!$A$13,$BJ$13,IF(A2=Alapadatok!$A$14,$BJ$14,IF(A2=Alapadatok!$A$15,$BJ$15,IF(A2=Alapadatok!$A$16,$BJ$16,IF(A2=Alapadatok!$A$17,$BJ$17,IF(A2=Alapadatok!$A$18,$BJ$18,IF(A2=Alapadatok!$A$19,$BJ$19,IF(A2=Alapadatok!$A$20,$BJ$20,IF(A2=Alapadatok!$A$21,$BJ$21,IF(A2=Alapadatok!$A$22,$BJ$22,IF(A2=Alapadatok!$A$23,$BJ$23,IF(A2=Alapadatok!$A$24,$BJ$24,IF(A2=Alapadatok!$A$25,$BJ$25,IF(A2=Alapadatok!$A$26,$BJ$26,IF(A2=Alapadatok!$A$27,$BJ$27,IF(A2=Alapadatok!$A$28,$BJ$28,IF(A2=Alapadatok!$A$29,$BJ$29,""))))))))))))))))))))))))))))</f>
        <v>1</v>
      </c>
      <c r="AD2" s="39">
        <f>Table2[[#This Row],[FMS pontszám]]</f>
        <v>13</v>
      </c>
      <c r="AE2" s="39" t="str">
        <f>Table2[[#This Row],[FMS szimmetria]]</f>
        <v>aszimmetrikus</v>
      </c>
      <c r="AF2" s="141">
        <f>IF(A2=Alapadatok!$A$2,$BM$2,IF(A2=Alapadatok!$A$3,$BM$3,IF(A2=Alapadatok!$A$4,$BM$4,IF(A2=Alapadatok!$A$5,$BM$5,IF(A2=Alapadatok!$A$6,$BM$6,IF(A2=Alapadatok!$A$7,$BM$7,IF(A2=Alapadatok!$A$8,$BM$8,IF(A2=Alapadatok!$A$9,$BM$9,IF(A2=Alapadatok!$A$10,$BM$10,IF(A2=Alapadatok!$A$11,$BM$11,IF(A2=Alapadatok!$A$12,$BM$12,IF(A2=Alapadatok!$A$13,$BM$13,IF(A2=Alapadatok!$A$14,$BM$14,IF(A2=Alapadatok!$A$15,$BM$15,IF(A2=Alapadatok!$A$16,$BM$16,IF(A2=Alapadatok!$A$17,$BM$17,IF(A2=Alapadatok!$A$18,$BM$18,IF(A2=Alapadatok!$A$19,$BM$19,IF(A2=Alapadatok!$A$20,$BM$20,IF(A2=Alapadatok!$A$21,$BM$21,IF(A2=Alapadatok!$A$22,$BM$22,IF(A2=Alapadatok!$A$23,$BM$23,IF(A2=Alapadatok!$A$24,$BM$24,IF(A2=Alapadatok!$A$25,$BM$25,IF(A2=Alapadatok!$A$26,$BM$26,IF(A2=Alapadatok!$A$27,$BM$27,IF(A2=Alapadatok!$A$28,$BM$28,IF(A2=Alapadatok!$A$29,$BM$29,""))))))))))))))))))))))))))))</f>
        <v>2</v>
      </c>
      <c r="AH2" t="str">
        <f>Alapadatok!A2</f>
        <v>K.Z.</v>
      </c>
      <c r="AI2" s="172">
        <f>Table2[[#This Row],[VO2max]]</f>
        <v>33.424994410909903</v>
      </c>
      <c r="AJ2" s="170">
        <f>IF(Alapadatok!$B2="férfi",IF(Alapadatok!$C2&lt;=29,IF(AND(0&lt;=AI2,AI2&lt;42),1,IF(AND(42&lt;=AI2,AI2&lt;46),2,IF(AND(46&lt;=AI2,AI2&lt;51),3,IF(AND(51&lt;=AI2,AI2&lt;55),4,5)))),IF(AND(30&lt;=Alapadatok!$C2,Alapadatok!$C2&lt;=39),IF(AND(0&lt;=AI2,AI2&lt;41),1,IF(AND(41&lt;=AI2,AI2&lt;44),2,IF(AND(44&lt;=AI2,AI2&lt;48),3,IF(AND(48&lt;=AI2,AI2&lt;53),4,5)))),IF(AND(40&lt;=Alapadatok!$C2,Alapadatok!$C2&lt;=49),IF(AND(0&lt;=AI2,AI2&lt;38),1,IF(AND(38&lt;=AI2,AI2&lt;42),2,IF(AND(42&lt;=AI2,AI2&lt;46),3,IF(AND(46&lt;=AI2,AI2&lt;52),4,5)))),IF(AND(50&lt;=Alapadatok!$C2,Alapadatok!$C2&lt;=59),IF(AND(0&lt;=AI2,AI2&lt;35),1,IF(AND(35&lt;=AI2,AI2&lt;38),2,IF(AND(38&lt;=AI2,AI2&lt;43),3,IF(AND(43&lt;=AI2,AI2&lt;49),4,5)))),IF(60&lt;=Alapadatok!$C2,IF(AND(0&lt;=AI2,AI2&lt;31),1,IF(AND(31&lt;=AI2,AI2&lt;35),2,IF(AND(35&lt;=AI2,AI2&lt;39),3,IF(AND(39&lt;=AI2,AI2&lt;45),4,5))))))))),IF(Alapadatok!$C2&lt;=29,IF(AND(0&lt;=AI2,AI2&lt;36),1,IF(AND(36&lt;=AI2,AI2&lt;40),2,IF(AND(40&lt;=AI2,AI2&lt;44),3,IF(AND(44&lt;=AI2,AI2&lt;49),4,5)))),IF(AND(30&lt;=Alapadatok!$C2,Alapadatok!$C2&lt;=39),IF(AND(0&lt;=AI2,AI2&lt;34),1,IF(AND(34&lt;=AI2,AI2&lt;37),2,IF(AND(37&lt;=AI2,AI2&lt;41),3,IF(AND(41&lt;=AI2,AI2&lt;45),4,5)))),IF(AND(40&lt;=Alapadatok!$C2,Alapadatok!$C2&lt;=49),IF(AND(0&lt;=AI2,AI2&lt;32),1,IF(AND(32&lt;=AI2,AI2&lt;35),2,IF(AND(35&lt;=AI2,AI2&lt;39),3,IF(AND(39&lt;=AI2,AI2&lt;44),4,5)))),IF(AND(50&lt;=Alapadatok!$C2,Alapadatok!$C2&lt;=59),IF(AND(0&lt;=AI2,AI2&lt;25),1,IF(AND(25&lt;=AI2,AI2&lt;29),2,IF(AND(29&lt;=AI2,AI2&lt;31),3,IF(AND(31&lt;=AI2,AI2&lt;34),4,5)))),IF(60&lt;=Alapadatok!$C2,IF(AND(0&lt;=AI2,AI2&lt;26),1,IF(AND(26&lt;=AI2,AI2&lt;29),2,IF(AND(29&lt;=AI2,AI2&lt;32),3,IF(AND(32&lt;=AI2,AI2&lt;35),4,5))))))))))</f>
        <v>1</v>
      </c>
      <c r="AK2" s="171">
        <f>Table2[[#This Row],[Max. fekvőtámasz
(db)]]</f>
        <v>40</v>
      </c>
      <c r="AL2" s="170">
        <f>IF(Alapadatok!$B2="férfi",IF(AND(0&lt;AK2,AK2&lt;60),1,IF(AND(60&lt;=AK2,AK2&lt;80),2,IF(AND(80&lt;=AK2,AK2&lt;100),3,IF(AND(100&lt;=AK2,AK2&lt;115),4,IF(115&lt;=AK2,5))))),IF(AND(0&lt;AK2,AK2&lt;60),1,IF(AND(60&lt;=AK2,AK2&lt;80),2,IF(AND(80&lt;=AK2,AK2&lt;100),3,IF(AND(100&lt;=AK2,AK2&lt;115),4,IF(115&lt;=AK2,5))))))</f>
        <v>1</v>
      </c>
      <c r="AM2" s="171">
        <f>Table2[[#This Row],[Max. guggolás
(db)]]</f>
        <v>113</v>
      </c>
      <c r="AN2" s="170">
        <f>IF(Alapadatok!$B2="férfi",IF(AND(0&lt;AM2,AM2&lt;60),1,IF(AND(60&lt;=AM2,AM2&lt;80),2,IF(AND(80&lt;=AM2,AM2&lt;100),3,IF(AND(100&lt;=AM2,AM2&lt;115),4,IF(115&lt;=AM2,5))))),IF(AND(0&lt;AM2,AM2&lt;40),1,IF(AND(40&lt;=AM2,AM2&lt;60),2,IF(AND(60&lt;=AM2,AM2&lt;80),3,IF(AND(80&lt;=AM2,AM2&lt;100),4,IF(100&lt;=AM2,5))))))</f>
        <v>5</v>
      </c>
      <c r="AO2" s="172">
        <f>Table2[[#This Row],[3RM Padon nyomás
(bal) (testsúly%)]]</f>
        <v>0.21052631578947367</v>
      </c>
      <c r="AP2" s="171">
        <f>IF(Alapadatok!$B2="férfi",IF(AND(0&lt;=AO2,AO2&lt;0.2),1,IF(AND(0.2&lt;=AO2,AO2&lt;0.25),2,IF(AND(0.25&lt;=AO2,AO2&lt;0.3),3,IF(AND(0.3&lt;=AO2,AO2&lt;0.35),4,IF(0.35&lt;=AO2,5))))),IF(AND(0&lt;=AO2,AO2&lt;0.1),1,IF(AND(0.1&lt;=AO2,AO2&lt;0.15),2,IF(AND(0.15&lt;=AO2,AO2&lt;0.2),3,IF(AND(0.2&lt;=AO2,AO2&lt;0.25),4,IF(0.25&lt;=AO2,5))))))</f>
        <v>4</v>
      </c>
      <c r="AQ2" s="172">
        <f>Table2[[#This Row],[3RM Padon nyomás
(jobb) (testsúly%)]]</f>
        <v>0.21052631578947367</v>
      </c>
      <c r="AR2" s="171">
        <f>IF(Alapadatok!$B2="férfi",IF(AND(0&lt;=AQ2,AQ2&lt;0.2),1,IF(AND(0.2&lt;=AQ2,AQ2&lt;0.25),2,IF(AND(0.25&lt;=AQ2,AQ2&lt;0.3),3,IF(AND(0.3&lt;=AQ2,AQ2&lt;0.35),4,IF(0.35&lt;=AQ2,5))))),IF(AND(0&lt;=AQ2,AQ2&lt;0.1),1,IF(AND(0.1&lt;=AQ2,AQ2&lt;0.15),2,IF(AND(0.15&lt;=AQ2,AQ2&lt;0.2),3,IF(AND(0.2&lt;=AQ2,AQ2&lt;0.25),4,IF(0.25&lt;=AQ2,5))))))</f>
        <v>4</v>
      </c>
      <c r="AS2" s="171">
        <f t="shared" ref="AS2:AS21" si="0">(AP2+AR2)/2</f>
        <v>4</v>
      </c>
      <c r="AT2" s="172">
        <f>Table2[[#This Row],[3RM Egylábas deadlift
(bal) (testsúly%)]]</f>
        <v>0.21052631578947367</v>
      </c>
      <c r="AU2" s="170">
        <f>IF(Alapadatok!$B2="férfi",IF(AND(0&lt;=AT2,AT2&lt;0.8),1,IF(AND(0.8&lt;=AT2,AT2&lt;0.85),2,IF(AND(0.85&lt;=AT2,AT2&lt;0.9),3,IF(AND(0.9&lt;=AT2,AT2&lt;1),4,IF(1&lt;=AT2,5))))),IF(AND(0&lt;=AT2,AT2&lt;0.6),1,IF(AND(0.6&lt;=AT2,AT2&lt;0.65),2,IF(AND(0.65&lt;=AT2,AT2&lt;0.7),3,IF(AND(0.7&lt;=AT2,AT2&lt;0.75),4,IF(0.75&lt;=AT2,5))))))</f>
        <v>1</v>
      </c>
      <c r="AV2" s="173">
        <f>Table2[[#This Row],[3RM Egylábas deadlift
(jobb) (testsúly%)]]</f>
        <v>0.21052631578947367</v>
      </c>
      <c r="AW2" s="170">
        <f>IF(Alapadatok!$B2="férfi",IF(AND(0&lt;=AV2,AV2&lt;0.8),1,IF(AND(0.8&lt;=AV2,AV2&lt;0.85),2,IF(AND(0.85&lt;=AV2,AV2&lt;0.9),3,IF(AND(0.9&lt;=AV2,AV2&lt;1),4,IF(1&lt;=AV2,5))))),IF(AND(0&lt;=AV2,AV2&lt;0.6),1,IF(AND(0.6&lt;=AV2,AV2&lt;0.65),2,IF(AND(0.65&lt;=AV2,AV2&lt;0.7),3,IF(AND(0.7&lt;=AV2,AV2&lt;0.75),4,IF(0.75&lt;=AV2,5))))))</f>
        <v>1</v>
      </c>
      <c r="AX2" s="170">
        <f t="shared" ref="AX2:AX21" si="1">(AU2+AW2)/2</f>
        <v>1</v>
      </c>
      <c r="AY2" s="171">
        <f>Table2[[#This Row],[Súlypontemelkedés
(cm)]]</f>
        <v>51</v>
      </c>
      <c r="AZ2" s="171">
        <f>IF(Alapadatok!$B2="férfi",IF(AND(0&lt;=AY2,AY2&lt;31),1,IF(AND(31&lt;=AY2,AY2&lt;41),2,IF(AND(41&lt;=AY2,AY2&lt;51),3,IF(AND(51&lt;=AY2,AY2&lt;61),4,IF(61&lt;=AY2,5))))),IF(AND(0&lt;=AY2,AY2&lt;21),1,IF(AND(21&lt;=AY2,AY2&lt;31),2,IF(AND(31&lt;=AY2,AY2&lt;41),3,IF(AND(41&lt;=AY2,AY2&lt;51),4,IF(51&lt;=AY2,5))))))</f>
        <v>5</v>
      </c>
      <c r="BA2" s="171">
        <f>Table2[[#This Row],[10 mp fekvőtámasz
(db)]]</f>
        <v>9</v>
      </c>
      <c r="BB2" s="174">
        <f>IF(Alapadatok!$B2="férfi",IF(AND(0&lt;=BA2,BA2&lt;12),1,IF(AND(12&lt;=BA2,BA2&lt;15),2,IF(AND(15&lt;=BA2,BA2&lt;20),3,IF(AND(20&lt;=BA2,BA2&lt;25),4,IF(25&lt;=BA2,5))))),IF(AND(0&lt;=BA2,BA2&lt;10),1,IF(AND(10&lt;=BA2,BA2&lt;12),2,IF(AND(12&lt;=BA2,BA2&lt;16),3,IF(AND(16&lt;=BA2,BA2&lt;20),4,IF(20&lt;=BA2,5))))))</f>
        <v>1</v>
      </c>
      <c r="BC2" s="174">
        <f>Table2[[#This Row],[3x Súlypontemelkedés
(összesen) (cm)]]</f>
        <v>153</v>
      </c>
      <c r="BD2" s="174">
        <f>IF(Alapadatok!$B2="férfi",IF(AND(0&lt;=BC2,BC2&lt;82),1,IF(AND(82&lt;=BC2,BC2&lt;109),2,IF(AND(109&lt;=BC2,BC2&lt;136),3,IF(AND(136&lt;=BC2,BC2&lt;163),4,IF(163&lt;=BC2,5))))),IF(AND(0&lt;=BC2,BC2&lt;53),1,IF(AND(53&lt;=BC2,BC2&lt;82),2,IF(AND(82&lt;=BC2,BC2&lt;109),3,IF(AND(109&lt;=BC2,BC2&lt;136),4,IF(136&lt;=BC2,5))))))</f>
        <v>5</v>
      </c>
      <c r="BE2" s="174">
        <f>Table2[[#This Row],[3x 10 mp fekvőtámasz
(összesen) (db)]]</f>
        <v>27</v>
      </c>
      <c r="BF2" s="174">
        <f>IF(Alapadatok!$B2="férfi",IF(AND(0&lt;=BE2,BE2&lt;32),1,IF(AND(32&lt;=BE2,BE2&lt;41),2,IF(AND(41&lt;=BE2,BE2&lt;54),3,IF(AND(54&lt;=BE2,BE2&lt;68),4,IF(68&lt;=BE2,5))))),IF(AND(0&lt;=BE2,BE2&lt;27),1,IF(AND(27&lt;=BE2,BE2&lt;32),2,IF(AND(32&lt;=BE2,BE2&lt;43),3,IF(AND(43&lt;=BE2,BE2&lt;54),4,IF(54&lt;=BE2,5))))))</f>
        <v>2</v>
      </c>
      <c r="BG2" s="174">
        <f>Table2[[#This Row],[RHR]]</f>
        <v>66</v>
      </c>
      <c r="BH2" s="185">
        <f>IF(Alapadatok!$C2&lt;=25,IF(AND(0&lt;=BG2,BG2&lt;=55),5,IF(AND(56&lt;=BG2,BG2&lt;=61),4,IF(AND(62&lt;=BG2,BG2&lt;=65),3,IF(AND(66&lt;=BG2,BG2&lt;=69),2,1)))),IF(AND(26&lt;=Alapadatok!$C2,Alapadatok!$C2&lt;=35),IF(AND(0&lt;=BG2,BG2&lt;=54),5,IF(AND(55&lt;=BG2,BG2&lt;=61),4,IF(AND(62&lt;=BG2,BG2&lt;=65),3,IF(AND(66&lt;=BG2,BG2&lt;=70),2,1)))),IF(AND(36&lt;=Alapadatok!$C2,Alapadatok!$C2&lt;=45),IF(AND(0&lt;=BG2,BG2&lt;=56),5,IF(AND(57&lt;=BG2,BG2&lt;=62),4,IF(AND(63&lt;=BG2,BG2&lt;=66),3,IF(AND(67&lt;=BG2,BG2&lt;=70),2,1)))),IF(AND(46&lt;=Alapadatok!$C2,Alapadatok!$C2&lt;=55),IF(AND(0&lt;=BG2,BG2&lt;=57),5,IF(AND(58&lt;=BG2,BG2&lt;=63),4,IF(AND(64&lt;=BG2,BG2&lt;=67),3,IF(AND(68&lt;=BG2,BG2&lt;=71),2,1)))),IF(AND(56&lt;=Alapadatok!$C2,Alapadatok!$C2&lt;=65),IF(AND(0&lt;=BG2,BG2&lt;=56),5,IF(AND(57&lt;=BG2,BG2&lt;=61),4,IF(AND(62&lt;=BG2,BG2&lt;=67),3,IF(AND(68&lt;=BG2,BG2&lt;=71),2,1)))),IF(65&lt;Alapadatok!$C2,IF(AND(0&lt;=BG2,BG2&lt;=55),5,IF(AND(56&lt;=BG2,BG2&lt;=61),4,IF(AND(62&lt;=BG2,BG2&lt;=65),3,IF(AND(66&lt;=BG2,BG2&lt;=69),2,1))))))))))</f>
        <v>2</v>
      </c>
      <c r="BI2" s="174">
        <f>Table2[[#This Row],[HRR]]</f>
        <v>20</v>
      </c>
      <c r="BJ2" s="185">
        <f t="shared" ref="BJ2:BJ21" si="2">IF(AND(0&lt;=BI2,BI2&lt;25),1,IF(AND(25&lt;=BI2,BI2&lt;35),2,IF(AND(35&lt;=BI2,BI2&lt;45),3,IF(AND(45&lt;=BI2,BI2&lt;60),4,IF(60&lt;=BI2,5)))))</f>
        <v>1</v>
      </c>
      <c r="BK2" s="185">
        <f>Table2[[#This Row],[FMS pontszám]]</f>
        <v>13</v>
      </c>
      <c r="BL2" s="185" t="str">
        <f>Table2[[#This Row],[FMS szimmetria]]</f>
        <v>aszimmetrikus</v>
      </c>
      <c r="BM2" s="191">
        <f t="shared" ref="BM2:BM21" si="3">IF(AND(0&lt;=BK2,BK2&lt;12),1,IF(AND(12&lt;=BK2,BK2&lt;14),2,IF(AND(14&lt;=BK2,BL2="aszimmetrikus"),3,IF(AND(14&lt;=BK2,BK2&lt;16,BL2="szimmetrikus"),4,IF(AND(16&lt;=BK2,BL2="szimmetrikus"),5)))))</f>
        <v>2</v>
      </c>
    </row>
    <row r="3" spans="1:65" x14ac:dyDescent="0.2">
      <c r="A3" s="25" t="s">
        <v>215</v>
      </c>
      <c r="B3" s="25">
        <f>Table2[[#This Row],[Cooper-teszt
(méter)]]</f>
        <v>2000</v>
      </c>
      <c r="C3" s="40">
        <f>IF(A3=Alapadatok!$A$2,$AJ$2,IF(A3=Alapadatok!$A$3,$AJ$3,IF(A3=Alapadatok!$A$4,$AJ$4,IF(A3=Alapadatok!$A$5,$AJ$5,IF(A3=Alapadatok!$A$6,$AJ$6,IF(A3=Alapadatok!$A$7,$AJ$7,IF(A3=Alapadatok!$A$8,$AJ$8,IF(A3=Alapadatok!$A$9,$AJ$9,IF(A3=Alapadatok!$A$10,$AJ$10,IF(A3=Alapadatok!$A$11,$AJ$11,IF(A3=Alapadatok!$A$12,$AJ$12,IF(A3=Alapadatok!$A$13,$AJ$13,IF(A3=Alapadatok!$A$14,$AJ$14,IF(A3=Alapadatok!$A$15,$AJ$15,IF(A3=Alapadatok!$A$16,$AJ$16,IF(A3=Alapadatok!$A$17,$AJ$17,IF(A3=Alapadatok!$A$18,$AJ$18,IF(A3=Alapadatok!$A$19,$AJ$19,IF(A3=Alapadatok!$A$20,$AJ$20,IF(A3=Alapadatok!$A$21,$AJ$21,IF(A3=Alapadatok!$A$22,$AJ$22,IF(A3=Alapadatok!$A$23,$AJ$23,IF(A3=Alapadatok!$A$24,$AJ$24,IF(A3=Alapadatok!$A$25,$AJ$25,IF(A3=Alapadatok!$A$26,$AJ$26,IF(A3=Alapadatok!$A$27,$AJ$27,IF(A3=Alapadatok!$A$28,$AJ$28,IF(A3=Alapadatok!$A$29,$AJ$29,""))))))))))))))))))))))))))))</f>
        <v>2</v>
      </c>
      <c r="D3" s="41">
        <f>Table2[[#This Row],[Max. fekvőtámasz
(db)]]</f>
        <v>72</v>
      </c>
      <c r="E3" s="40">
        <f>IF(A3=Alapadatok!$A$2,$AL$2,IF(A3=Alapadatok!$A$3,$AL$3,IF(A3=Alapadatok!$A$4,$AL$4,IF(A3=Alapadatok!$A$5,$AL$5,IF(A3=Alapadatok!$A$6,$AL$6,IF(A3=Alapadatok!$A$7,$AL$7,IF(A3=Alapadatok!$A$8,$AL$8,IF(A3=Alapadatok!$A$9,$AL$9,IF(A3=Alapadatok!$A$10,$AL$10,IF(A3=Alapadatok!$A$11,$AL$11,IF(A3=Alapadatok!$A$12,$AL$12,IF(A3=Alapadatok!$A$13,$AL$13,IF(A3=Alapadatok!$A$14,$AL$14,IF(A3=Alapadatok!$A$15,$AL$15,IF(A3=Alapadatok!$A$16,$AL$16,IF(A3=Alapadatok!$A$17,$AL$17,IF(A3=Alapadatok!$A$18,$AL$18,IF(A3=Alapadatok!$A$19,$AL$19,IF(A3=Alapadatok!$A$20,$AL$20,IF(A3=Alapadatok!$A$21,$AL$21,IF(A3=Alapadatok!$A$22,$AL$22,IF(A3=Alapadatok!$A$23,$AL$23,IF(A3=Alapadatok!$A$24,$AL$24,IF(A3=Alapadatok!$A$25,$AL$25,IF(A3=Alapadatok!$A$26,$AL$26,IF(A3=Alapadatok!$A$27,$AL$27,IF(A3=Alapadatok!$A$28,$AL$28,IF(A3=Alapadatok!$A$29,$AL$29,""))))))))))))))))))))))))))))</f>
        <v>2</v>
      </c>
      <c r="F3" s="41">
        <f>Table2[[#This Row],[Max. guggolás
(db)]]</f>
        <v>166</v>
      </c>
      <c r="G3" s="40">
        <f>IF(A3=Alapadatok!$A$2,$AN$2,IF(A3=Alapadatok!$A$3,$AN$3,IF(A3=Alapadatok!$A$4,$AN$4,IF(A3=Alapadatok!$A$5,$AN$5,IF(A3=Alapadatok!$A$6,$AN$6,IF(A3=Alapadatok!$A$7,$AN$7,IF(A3=Alapadatok!$A$8,$AN$8,IF(A3=Alapadatok!$A$9,$AN$9,IF(A3=Alapadatok!$A$10,$AN$10,IF(A3=Alapadatok!$A$11,$AN$11,IF(A3=Alapadatok!$A$12,$AN$12,IF(A3=Alapadatok!$A$13,$AN$13,IF(A3=Alapadatok!$A$14,$AN$14,IF(A3=Alapadatok!$A$15,$AN$15,IF(A3=Alapadatok!$A$16,$AN$16,IF(A3=Alapadatok!$A$17,$AN$17,IF(A3=Alapadatok!$A$18,$AN$18,IF(A3=Alapadatok!$A$19,$AN$19,IF(A3=Alapadatok!$A$20,$AN$20,IF(A3=Alapadatok!$A$21,$AN$21,IF(A3=Alapadatok!$A$22,$AN$22,IF(A3=Alapadatok!$A$23,$AN$23,IF(A3=Alapadatok!$A$24,$AN$24,IF(A3=Alapadatok!$A$25,$AN$25,IF(A3=Alapadatok!$A$26,$AN$26,IF(A3=Alapadatok!$A$27,$AN$27,IF(A3=Alapadatok!$A$28,$AN$28,IF(A3=Alapadatok!$A$29,$AN$29,""))))))))))))))))))))))))))))</f>
        <v>5</v>
      </c>
      <c r="H3" s="42">
        <f>Table2[[#This Row],[3RM Padon nyomás
(bal) (testsúly%)]]</f>
        <v>0.25</v>
      </c>
      <c r="I3" s="41">
        <f>IF(A3=Alapadatok!$A$2,$AP$2,IF(A3=Alapadatok!$A$3,$AP$3,IF(A3=Alapadatok!$A$4,$AP$4,IF(A3=Alapadatok!$A$5,$AP$5,IF(A3=Alapadatok!$A$6,$AP$6,IF(A3=Alapadatok!$A$7,$AP$7,IF(A3=Alapadatok!$A$8,$AP$8,IF(A3=Alapadatok!$A$9,$AP$9,IF(A3=Alapadatok!$A$10,$AP$10,IF(A3=Alapadatok!$A$11,$AP$11,IF(A3=Alapadatok!$A$12,$AP$12,IF(A3=Alapadatok!$A$13,$AP$13,IF(A3=Alapadatok!$A$14,$AP$14,IF(A3=Alapadatok!$A$15,$AP$15,IF(A3=Alapadatok!$A$16,$AP$16,IF(A3=Alapadatok!$A$17,$AP$17,IF(A3=Alapadatok!$A$18,$AP$18,IF(A3=Alapadatok!$A$19,$AP$19,IF(A3=Alapadatok!$A$20,$AP$20,IF(A3=Alapadatok!$A$21,$AP$21,IF(A3=Alapadatok!$A$22,$AP$22,IF(A3=Alapadatok!$A$23,$AP$23,IF(A3=Alapadatok!$A$24,$AP$24,IF(A3=Alapadatok!$A$25,$AP$25,IF(A3=Alapadatok!$A$26,$AP$26,IF(A3=Alapadatok!$A$27,$AP$27,IF(A3=Alapadatok!$A$28,$AP$28,IF(A3=Alapadatok!$A$29,$AP$29,""))))))))))))))))))))))))))))</f>
        <v>5</v>
      </c>
      <c r="J3" s="42">
        <f>Table2[[#This Row],[3RM Padon nyomás
(jobb) (testsúly%)]]</f>
        <v>0.25</v>
      </c>
      <c r="K3" s="41">
        <f>IF(A3=Alapadatok!$A$2,$AR$2,IF(A3=Alapadatok!$A$3,$AR$3,IF(A3=Alapadatok!$A$4,$AR$4,IF(A3=Alapadatok!$A$5,$AR$5,IF(A3=Alapadatok!$A$6,$AR$6,IF(A3=Alapadatok!$A$7,$AR$7,IF(A3=Alapadatok!$A$8,$AR$8,IF(A3=Alapadatok!$A$9,$AR$9,IF(A3=Alapadatok!$A$10,$AR$10,IF(A3=Alapadatok!$A$11,$AR$11,IF(A3=Alapadatok!$A$12,$AR$12,IF(A3=Alapadatok!$A$13,$AR$13,IF(A3=Alapadatok!$A$14,$AR$14,IF(A3=Alapadatok!$A$15,$AR$15,IF(A3=Alapadatok!$A$16,$AR$16,IF(A3=Alapadatok!$A$17,$AR$17,IF(A3=Alapadatok!$A$18,$AR$18,IF(A3=Alapadatok!$A$19,$AR$19,IF(A3=Alapadatok!$A$20,$AR$20,IF(A3=Alapadatok!$A$21,$AR$21,IF(A3=Alapadatok!$A$22,$AR$22,IF(A3=Alapadatok!$A$23,$AR$23,IF(A3=Alapadatok!$A$24,$AR$24,IF(A3=Alapadatok!$A$25,$AR$25,IF(A3=Alapadatok!$A$26,$AR$26,IF(A3=Alapadatok!$A$27,$AR$27,IF(A3=Alapadatok!$A$28,$AR$28,IF(A3=Alapadatok!$A$29,$AR$29,""))))))))))))))))))))))))))))</f>
        <v>5</v>
      </c>
      <c r="L3" s="41">
        <f>IF(A3=Alapadatok!$A$2,$AS$2,IF(A3=Alapadatok!$A$3,$AS$3,IF(A3=Alapadatok!$A$4,$AS$4,IF(A3=Alapadatok!$A$5,$AS$5,IF(A3=Alapadatok!$A$6,$AS$6,IF(A3=Alapadatok!$A$7,$AS$7,IF(A3=Alapadatok!$A$8,$AS$8,IF(A3=Alapadatok!$A$9,$AS$9,IF(A3=Alapadatok!$A$10,$AS$10,IF(A3=Alapadatok!$A$11,$AS$11,IF(A3=Alapadatok!$A$12,$AS$12,IF(A3=Alapadatok!$A$13,$AS$13,IF(A3=Alapadatok!$A$14,$AS$14,IF(A3=Alapadatok!$A$15,$AS$15,IF(A3=Alapadatok!$A$16,$AS$16,IF(A3=Alapadatok!$A$17,$AS$17,IF(A3=Alapadatok!$A$18,$AS$18,IF(A3=Alapadatok!$A$19,$AS$19,IF(A3=Alapadatok!$A$20,$AS$20,IF(A3=Alapadatok!$A$21,$AS$21,IF(A3=Alapadatok!$A$22,$AS$22,IF(A3=Alapadatok!$A$23,$AS$23,IF(A3=Alapadatok!$A$24,$AS$24,IF(A3=Alapadatok!$A$25,$AS$25,IF(A3=Alapadatok!$A$26,$AS$26,IF(A3=Alapadatok!$A$27,$AS$27,IF(A3=Alapadatok!$A$28,$AS$28,IF(A3=Alapadatok!$A$29,$AS$29,""))))))))))))))))))))))))))))</f>
        <v>5</v>
      </c>
      <c r="M3" s="42">
        <f>Table2[[#This Row],[3RM Egylábas deadlift
(bal) (testsúly%)]]</f>
        <v>0.3125</v>
      </c>
      <c r="N3" s="40">
        <f>IF(A3=Alapadatok!$A$2,$AU$2,IF(A3=Alapadatok!$A$3,$AU$3,IF(A3=Alapadatok!$A$4,$AU$4,IF(A3=Alapadatok!$A$5,$AU$5,IF(A3=Alapadatok!$A$6,$AU$6,IF(A3=Alapadatok!$A$7,$AU$7,IF(A3=Alapadatok!$A$8,$AU$8,IF(A3=Alapadatok!$A$9,$AU$9,IF(A3=Alapadatok!$A$10,$AU$10,IF(A3=Alapadatok!$A$11,$AU$11,IF(A3=Alapadatok!$A$12,$AU$12,IF(A3=Alapadatok!$A$13,$AU$13,IF(A3=Alapadatok!$A$14,$AU$14,IF(A3=Alapadatok!$A$15,$AU$15,IF(A3=Alapadatok!$A$16,$AU$16,IF(A3=Alapadatok!$A$17,$AU$17,IF(A3=Alapadatok!$A$18,$AU$18,IF(A3=Alapadatok!$A$19,$AU$19,IF(A3=Alapadatok!$A$20,$AU$20,IF(A3=Alapadatok!$A$21,$AU$21,IF(A3=Alapadatok!$A$22,$AU$22,IF(A3=Alapadatok!$A$23,$AU$23,IF(A3=Alapadatok!$A$24,$AU$24,IF(A3=Alapadatok!$A$25,$AU$25,IF(A3=Alapadatok!$A$26,$AU$26,IF(A3=Alapadatok!$A$27,$AU$27,IF(A3=Alapadatok!$A$28,$AU$28,IF(A3=Alapadatok!$A$29,$AU$29,""))))))))))))))))))))))))))))</f>
        <v>1</v>
      </c>
      <c r="O3" s="43">
        <f>Table2[[#This Row],[3RM Egylábas deadlift
(jobb) (testsúly%)]]</f>
        <v>0.3125</v>
      </c>
      <c r="P3" s="40">
        <f>IF(A3=Alapadatok!$A$2,$AW$2,IF(A3=Alapadatok!$A$3,$AW$3,IF(A3=Alapadatok!$A$4,$AW$4,IF(A3=Alapadatok!$A$5,$AW$5,IF(A3=Alapadatok!$A$6,$AW$6,IF(A3=Alapadatok!$A$7,$AW$7,IF(A3=Alapadatok!$A$8,$AW$8,IF(A3=Alapadatok!$A$9,$AW$9,IF(A3=Alapadatok!$A$10,$AW$10,IF(A3=Alapadatok!$A$11,$AW$11,IF(A3=Alapadatok!$A$12,$AW$12,IF(A3=Alapadatok!$A$13,$AW$13,IF(A3=Alapadatok!$A$14,$AW$14,IF(A3=Alapadatok!$A$15,$AW$15,IF(A3=Alapadatok!$A$16,$AW$16,IF(A3=Alapadatok!$A$17,$AW$17,IF(A3=Alapadatok!$A$18,$AW$18,IF(A3=Alapadatok!$A$19,$AW$19,IF(A3=Alapadatok!$A$20,$AW$20,IF(A3=Alapadatok!$A$21,$AW$21,IF(A3=Alapadatok!$A$22,$AW$22,IF(A3=Alapadatok!$A$23,$AW$23,IF(A3=Alapadatok!$A$24,$AW$24,IF(A3=Alapadatok!$A$25,$AW$25,IF(A3=Alapadatok!$A$26,$AW$26,IF(A3=Alapadatok!$A$27,$AW$27,IF(A3=Alapadatok!$A$28,$AW$28,IF(A3=Alapadatok!$A$29,$AW$29,""))))))))))))))))))))))))))))</f>
        <v>1</v>
      </c>
      <c r="Q3" s="40">
        <f>IF(A3=Alapadatok!$A$2,$AX$2,IF(A3=Alapadatok!$A$3,$AX$3,IF(A3=Alapadatok!$A$4,$AX$4,IF(A3=Alapadatok!$A$5,$AX$5,IF(A3=Alapadatok!$A$6,$AX$6,IF(A3=Alapadatok!$A$7,$AX$7,IF(A3=Alapadatok!$A$8,$AX$8,IF(A3=Alapadatok!$A$9,$AX$9,IF(A3=Alapadatok!$A$10,$AX$10,IF(A3=Alapadatok!$A$11,$AX$11,IF(A3=Alapadatok!$A$12,$AX$12,IF(A3=Alapadatok!$A$13,$AX$13,IF(A3=Alapadatok!$A$14,$AX$14,IF(A3=Alapadatok!$A$15,$AX$15,IF(A3=Alapadatok!$A$16,$AX$16,IF(A3=Alapadatok!$A$17,$AX$17,IF(A3=Alapadatok!$A$18,$AX$18,IF(A3=Alapadatok!$A$19,$AX$19,IF(A3=Alapadatok!$A$20,$AX$20,IF(A3=Alapadatok!$A$21,$AX$21,IF(A3=Alapadatok!$A$22,$AX$22,IF(A3=Alapadatok!$A$23,$AX$23,IF(A3=Alapadatok!$A$24,$AX$24,IF(A3=Alapadatok!$A$25,$AX$25,IF(A3=Alapadatok!$A$26,$AX$26,IF(A3=Alapadatok!$A$27,$AX$27,IF(A3=Alapadatok!$A$28,$AX$28,IF(A3=Alapadatok!$A$29,$AX$29,""))))))))))))))))))))))))))))</f>
        <v>1</v>
      </c>
      <c r="R3" s="41">
        <f>Table2[[#This Row],[Súlypontemelkedés
(cm)]]</f>
        <v>32</v>
      </c>
      <c r="S3" s="41">
        <f>IF(A3=Alapadatok!$A$2,$AZ$2,IF(A3=Alapadatok!$A$3,$AZ$3,IF(A3=Alapadatok!$A$4,$AZ$4,IF(A3=Alapadatok!$A$5,$AZ$5,IF(A3=Alapadatok!$A$6,$AZ$6,IF(A3=Alapadatok!$A$7,$AZ$7,IF(A3=Alapadatok!$A$8,$AZ$8,IF(A3=Alapadatok!$A$9,$AZ$9,IF(A3=Alapadatok!$A$10,$AZ$10,IF(A3=Alapadatok!$A$11,$AZ$11,IF(A3=Alapadatok!$A$12,$AZ$12,IF(A3=Alapadatok!$A$13,$AZ$13,IF(A3=Alapadatok!$A$14,$AZ$14,IF(A3=Alapadatok!$A$15,$AZ$15,IF(A3=Alapadatok!$A$16,$AZ$16,IF(A3=Alapadatok!$A$17,$AZ$17,IF(A3=Alapadatok!$A$18,$AZ$18,IF(A3=Alapadatok!$A$19,$AZ$19,IF(A3=Alapadatok!$A$20,$AZ$20,IF(A3=Alapadatok!$A$21,$AZ$21,IF(A3=Alapadatok!$A$22,$AZ$22,IF(A3=Alapadatok!$A$23,$AZ$23,IF(A3=Alapadatok!$A$24,$AZ$24,IF(A3=Alapadatok!$A$25,$AZ$25,IF(A3=Alapadatok!$A$26,$AZ$26,IF(A3=Alapadatok!$A$27,$AZ$27,IF(A3=Alapadatok!$A$28,$AZ$28,IF(A3=Alapadatok!$A$29,$AZ$29,""))))))))))))))))))))))))))))</f>
        <v>3</v>
      </c>
      <c r="T3" s="41">
        <f>Table2[[#This Row],[10 mp fekvőtámasz
(db)]]</f>
        <v>9</v>
      </c>
      <c r="U3" s="44">
        <f>IF(A3=Alapadatok!$A$2,$BB$2,IF(A3=Alapadatok!$A$3,$BB$3,IF(A3=Alapadatok!$A$4,$BB$4,IF(A3=Alapadatok!$A$5,$BB$5,IF(A3=Alapadatok!$A$6,$BB$6,IF(A3=Alapadatok!$A$7,$BB$7,IF(A3=Alapadatok!$A$8,$BB$8,IF(A3=Alapadatok!$A$9,$BB$9,IF(A3=Alapadatok!$A$10,$BB$10,IF(A3=Alapadatok!$A$11,$BB$11,IF(A3=Alapadatok!$A$12,$BB$12,IF(A3=Alapadatok!$A$13,$BB$13,IF(A3=Alapadatok!$A$14,$BB$14,IF(A3=Alapadatok!$A$15,$BB$15,IF(A3=Alapadatok!$A$16,$BB$16,IF(A3=Alapadatok!$A$17,$BB$17,IF(A3=Alapadatok!$A$18,$BB$18,IF(A3=Alapadatok!$A$19,$BB$19,IF(A3=Alapadatok!$A$20,$BB$20,IF(A3=Alapadatok!$A$21,$BB$21,IF(A3=Alapadatok!$A$22,$BB$22,IF(A3=Alapadatok!$A$23,$BB$23,IF(A3=Alapadatok!$A$24,$BB$24,IF(A3=Alapadatok!$A$25,$BB$25,IF(A3=Alapadatok!$A$26,$BB$26,IF(A3=Alapadatok!$A$27,$BB$27,IF(A3=Alapadatok!$A$28,$BB$28,IF(A3=Alapadatok!$A$29,$BB$29,""))))))))))))))))))))))))))))</f>
        <v>1</v>
      </c>
      <c r="V3" s="44">
        <f>Table2[[#This Row],[3x Súlypontemelkedés
(összesen) (cm)]]</f>
        <v>95</v>
      </c>
      <c r="W3" s="44">
        <f>IF(A3=Alapadatok!$A$2,$BD$2,IF(A3=Alapadatok!$A$3,$BD$3,IF(A3=Alapadatok!$A$4,$BD$4,IF(A3=Alapadatok!$A$5,$BD$5,IF(A3=Alapadatok!$A$6,$BD$6,IF(A3=Alapadatok!$A$7,$BD$7,IF(A3=Alapadatok!$A$8,$BD$8,IF(A3=Alapadatok!$A$9,$BD$9,IF(A3=Alapadatok!$A$10,$BD$10,IF(A3=Alapadatok!$A$11,$BD$11,IF(A3=Alapadatok!$A$12,$BD$12,IF(A3=Alapadatok!$A$13,$BD$13,IF(A3=Alapadatok!$A$14,$BD$14,IF(A3=Alapadatok!$A$15,$BD$15,IF(A3=Alapadatok!$A$16,$BD$16,IF(A3=Alapadatok!$A$17,$BD$17,IF(A3=Alapadatok!$A$18,$BD$18,IF(A3=Alapadatok!$A$19,$BD$19,IF(A3=Alapadatok!$A$20,$BD$20,IF(A3=Alapadatok!$A$21,$BD$21,IF(A3=Alapadatok!$A$22,$BD$22,IF(A3=Alapadatok!$A$23,$BD$23,IF(A3=Alapadatok!$A$24,$BD$24,IF(A3=Alapadatok!$A$25,$BD$25,IF(A3=Alapadatok!$A$26,$BD$26,IF(A3=Alapadatok!$A$27,$BD$27,IF(A3=Alapadatok!$A$28,$BD$28,IF(A3=Alapadatok!$A$29,$BD$29,""))))))))))))))))))))))))))))</f>
        <v>3</v>
      </c>
      <c r="X3" s="44">
        <f>Table2[[#This Row],[3x 10 mp fekvőtámasz
(összesen) (db)]]</f>
        <v>22</v>
      </c>
      <c r="Y3" s="44">
        <f>IF(A3=Alapadatok!$A$2,$BF$2,IF(A3=Alapadatok!$A$3,$BF$3,IF(A3=Alapadatok!$A$4,$BF$4,IF(A3=Alapadatok!$A$5,$BF$5,IF(A3=Alapadatok!$A$6,$BF$6,IF(A3=Alapadatok!$A$7,$BF$7,IF(A3=Alapadatok!$A$8,$BF$8,IF(A3=Alapadatok!$A$9,$BF$9,IF(A3=Alapadatok!$A$10,$BF$10,IF(A3=Alapadatok!$A$11,$BF$11,IF(A3=Alapadatok!$A$12,$BF$12,IF(A3=Alapadatok!$A$13,$BF$13,IF(A3=Alapadatok!$A$14,$BF$14,IF(A3=Alapadatok!$A$15,$BF$15,IF(A3=Alapadatok!$A$16,$BF$16,IF(A3=Alapadatok!$A$17,$BF$17,IF(A3=Alapadatok!$A$18,$BF$18,IF(A3=Alapadatok!$A$19,$BF$19,IF(A3=Alapadatok!$A$20,$BF$20,IF(A3=Alapadatok!$A$21,$BF$21,IF(A3=Alapadatok!$A$22,$BF$22,IF(A3=Alapadatok!$A$23,$BF$23,IF(A3=Alapadatok!$A$24,$BF$24,IF(A3=Alapadatok!$A$25,$BF$25,IF(A3=Alapadatok!$A$26,$BF$26,IF(A3=Alapadatok!$A$27,$BF$27,IF(A3=Alapadatok!$A$28,$BF$28,IF(A3=Alapadatok!$A$29,$BF$29,""))))))))))))))))))))))))))))</f>
        <v>1</v>
      </c>
      <c r="Z3" s="44">
        <f>Table2[[#This Row],[RHR]]</f>
        <v>76</v>
      </c>
      <c r="AA3" s="45">
        <f>IF(A3=Alapadatok!$A$2,$BH$2,IF(A3=Alapadatok!$A$3,$BH$3,IF(A3=Alapadatok!$A$4,$BH$4,IF(A3=Alapadatok!$A$5,$BH$5,IF(A3=Alapadatok!$A$6,$BH$6,IF(A3=Alapadatok!$A$7,$BH$7,IF(A3=Alapadatok!$A$8,$BH$8,IF(A3=Alapadatok!$A$9,$BH$9,IF(A3=Alapadatok!$A$10,$BH$10,IF(A3=Alapadatok!$A$11,$BH$11,IF(A3=Alapadatok!$A$12,$BH$12,IF(A3=Alapadatok!$A$13,$BH$13,IF(A3=Alapadatok!$A$14,$BH$14,IF(A3=Alapadatok!$A$15,$BH$15,IF(A3=Alapadatok!$A$16,$BH$16,IF(A3=Alapadatok!$A$17,$BH$17,IF(A3=Alapadatok!$A$18,$BH$18,IF(A3=Alapadatok!$A$19,$BH$19,IF(A3=Alapadatok!$A$20,$BH$20,IF(A3=Alapadatok!$A$21,$BH$21,IF(A3=Alapadatok!$A$22,$BH$22,IF(A3=Alapadatok!$A$23,$BH$23,IF(A3=Alapadatok!$A$24,$BH$24,IF(A3=Alapadatok!$A$25,$BH$25,IF(A3=Alapadatok!$A$26,$BH$26,IF(A3=Alapadatok!$A$27,$BH$27,IF(A3=Alapadatok!$A$28,$BH$28,IF(A3=Alapadatok!$A$29,$BH$29,""))))))))))))))))))))))))))))</f>
        <v>1</v>
      </c>
      <c r="AB3" s="44">
        <f>Table2[[#This Row],[HRR]]</f>
        <v>12</v>
      </c>
      <c r="AC3" s="45">
        <f>IF(A3=Alapadatok!$A$2,$BJ$2,IF(A3=Alapadatok!$A$3,$BJ$3,IF(A3=Alapadatok!$A$4,$BJ$4,IF(A3=Alapadatok!$A$5,$BJ$5,IF(A3=Alapadatok!$A$6,$BJ$6,IF(A3=Alapadatok!$A$7,$BJ$7,IF(A3=Alapadatok!$A$8,$BJ$8,IF(A3=Alapadatok!$A$9,$BJ$9,IF(A3=Alapadatok!$A$10,$BJ$10,IF(A3=Alapadatok!$A$11,$BJ$11,IF(A3=Alapadatok!$A$12,$BJ$12,IF(A3=Alapadatok!$A$13,$BJ$13,IF(A3=Alapadatok!$A$14,$BJ$14,IF(A3=Alapadatok!$A$15,$BJ$15,IF(A3=Alapadatok!$A$16,$BJ$16,IF(A3=Alapadatok!$A$17,$BJ$17,IF(A3=Alapadatok!$A$18,$BJ$18,IF(A3=Alapadatok!$A$19,$BJ$19,IF(A3=Alapadatok!$A$20,$BJ$20,IF(A3=Alapadatok!$A$21,$BJ$21,IF(A3=Alapadatok!$A$22,$BJ$22,IF(A3=Alapadatok!$A$23,$BJ$23,IF(A3=Alapadatok!$A$24,$BJ$24,IF(A3=Alapadatok!$A$25,$BJ$25,IF(A3=Alapadatok!$A$26,$BJ$26,IF(A3=Alapadatok!$A$27,$BJ$27,IF(A3=Alapadatok!$A$28,$BJ$28,IF(A3=Alapadatok!$A$29,$BJ$29,""))))))))))))))))))))))))))))</f>
        <v>1</v>
      </c>
      <c r="AD3" s="45">
        <f>Table2[[#This Row],[FMS pontszám]]</f>
        <v>15</v>
      </c>
      <c r="AE3" s="45" t="str">
        <f>Table2[[#This Row],[FMS szimmetria]]</f>
        <v>aszimmetrikus</v>
      </c>
      <c r="AF3" s="142">
        <f>IF(A3=Alapadatok!$A$2,$BM$2,IF(A3=Alapadatok!$A$3,$BM$3,IF(A3=Alapadatok!$A$4,$BM$4,IF(A3=Alapadatok!$A$5,$BM$5,IF(A3=Alapadatok!$A$6,$BM$6,IF(A3=Alapadatok!$A$7,$BM$7,IF(A3=Alapadatok!$A$8,$BM$8,IF(A3=Alapadatok!$A$9,$BM$9,IF(A3=Alapadatok!$A$10,$BM$10,IF(A3=Alapadatok!$A$11,$BM$11,IF(A3=Alapadatok!$A$12,$BM$12,IF(A3=Alapadatok!$A$13,$BM$13,IF(A3=Alapadatok!$A$14,$BM$14,IF(A3=Alapadatok!$A$15,$BM$15,IF(A3=Alapadatok!$A$16,$BM$16,IF(A3=Alapadatok!$A$17,$BM$17,IF(A3=Alapadatok!$A$18,$BM$18,IF(A3=Alapadatok!$A$19,$BM$19,IF(A3=Alapadatok!$A$20,$BM$20,IF(A3=Alapadatok!$A$21,$BM$21,IF(A3=Alapadatok!$A$22,$BM$22,IF(A3=Alapadatok!$A$23,$BM$23,IF(A3=Alapadatok!$A$24,$BM$24,IF(A3=Alapadatok!$A$25,$BM$25,IF(A3=Alapadatok!$A$26,$BM$26,IF(A3=Alapadatok!$A$27,$BM$27,IF(A3=Alapadatok!$A$28,$BM$28,IF(A3=Alapadatok!$A$29,$BM$29,""))))))))))))))))))))))))))))</f>
        <v>3</v>
      </c>
      <c r="AH3" t="str">
        <f>Alapadatok!A3</f>
        <v>R.G.</v>
      </c>
      <c r="AI3" s="172">
        <f>Table2[[#This Row],[VO2max]]</f>
        <v>33.424994410909903</v>
      </c>
      <c r="AJ3" s="170">
        <f>IF(Alapadatok!$B3="férfi",IF(Alapadatok!$C3&lt;=29,IF(AND(0&lt;=AI3,AI3&lt;42),1,IF(AND(42&lt;=AI3,AI3&lt;46),2,IF(AND(46&lt;=AI3,AI3&lt;51),3,IF(AND(51&lt;=AI3,AI3&lt;55),4,5)))),IF(AND(30&lt;=Alapadatok!$C3,Alapadatok!$C3&lt;=39),IF(AND(0&lt;=AI3,AI3&lt;41),1,IF(AND(41&lt;=AI3,AI3&lt;44),2,IF(AND(44&lt;=AI3,AI3&lt;48),3,IF(AND(48&lt;=AI3,AI3&lt;53),4,5)))),IF(AND(40&lt;=Alapadatok!$C3,Alapadatok!$C3&lt;=49),IF(AND(0&lt;=AI3,AI3&lt;38),1,IF(AND(38&lt;=AI3,AI3&lt;42),2,IF(AND(42&lt;=AI3,AI3&lt;46),3,IF(AND(46&lt;=AI3,AI3&lt;52),4,5)))),IF(AND(50&lt;=Alapadatok!$C3,Alapadatok!$C3&lt;=59),IF(AND(0&lt;=AI3,AI3&lt;35),1,IF(AND(35&lt;=AI3,AI3&lt;38),2,IF(AND(38&lt;=AI3,AI3&lt;43),3,IF(AND(43&lt;=AI3,AI3&lt;49),4,5)))),IF(60&lt;=Alapadatok!$C3,IF(AND(0&lt;=AI3,AI3&lt;31),1,IF(AND(31&lt;=AI3,AI3&lt;35),2,IF(AND(35&lt;=AI3,AI3&lt;39),3,IF(AND(39&lt;=AI3,AI3&lt;45),4,5))))))))),IF(Alapadatok!$C3&lt;=29,IF(AND(0&lt;=AI3,AI3&lt;36),1,IF(AND(36&lt;=AI3,AI3&lt;40),2,IF(AND(40&lt;=AI3,AI3&lt;44),3,IF(AND(44&lt;=AI3,AI3&lt;49),4,5)))),IF(AND(30&lt;=Alapadatok!$C3,Alapadatok!$C3&lt;=39),IF(AND(0&lt;=AI3,AI3&lt;34),1,IF(AND(34&lt;=AI3,AI3&lt;37),2,IF(AND(37&lt;=AI3,AI3&lt;41),3,IF(AND(41&lt;=AI3,AI3&lt;45),4,5)))),IF(AND(40&lt;=Alapadatok!$C3,Alapadatok!$C3&lt;=49),IF(AND(0&lt;=AI3,AI3&lt;32),1,IF(AND(32&lt;=AI3,AI3&lt;35),2,IF(AND(35&lt;=AI3,AI3&lt;39),3,IF(AND(39&lt;=AI3,AI3&lt;44),4,5)))),IF(AND(50&lt;=Alapadatok!$C3,Alapadatok!$C3&lt;=59),IF(AND(0&lt;=AI3,AI3&lt;25),1,IF(AND(25&lt;=AI3,AI3&lt;29),2,IF(AND(29&lt;=AI3,AI3&lt;31),3,IF(AND(31&lt;=AI3,AI3&lt;34),4,5)))),IF(60&lt;=Alapadatok!$C3,IF(AND(0&lt;=AI3,AI3&lt;26),1,IF(AND(26&lt;=AI3,AI3&lt;29),2,IF(AND(29&lt;=AI3,AI3&lt;32),3,IF(AND(32&lt;=AI3,AI3&lt;35),4,5))))))))))</f>
        <v>2</v>
      </c>
      <c r="AK3" s="176">
        <f>Table2[[#This Row],[Max. fekvőtámasz
(db)]]</f>
        <v>72</v>
      </c>
      <c r="AL3" s="170">
        <f>IF(Alapadatok!$B3="férfi",IF(AND(0&lt;AK3,AK3&lt;60),1,IF(AND(60&lt;=AK3,AK3&lt;80),2,IF(AND(80&lt;=AK3,AK3&lt;100),3,IF(AND(100&lt;=AK3,AK3&lt;115),4,IF(115&lt;=AK3,5))))),IF(AND(0&lt;AK3,AK3&lt;60),1,IF(AND(60&lt;=AK3,AK3&lt;80),2,IF(AND(80&lt;=AK3,AK3&lt;100),3,IF(AND(100&lt;=AK3,AK3&lt;115),4,IF(115&lt;=AK3,5))))))</f>
        <v>2</v>
      </c>
      <c r="AM3" s="176">
        <f>Table2[[#This Row],[Max. guggolás
(db)]]</f>
        <v>166</v>
      </c>
      <c r="AN3" s="170">
        <f>IF(Alapadatok!$B3="férfi",IF(AND(0&lt;AM3,AM3&lt;60),1,IF(AND(60&lt;=AM3,AM3&lt;80),2,IF(AND(80&lt;=AM3,AM3&lt;100),3,IF(AND(100&lt;=AM3,AM3&lt;115),4,IF(115&lt;=AM3,5))))),IF(AND(0&lt;AM3,AM3&lt;40),1,IF(AND(40&lt;=AM3,AM3&lt;60),2,IF(AND(60&lt;=AM3,AM3&lt;80),3,IF(AND(80&lt;=AM3,AM3&lt;100),4,IF(100&lt;=AM3,5))))))</f>
        <v>5</v>
      </c>
      <c r="AO3" s="177">
        <f>Table2[[#This Row],[3RM Padon nyomás
(bal) (testsúly%)]]</f>
        <v>0.25</v>
      </c>
      <c r="AP3" s="171">
        <f>IF(Alapadatok!$B3="férfi",IF(AND(0&lt;=AO3,AO3&lt;0.2),1,IF(AND(0.2&lt;=AO3,AO3&lt;0.25),2,IF(AND(0.25&lt;=AO3,AO3&lt;0.3),3,IF(AND(0.3&lt;=AO3,AO3&lt;0.35),4,IF(0.35&lt;=AO3,5))))),IF(AND(0&lt;=AO3,AO3&lt;0.1),1,IF(AND(0.1&lt;=AO3,AO3&lt;0.15),2,IF(AND(0.15&lt;=AO3,AO3&lt;0.2),3,IF(AND(0.2&lt;=AO3,AO3&lt;0.25),4,IF(0.25&lt;=AO3,5))))))</f>
        <v>5</v>
      </c>
      <c r="AQ3" s="177">
        <f>Table2[[#This Row],[3RM Padon nyomás
(jobb) (testsúly%)]]</f>
        <v>0.25</v>
      </c>
      <c r="AR3" s="171">
        <f>IF(Alapadatok!$B3="férfi",IF(AND(0&lt;=AQ3,AQ3&lt;0.2),1,IF(AND(0.2&lt;=AQ3,AQ3&lt;0.25),2,IF(AND(0.25&lt;=AQ3,AQ3&lt;0.3),3,IF(AND(0.3&lt;=AQ3,AQ3&lt;0.35),4,IF(0.35&lt;=AQ3,5))))),IF(AND(0&lt;=AQ3,AQ3&lt;0.1),1,IF(AND(0.1&lt;=AQ3,AQ3&lt;0.15),2,IF(AND(0.15&lt;=AQ3,AQ3&lt;0.2),3,IF(AND(0.2&lt;=AQ3,AQ3&lt;0.25),4,IF(0.25&lt;=AQ3,5))))))</f>
        <v>5</v>
      </c>
      <c r="AS3" s="176">
        <f t="shared" si="0"/>
        <v>5</v>
      </c>
      <c r="AT3" s="177">
        <f>Table2[[#This Row],[3RM Egylábas deadlift
(bal) (testsúly%)]]</f>
        <v>0.3125</v>
      </c>
      <c r="AU3" s="170">
        <f>IF(Alapadatok!$B3="férfi",IF(AND(0&lt;=AT3,AT3&lt;0.8),1,IF(AND(0.8&lt;=AT3,AT3&lt;0.85),2,IF(AND(0.85&lt;=AT3,AT3&lt;0.9),3,IF(AND(0.9&lt;=AT3,AT3&lt;1),4,IF(1&lt;=AT3,5))))),IF(AND(0&lt;=AT3,AT3&lt;0.6),1,IF(AND(0.6&lt;=AT3,AT3&lt;0.65),2,IF(AND(0.65&lt;=AT3,AT3&lt;0.7),3,IF(AND(0.7&lt;=AT3,AT3&lt;0.75),4,IF(0.75&lt;=AT3,5))))))</f>
        <v>1</v>
      </c>
      <c r="AV3" s="178">
        <f>Table2[[#This Row],[3RM Egylábas deadlift
(jobb) (testsúly%)]]</f>
        <v>0.3125</v>
      </c>
      <c r="AW3" s="170">
        <f>IF(Alapadatok!$B3="férfi",IF(AND(0&lt;=AV3,AV3&lt;0.8),1,IF(AND(0.8&lt;=AV3,AV3&lt;0.85),2,IF(AND(0.85&lt;=AV3,AV3&lt;0.9),3,IF(AND(0.9&lt;=AV3,AV3&lt;1),4,IF(1&lt;=AV3,5))))),IF(AND(0&lt;=AV3,AV3&lt;0.6),1,IF(AND(0.6&lt;=AV3,AV3&lt;0.65),2,IF(AND(0.65&lt;=AV3,AV3&lt;0.7),3,IF(AND(0.7&lt;=AV3,AV3&lt;0.75),4,IF(0.75&lt;=AV3,5))))))</f>
        <v>1</v>
      </c>
      <c r="AX3" s="175">
        <f t="shared" si="1"/>
        <v>1</v>
      </c>
      <c r="AY3" s="176">
        <f>Table2[[#This Row],[Súlypontemelkedés
(cm)]]</f>
        <v>32</v>
      </c>
      <c r="AZ3" s="171">
        <f>IF(Alapadatok!$B3="férfi",IF(AND(0&lt;=AY3,AY3&lt;31),1,IF(AND(31&lt;=AY3,AY3&lt;41),2,IF(AND(41&lt;=AY3,AY3&lt;51),3,IF(AND(51&lt;=AY3,AY3&lt;61),4,IF(61&lt;=AY3,5))))),IF(AND(0&lt;=AY3,AY3&lt;21),1,IF(AND(21&lt;=AY3,AY3&lt;31),2,IF(AND(31&lt;=AY3,AY3&lt;41),3,IF(AND(41&lt;=AY3,AY3&lt;51),4,IF(51&lt;=AY3,5))))))</f>
        <v>3</v>
      </c>
      <c r="BA3" s="176">
        <f>Table2[[#This Row],[10 mp fekvőtámasz
(db)]]</f>
        <v>9</v>
      </c>
      <c r="BB3" s="174">
        <f>IF(Alapadatok!$B3="férfi",IF(AND(0&lt;=BA3,BA3&lt;12),1,IF(AND(12&lt;=BA3,BA3&lt;15),2,IF(AND(15&lt;=BA3,BA3&lt;20),3,IF(AND(20&lt;=BA3,BA3&lt;25),4,IF(25&lt;=BA3,5))))),IF(AND(0&lt;=BA3,BA3&lt;10),1,IF(AND(10&lt;=BA3,BA3&lt;12),2,IF(AND(12&lt;=BA3,BA3&lt;16),3,IF(AND(16&lt;=BA3,BA3&lt;20),4,IF(20&lt;=BA3,5))))))</f>
        <v>1</v>
      </c>
      <c r="BC3" s="179">
        <f>Table2[[#This Row],[3x Súlypontemelkedés
(összesen) (cm)]]</f>
        <v>95</v>
      </c>
      <c r="BD3" s="174">
        <f>IF(Alapadatok!$B3="férfi",IF(AND(0&lt;=BC3,BC3&lt;82),1,IF(AND(82&lt;=BC3,BC3&lt;109),2,IF(AND(109&lt;=BC3,BC3&lt;136),3,IF(AND(136&lt;=BC3,BC3&lt;163),4,IF(163&lt;=BC3,5))))),IF(AND(0&lt;=BC3,BC3&lt;53),1,IF(AND(53&lt;=BC3,BC3&lt;82),2,IF(AND(82&lt;=BC3,BC3&lt;109),3,IF(AND(109&lt;=BC3,BC3&lt;136),4,IF(136&lt;=BC3,5))))))</f>
        <v>3</v>
      </c>
      <c r="BE3" s="179">
        <f>Table2[[#This Row],[3x 10 mp fekvőtámasz
(összesen) (db)]]</f>
        <v>22</v>
      </c>
      <c r="BF3" s="174">
        <f>IF(Alapadatok!$B3="férfi",IF(AND(0&lt;=BE3,BE3&lt;32),1,IF(AND(32&lt;=BE3,BE3&lt;41),2,IF(AND(41&lt;=BE3,BE3&lt;54),3,IF(AND(54&lt;=BE3,BE3&lt;68),4,IF(68&lt;=BE3,5))))),IF(AND(0&lt;=BE3,BE3&lt;27),1,IF(AND(27&lt;=BE3,BE3&lt;32),2,IF(AND(32&lt;=BE3,BE3&lt;43),3,IF(AND(43&lt;=BE3,BE3&lt;54),4,IF(54&lt;=BE3,5))))))</f>
        <v>1</v>
      </c>
      <c r="BG3" s="179">
        <f>Table2[[#This Row],[RHR]]</f>
        <v>76</v>
      </c>
      <c r="BH3" s="185">
        <f>IF(Alapadatok!$C3&lt;=25,IF(AND(0&lt;=BG3,BG3&lt;=55),5,IF(AND(56&lt;=BG3,BG3&lt;=61),4,IF(AND(62&lt;=BG3,BG3&lt;=65),3,IF(AND(66&lt;=BG3,BG3&lt;=69),2,1)))),IF(AND(26&lt;=Alapadatok!$C3,Alapadatok!$C3&lt;=35),IF(AND(0&lt;=BG3,BG3&lt;=54),5,IF(AND(55&lt;=BG3,BG3&lt;=61),4,IF(AND(62&lt;=BG3,BG3&lt;=65),3,IF(AND(66&lt;=BG3,BG3&lt;=70),2,1)))),IF(AND(36&lt;=Alapadatok!$C3,Alapadatok!$C3&lt;=45),IF(AND(0&lt;=BG3,BG3&lt;=56),5,IF(AND(57&lt;=BG3,BG3&lt;=62),4,IF(AND(63&lt;=BG3,BG3&lt;=66),3,IF(AND(67&lt;=BG3,BG3&lt;=70),2,1)))),IF(AND(46&lt;=Alapadatok!$C3,Alapadatok!$C3&lt;=55),IF(AND(0&lt;=BG3,BG3&lt;=57),5,IF(AND(58&lt;=BG3,BG3&lt;=63),4,IF(AND(64&lt;=BG3,BG3&lt;=67),3,IF(AND(68&lt;=BG3,BG3&lt;=71),2,1)))),IF(AND(56&lt;=Alapadatok!$C3,Alapadatok!$C3&lt;=65),IF(AND(0&lt;=BG3,BG3&lt;=56),5,IF(AND(57&lt;=BG3,BG3&lt;=61),4,IF(AND(62&lt;=BG3,BG3&lt;=67),3,IF(AND(68&lt;=BG3,BG3&lt;=71),2,1)))),IF(65&lt;Alapadatok!$C3,IF(AND(0&lt;=BG3,BG3&lt;=55),5,IF(AND(56&lt;=BG3,BG3&lt;=61),4,IF(AND(62&lt;=BG3,BG3&lt;=65),3,IF(AND(66&lt;=BG3,BG3&lt;=69),2,1))))))))))</f>
        <v>1</v>
      </c>
      <c r="BI3" s="179">
        <f>Table2[[#This Row],[HRR]]</f>
        <v>12</v>
      </c>
      <c r="BJ3" s="186">
        <f t="shared" si="2"/>
        <v>1</v>
      </c>
      <c r="BK3" s="186">
        <f>Table2[[#This Row],[FMS pontszám]]</f>
        <v>15</v>
      </c>
      <c r="BL3" s="186" t="str">
        <f>Table2[[#This Row],[FMS szimmetria]]</f>
        <v>aszimmetrikus</v>
      </c>
      <c r="BM3" s="192">
        <f t="shared" si="3"/>
        <v>3</v>
      </c>
    </row>
    <row r="4" spans="1:65" x14ac:dyDescent="0.2">
      <c r="A4" s="25" t="s">
        <v>216</v>
      </c>
      <c r="B4" s="25">
        <f>Table2[[#This Row],[Cooper-teszt
(méter)]]</f>
        <v>2000</v>
      </c>
      <c r="C4" s="40">
        <f>IF(A4=Alapadatok!$A$2,$AJ$2,IF(A4=Alapadatok!$A$3,$AJ$3,IF(A4=Alapadatok!$A$4,$AJ$4,IF(A4=Alapadatok!$A$5,$AJ$5,IF(A4=Alapadatok!$A$6,$AJ$6,IF(A4=Alapadatok!$A$7,$AJ$7,IF(A4=Alapadatok!$A$8,$AJ$8,IF(A4=Alapadatok!$A$9,$AJ$9,IF(A4=Alapadatok!$A$10,$AJ$10,IF(A4=Alapadatok!$A$11,$AJ$11,IF(A4=Alapadatok!$A$12,$AJ$12,IF(A4=Alapadatok!$A$13,$AJ$13,IF(A4=Alapadatok!$A$14,$AJ$14,IF(A4=Alapadatok!$A$15,$AJ$15,IF(A4=Alapadatok!$A$16,$AJ$16,IF(A4=Alapadatok!$A$17,$AJ$17,IF(A4=Alapadatok!$A$18,$AJ$18,IF(A4=Alapadatok!$A$19,$AJ$19,IF(A4=Alapadatok!$A$20,$AJ$20,IF(A4=Alapadatok!$A$21,$AJ$21,IF(A4=Alapadatok!$A$22,$AJ$22,IF(A4=Alapadatok!$A$23,$AJ$23,IF(A4=Alapadatok!$A$24,$AJ$24,IF(A4=Alapadatok!$A$25,$AJ$25,IF(A4=Alapadatok!$A$26,$AJ$26,IF(A4=Alapadatok!$A$27,$AJ$27,IF(A4=Alapadatok!$A$28,$AJ$28,IF(A4=Alapadatok!$A$29,$AJ$29,""))))))))))))))))))))))))))))</f>
        <v>4</v>
      </c>
      <c r="D4" s="41">
        <f>Table2[[#This Row],[Max. fekvőtámasz
(db)]]</f>
        <v>50</v>
      </c>
      <c r="E4" s="40">
        <f>IF(A4=Alapadatok!$A$2,$AL$2,IF(A4=Alapadatok!$A$3,$AL$3,IF(A4=Alapadatok!$A$4,$AL$4,IF(A4=Alapadatok!$A$5,$AL$5,IF(A4=Alapadatok!$A$6,$AL$6,IF(A4=Alapadatok!$A$7,$AL$7,IF(A4=Alapadatok!$A$8,$AL$8,IF(A4=Alapadatok!$A$9,$AL$9,IF(A4=Alapadatok!$A$10,$AL$10,IF(A4=Alapadatok!$A$11,$AL$11,IF(A4=Alapadatok!$A$12,$AL$12,IF(A4=Alapadatok!$A$13,$AL$13,IF(A4=Alapadatok!$A$14,$AL$14,IF(A4=Alapadatok!$A$15,$AL$15,IF(A4=Alapadatok!$A$16,$AL$16,IF(A4=Alapadatok!$A$17,$AL$17,IF(A4=Alapadatok!$A$18,$AL$18,IF(A4=Alapadatok!$A$19,$AL$19,IF(A4=Alapadatok!$A$20,$AL$20,IF(A4=Alapadatok!$A$21,$AL$21,IF(A4=Alapadatok!$A$22,$AL$22,IF(A4=Alapadatok!$A$23,$AL$23,IF(A4=Alapadatok!$A$24,$AL$24,IF(A4=Alapadatok!$A$25,$AL$25,IF(A4=Alapadatok!$A$26,$AL$26,IF(A4=Alapadatok!$A$27,$AL$27,IF(A4=Alapadatok!$A$28,$AL$28,IF(A4=Alapadatok!$A$29,$AL$29,""))))))))))))))))))))))))))))</f>
        <v>1</v>
      </c>
      <c r="F4" s="41">
        <f>Table2[[#This Row],[Max. guggolás
(db)]]</f>
        <v>135</v>
      </c>
      <c r="G4" s="40">
        <f>IF(A4=Alapadatok!$A$2,$AN$2,IF(A4=Alapadatok!$A$3,$AN$3,IF(A4=Alapadatok!$A$4,$AN$4,IF(A4=Alapadatok!$A$5,$AN$5,IF(A4=Alapadatok!$A$6,$AN$6,IF(A4=Alapadatok!$A$7,$AN$7,IF(A4=Alapadatok!$A$8,$AN$8,IF(A4=Alapadatok!$A$9,$AN$9,IF(A4=Alapadatok!$A$10,$AN$10,IF(A4=Alapadatok!$A$11,$AN$11,IF(A4=Alapadatok!$A$12,$AN$12,IF(A4=Alapadatok!$A$13,$AN$13,IF(A4=Alapadatok!$A$14,$AN$14,IF(A4=Alapadatok!$A$15,$AN$15,IF(A4=Alapadatok!$A$16,$AN$16,IF(A4=Alapadatok!$A$17,$AN$17,IF(A4=Alapadatok!$A$18,$AN$18,IF(A4=Alapadatok!$A$19,$AN$19,IF(A4=Alapadatok!$A$20,$AN$20,IF(A4=Alapadatok!$A$21,$AN$21,IF(A4=Alapadatok!$A$22,$AN$22,IF(A4=Alapadatok!$A$23,$AN$23,IF(A4=Alapadatok!$A$24,$AN$24,IF(A4=Alapadatok!$A$25,$AN$25,IF(A4=Alapadatok!$A$26,$AN$26,IF(A4=Alapadatok!$A$27,$AN$27,IF(A4=Alapadatok!$A$28,$AN$28,IF(A4=Alapadatok!$A$29,$AN$29,""))))))))))))))))))))))))))))</f>
        <v>5</v>
      </c>
      <c r="H4" s="42">
        <f>Table2[[#This Row],[3RM Padon nyomás
(bal) (testsúly%)]]</f>
        <v>0.19607843137254902</v>
      </c>
      <c r="I4" s="41">
        <f>IF(A4=Alapadatok!$A$2,$AP$2,IF(A4=Alapadatok!$A$3,$AP$3,IF(A4=Alapadatok!$A$4,$AP$4,IF(A4=Alapadatok!$A$5,$AP$5,IF(A4=Alapadatok!$A$6,$AP$6,IF(A4=Alapadatok!$A$7,$AP$7,IF(A4=Alapadatok!$A$8,$AP$8,IF(A4=Alapadatok!$A$9,$AP$9,IF(A4=Alapadatok!$A$10,$AP$10,IF(A4=Alapadatok!$A$11,$AP$11,IF(A4=Alapadatok!$A$12,$AP$12,IF(A4=Alapadatok!$A$13,$AP$13,IF(A4=Alapadatok!$A$14,$AP$14,IF(A4=Alapadatok!$A$15,$AP$15,IF(A4=Alapadatok!$A$16,$AP$16,IF(A4=Alapadatok!$A$17,$AP$17,IF(A4=Alapadatok!$A$18,$AP$18,IF(A4=Alapadatok!$A$19,$AP$19,IF(A4=Alapadatok!$A$20,$AP$20,IF(A4=Alapadatok!$A$21,$AP$21,IF(A4=Alapadatok!$A$22,$AP$22,IF(A4=Alapadatok!$A$23,$AP$23,IF(A4=Alapadatok!$A$24,$AP$24,IF(A4=Alapadatok!$A$25,$AP$25,IF(A4=Alapadatok!$A$26,$AP$26,IF(A4=Alapadatok!$A$27,$AP$27,IF(A4=Alapadatok!$A$28,$AP$28,IF(A4=Alapadatok!$A$29,$AP$29,""))))))))))))))))))))))))))))</f>
        <v>3</v>
      </c>
      <c r="J4" s="42">
        <f>Table2[[#This Row],[3RM Padon nyomás
(jobb) (testsúly%)]]</f>
        <v>0.19607843137254902</v>
      </c>
      <c r="K4" s="41">
        <f>IF(A4=Alapadatok!$A$2,$AR$2,IF(A4=Alapadatok!$A$3,$AR$3,IF(A4=Alapadatok!$A$4,$AR$4,IF(A4=Alapadatok!$A$5,$AR$5,IF(A4=Alapadatok!$A$6,$AR$6,IF(A4=Alapadatok!$A$7,$AR$7,IF(A4=Alapadatok!$A$8,$AR$8,IF(A4=Alapadatok!$A$9,$AR$9,IF(A4=Alapadatok!$A$10,$AR$10,IF(A4=Alapadatok!$A$11,$AR$11,IF(A4=Alapadatok!$A$12,$AR$12,IF(A4=Alapadatok!$A$13,$AR$13,IF(A4=Alapadatok!$A$14,$AR$14,IF(A4=Alapadatok!$A$15,$AR$15,IF(A4=Alapadatok!$A$16,$AR$16,IF(A4=Alapadatok!$A$17,$AR$17,IF(A4=Alapadatok!$A$18,$AR$18,IF(A4=Alapadatok!$A$19,$AR$19,IF(A4=Alapadatok!$A$20,$AR$20,IF(A4=Alapadatok!$A$21,$AR$21,IF(A4=Alapadatok!$A$22,$AR$22,IF(A4=Alapadatok!$A$23,$AR$23,IF(A4=Alapadatok!$A$24,$AR$24,IF(A4=Alapadatok!$A$25,$AR$25,IF(A4=Alapadatok!$A$26,$AR$26,IF(A4=Alapadatok!$A$27,$AR$27,IF(A4=Alapadatok!$A$28,$AR$28,IF(A4=Alapadatok!$A$29,$AR$29,""))))))))))))))))))))))))))))</f>
        <v>3</v>
      </c>
      <c r="L4" s="41">
        <f>IF(A4=Alapadatok!$A$2,$AS$2,IF(A4=Alapadatok!$A$3,$AS$3,IF(A4=Alapadatok!$A$4,$AS$4,IF(A4=Alapadatok!$A$5,$AS$5,IF(A4=Alapadatok!$A$6,$AS$6,IF(A4=Alapadatok!$A$7,$AS$7,IF(A4=Alapadatok!$A$8,$AS$8,IF(A4=Alapadatok!$A$9,$AS$9,IF(A4=Alapadatok!$A$10,$AS$10,IF(A4=Alapadatok!$A$11,$AS$11,IF(A4=Alapadatok!$A$12,$AS$12,IF(A4=Alapadatok!$A$13,$AS$13,IF(A4=Alapadatok!$A$14,$AS$14,IF(A4=Alapadatok!$A$15,$AS$15,IF(A4=Alapadatok!$A$16,$AS$16,IF(A4=Alapadatok!$A$17,$AS$17,IF(A4=Alapadatok!$A$18,$AS$18,IF(A4=Alapadatok!$A$19,$AS$19,IF(A4=Alapadatok!$A$20,$AS$20,IF(A4=Alapadatok!$A$21,$AS$21,IF(A4=Alapadatok!$A$22,$AS$22,IF(A4=Alapadatok!$A$23,$AS$23,IF(A4=Alapadatok!$A$24,$AS$24,IF(A4=Alapadatok!$A$25,$AS$25,IF(A4=Alapadatok!$A$26,$AS$26,IF(A4=Alapadatok!$A$27,$AS$27,IF(A4=Alapadatok!$A$28,$AS$28,IF(A4=Alapadatok!$A$29,$AS$29,""))))))))))))))))))))))))))))</f>
        <v>3</v>
      </c>
      <c r="M4" s="42">
        <f>Table2[[#This Row],[3RM Egylábas deadlift
(bal) (testsúly%)]]</f>
        <v>0.19607843137254902</v>
      </c>
      <c r="N4" s="40">
        <f>IF(A4=Alapadatok!$A$2,$AU$2,IF(A4=Alapadatok!$A$3,$AU$3,IF(A4=Alapadatok!$A$4,$AU$4,IF(A4=Alapadatok!$A$5,$AU$5,IF(A4=Alapadatok!$A$6,$AU$6,IF(A4=Alapadatok!$A$7,$AU$7,IF(A4=Alapadatok!$A$8,$AU$8,IF(A4=Alapadatok!$A$9,$AU$9,IF(A4=Alapadatok!$A$10,$AU$10,IF(A4=Alapadatok!$A$11,$AU$11,IF(A4=Alapadatok!$A$12,$AU$12,IF(A4=Alapadatok!$A$13,$AU$13,IF(A4=Alapadatok!$A$14,$AU$14,IF(A4=Alapadatok!$A$15,$AU$15,IF(A4=Alapadatok!$A$16,$AU$16,IF(A4=Alapadatok!$A$17,$AU$17,IF(A4=Alapadatok!$A$18,$AU$18,IF(A4=Alapadatok!$A$19,$AU$19,IF(A4=Alapadatok!$A$20,$AU$20,IF(A4=Alapadatok!$A$21,$AU$21,IF(A4=Alapadatok!$A$22,$AU$22,IF(A4=Alapadatok!$A$23,$AU$23,IF(A4=Alapadatok!$A$24,$AU$24,IF(A4=Alapadatok!$A$25,$AU$25,IF(A4=Alapadatok!$A$26,$AU$26,IF(A4=Alapadatok!$A$27,$AU$27,IF(A4=Alapadatok!$A$28,$AU$28,IF(A4=Alapadatok!$A$29,$AU$29,""))))))))))))))))))))))))))))</f>
        <v>1</v>
      </c>
      <c r="O4" s="43">
        <f>Table2[[#This Row],[3RM Egylábas deadlift
(jobb) (testsúly%)]]</f>
        <v>0.19607843137254902</v>
      </c>
      <c r="P4" s="40">
        <f>IF(A4=Alapadatok!$A$2,$AW$2,IF(A4=Alapadatok!$A$3,$AW$3,IF(A4=Alapadatok!$A$4,$AW$4,IF(A4=Alapadatok!$A$5,$AW$5,IF(A4=Alapadatok!$A$6,$AW$6,IF(A4=Alapadatok!$A$7,$AW$7,IF(A4=Alapadatok!$A$8,$AW$8,IF(A4=Alapadatok!$A$9,$AW$9,IF(A4=Alapadatok!$A$10,$AW$10,IF(A4=Alapadatok!$A$11,$AW$11,IF(A4=Alapadatok!$A$12,$AW$12,IF(A4=Alapadatok!$A$13,$AW$13,IF(A4=Alapadatok!$A$14,$AW$14,IF(A4=Alapadatok!$A$15,$AW$15,IF(A4=Alapadatok!$A$16,$AW$16,IF(A4=Alapadatok!$A$17,$AW$17,IF(A4=Alapadatok!$A$18,$AW$18,IF(A4=Alapadatok!$A$19,$AW$19,IF(A4=Alapadatok!$A$20,$AW$20,IF(A4=Alapadatok!$A$21,$AW$21,IF(A4=Alapadatok!$A$22,$AW$22,IF(A4=Alapadatok!$A$23,$AW$23,IF(A4=Alapadatok!$A$24,$AW$24,IF(A4=Alapadatok!$A$25,$AW$25,IF(A4=Alapadatok!$A$26,$AW$26,IF(A4=Alapadatok!$A$27,$AW$27,IF(A4=Alapadatok!$A$28,$AW$28,IF(A4=Alapadatok!$A$29,$AW$29,""))))))))))))))))))))))))))))</f>
        <v>1</v>
      </c>
      <c r="Q4" s="40">
        <f>IF(A4=Alapadatok!$A$2,$AX$2,IF(A4=Alapadatok!$A$3,$AX$3,IF(A4=Alapadatok!$A$4,$AX$4,IF(A4=Alapadatok!$A$5,$AX$5,IF(A4=Alapadatok!$A$6,$AX$6,IF(A4=Alapadatok!$A$7,$AX$7,IF(A4=Alapadatok!$A$8,$AX$8,IF(A4=Alapadatok!$A$9,$AX$9,IF(A4=Alapadatok!$A$10,$AX$10,IF(A4=Alapadatok!$A$11,$AX$11,IF(A4=Alapadatok!$A$12,$AX$12,IF(A4=Alapadatok!$A$13,$AX$13,IF(A4=Alapadatok!$A$14,$AX$14,IF(A4=Alapadatok!$A$15,$AX$15,IF(A4=Alapadatok!$A$16,$AX$16,IF(A4=Alapadatok!$A$17,$AX$17,IF(A4=Alapadatok!$A$18,$AX$18,IF(A4=Alapadatok!$A$19,$AX$19,IF(A4=Alapadatok!$A$20,$AX$20,IF(A4=Alapadatok!$A$21,$AX$21,IF(A4=Alapadatok!$A$22,$AX$22,IF(A4=Alapadatok!$A$23,$AX$23,IF(A4=Alapadatok!$A$24,$AX$24,IF(A4=Alapadatok!$A$25,$AX$25,IF(A4=Alapadatok!$A$26,$AX$26,IF(A4=Alapadatok!$A$27,$AX$27,IF(A4=Alapadatok!$A$28,$AX$28,IF(A4=Alapadatok!$A$29,$AX$29,""))))))))))))))))))))))))))))</f>
        <v>1</v>
      </c>
      <c r="R4" s="41">
        <f>Table2[[#This Row],[Súlypontemelkedés
(cm)]]</f>
        <v>25</v>
      </c>
      <c r="S4" s="41">
        <f>IF(A4=Alapadatok!$A$2,$AZ$2,IF(A4=Alapadatok!$A$3,$AZ$3,IF(A4=Alapadatok!$A$4,$AZ$4,IF(A4=Alapadatok!$A$5,$AZ$5,IF(A4=Alapadatok!$A$6,$AZ$6,IF(A4=Alapadatok!$A$7,$AZ$7,IF(A4=Alapadatok!$A$8,$AZ$8,IF(A4=Alapadatok!$A$9,$AZ$9,IF(A4=Alapadatok!$A$10,$AZ$10,IF(A4=Alapadatok!$A$11,$AZ$11,IF(A4=Alapadatok!$A$12,$AZ$12,IF(A4=Alapadatok!$A$13,$AZ$13,IF(A4=Alapadatok!$A$14,$AZ$14,IF(A4=Alapadatok!$A$15,$AZ$15,IF(A4=Alapadatok!$A$16,$AZ$16,IF(A4=Alapadatok!$A$17,$AZ$17,IF(A4=Alapadatok!$A$18,$AZ$18,IF(A4=Alapadatok!$A$19,$AZ$19,IF(A4=Alapadatok!$A$20,$AZ$20,IF(A4=Alapadatok!$A$21,$AZ$21,IF(A4=Alapadatok!$A$22,$AZ$22,IF(A4=Alapadatok!$A$23,$AZ$23,IF(A4=Alapadatok!$A$24,$AZ$24,IF(A4=Alapadatok!$A$25,$AZ$25,IF(A4=Alapadatok!$A$26,$AZ$26,IF(A4=Alapadatok!$A$27,$AZ$27,IF(A4=Alapadatok!$A$28,$AZ$28,IF(A4=Alapadatok!$A$29,$AZ$29,""))))))))))))))))))))))))))))</f>
        <v>2</v>
      </c>
      <c r="T4" s="41">
        <f>Table2[[#This Row],[10 mp fekvőtámasz
(db)]]</f>
        <v>7</v>
      </c>
      <c r="U4" s="44">
        <f>IF(A4=Alapadatok!$A$2,$BB$2,IF(A4=Alapadatok!$A$3,$BB$3,IF(A4=Alapadatok!$A$4,$BB$4,IF(A4=Alapadatok!$A$5,$BB$5,IF(A4=Alapadatok!$A$6,$BB$6,IF(A4=Alapadatok!$A$7,$BB$7,IF(A4=Alapadatok!$A$8,$BB$8,IF(A4=Alapadatok!$A$9,$BB$9,IF(A4=Alapadatok!$A$10,$BB$10,IF(A4=Alapadatok!$A$11,$BB$11,IF(A4=Alapadatok!$A$12,$BB$12,IF(A4=Alapadatok!$A$13,$BB$13,IF(A4=Alapadatok!$A$14,$BB$14,IF(A4=Alapadatok!$A$15,$BB$15,IF(A4=Alapadatok!$A$16,$BB$16,IF(A4=Alapadatok!$A$17,$BB$17,IF(A4=Alapadatok!$A$18,$BB$18,IF(A4=Alapadatok!$A$19,$BB$19,IF(A4=Alapadatok!$A$20,$BB$20,IF(A4=Alapadatok!$A$21,$BB$21,IF(A4=Alapadatok!$A$22,$BB$22,IF(A4=Alapadatok!$A$23,$BB$23,IF(A4=Alapadatok!$A$24,$BB$24,IF(A4=Alapadatok!$A$25,$BB$25,IF(A4=Alapadatok!$A$26,$BB$26,IF(A4=Alapadatok!$A$27,$BB$27,IF(A4=Alapadatok!$A$28,$BB$28,IF(A4=Alapadatok!$A$29,$BB$29,""))))))))))))))))))))))))))))</f>
        <v>1</v>
      </c>
      <c r="V4" s="44">
        <f>Table2[[#This Row],[3x Súlypontemelkedés
(összesen) (cm)]]</f>
        <v>81</v>
      </c>
      <c r="W4" s="44">
        <f>IF(A4=Alapadatok!$A$2,$BD$2,IF(A4=Alapadatok!$A$3,$BD$3,IF(A4=Alapadatok!$A$4,$BD$4,IF(A4=Alapadatok!$A$5,$BD$5,IF(A4=Alapadatok!$A$6,$BD$6,IF(A4=Alapadatok!$A$7,$BD$7,IF(A4=Alapadatok!$A$8,$BD$8,IF(A4=Alapadatok!$A$9,$BD$9,IF(A4=Alapadatok!$A$10,$BD$10,IF(A4=Alapadatok!$A$11,$BD$11,IF(A4=Alapadatok!$A$12,$BD$12,IF(A4=Alapadatok!$A$13,$BD$13,IF(A4=Alapadatok!$A$14,$BD$14,IF(A4=Alapadatok!$A$15,$BD$15,IF(A4=Alapadatok!$A$16,$BD$16,IF(A4=Alapadatok!$A$17,$BD$17,IF(A4=Alapadatok!$A$18,$BD$18,IF(A4=Alapadatok!$A$19,$BD$19,IF(A4=Alapadatok!$A$20,$BD$20,IF(A4=Alapadatok!$A$21,$BD$21,IF(A4=Alapadatok!$A$22,$BD$22,IF(A4=Alapadatok!$A$23,$BD$23,IF(A4=Alapadatok!$A$24,$BD$24,IF(A4=Alapadatok!$A$25,$BD$25,IF(A4=Alapadatok!$A$26,$BD$26,IF(A4=Alapadatok!$A$27,$BD$27,IF(A4=Alapadatok!$A$28,$BD$28,IF(A4=Alapadatok!$A$29,$BD$29,""))))))))))))))))))))))))))))</f>
        <v>2</v>
      </c>
      <c r="X4" s="44">
        <f>Table2[[#This Row],[3x 10 mp fekvőtámasz
(összesen) (db)]]</f>
        <v>25</v>
      </c>
      <c r="Y4" s="44">
        <f>IF(A4=Alapadatok!$A$2,$BF$2,IF(A4=Alapadatok!$A$3,$BF$3,IF(A4=Alapadatok!$A$4,$BF$4,IF(A4=Alapadatok!$A$5,$BF$5,IF(A4=Alapadatok!$A$6,$BF$6,IF(A4=Alapadatok!$A$7,$BF$7,IF(A4=Alapadatok!$A$8,$BF$8,IF(A4=Alapadatok!$A$9,$BF$9,IF(A4=Alapadatok!$A$10,$BF$10,IF(A4=Alapadatok!$A$11,$BF$11,IF(A4=Alapadatok!$A$12,$BF$12,IF(A4=Alapadatok!$A$13,$BF$13,IF(A4=Alapadatok!$A$14,$BF$14,IF(A4=Alapadatok!$A$15,$BF$15,IF(A4=Alapadatok!$A$16,$BF$16,IF(A4=Alapadatok!$A$17,$BF$17,IF(A4=Alapadatok!$A$18,$BF$18,IF(A4=Alapadatok!$A$19,$BF$19,IF(A4=Alapadatok!$A$20,$BF$20,IF(A4=Alapadatok!$A$21,$BF$21,IF(A4=Alapadatok!$A$22,$BF$22,IF(A4=Alapadatok!$A$23,$BF$23,IF(A4=Alapadatok!$A$24,$BF$24,IF(A4=Alapadatok!$A$25,$BF$25,IF(A4=Alapadatok!$A$26,$BF$26,IF(A4=Alapadatok!$A$27,$BF$27,IF(A4=Alapadatok!$A$28,$BF$28,IF(A4=Alapadatok!$A$29,$BF$29,""))))))))))))))))))))))))))))</f>
        <v>1</v>
      </c>
      <c r="Z4" s="44">
        <f>Table2[[#This Row],[RHR]]</f>
        <v>76</v>
      </c>
      <c r="AA4" s="45">
        <f>IF(A4=Alapadatok!$A$2,$BH$2,IF(A4=Alapadatok!$A$3,$BH$3,IF(A4=Alapadatok!$A$4,$BH$4,IF(A4=Alapadatok!$A$5,$BH$5,IF(A4=Alapadatok!$A$6,$BH$6,IF(A4=Alapadatok!$A$7,$BH$7,IF(A4=Alapadatok!$A$8,$BH$8,IF(A4=Alapadatok!$A$9,$BH$9,IF(A4=Alapadatok!$A$10,$BH$10,IF(A4=Alapadatok!$A$11,$BH$11,IF(A4=Alapadatok!$A$12,$BH$12,IF(A4=Alapadatok!$A$13,$BH$13,IF(A4=Alapadatok!$A$14,$BH$14,IF(A4=Alapadatok!$A$15,$BH$15,IF(A4=Alapadatok!$A$16,$BH$16,IF(A4=Alapadatok!$A$17,$BH$17,IF(A4=Alapadatok!$A$18,$BH$18,IF(A4=Alapadatok!$A$19,$BH$19,IF(A4=Alapadatok!$A$20,$BH$20,IF(A4=Alapadatok!$A$21,$BH$21,IF(A4=Alapadatok!$A$22,$BH$22,IF(A4=Alapadatok!$A$23,$BH$23,IF(A4=Alapadatok!$A$24,$BH$24,IF(A4=Alapadatok!$A$25,$BH$25,IF(A4=Alapadatok!$A$26,$BH$26,IF(A4=Alapadatok!$A$27,$BH$27,IF(A4=Alapadatok!$A$28,$BH$28,IF(A4=Alapadatok!$A$29,$BH$29,""))))))))))))))))))))))))))))</f>
        <v>1</v>
      </c>
      <c r="AB4" s="44">
        <f>Table2[[#This Row],[HRR]]</f>
        <v>30</v>
      </c>
      <c r="AC4" s="45">
        <f>IF(A4=Alapadatok!$A$2,$BJ$2,IF(A4=Alapadatok!$A$3,$BJ$3,IF(A4=Alapadatok!$A$4,$BJ$4,IF(A4=Alapadatok!$A$5,$BJ$5,IF(A4=Alapadatok!$A$6,$BJ$6,IF(A4=Alapadatok!$A$7,$BJ$7,IF(A4=Alapadatok!$A$8,$BJ$8,IF(A4=Alapadatok!$A$9,$BJ$9,IF(A4=Alapadatok!$A$10,$BJ$10,IF(A4=Alapadatok!$A$11,$BJ$11,IF(A4=Alapadatok!$A$12,$BJ$12,IF(A4=Alapadatok!$A$13,$BJ$13,IF(A4=Alapadatok!$A$14,$BJ$14,IF(A4=Alapadatok!$A$15,$BJ$15,IF(A4=Alapadatok!$A$16,$BJ$16,IF(A4=Alapadatok!$A$17,$BJ$17,IF(A4=Alapadatok!$A$18,$BJ$18,IF(A4=Alapadatok!$A$19,$BJ$19,IF(A4=Alapadatok!$A$20,$BJ$20,IF(A4=Alapadatok!$A$21,$BJ$21,IF(A4=Alapadatok!$A$22,$BJ$22,IF(A4=Alapadatok!$A$23,$BJ$23,IF(A4=Alapadatok!$A$24,$BJ$24,IF(A4=Alapadatok!$A$25,$BJ$25,IF(A4=Alapadatok!$A$26,$BJ$26,IF(A4=Alapadatok!$A$27,$BJ$27,IF(A4=Alapadatok!$A$28,$BJ$28,IF(A4=Alapadatok!$A$29,$BJ$29,""))))))))))))))))))))))))))))</f>
        <v>2</v>
      </c>
      <c r="AD4" s="45">
        <f>Table2[[#This Row],[FMS pontszám]]</f>
        <v>12</v>
      </c>
      <c r="AE4" s="45" t="str">
        <f>Table2[[#This Row],[FMS szimmetria]]</f>
        <v>szimmetrikus</v>
      </c>
      <c r="AF4" s="142">
        <f>IF(A4=Alapadatok!$A$2,$BM$2,IF(A4=Alapadatok!$A$3,$BM$3,IF(A4=Alapadatok!$A$4,$BM$4,IF(A4=Alapadatok!$A$5,$BM$5,IF(A4=Alapadatok!$A$6,$BM$6,IF(A4=Alapadatok!$A$7,$BM$7,IF(A4=Alapadatok!$A$8,$BM$8,IF(A4=Alapadatok!$A$9,$BM$9,IF(A4=Alapadatok!$A$10,$BM$10,IF(A4=Alapadatok!$A$11,$BM$11,IF(A4=Alapadatok!$A$12,$BM$12,IF(A4=Alapadatok!$A$13,$BM$13,IF(A4=Alapadatok!$A$14,$BM$14,IF(A4=Alapadatok!$A$15,$BM$15,IF(A4=Alapadatok!$A$16,$BM$16,IF(A4=Alapadatok!$A$17,$BM$17,IF(A4=Alapadatok!$A$18,$BM$18,IF(A4=Alapadatok!$A$19,$BM$19,IF(A4=Alapadatok!$A$20,$BM$20,IF(A4=Alapadatok!$A$21,$BM$21,IF(A4=Alapadatok!$A$22,$BM$22,IF(A4=Alapadatok!$A$23,$BM$23,IF(A4=Alapadatok!$A$24,$BM$24,IF(A4=Alapadatok!$A$25,$BM$25,IF(A4=Alapadatok!$A$26,$BM$26,IF(A4=Alapadatok!$A$27,$BM$27,IF(A4=Alapadatok!$A$28,$BM$28,IF(A4=Alapadatok!$A$29,$BM$29,""))))))))))))))))))))))))))))</f>
        <v>2</v>
      </c>
      <c r="AH4" t="str">
        <f>Alapadatok!A4</f>
        <v>P.N.</v>
      </c>
      <c r="AI4" s="172">
        <f>Table2[[#This Row],[VO2max]]</f>
        <v>33.424994410909903</v>
      </c>
      <c r="AJ4" s="170">
        <f>IF(Alapadatok!$B4="férfi",IF(Alapadatok!$C4&lt;=29,IF(AND(0&lt;=AI4,AI4&lt;42),1,IF(AND(42&lt;=AI4,AI4&lt;46),2,IF(AND(46&lt;=AI4,AI4&lt;51),3,IF(AND(51&lt;=AI4,AI4&lt;55),4,5)))),IF(AND(30&lt;=Alapadatok!$C4,Alapadatok!$C4&lt;=39),IF(AND(0&lt;=AI4,AI4&lt;41),1,IF(AND(41&lt;=AI4,AI4&lt;44),2,IF(AND(44&lt;=AI4,AI4&lt;48),3,IF(AND(48&lt;=AI4,AI4&lt;53),4,5)))),IF(AND(40&lt;=Alapadatok!$C4,Alapadatok!$C4&lt;=49),IF(AND(0&lt;=AI4,AI4&lt;38),1,IF(AND(38&lt;=AI4,AI4&lt;42),2,IF(AND(42&lt;=AI4,AI4&lt;46),3,IF(AND(46&lt;=AI4,AI4&lt;52),4,5)))),IF(AND(50&lt;=Alapadatok!$C4,Alapadatok!$C4&lt;=59),IF(AND(0&lt;=AI4,AI4&lt;35),1,IF(AND(35&lt;=AI4,AI4&lt;38),2,IF(AND(38&lt;=AI4,AI4&lt;43),3,IF(AND(43&lt;=AI4,AI4&lt;49),4,5)))),IF(60&lt;=Alapadatok!$C4,IF(AND(0&lt;=AI4,AI4&lt;31),1,IF(AND(31&lt;=AI4,AI4&lt;35),2,IF(AND(35&lt;=AI4,AI4&lt;39),3,IF(AND(39&lt;=AI4,AI4&lt;45),4,5))))))))),IF(Alapadatok!$C4&lt;=29,IF(AND(0&lt;=AI4,AI4&lt;36),1,IF(AND(36&lt;=AI4,AI4&lt;40),2,IF(AND(40&lt;=AI4,AI4&lt;44),3,IF(AND(44&lt;=AI4,AI4&lt;49),4,5)))),IF(AND(30&lt;=Alapadatok!$C4,Alapadatok!$C4&lt;=39),IF(AND(0&lt;=AI4,AI4&lt;34),1,IF(AND(34&lt;=AI4,AI4&lt;37),2,IF(AND(37&lt;=AI4,AI4&lt;41),3,IF(AND(41&lt;=AI4,AI4&lt;45),4,5)))),IF(AND(40&lt;=Alapadatok!$C4,Alapadatok!$C4&lt;=49),IF(AND(0&lt;=AI4,AI4&lt;32),1,IF(AND(32&lt;=AI4,AI4&lt;35),2,IF(AND(35&lt;=AI4,AI4&lt;39),3,IF(AND(39&lt;=AI4,AI4&lt;44),4,5)))),IF(AND(50&lt;=Alapadatok!$C4,Alapadatok!$C4&lt;=59),IF(AND(0&lt;=AI4,AI4&lt;25),1,IF(AND(25&lt;=AI4,AI4&lt;29),2,IF(AND(29&lt;=AI4,AI4&lt;31),3,IF(AND(31&lt;=AI4,AI4&lt;34),4,5)))),IF(60&lt;=Alapadatok!$C4,IF(AND(0&lt;=AI4,AI4&lt;26),1,IF(AND(26&lt;=AI4,AI4&lt;29),2,IF(AND(29&lt;=AI4,AI4&lt;32),3,IF(AND(32&lt;=AI4,AI4&lt;35),4,5))))))))))</f>
        <v>4</v>
      </c>
      <c r="AK4" s="176">
        <f>Table2[[#This Row],[Max. fekvőtámasz
(db)]]</f>
        <v>50</v>
      </c>
      <c r="AL4" s="170">
        <f>IF(Alapadatok!$B4="férfi",IF(AND(0&lt;AK4,AK4&lt;60),1,IF(AND(60&lt;=AK4,AK4&lt;80),2,IF(AND(80&lt;=AK4,AK4&lt;100),3,IF(AND(100&lt;=AK4,AK4&lt;115),4,IF(115&lt;=AK4,5))))),IF(AND(0&lt;AK4,AK4&lt;60),1,IF(AND(60&lt;=AK4,AK4&lt;80),2,IF(AND(80&lt;=AK4,AK4&lt;100),3,IF(AND(100&lt;=AK4,AK4&lt;115),4,IF(115&lt;=AK4,5))))))</f>
        <v>1</v>
      </c>
      <c r="AM4" s="176">
        <f>Table2[[#This Row],[Max. guggolás
(db)]]</f>
        <v>135</v>
      </c>
      <c r="AN4" s="170">
        <f>IF(Alapadatok!$B4="férfi",IF(AND(0&lt;AM4,AM4&lt;60),1,IF(AND(60&lt;=AM4,AM4&lt;80),2,IF(AND(80&lt;=AM4,AM4&lt;100),3,IF(AND(100&lt;=AM4,AM4&lt;115),4,IF(115&lt;=AM4,5))))),IF(AND(0&lt;AM4,AM4&lt;40),1,IF(AND(40&lt;=AM4,AM4&lt;60),2,IF(AND(60&lt;=AM4,AM4&lt;80),3,IF(AND(80&lt;=AM4,AM4&lt;100),4,IF(100&lt;=AM4,5))))))</f>
        <v>5</v>
      </c>
      <c r="AO4" s="177">
        <f>Table2[[#This Row],[3RM Padon nyomás
(bal) (testsúly%)]]</f>
        <v>0.19607843137254902</v>
      </c>
      <c r="AP4" s="171">
        <f>IF(Alapadatok!$B4="férfi",IF(AND(0&lt;=AO4,AO4&lt;0.2),1,IF(AND(0.2&lt;=AO4,AO4&lt;0.25),2,IF(AND(0.25&lt;=AO4,AO4&lt;0.3),3,IF(AND(0.3&lt;=AO4,AO4&lt;0.35),4,IF(0.35&lt;=AO4,5))))),IF(AND(0&lt;=AO4,AO4&lt;0.1),1,IF(AND(0.1&lt;=AO4,AO4&lt;0.15),2,IF(AND(0.15&lt;=AO4,AO4&lt;0.2),3,IF(AND(0.2&lt;=AO4,AO4&lt;0.25),4,IF(0.25&lt;=AO4,5))))))</f>
        <v>3</v>
      </c>
      <c r="AQ4" s="177">
        <f>Table2[[#This Row],[3RM Padon nyomás
(jobb) (testsúly%)]]</f>
        <v>0.19607843137254902</v>
      </c>
      <c r="AR4" s="171">
        <f>IF(Alapadatok!$B4="férfi",IF(AND(0&lt;=AQ4,AQ4&lt;0.2),1,IF(AND(0.2&lt;=AQ4,AQ4&lt;0.25),2,IF(AND(0.25&lt;=AQ4,AQ4&lt;0.3),3,IF(AND(0.3&lt;=AQ4,AQ4&lt;0.35),4,IF(0.35&lt;=AQ4,5))))),IF(AND(0&lt;=AQ4,AQ4&lt;0.1),1,IF(AND(0.1&lt;=AQ4,AQ4&lt;0.15),2,IF(AND(0.15&lt;=AQ4,AQ4&lt;0.2),3,IF(AND(0.2&lt;=AQ4,AQ4&lt;0.25),4,IF(0.25&lt;=AQ4,5))))))</f>
        <v>3</v>
      </c>
      <c r="AS4" s="176">
        <f t="shared" si="0"/>
        <v>3</v>
      </c>
      <c r="AT4" s="177">
        <f>Table2[[#This Row],[3RM Egylábas deadlift
(bal) (testsúly%)]]</f>
        <v>0.19607843137254902</v>
      </c>
      <c r="AU4" s="170">
        <f>IF(Alapadatok!$B4="férfi",IF(AND(0&lt;=AT4,AT4&lt;0.8),1,IF(AND(0.8&lt;=AT4,AT4&lt;0.85),2,IF(AND(0.85&lt;=AT4,AT4&lt;0.9),3,IF(AND(0.9&lt;=AT4,AT4&lt;1),4,IF(1&lt;=AT4,5))))),IF(AND(0&lt;=AT4,AT4&lt;0.6),1,IF(AND(0.6&lt;=AT4,AT4&lt;0.65),2,IF(AND(0.65&lt;=AT4,AT4&lt;0.7),3,IF(AND(0.7&lt;=AT4,AT4&lt;0.75),4,IF(0.75&lt;=AT4,5))))))</f>
        <v>1</v>
      </c>
      <c r="AV4" s="178">
        <f>Table2[[#This Row],[3RM Egylábas deadlift
(jobb) (testsúly%)]]</f>
        <v>0.19607843137254902</v>
      </c>
      <c r="AW4" s="170">
        <f>IF(Alapadatok!$B4="férfi",IF(AND(0&lt;=AV4,AV4&lt;0.8),1,IF(AND(0.8&lt;=AV4,AV4&lt;0.85),2,IF(AND(0.85&lt;=AV4,AV4&lt;0.9),3,IF(AND(0.9&lt;=AV4,AV4&lt;1),4,IF(1&lt;=AV4,5))))),IF(AND(0&lt;=AV4,AV4&lt;0.6),1,IF(AND(0.6&lt;=AV4,AV4&lt;0.65),2,IF(AND(0.65&lt;=AV4,AV4&lt;0.7),3,IF(AND(0.7&lt;=AV4,AV4&lt;0.75),4,IF(0.75&lt;=AV4,5))))))</f>
        <v>1</v>
      </c>
      <c r="AX4" s="175">
        <f t="shared" si="1"/>
        <v>1</v>
      </c>
      <c r="AY4" s="176">
        <f>Table2[[#This Row],[Súlypontemelkedés
(cm)]]</f>
        <v>25</v>
      </c>
      <c r="AZ4" s="171">
        <f>IF(Alapadatok!$B4="férfi",IF(AND(0&lt;=AY4,AY4&lt;31),1,IF(AND(31&lt;=AY4,AY4&lt;41),2,IF(AND(41&lt;=AY4,AY4&lt;51),3,IF(AND(51&lt;=AY4,AY4&lt;61),4,IF(61&lt;=AY4,5))))),IF(AND(0&lt;=AY4,AY4&lt;21),1,IF(AND(21&lt;=AY4,AY4&lt;31),2,IF(AND(31&lt;=AY4,AY4&lt;41),3,IF(AND(41&lt;=AY4,AY4&lt;51),4,IF(51&lt;=AY4,5))))))</f>
        <v>2</v>
      </c>
      <c r="BA4" s="176">
        <f>Table2[[#This Row],[10 mp fekvőtámasz
(db)]]</f>
        <v>7</v>
      </c>
      <c r="BB4" s="174">
        <f>IF(Alapadatok!$B4="férfi",IF(AND(0&lt;=BA4,BA4&lt;12),1,IF(AND(12&lt;=BA4,BA4&lt;15),2,IF(AND(15&lt;=BA4,BA4&lt;20),3,IF(AND(20&lt;=BA4,BA4&lt;25),4,IF(25&lt;=BA4,5))))),IF(AND(0&lt;=BA4,BA4&lt;10),1,IF(AND(10&lt;=BA4,BA4&lt;12),2,IF(AND(12&lt;=BA4,BA4&lt;16),3,IF(AND(16&lt;=BA4,BA4&lt;20),4,IF(20&lt;=BA4,5))))))</f>
        <v>1</v>
      </c>
      <c r="BC4" s="179">
        <f>Table2[[#This Row],[3x Súlypontemelkedés
(összesen) (cm)]]</f>
        <v>81</v>
      </c>
      <c r="BD4" s="174">
        <f>IF(Alapadatok!$B4="férfi",IF(AND(0&lt;=BC4,BC4&lt;82),1,IF(AND(82&lt;=BC4,BC4&lt;109),2,IF(AND(109&lt;=BC4,BC4&lt;136),3,IF(AND(136&lt;=BC4,BC4&lt;163),4,IF(163&lt;=BC4,5))))),IF(AND(0&lt;=BC4,BC4&lt;53),1,IF(AND(53&lt;=BC4,BC4&lt;82),2,IF(AND(82&lt;=BC4,BC4&lt;109),3,IF(AND(109&lt;=BC4,BC4&lt;136),4,IF(136&lt;=BC4,5))))))</f>
        <v>2</v>
      </c>
      <c r="BE4" s="179">
        <f>Table2[[#This Row],[3x 10 mp fekvőtámasz
(összesen) (db)]]</f>
        <v>25</v>
      </c>
      <c r="BF4" s="174">
        <f>IF(Alapadatok!$B4="férfi",IF(AND(0&lt;=BE4,BE4&lt;32),1,IF(AND(32&lt;=BE4,BE4&lt;41),2,IF(AND(41&lt;=BE4,BE4&lt;54),3,IF(AND(54&lt;=BE4,BE4&lt;68),4,IF(68&lt;=BE4,5))))),IF(AND(0&lt;=BE4,BE4&lt;27),1,IF(AND(27&lt;=BE4,BE4&lt;32),2,IF(AND(32&lt;=BE4,BE4&lt;43),3,IF(AND(43&lt;=BE4,BE4&lt;54),4,IF(54&lt;=BE4,5))))))</f>
        <v>1</v>
      </c>
      <c r="BG4" s="179">
        <f>Table2[[#This Row],[RHR]]</f>
        <v>76</v>
      </c>
      <c r="BH4" s="185">
        <f>IF(Alapadatok!$C4&lt;=25,IF(AND(0&lt;=BG4,BG4&lt;=55),5,IF(AND(56&lt;=BG4,BG4&lt;=61),4,IF(AND(62&lt;=BG4,BG4&lt;=65),3,IF(AND(66&lt;=BG4,BG4&lt;=69),2,1)))),IF(AND(26&lt;=Alapadatok!$C4,Alapadatok!$C4&lt;=35),IF(AND(0&lt;=BG4,BG4&lt;=54),5,IF(AND(55&lt;=BG4,BG4&lt;=61),4,IF(AND(62&lt;=BG4,BG4&lt;=65),3,IF(AND(66&lt;=BG4,BG4&lt;=70),2,1)))),IF(AND(36&lt;=Alapadatok!$C4,Alapadatok!$C4&lt;=45),IF(AND(0&lt;=BG4,BG4&lt;=56),5,IF(AND(57&lt;=BG4,BG4&lt;=62),4,IF(AND(63&lt;=BG4,BG4&lt;=66),3,IF(AND(67&lt;=BG4,BG4&lt;=70),2,1)))),IF(AND(46&lt;=Alapadatok!$C4,Alapadatok!$C4&lt;=55),IF(AND(0&lt;=BG4,BG4&lt;=57),5,IF(AND(58&lt;=BG4,BG4&lt;=63),4,IF(AND(64&lt;=BG4,BG4&lt;=67),3,IF(AND(68&lt;=BG4,BG4&lt;=71),2,1)))),IF(AND(56&lt;=Alapadatok!$C4,Alapadatok!$C4&lt;=65),IF(AND(0&lt;=BG4,BG4&lt;=56),5,IF(AND(57&lt;=BG4,BG4&lt;=61),4,IF(AND(62&lt;=BG4,BG4&lt;=67),3,IF(AND(68&lt;=BG4,BG4&lt;=71),2,1)))),IF(65&lt;Alapadatok!$C4,IF(AND(0&lt;=BG4,BG4&lt;=55),5,IF(AND(56&lt;=BG4,BG4&lt;=61),4,IF(AND(62&lt;=BG4,BG4&lt;=65),3,IF(AND(66&lt;=BG4,BG4&lt;=69),2,1))))))))))</f>
        <v>1</v>
      </c>
      <c r="BI4" s="179">
        <f>Table2[[#This Row],[HRR]]</f>
        <v>30</v>
      </c>
      <c r="BJ4" s="186">
        <f t="shared" si="2"/>
        <v>2</v>
      </c>
      <c r="BK4" s="186">
        <f>Table2[[#This Row],[FMS pontszám]]</f>
        <v>12</v>
      </c>
      <c r="BL4" s="186" t="str">
        <f>Table2[[#This Row],[FMS szimmetria]]</f>
        <v>szimmetrikus</v>
      </c>
      <c r="BM4" s="192">
        <f t="shared" si="3"/>
        <v>2</v>
      </c>
    </row>
    <row r="5" spans="1:65" x14ac:dyDescent="0.2">
      <c r="A5" s="25" t="s">
        <v>218</v>
      </c>
      <c r="B5" s="25">
        <f>Table2[[#This Row],[Cooper-teszt
(méter)]]</f>
        <v>2000</v>
      </c>
      <c r="C5" s="40">
        <f>IF(A5=Alapadatok!$A$2,$AJ$2,IF(A5=Alapadatok!$A$3,$AJ$3,IF(A5=Alapadatok!$A$4,$AJ$4,IF(A5=Alapadatok!$A$5,$AJ$5,IF(A5=Alapadatok!$A$6,$AJ$6,IF(A5=Alapadatok!$A$7,$AJ$7,IF(A5=Alapadatok!$A$8,$AJ$8,IF(A5=Alapadatok!$A$9,$AJ$9,IF(A5=Alapadatok!$A$10,$AJ$10,IF(A5=Alapadatok!$A$11,$AJ$11,IF(A5=Alapadatok!$A$12,$AJ$12,IF(A5=Alapadatok!$A$13,$AJ$13,IF(A5=Alapadatok!$A$14,$AJ$14,IF(A5=Alapadatok!$A$15,$AJ$15,IF(A5=Alapadatok!$A$16,$AJ$16,IF(A5=Alapadatok!$A$17,$AJ$17,IF(A5=Alapadatok!$A$18,$AJ$18,IF(A5=Alapadatok!$A$19,$AJ$19,IF(A5=Alapadatok!$A$20,$AJ$20,IF(A5=Alapadatok!$A$21,$AJ$21,IF(A5=Alapadatok!$A$22,$AJ$22,IF(A5=Alapadatok!$A$23,$AJ$23,IF(A5=Alapadatok!$A$24,$AJ$24,IF(A5=Alapadatok!$A$25,$AJ$25,IF(A5=Alapadatok!$A$26,$AJ$26,IF(A5=Alapadatok!$A$27,$AJ$27,IF(A5=Alapadatok!$A$28,$AJ$28,IF(A5=Alapadatok!$A$29,$AJ$29,""))))))))))))))))))))))))))))</f>
        <v>1</v>
      </c>
      <c r="D5" s="41">
        <f>Table2[[#This Row],[Max. fekvőtámasz
(db)]]</f>
        <v>42</v>
      </c>
      <c r="E5" s="40">
        <f>IF(A5=Alapadatok!$A$2,$AL$2,IF(A5=Alapadatok!$A$3,$AL$3,IF(A5=Alapadatok!$A$4,$AL$4,IF(A5=Alapadatok!$A$5,$AL$5,IF(A5=Alapadatok!$A$6,$AL$6,IF(A5=Alapadatok!$A$7,$AL$7,IF(A5=Alapadatok!$A$8,$AL$8,IF(A5=Alapadatok!$A$9,$AL$9,IF(A5=Alapadatok!$A$10,$AL$10,IF(A5=Alapadatok!$A$11,$AL$11,IF(A5=Alapadatok!$A$12,$AL$12,IF(A5=Alapadatok!$A$13,$AL$13,IF(A5=Alapadatok!$A$14,$AL$14,IF(A5=Alapadatok!$A$15,$AL$15,IF(A5=Alapadatok!$A$16,$AL$16,IF(A5=Alapadatok!$A$17,$AL$17,IF(A5=Alapadatok!$A$18,$AL$18,IF(A5=Alapadatok!$A$19,$AL$19,IF(A5=Alapadatok!$A$20,$AL$20,IF(A5=Alapadatok!$A$21,$AL$21,IF(A5=Alapadatok!$A$22,$AL$22,IF(A5=Alapadatok!$A$23,$AL$23,IF(A5=Alapadatok!$A$24,$AL$24,IF(A5=Alapadatok!$A$25,$AL$25,IF(A5=Alapadatok!$A$26,$AL$26,IF(A5=Alapadatok!$A$27,$AL$27,IF(A5=Alapadatok!$A$28,$AL$28,IF(A5=Alapadatok!$A$29,$AL$29,""))))))))))))))))))))))))))))</f>
        <v>1</v>
      </c>
      <c r="F5" s="41">
        <f>Table2[[#This Row],[Max. guggolás
(db)]]</f>
        <v>136</v>
      </c>
      <c r="G5" s="40">
        <f>IF(A5=Alapadatok!$A$2,$AN$2,IF(A5=Alapadatok!$A$3,$AN$3,IF(A5=Alapadatok!$A$4,$AN$4,IF(A5=Alapadatok!$A$5,$AN$5,IF(A5=Alapadatok!$A$6,$AN$6,IF(A5=Alapadatok!$A$7,$AN$7,IF(A5=Alapadatok!$A$8,$AN$8,IF(A5=Alapadatok!$A$9,$AN$9,IF(A5=Alapadatok!$A$10,$AN$10,IF(A5=Alapadatok!$A$11,$AN$11,IF(A5=Alapadatok!$A$12,$AN$12,IF(A5=Alapadatok!$A$13,$AN$13,IF(A5=Alapadatok!$A$14,$AN$14,IF(A5=Alapadatok!$A$15,$AN$15,IF(A5=Alapadatok!$A$16,$AN$16,IF(A5=Alapadatok!$A$17,$AN$17,IF(A5=Alapadatok!$A$18,$AN$18,IF(A5=Alapadatok!$A$19,$AN$19,IF(A5=Alapadatok!$A$20,$AN$20,IF(A5=Alapadatok!$A$21,$AN$21,IF(A5=Alapadatok!$A$22,$AN$22,IF(A5=Alapadatok!$A$23,$AN$23,IF(A5=Alapadatok!$A$24,$AN$24,IF(A5=Alapadatok!$A$25,$AN$25,IF(A5=Alapadatok!$A$26,$AN$26,IF(A5=Alapadatok!$A$27,$AN$27,IF(A5=Alapadatok!$A$28,$AN$28,IF(A5=Alapadatok!$A$29,$AN$29,""))))))))))))))))))))))))))))</f>
        <v>5</v>
      </c>
      <c r="H5" s="42">
        <f>Table2[[#This Row],[3RM Padon nyomás
(bal) (testsúly%)]]</f>
        <v>0.26666666666666666</v>
      </c>
      <c r="I5" s="41">
        <f>IF(A5=Alapadatok!$A$2,$AP$2,IF(A5=Alapadatok!$A$3,$AP$3,IF(A5=Alapadatok!$A$4,$AP$4,IF(A5=Alapadatok!$A$5,$AP$5,IF(A5=Alapadatok!$A$6,$AP$6,IF(A5=Alapadatok!$A$7,$AP$7,IF(A5=Alapadatok!$A$8,$AP$8,IF(A5=Alapadatok!$A$9,$AP$9,IF(A5=Alapadatok!$A$10,$AP$10,IF(A5=Alapadatok!$A$11,$AP$11,IF(A5=Alapadatok!$A$12,$AP$12,IF(A5=Alapadatok!$A$13,$AP$13,IF(A5=Alapadatok!$A$14,$AP$14,IF(A5=Alapadatok!$A$15,$AP$15,IF(A5=Alapadatok!$A$16,$AP$16,IF(A5=Alapadatok!$A$17,$AP$17,IF(A5=Alapadatok!$A$18,$AP$18,IF(A5=Alapadatok!$A$19,$AP$19,IF(A5=Alapadatok!$A$20,$AP$20,IF(A5=Alapadatok!$A$21,$AP$21,IF(A5=Alapadatok!$A$22,$AP$22,IF(A5=Alapadatok!$A$23,$AP$23,IF(A5=Alapadatok!$A$24,$AP$24,IF(A5=Alapadatok!$A$25,$AP$25,IF(A5=Alapadatok!$A$26,$AP$26,IF(A5=Alapadatok!$A$27,$AP$27,IF(A5=Alapadatok!$A$28,$AP$28,IF(A5=Alapadatok!$A$29,$AP$29,""))))))))))))))))))))))))))))</f>
        <v>3</v>
      </c>
      <c r="J5" s="42">
        <f>Table2[[#This Row],[3RM Padon nyomás
(jobb) (testsúly%)]]</f>
        <v>0.26666666666666666</v>
      </c>
      <c r="K5" s="41">
        <f>IF(A5=Alapadatok!$A$2,$AR$2,IF(A5=Alapadatok!$A$3,$AR$3,IF(A5=Alapadatok!$A$4,$AR$4,IF(A5=Alapadatok!$A$5,$AR$5,IF(A5=Alapadatok!$A$6,$AR$6,IF(A5=Alapadatok!$A$7,$AR$7,IF(A5=Alapadatok!$A$8,$AR$8,IF(A5=Alapadatok!$A$9,$AR$9,IF(A5=Alapadatok!$A$10,$AR$10,IF(A5=Alapadatok!$A$11,$AR$11,IF(A5=Alapadatok!$A$12,$AR$12,IF(A5=Alapadatok!$A$13,$AR$13,IF(A5=Alapadatok!$A$14,$AR$14,IF(A5=Alapadatok!$A$15,$AR$15,IF(A5=Alapadatok!$A$16,$AR$16,IF(A5=Alapadatok!$A$17,$AR$17,IF(A5=Alapadatok!$A$18,$AR$18,IF(A5=Alapadatok!$A$19,$AR$19,IF(A5=Alapadatok!$A$20,$AR$20,IF(A5=Alapadatok!$A$21,$AR$21,IF(A5=Alapadatok!$A$22,$AR$22,IF(A5=Alapadatok!$A$23,$AR$23,IF(A5=Alapadatok!$A$24,$AR$24,IF(A5=Alapadatok!$A$25,$AR$25,IF(A5=Alapadatok!$A$26,$AR$26,IF(A5=Alapadatok!$A$27,$AR$27,IF(A5=Alapadatok!$A$28,$AR$28,IF(A5=Alapadatok!$A$29,$AR$29,""))))))))))))))))))))))))))))</f>
        <v>3</v>
      </c>
      <c r="L5" s="41">
        <f>IF(A5=Alapadatok!$A$2,$AS$2,IF(A5=Alapadatok!$A$3,$AS$3,IF(A5=Alapadatok!$A$4,$AS$4,IF(A5=Alapadatok!$A$5,$AS$5,IF(A5=Alapadatok!$A$6,$AS$6,IF(A5=Alapadatok!$A$7,$AS$7,IF(A5=Alapadatok!$A$8,$AS$8,IF(A5=Alapadatok!$A$9,$AS$9,IF(A5=Alapadatok!$A$10,$AS$10,IF(A5=Alapadatok!$A$11,$AS$11,IF(A5=Alapadatok!$A$12,$AS$12,IF(A5=Alapadatok!$A$13,$AS$13,IF(A5=Alapadatok!$A$14,$AS$14,IF(A5=Alapadatok!$A$15,$AS$15,IF(A5=Alapadatok!$A$16,$AS$16,IF(A5=Alapadatok!$A$17,$AS$17,IF(A5=Alapadatok!$A$18,$AS$18,IF(A5=Alapadatok!$A$19,$AS$19,IF(A5=Alapadatok!$A$20,$AS$20,IF(A5=Alapadatok!$A$21,$AS$21,IF(A5=Alapadatok!$A$22,$AS$22,IF(A5=Alapadatok!$A$23,$AS$23,IF(A5=Alapadatok!$A$24,$AS$24,IF(A5=Alapadatok!$A$25,$AS$25,IF(A5=Alapadatok!$A$26,$AS$26,IF(A5=Alapadatok!$A$27,$AS$27,IF(A5=Alapadatok!$A$28,$AS$28,IF(A5=Alapadatok!$A$29,$AS$29,""))))))))))))))))))))))))))))</f>
        <v>3</v>
      </c>
      <c r="M5" s="42">
        <f>Table2[[#This Row],[3RM Egylábas deadlift
(bal) (testsúly%)]]</f>
        <v>0.37333333333333335</v>
      </c>
      <c r="N5" s="40">
        <f>IF(A5=Alapadatok!$A$2,$AU$2,IF(A5=Alapadatok!$A$3,$AU$3,IF(A5=Alapadatok!$A$4,$AU$4,IF(A5=Alapadatok!$A$5,$AU$5,IF(A5=Alapadatok!$A$6,$AU$6,IF(A5=Alapadatok!$A$7,$AU$7,IF(A5=Alapadatok!$A$8,$AU$8,IF(A5=Alapadatok!$A$9,$AU$9,IF(A5=Alapadatok!$A$10,$AU$10,IF(A5=Alapadatok!$A$11,$AU$11,IF(A5=Alapadatok!$A$12,$AU$12,IF(A5=Alapadatok!$A$13,$AU$13,IF(A5=Alapadatok!$A$14,$AU$14,IF(A5=Alapadatok!$A$15,$AU$15,IF(A5=Alapadatok!$A$16,$AU$16,IF(A5=Alapadatok!$A$17,$AU$17,IF(A5=Alapadatok!$A$18,$AU$18,IF(A5=Alapadatok!$A$19,$AU$19,IF(A5=Alapadatok!$A$20,$AU$20,IF(A5=Alapadatok!$A$21,$AU$21,IF(A5=Alapadatok!$A$22,$AU$22,IF(A5=Alapadatok!$A$23,$AU$23,IF(A5=Alapadatok!$A$24,$AU$24,IF(A5=Alapadatok!$A$25,$AU$25,IF(A5=Alapadatok!$A$26,$AU$26,IF(A5=Alapadatok!$A$27,$AU$27,IF(A5=Alapadatok!$A$28,$AU$28,IF(A5=Alapadatok!$A$29,$AU$29,""))))))))))))))))))))))))))))</f>
        <v>1</v>
      </c>
      <c r="O5" s="43">
        <f>Table2[[#This Row],[3RM Egylábas deadlift
(jobb) (testsúly%)]]</f>
        <v>0.37333333333333335</v>
      </c>
      <c r="P5" s="40">
        <f>IF(A5=Alapadatok!$A$2,$AW$2,IF(A5=Alapadatok!$A$3,$AW$3,IF(A5=Alapadatok!$A$4,$AW$4,IF(A5=Alapadatok!$A$5,$AW$5,IF(A5=Alapadatok!$A$6,$AW$6,IF(A5=Alapadatok!$A$7,$AW$7,IF(A5=Alapadatok!$A$8,$AW$8,IF(A5=Alapadatok!$A$9,$AW$9,IF(A5=Alapadatok!$A$10,$AW$10,IF(A5=Alapadatok!$A$11,$AW$11,IF(A5=Alapadatok!$A$12,$AW$12,IF(A5=Alapadatok!$A$13,$AW$13,IF(A5=Alapadatok!$A$14,$AW$14,IF(A5=Alapadatok!$A$15,$AW$15,IF(A5=Alapadatok!$A$16,$AW$16,IF(A5=Alapadatok!$A$17,$AW$17,IF(A5=Alapadatok!$A$18,$AW$18,IF(A5=Alapadatok!$A$19,$AW$19,IF(A5=Alapadatok!$A$20,$AW$20,IF(A5=Alapadatok!$A$21,$AW$21,IF(A5=Alapadatok!$A$22,$AW$22,IF(A5=Alapadatok!$A$23,$AW$23,IF(A5=Alapadatok!$A$24,$AW$24,IF(A5=Alapadatok!$A$25,$AW$25,IF(A5=Alapadatok!$A$26,$AW$26,IF(A5=Alapadatok!$A$27,$AW$27,IF(A5=Alapadatok!$A$28,$AW$28,IF(A5=Alapadatok!$A$29,$AW$29,""))))))))))))))))))))))))))))</f>
        <v>1</v>
      </c>
      <c r="Q5" s="40">
        <f>IF(A5=Alapadatok!$A$2,$AX$2,IF(A5=Alapadatok!$A$3,$AX$3,IF(A5=Alapadatok!$A$4,$AX$4,IF(A5=Alapadatok!$A$5,$AX$5,IF(A5=Alapadatok!$A$6,$AX$6,IF(A5=Alapadatok!$A$7,$AX$7,IF(A5=Alapadatok!$A$8,$AX$8,IF(A5=Alapadatok!$A$9,$AX$9,IF(A5=Alapadatok!$A$10,$AX$10,IF(A5=Alapadatok!$A$11,$AX$11,IF(A5=Alapadatok!$A$12,$AX$12,IF(A5=Alapadatok!$A$13,$AX$13,IF(A5=Alapadatok!$A$14,$AX$14,IF(A5=Alapadatok!$A$15,$AX$15,IF(A5=Alapadatok!$A$16,$AX$16,IF(A5=Alapadatok!$A$17,$AX$17,IF(A5=Alapadatok!$A$18,$AX$18,IF(A5=Alapadatok!$A$19,$AX$19,IF(A5=Alapadatok!$A$20,$AX$20,IF(A5=Alapadatok!$A$21,$AX$21,IF(A5=Alapadatok!$A$22,$AX$22,IF(A5=Alapadatok!$A$23,$AX$23,IF(A5=Alapadatok!$A$24,$AX$24,IF(A5=Alapadatok!$A$25,$AX$25,IF(A5=Alapadatok!$A$26,$AX$26,IF(A5=Alapadatok!$A$27,$AX$27,IF(A5=Alapadatok!$A$28,$AX$28,IF(A5=Alapadatok!$A$29,$AX$29,""))))))))))))))))))))))))))))</f>
        <v>1</v>
      </c>
      <c r="R5" s="41">
        <f>Table2[[#This Row],[Súlypontemelkedés
(cm)]]</f>
        <v>45</v>
      </c>
      <c r="S5" s="41">
        <f>IF(A5=Alapadatok!$A$2,$AZ$2,IF(A5=Alapadatok!$A$3,$AZ$3,IF(A5=Alapadatok!$A$4,$AZ$4,IF(A5=Alapadatok!$A$5,$AZ$5,IF(A5=Alapadatok!$A$6,$AZ$6,IF(A5=Alapadatok!$A$7,$AZ$7,IF(A5=Alapadatok!$A$8,$AZ$8,IF(A5=Alapadatok!$A$9,$AZ$9,IF(A5=Alapadatok!$A$10,$AZ$10,IF(A5=Alapadatok!$A$11,$AZ$11,IF(A5=Alapadatok!$A$12,$AZ$12,IF(A5=Alapadatok!$A$13,$AZ$13,IF(A5=Alapadatok!$A$14,$AZ$14,IF(A5=Alapadatok!$A$15,$AZ$15,IF(A5=Alapadatok!$A$16,$AZ$16,IF(A5=Alapadatok!$A$17,$AZ$17,IF(A5=Alapadatok!$A$18,$AZ$18,IF(A5=Alapadatok!$A$19,$AZ$19,IF(A5=Alapadatok!$A$20,$AZ$20,IF(A5=Alapadatok!$A$21,$AZ$21,IF(A5=Alapadatok!$A$22,$AZ$22,IF(A5=Alapadatok!$A$23,$AZ$23,IF(A5=Alapadatok!$A$24,$AZ$24,IF(A5=Alapadatok!$A$25,$AZ$25,IF(A5=Alapadatok!$A$26,$AZ$26,IF(A5=Alapadatok!$A$27,$AZ$27,IF(A5=Alapadatok!$A$28,$AZ$28,IF(A5=Alapadatok!$A$29,$AZ$29,""))))))))))))))))))))))))))))</f>
        <v>3</v>
      </c>
      <c r="T5" s="41">
        <f>Table2[[#This Row],[10 mp fekvőtámasz
(db)]]</f>
        <v>12</v>
      </c>
      <c r="U5" s="44">
        <f>IF(A5=Alapadatok!$A$2,$BB$2,IF(A5=Alapadatok!$A$3,$BB$3,IF(A5=Alapadatok!$A$4,$BB$4,IF(A5=Alapadatok!$A$5,$BB$5,IF(A5=Alapadatok!$A$6,$BB$6,IF(A5=Alapadatok!$A$7,$BB$7,IF(A5=Alapadatok!$A$8,$BB$8,IF(A5=Alapadatok!$A$9,$BB$9,IF(A5=Alapadatok!$A$10,$BB$10,IF(A5=Alapadatok!$A$11,$BB$11,IF(A5=Alapadatok!$A$12,$BB$12,IF(A5=Alapadatok!$A$13,$BB$13,IF(A5=Alapadatok!$A$14,$BB$14,IF(A5=Alapadatok!$A$15,$BB$15,IF(A5=Alapadatok!$A$16,$BB$16,IF(A5=Alapadatok!$A$17,$BB$17,IF(A5=Alapadatok!$A$18,$BB$18,IF(A5=Alapadatok!$A$19,$BB$19,IF(A5=Alapadatok!$A$20,$BB$20,IF(A5=Alapadatok!$A$21,$BB$21,IF(A5=Alapadatok!$A$22,$BB$22,IF(A5=Alapadatok!$A$23,$BB$23,IF(A5=Alapadatok!$A$24,$BB$24,IF(A5=Alapadatok!$A$25,$BB$25,IF(A5=Alapadatok!$A$26,$BB$26,IF(A5=Alapadatok!$A$27,$BB$27,IF(A5=Alapadatok!$A$28,$BB$28,IF(A5=Alapadatok!$A$29,$BB$29,""))))))))))))))))))))))))))))</f>
        <v>2</v>
      </c>
      <c r="V5" s="44">
        <f>Table2[[#This Row],[3x Súlypontemelkedés
(összesen) (cm)]]</f>
        <v>115</v>
      </c>
      <c r="W5" s="44">
        <f>IF(A5=Alapadatok!$A$2,$BD$2,IF(A5=Alapadatok!$A$3,$BD$3,IF(A5=Alapadatok!$A$4,$BD$4,IF(A5=Alapadatok!$A$5,$BD$5,IF(A5=Alapadatok!$A$6,$BD$6,IF(A5=Alapadatok!$A$7,$BD$7,IF(A5=Alapadatok!$A$8,$BD$8,IF(A5=Alapadatok!$A$9,$BD$9,IF(A5=Alapadatok!$A$10,$BD$10,IF(A5=Alapadatok!$A$11,$BD$11,IF(A5=Alapadatok!$A$12,$BD$12,IF(A5=Alapadatok!$A$13,$BD$13,IF(A5=Alapadatok!$A$14,$BD$14,IF(A5=Alapadatok!$A$15,$BD$15,IF(A5=Alapadatok!$A$16,$BD$16,IF(A5=Alapadatok!$A$17,$BD$17,IF(A5=Alapadatok!$A$18,$BD$18,IF(A5=Alapadatok!$A$19,$BD$19,IF(A5=Alapadatok!$A$20,$BD$20,IF(A5=Alapadatok!$A$21,$BD$21,IF(A5=Alapadatok!$A$22,$BD$22,IF(A5=Alapadatok!$A$23,$BD$23,IF(A5=Alapadatok!$A$24,$BD$24,IF(A5=Alapadatok!$A$25,$BD$25,IF(A5=Alapadatok!$A$26,$BD$26,IF(A5=Alapadatok!$A$27,$BD$27,IF(A5=Alapadatok!$A$28,$BD$28,IF(A5=Alapadatok!$A$29,$BD$29,""))))))))))))))))))))))))))))</f>
        <v>3</v>
      </c>
      <c r="X5" s="44">
        <f>Table2[[#This Row],[3x 10 mp fekvőtámasz
(összesen) (db)]]</f>
        <v>28</v>
      </c>
      <c r="Y5" s="44">
        <f>IF(A5=Alapadatok!$A$2,$BF$2,IF(A5=Alapadatok!$A$3,$BF$3,IF(A5=Alapadatok!$A$4,$BF$4,IF(A5=Alapadatok!$A$5,$BF$5,IF(A5=Alapadatok!$A$6,$BF$6,IF(A5=Alapadatok!$A$7,$BF$7,IF(A5=Alapadatok!$A$8,$BF$8,IF(A5=Alapadatok!$A$9,$BF$9,IF(A5=Alapadatok!$A$10,$BF$10,IF(A5=Alapadatok!$A$11,$BF$11,IF(A5=Alapadatok!$A$12,$BF$12,IF(A5=Alapadatok!$A$13,$BF$13,IF(A5=Alapadatok!$A$14,$BF$14,IF(A5=Alapadatok!$A$15,$BF$15,IF(A5=Alapadatok!$A$16,$BF$16,IF(A5=Alapadatok!$A$17,$BF$17,IF(A5=Alapadatok!$A$18,$BF$18,IF(A5=Alapadatok!$A$19,$BF$19,IF(A5=Alapadatok!$A$20,$BF$20,IF(A5=Alapadatok!$A$21,$BF$21,IF(A5=Alapadatok!$A$22,$BF$22,IF(A5=Alapadatok!$A$23,$BF$23,IF(A5=Alapadatok!$A$24,$BF$24,IF(A5=Alapadatok!$A$25,$BF$25,IF(A5=Alapadatok!$A$26,$BF$26,IF(A5=Alapadatok!$A$27,$BF$27,IF(A5=Alapadatok!$A$28,$BF$28,IF(A5=Alapadatok!$A$29,$BF$29,""))))))))))))))))))))))))))))</f>
        <v>1</v>
      </c>
      <c r="Z5" s="44">
        <f>Table2[[#This Row],[RHR]]</f>
        <v>75</v>
      </c>
      <c r="AA5" s="45">
        <f>IF(A5=Alapadatok!$A$2,$BH$2,IF(A5=Alapadatok!$A$3,$BH$3,IF(A5=Alapadatok!$A$4,$BH$4,IF(A5=Alapadatok!$A$5,$BH$5,IF(A5=Alapadatok!$A$6,$BH$6,IF(A5=Alapadatok!$A$7,$BH$7,IF(A5=Alapadatok!$A$8,$BH$8,IF(A5=Alapadatok!$A$9,$BH$9,IF(A5=Alapadatok!$A$10,$BH$10,IF(A5=Alapadatok!$A$11,$BH$11,IF(A5=Alapadatok!$A$12,$BH$12,IF(A5=Alapadatok!$A$13,$BH$13,IF(A5=Alapadatok!$A$14,$BH$14,IF(A5=Alapadatok!$A$15,$BH$15,IF(A5=Alapadatok!$A$16,$BH$16,IF(A5=Alapadatok!$A$17,$BH$17,IF(A5=Alapadatok!$A$18,$BH$18,IF(A5=Alapadatok!$A$19,$BH$19,IF(A5=Alapadatok!$A$20,$BH$20,IF(A5=Alapadatok!$A$21,$BH$21,IF(A5=Alapadatok!$A$22,$BH$22,IF(A5=Alapadatok!$A$23,$BH$23,IF(A5=Alapadatok!$A$24,$BH$24,IF(A5=Alapadatok!$A$25,$BH$25,IF(A5=Alapadatok!$A$26,$BH$26,IF(A5=Alapadatok!$A$27,$BH$27,IF(A5=Alapadatok!$A$28,$BH$28,IF(A5=Alapadatok!$A$29,$BH$29,""))))))))))))))))))))))))))))</f>
        <v>1</v>
      </c>
      <c r="AB5" s="44">
        <f>Table2[[#This Row],[HRR]]</f>
        <v>8</v>
      </c>
      <c r="AC5" s="45">
        <f>IF(A5=Alapadatok!$A$2,$BJ$2,IF(A5=Alapadatok!$A$3,$BJ$3,IF(A5=Alapadatok!$A$4,$BJ$4,IF(A5=Alapadatok!$A$5,$BJ$5,IF(A5=Alapadatok!$A$6,$BJ$6,IF(A5=Alapadatok!$A$7,$BJ$7,IF(A5=Alapadatok!$A$8,$BJ$8,IF(A5=Alapadatok!$A$9,$BJ$9,IF(A5=Alapadatok!$A$10,$BJ$10,IF(A5=Alapadatok!$A$11,$BJ$11,IF(A5=Alapadatok!$A$12,$BJ$12,IF(A5=Alapadatok!$A$13,$BJ$13,IF(A5=Alapadatok!$A$14,$BJ$14,IF(A5=Alapadatok!$A$15,$BJ$15,IF(A5=Alapadatok!$A$16,$BJ$16,IF(A5=Alapadatok!$A$17,$BJ$17,IF(A5=Alapadatok!$A$18,$BJ$18,IF(A5=Alapadatok!$A$19,$BJ$19,IF(A5=Alapadatok!$A$20,$BJ$20,IF(A5=Alapadatok!$A$21,$BJ$21,IF(A5=Alapadatok!$A$22,$BJ$22,IF(A5=Alapadatok!$A$23,$BJ$23,IF(A5=Alapadatok!$A$24,$BJ$24,IF(A5=Alapadatok!$A$25,$BJ$25,IF(A5=Alapadatok!$A$26,$BJ$26,IF(A5=Alapadatok!$A$27,$BJ$27,IF(A5=Alapadatok!$A$28,$BJ$28,IF(A5=Alapadatok!$A$29,$BJ$29,""))))))))))))))))))))))))))))</f>
        <v>1</v>
      </c>
      <c r="AD5" s="45">
        <f>Table2[[#This Row],[FMS pontszám]]</f>
        <v>11</v>
      </c>
      <c r="AE5" s="45" t="str">
        <f>Table2[[#This Row],[FMS szimmetria]]</f>
        <v>aszimmetrikus</v>
      </c>
      <c r="AF5" s="142">
        <f>IF(A5=Alapadatok!$A$2,$BM$2,IF(A5=Alapadatok!$A$3,$BM$3,IF(A5=Alapadatok!$A$4,$BM$4,IF(A5=Alapadatok!$A$5,$BM$5,IF(A5=Alapadatok!$A$6,$BM$6,IF(A5=Alapadatok!$A$7,$BM$7,IF(A5=Alapadatok!$A$8,$BM$8,IF(A5=Alapadatok!$A$9,$BM$9,IF(A5=Alapadatok!$A$10,$BM$10,IF(A5=Alapadatok!$A$11,$BM$11,IF(A5=Alapadatok!$A$12,$BM$12,IF(A5=Alapadatok!$A$13,$BM$13,IF(A5=Alapadatok!$A$14,$BM$14,IF(A5=Alapadatok!$A$15,$BM$15,IF(A5=Alapadatok!$A$16,$BM$16,IF(A5=Alapadatok!$A$17,$BM$17,IF(A5=Alapadatok!$A$18,$BM$18,IF(A5=Alapadatok!$A$19,$BM$19,IF(A5=Alapadatok!$A$20,$BM$20,IF(A5=Alapadatok!$A$21,$BM$21,IF(A5=Alapadatok!$A$22,$BM$22,IF(A5=Alapadatok!$A$23,$BM$23,IF(A5=Alapadatok!$A$24,$BM$24,IF(A5=Alapadatok!$A$25,$BM$25,IF(A5=Alapadatok!$A$26,$BM$26,IF(A5=Alapadatok!$A$27,$BM$27,IF(A5=Alapadatok!$A$28,$BM$28,IF(A5=Alapadatok!$A$29,$BM$29,""))))))))))))))))))))))))))))</f>
        <v>1</v>
      </c>
      <c r="AH5" t="str">
        <f>Alapadatok!A5</f>
        <v>R.L</v>
      </c>
      <c r="AI5" s="172">
        <f>Table2[[#This Row],[VO2max]]</f>
        <v>33.424994410909903</v>
      </c>
      <c r="AJ5" s="170">
        <f>IF(Alapadatok!$B5="férfi",IF(Alapadatok!$C5&lt;=29,IF(AND(0&lt;=AI5,AI5&lt;42),1,IF(AND(42&lt;=AI5,AI5&lt;46),2,IF(AND(46&lt;=AI5,AI5&lt;51),3,IF(AND(51&lt;=AI5,AI5&lt;55),4,5)))),IF(AND(30&lt;=Alapadatok!$C5,Alapadatok!$C5&lt;=39),IF(AND(0&lt;=AI5,AI5&lt;41),1,IF(AND(41&lt;=AI5,AI5&lt;44),2,IF(AND(44&lt;=AI5,AI5&lt;48),3,IF(AND(48&lt;=AI5,AI5&lt;53),4,5)))),IF(AND(40&lt;=Alapadatok!$C5,Alapadatok!$C5&lt;=49),IF(AND(0&lt;=AI5,AI5&lt;38),1,IF(AND(38&lt;=AI5,AI5&lt;42),2,IF(AND(42&lt;=AI5,AI5&lt;46),3,IF(AND(46&lt;=AI5,AI5&lt;52),4,5)))),IF(AND(50&lt;=Alapadatok!$C5,Alapadatok!$C5&lt;=59),IF(AND(0&lt;=AI5,AI5&lt;35),1,IF(AND(35&lt;=AI5,AI5&lt;38),2,IF(AND(38&lt;=AI5,AI5&lt;43),3,IF(AND(43&lt;=AI5,AI5&lt;49),4,5)))),IF(60&lt;=Alapadatok!$C5,IF(AND(0&lt;=AI5,AI5&lt;31),1,IF(AND(31&lt;=AI5,AI5&lt;35),2,IF(AND(35&lt;=AI5,AI5&lt;39),3,IF(AND(39&lt;=AI5,AI5&lt;45),4,5))))))))),IF(Alapadatok!$C5&lt;=29,IF(AND(0&lt;=AI5,AI5&lt;36),1,IF(AND(36&lt;=AI5,AI5&lt;40),2,IF(AND(40&lt;=AI5,AI5&lt;44),3,IF(AND(44&lt;=AI5,AI5&lt;49),4,5)))),IF(AND(30&lt;=Alapadatok!$C5,Alapadatok!$C5&lt;=39),IF(AND(0&lt;=AI5,AI5&lt;34),1,IF(AND(34&lt;=AI5,AI5&lt;37),2,IF(AND(37&lt;=AI5,AI5&lt;41),3,IF(AND(41&lt;=AI5,AI5&lt;45),4,5)))),IF(AND(40&lt;=Alapadatok!$C5,Alapadatok!$C5&lt;=49),IF(AND(0&lt;=AI5,AI5&lt;32),1,IF(AND(32&lt;=AI5,AI5&lt;35),2,IF(AND(35&lt;=AI5,AI5&lt;39),3,IF(AND(39&lt;=AI5,AI5&lt;44),4,5)))),IF(AND(50&lt;=Alapadatok!$C5,Alapadatok!$C5&lt;=59),IF(AND(0&lt;=AI5,AI5&lt;25),1,IF(AND(25&lt;=AI5,AI5&lt;29),2,IF(AND(29&lt;=AI5,AI5&lt;31),3,IF(AND(31&lt;=AI5,AI5&lt;34),4,5)))),IF(60&lt;=Alapadatok!$C5,IF(AND(0&lt;=AI5,AI5&lt;26),1,IF(AND(26&lt;=AI5,AI5&lt;29),2,IF(AND(29&lt;=AI5,AI5&lt;32),3,IF(AND(32&lt;=AI5,AI5&lt;35),4,5))))))))))</f>
        <v>1</v>
      </c>
      <c r="AK5" s="176">
        <f>Table2[[#This Row],[Max. fekvőtámasz
(db)]]</f>
        <v>42</v>
      </c>
      <c r="AL5" s="170">
        <f>IF(Alapadatok!$B5="férfi",IF(AND(0&lt;AK5,AK5&lt;60),1,IF(AND(60&lt;=AK5,AK5&lt;80),2,IF(AND(80&lt;=AK5,AK5&lt;100),3,IF(AND(100&lt;=AK5,AK5&lt;115),4,IF(115&lt;=AK5,5))))),IF(AND(0&lt;AK5,AK5&lt;60),1,IF(AND(60&lt;=AK5,AK5&lt;80),2,IF(AND(80&lt;=AK5,AK5&lt;100),3,IF(AND(100&lt;=AK5,AK5&lt;115),4,IF(115&lt;=AK5,5))))))</f>
        <v>1</v>
      </c>
      <c r="AM5" s="176">
        <f>Table2[[#This Row],[Max. guggolás
(db)]]</f>
        <v>136</v>
      </c>
      <c r="AN5" s="170">
        <f>IF(Alapadatok!$B5="férfi",IF(AND(0&lt;AM5,AM5&lt;60),1,IF(AND(60&lt;=AM5,AM5&lt;80),2,IF(AND(80&lt;=AM5,AM5&lt;100),3,IF(AND(100&lt;=AM5,AM5&lt;115),4,IF(115&lt;=AM5,5))))),IF(AND(0&lt;AM5,AM5&lt;40),1,IF(AND(40&lt;=AM5,AM5&lt;60),2,IF(AND(60&lt;=AM5,AM5&lt;80),3,IF(AND(80&lt;=AM5,AM5&lt;100),4,IF(100&lt;=AM5,5))))))</f>
        <v>5</v>
      </c>
      <c r="AO5" s="177">
        <f>Table2[[#This Row],[3RM Padon nyomás
(bal) (testsúly%)]]</f>
        <v>0.26666666666666666</v>
      </c>
      <c r="AP5" s="171">
        <f>IF(Alapadatok!$B5="férfi",IF(AND(0&lt;=AO5,AO5&lt;0.2),1,IF(AND(0.2&lt;=AO5,AO5&lt;0.25),2,IF(AND(0.25&lt;=AO5,AO5&lt;0.3),3,IF(AND(0.3&lt;=AO5,AO5&lt;0.35),4,IF(0.35&lt;=AO5,5))))),IF(AND(0&lt;=AO5,AO5&lt;0.1),1,IF(AND(0.1&lt;=AO5,AO5&lt;0.15),2,IF(AND(0.15&lt;=AO5,AO5&lt;0.2),3,IF(AND(0.2&lt;=AO5,AO5&lt;0.25),4,IF(0.25&lt;=AO5,5))))))</f>
        <v>3</v>
      </c>
      <c r="AQ5" s="177">
        <f>Table2[[#This Row],[3RM Padon nyomás
(jobb) (testsúly%)]]</f>
        <v>0.26666666666666666</v>
      </c>
      <c r="AR5" s="171">
        <f>IF(Alapadatok!$B5="férfi",IF(AND(0&lt;=AQ5,AQ5&lt;0.2),1,IF(AND(0.2&lt;=AQ5,AQ5&lt;0.25),2,IF(AND(0.25&lt;=AQ5,AQ5&lt;0.3),3,IF(AND(0.3&lt;=AQ5,AQ5&lt;0.35),4,IF(0.35&lt;=AQ5,5))))),IF(AND(0&lt;=AQ5,AQ5&lt;0.1),1,IF(AND(0.1&lt;=AQ5,AQ5&lt;0.15),2,IF(AND(0.15&lt;=AQ5,AQ5&lt;0.2),3,IF(AND(0.2&lt;=AQ5,AQ5&lt;0.25),4,IF(0.25&lt;=AQ5,5))))))</f>
        <v>3</v>
      </c>
      <c r="AS5" s="176">
        <f t="shared" si="0"/>
        <v>3</v>
      </c>
      <c r="AT5" s="177">
        <f>Table2[[#This Row],[3RM Egylábas deadlift
(bal) (testsúly%)]]</f>
        <v>0.37333333333333335</v>
      </c>
      <c r="AU5" s="170">
        <f>IF(Alapadatok!$B5="férfi",IF(AND(0&lt;=AT5,AT5&lt;0.8),1,IF(AND(0.8&lt;=AT5,AT5&lt;0.85),2,IF(AND(0.85&lt;=AT5,AT5&lt;0.9),3,IF(AND(0.9&lt;=AT5,AT5&lt;1),4,IF(1&lt;=AT5,5))))),IF(AND(0&lt;=AT5,AT5&lt;0.6),1,IF(AND(0.6&lt;=AT5,AT5&lt;0.65),2,IF(AND(0.65&lt;=AT5,AT5&lt;0.7),3,IF(AND(0.7&lt;=AT5,AT5&lt;0.75),4,IF(0.75&lt;=AT5,5))))))</f>
        <v>1</v>
      </c>
      <c r="AV5" s="178">
        <f>Table2[[#This Row],[3RM Egylábas deadlift
(jobb) (testsúly%)]]</f>
        <v>0.37333333333333335</v>
      </c>
      <c r="AW5" s="170">
        <f>IF(Alapadatok!$B5="férfi",IF(AND(0&lt;=AV5,AV5&lt;0.8),1,IF(AND(0.8&lt;=AV5,AV5&lt;0.85),2,IF(AND(0.85&lt;=AV5,AV5&lt;0.9),3,IF(AND(0.9&lt;=AV5,AV5&lt;1),4,IF(1&lt;=AV5,5))))),IF(AND(0&lt;=AV5,AV5&lt;0.6),1,IF(AND(0.6&lt;=AV5,AV5&lt;0.65),2,IF(AND(0.65&lt;=AV5,AV5&lt;0.7),3,IF(AND(0.7&lt;=AV5,AV5&lt;0.75),4,IF(0.75&lt;=AV5,5))))))</f>
        <v>1</v>
      </c>
      <c r="AX5" s="175">
        <f t="shared" si="1"/>
        <v>1</v>
      </c>
      <c r="AY5" s="176">
        <f>Table2[[#This Row],[Súlypontemelkedés
(cm)]]</f>
        <v>45</v>
      </c>
      <c r="AZ5" s="171">
        <f>IF(Alapadatok!$B5="férfi",IF(AND(0&lt;=AY5,AY5&lt;31),1,IF(AND(31&lt;=AY5,AY5&lt;41),2,IF(AND(41&lt;=AY5,AY5&lt;51),3,IF(AND(51&lt;=AY5,AY5&lt;61),4,IF(61&lt;=AY5,5))))),IF(AND(0&lt;=AY5,AY5&lt;21),1,IF(AND(21&lt;=AY5,AY5&lt;31),2,IF(AND(31&lt;=AY5,AY5&lt;41),3,IF(AND(41&lt;=AY5,AY5&lt;51),4,IF(51&lt;=AY5,5))))))</f>
        <v>3</v>
      </c>
      <c r="BA5" s="176">
        <f>Table2[[#This Row],[10 mp fekvőtámasz
(db)]]</f>
        <v>12</v>
      </c>
      <c r="BB5" s="174">
        <f>IF(Alapadatok!$B5="férfi",IF(AND(0&lt;=BA5,BA5&lt;12),1,IF(AND(12&lt;=BA5,BA5&lt;15),2,IF(AND(15&lt;=BA5,BA5&lt;20),3,IF(AND(20&lt;=BA5,BA5&lt;25),4,IF(25&lt;=BA5,5))))),IF(AND(0&lt;=BA5,BA5&lt;10),1,IF(AND(10&lt;=BA5,BA5&lt;12),2,IF(AND(12&lt;=BA5,BA5&lt;16),3,IF(AND(16&lt;=BA5,BA5&lt;20),4,IF(20&lt;=BA5,5))))))</f>
        <v>2</v>
      </c>
      <c r="BC5" s="179">
        <f>Table2[[#This Row],[3x Súlypontemelkedés
(összesen) (cm)]]</f>
        <v>115</v>
      </c>
      <c r="BD5" s="174">
        <f>IF(Alapadatok!$B5="férfi",IF(AND(0&lt;=BC5,BC5&lt;82),1,IF(AND(82&lt;=BC5,BC5&lt;109),2,IF(AND(109&lt;=BC5,BC5&lt;136),3,IF(AND(136&lt;=BC5,BC5&lt;163),4,IF(163&lt;=BC5,5))))),IF(AND(0&lt;=BC5,BC5&lt;53),1,IF(AND(53&lt;=BC5,BC5&lt;82),2,IF(AND(82&lt;=BC5,BC5&lt;109),3,IF(AND(109&lt;=BC5,BC5&lt;136),4,IF(136&lt;=BC5,5))))))</f>
        <v>3</v>
      </c>
      <c r="BE5" s="179">
        <f>Table2[[#This Row],[3x 10 mp fekvőtámasz
(összesen) (db)]]</f>
        <v>28</v>
      </c>
      <c r="BF5" s="174">
        <f>IF(Alapadatok!$B5="férfi",IF(AND(0&lt;=BE5,BE5&lt;32),1,IF(AND(32&lt;=BE5,BE5&lt;41),2,IF(AND(41&lt;=BE5,BE5&lt;54),3,IF(AND(54&lt;=BE5,BE5&lt;68),4,IF(68&lt;=BE5,5))))),IF(AND(0&lt;=BE5,BE5&lt;27),1,IF(AND(27&lt;=BE5,BE5&lt;32),2,IF(AND(32&lt;=BE5,BE5&lt;43),3,IF(AND(43&lt;=BE5,BE5&lt;54),4,IF(54&lt;=BE5,5))))))</f>
        <v>1</v>
      </c>
      <c r="BG5" s="179">
        <f>Table2[[#This Row],[RHR]]</f>
        <v>75</v>
      </c>
      <c r="BH5" s="185">
        <f>IF(Alapadatok!$C5&lt;=25,IF(AND(0&lt;=BG5,BG5&lt;=55),5,IF(AND(56&lt;=BG5,BG5&lt;=61),4,IF(AND(62&lt;=BG5,BG5&lt;=65),3,IF(AND(66&lt;=BG5,BG5&lt;=69),2,1)))),IF(AND(26&lt;=Alapadatok!$C5,Alapadatok!$C5&lt;=35),IF(AND(0&lt;=BG5,BG5&lt;=54),5,IF(AND(55&lt;=BG5,BG5&lt;=61),4,IF(AND(62&lt;=BG5,BG5&lt;=65),3,IF(AND(66&lt;=BG5,BG5&lt;=70),2,1)))),IF(AND(36&lt;=Alapadatok!$C5,Alapadatok!$C5&lt;=45),IF(AND(0&lt;=BG5,BG5&lt;=56),5,IF(AND(57&lt;=BG5,BG5&lt;=62),4,IF(AND(63&lt;=BG5,BG5&lt;=66),3,IF(AND(67&lt;=BG5,BG5&lt;=70),2,1)))),IF(AND(46&lt;=Alapadatok!$C5,Alapadatok!$C5&lt;=55),IF(AND(0&lt;=BG5,BG5&lt;=57),5,IF(AND(58&lt;=BG5,BG5&lt;=63),4,IF(AND(64&lt;=BG5,BG5&lt;=67),3,IF(AND(68&lt;=BG5,BG5&lt;=71),2,1)))),IF(AND(56&lt;=Alapadatok!$C5,Alapadatok!$C5&lt;=65),IF(AND(0&lt;=BG5,BG5&lt;=56),5,IF(AND(57&lt;=BG5,BG5&lt;=61),4,IF(AND(62&lt;=BG5,BG5&lt;=67),3,IF(AND(68&lt;=BG5,BG5&lt;=71),2,1)))),IF(65&lt;Alapadatok!$C5,IF(AND(0&lt;=BG5,BG5&lt;=55),5,IF(AND(56&lt;=BG5,BG5&lt;=61),4,IF(AND(62&lt;=BG5,BG5&lt;=65),3,IF(AND(66&lt;=BG5,BG5&lt;=69),2,1))))))))))</f>
        <v>1</v>
      </c>
      <c r="BI5" s="179">
        <f>Table2[[#This Row],[HRR]]</f>
        <v>8</v>
      </c>
      <c r="BJ5" s="186">
        <f t="shared" si="2"/>
        <v>1</v>
      </c>
      <c r="BK5" s="186">
        <f>Table2[[#This Row],[FMS pontszám]]</f>
        <v>11</v>
      </c>
      <c r="BL5" s="186" t="str">
        <f>Table2[[#This Row],[FMS szimmetria]]</f>
        <v>aszimmetrikus</v>
      </c>
      <c r="BM5" s="192">
        <f t="shared" si="3"/>
        <v>1</v>
      </c>
    </row>
    <row r="6" spans="1:65" x14ac:dyDescent="0.2">
      <c r="A6" s="25" t="s">
        <v>219</v>
      </c>
      <c r="B6" s="25">
        <f>Table2[[#This Row],[Cooper-teszt
(méter)]]</f>
        <v>2000</v>
      </c>
      <c r="C6" s="40">
        <f>IF(A6=Alapadatok!$A$2,$AJ$2,IF(A6=Alapadatok!$A$3,$AJ$3,IF(A6=Alapadatok!$A$4,$AJ$4,IF(A6=Alapadatok!$A$5,$AJ$5,IF(A6=Alapadatok!$A$6,$AJ$6,IF(A6=Alapadatok!$A$7,$AJ$7,IF(A6=Alapadatok!$A$8,$AJ$8,IF(A6=Alapadatok!$A$9,$AJ$9,IF(A6=Alapadatok!$A$10,$AJ$10,IF(A6=Alapadatok!$A$11,$AJ$11,IF(A6=Alapadatok!$A$12,$AJ$12,IF(A6=Alapadatok!$A$13,$AJ$13,IF(A6=Alapadatok!$A$14,$AJ$14,IF(A6=Alapadatok!$A$15,$AJ$15,IF(A6=Alapadatok!$A$16,$AJ$16,IF(A6=Alapadatok!$A$17,$AJ$17,IF(A6=Alapadatok!$A$18,$AJ$18,IF(A6=Alapadatok!$A$19,$AJ$19,IF(A6=Alapadatok!$A$20,$AJ$20,IF(A6=Alapadatok!$A$21,$AJ$21,IF(A6=Alapadatok!$A$22,$AJ$22,IF(A6=Alapadatok!$A$23,$AJ$23,IF(A6=Alapadatok!$A$24,$AJ$24,IF(A6=Alapadatok!$A$25,$AJ$25,IF(A6=Alapadatok!$A$26,$AJ$26,IF(A6=Alapadatok!$A$27,$AJ$27,IF(A6=Alapadatok!$A$28,$AJ$28,IF(A6=Alapadatok!$A$29,$AJ$29,""))))))))))))))))))))))))))))</f>
        <v>1</v>
      </c>
      <c r="D6" s="41">
        <f>Table2[[#This Row],[Max. fekvőtámasz
(db)]]</f>
        <v>55</v>
      </c>
      <c r="E6" s="40">
        <f>IF(A6=Alapadatok!$A$2,$AL$2,IF(A6=Alapadatok!$A$3,$AL$3,IF(A6=Alapadatok!$A$4,$AL$4,IF(A6=Alapadatok!$A$5,$AL$5,IF(A6=Alapadatok!$A$6,$AL$6,IF(A6=Alapadatok!$A$7,$AL$7,IF(A6=Alapadatok!$A$8,$AL$8,IF(A6=Alapadatok!$A$9,$AL$9,IF(A6=Alapadatok!$A$10,$AL$10,IF(A6=Alapadatok!$A$11,$AL$11,IF(A6=Alapadatok!$A$12,$AL$12,IF(A6=Alapadatok!$A$13,$AL$13,IF(A6=Alapadatok!$A$14,$AL$14,IF(A6=Alapadatok!$A$15,$AL$15,IF(A6=Alapadatok!$A$16,$AL$16,IF(A6=Alapadatok!$A$17,$AL$17,IF(A6=Alapadatok!$A$18,$AL$18,IF(A6=Alapadatok!$A$19,$AL$19,IF(A6=Alapadatok!$A$20,$AL$20,IF(A6=Alapadatok!$A$21,$AL$21,IF(A6=Alapadatok!$A$22,$AL$22,IF(A6=Alapadatok!$A$23,$AL$23,IF(A6=Alapadatok!$A$24,$AL$24,IF(A6=Alapadatok!$A$25,$AL$25,IF(A6=Alapadatok!$A$26,$AL$26,IF(A6=Alapadatok!$A$27,$AL$27,IF(A6=Alapadatok!$A$28,$AL$28,IF(A6=Alapadatok!$A$29,$AL$29,""))))))))))))))))))))))))))))</f>
        <v>1</v>
      </c>
      <c r="F6" s="41">
        <f>Table2[[#This Row],[Max. guggolás
(db)]]</f>
        <v>85</v>
      </c>
      <c r="G6" s="40">
        <f>IF(A6=Alapadatok!$A$2,$AN$2,IF(A6=Alapadatok!$A$3,$AN$3,IF(A6=Alapadatok!$A$4,$AN$4,IF(A6=Alapadatok!$A$5,$AN$5,IF(A6=Alapadatok!$A$6,$AN$6,IF(A6=Alapadatok!$A$7,$AN$7,IF(A6=Alapadatok!$A$8,$AN$8,IF(A6=Alapadatok!$A$9,$AN$9,IF(A6=Alapadatok!$A$10,$AN$10,IF(A6=Alapadatok!$A$11,$AN$11,IF(A6=Alapadatok!$A$12,$AN$12,IF(A6=Alapadatok!$A$13,$AN$13,IF(A6=Alapadatok!$A$14,$AN$14,IF(A6=Alapadatok!$A$15,$AN$15,IF(A6=Alapadatok!$A$16,$AN$16,IF(A6=Alapadatok!$A$17,$AN$17,IF(A6=Alapadatok!$A$18,$AN$18,IF(A6=Alapadatok!$A$19,$AN$19,IF(A6=Alapadatok!$A$20,$AN$20,IF(A6=Alapadatok!$A$21,$AN$21,IF(A6=Alapadatok!$A$22,$AN$22,IF(A6=Alapadatok!$A$23,$AN$23,IF(A6=Alapadatok!$A$24,$AN$24,IF(A6=Alapadatok!$A$25,$AN$25,IF(A6=Alapadatok!$A$26,$AN$26,IF(A6=Alapadatok!$A$27,$AN$27,IF(A6=Alapadatok!$A$28,$AN$28,IF(A6=Alapadatok!$A$29,$AN$29,""))))))))))))))))))))))))))))</f>
        <v>3</v>
      </c>
      <c r="H6" s="42">
        <f>Table2[[#This Row],[3RM Padon nyomás
(bal) (testsúly%)]]</f>
        <v>0.23529411764705882</v>
      </c>
      <c r="I6" s="41">
        <f>IF(A6=Alapadatok!$A$2,$AP$2,IF(A6=Alapadatok!$A$3,$AP$3,IF(A6=Alapadatok!$A$4,$AP$4,IF(A6=Alapadatok!$A$5,$AP$5,IF(A6=Alapadatok!$A$6,$AP$6,IF(A6=Alapadatok!$A$7,$AP$7,IF(A6=Alapadatok!$A$8,$AP$8,IF(A6=Alapadatok!$A$9,$AP$9,IF(A6=Alapadatok!$A$10,$AP$10,IF(A6=Alapadatok!$A$11,$AP$11,IF(A6=Alapadatok!$A$12,$AP$12,IF(A6=Alapadatok!$A$13,$AP$13,IF(A6=Alapadatok!$A$14,$AP$14,IF(A6=Alapadatok!$A$15,$AP$15,IF(A6=Alapadatok!$A$16,$AP$16,IF(A6=Alapadatok!$A$17,$AP$17,IF(A6=Alapadatok!$A$18,$AP$18,IF(A6=Alapadatok!$A$19,$AP$19,IF(A6=Alapadatok!$A$20,$AP$20,IF(A6=Alapadatok!$A$21,$AP$21,IF(A6=Alapadatok!$A$22,$AP$22,IF(A6=Alapadatok!$A$23,$AP$23,IF(A6=Alapadatok!$A$24,$AP$24,IF(A6=Alapadatok!$A$25,$AP$25,IF(A6=Alapadatok!$A$26,$AP$26,IF(A6=Alapadatok!$A$27,$AP$27,IF(A6=Alapadatok!$A$28,$AP$28,IF(A6=Alapadatok!$A$29,$AP$29,""))))))))))))))))))))))))))))</f>
        <v>2</v>
      </c>
      <c r="J6" s="42">
        <f>Table2[[#This Row],[3RM Padon nyomás
(jobb) (testsúly%)]]</f>
        <v>0.28235294117647058</v>
      </c>
      <c r="K6" s="41">
        <f>IF(A6=Alapadatok!$A$2,$AR$2,IF(A6=Alapadatok!$A$3,$AR$3,IF(A6=Alapadatok!$A$4,$AR$4,IF(A6=Alapadatok!$A$5,$AR$5,IF(A6=Alapadatok!$A$6,$AR$6,IF(A6=Alapadatok!$A$7,$AR$7,IF(A6=Alapadatok!$A$8,$AR$8,IF(A6=Alapadatok!$A$9,$AR$9,IF(A6=Alapadatok!$A$10,$AR$10,IF(A6=Alapadatok!$A$11,$AR$11,IF(A6=Alapadatok!$A$12,$AR$12,IF(A6=Alapadatok!$A$13,$AR$13,IF(A6=Alapadatok!$A$14,$AR$14,IF(A6=Alapadatok!$A$15,$AR$15,IF(A6=Alapadatok!$A$16,$AR$16,IF(A6=Alapadatok!$A$17,$AR$17,IF(A6=Alapadatok!$A$18,$AR$18,IF(A6=Alapadatok!$A$19,$AR$19,IF(A6=Alapadatok!$A$20,$AR$20,IF(A6=Alapadatok!$A$21,$AR$21,IF(A6=Alapadatok!$A$22,$AR$22,IF(A6=Alapadatok!$A$23,$AR$23,IF(A6=Alapadatok!$A$24,$AR$24,IF(A6=Alapadatok!$A$25,$AR$25,IF(A6=Alapadatok!$A$26,$AR$26,IF(A6=Alapadatok!$A$27,$AR$27,IF(A6=Alapadatok!$A$28,$AR$28,IF(A6=Alapadatok!$A$29,$AR$29,""))))))))))))))))))))))))))))</f>
        <v>3</v>
      </c>
      <c r="L6" s="41">
        <f>IF(A6=Alapadatok!$A$2,$AS$2,IF(A6=Alapadatok!$A$3,$AS$3,IF(A6=Alapadatok!$A$4,$AS$4,IF(A6=Alapadatok!$A$5,$AS$5,IF(A6=Alapadatok!$A$6,$AS$6,IF(A6=Alapadatok!$A$7,$AS$7,IF(A6=Alapadatok!$A$8,$AS$8,IF(A6=Alapadatok!$A$9,$AS$9,IF(A6=Alapadatok!$A$10,$AS$10,IF(A6=Alapadatok!$A$11,$AS$11,IF(A6=Alapadatok!$A$12,$AS$12,IF(A6=Alapadatok!$A$13,$AS$13,IF(A6=Alapadatok!$A$14,$AS$14,IF(A6=Alapadatok!$A$15,$AS$15,IF(A6=Alapadatok!$A$16,$AS$16,IF(A6=Alapadatok!$A$17,$AS$17,IF(A6=Alapadatok!$A$18,$AS$18,IF(A6=Alapadatok!$A$19,$AS$19,IF(A6=Alapadatok!$A$20,$AS$20,IF(A6=Alapadatok!$A$21,$AS$21,IF(A6=Alapadatok!$A$22,$AS$22,IF(A6=Alapadatok!$A$23,$AS$23,IF(A6=Alapadatok!$A$24,$AS$24,IF(A6=Alapadatok!$A$25,$AS$25,IF(A6=Alapadatok!$A$26,$AS$26,IF(A6=Alapadatok!$A$27,$AS$27,IF(A6=Alapadatok!$A$28,$AS$28,IF(A6=Alapadatok!$A$29,$AS$29,""))))))))))))))))))))))))))))</f>
        <v>2.5</v>
      </c>
      <c r="M6" s="42">
        <f>Table2[[#This Row],[3RM Egylábas deadlift
(bal) (testsúly%)]]</f>
        <v>0.32941176470588235</v>
      </c>
      <c r="N6" s="40">
        <f>IF(A6=Alapadatok!$A$2,$AU$2,IF(A6=Alapadatok!$A$3,$AU$3,IF(A6=Alapadatok!$A$4,$AU$4,IF(A6=Alapadatok!$A$5,$AU$5,IF(A6=Alapadatok!$A$6,$AU$6,IF(A6=Alapadatok!$A$7,$AU$7,IF(A6=Alapadatok!$A$8,$AU$8,IF(A6=Alapadatok!$A$9,$AU$9,IF(A6=Alapadatok!$A$10,$AU$10,IF(A6=Alapadatok!$A$11,$AU$11,IF(A6=Alapadatok!$A$12,$AU$12,IF(A6=Alapadatok!$A$13,$AU$13,IF(A6=Alapadatok!$A$14,$AU$14,IF(A6=Alapadatok!$A$15,$AU$15,IF(A6=Alapadatok!$A$16,$AU$16,IF(A6=Alapadatok!$A$17,$AU$17,IF(A6=Alapadatok!$A$18,$AU$18,IF(A6=Alapadatok!$A$19,$AU$19,IF(A6=Alapadatok!$A$20,$AU$20,IF(A6=Alapadatok!$A$21,$AU$21,IF(A6=Alapadatok!$A$22,$AU$22,IF(A6=Alapadatok!$A$23,$AU$23,IF(A6=Alapadatok!$A$24,$AU$24,IF(A6=Alapadatok!$A$25,$AU$25,IF(A6=Alapadatok!$A$26,$AU$26,IF(A6=Alapadatok!$A$27,$AU$27,IF(A6=Alapadatok!$A$28,$AU$28,IF(A6=Alapadatok!$A$29,$AU$29,""))))))))))))))))))))))))))))</f>
        <v>1</v>
      </c>
      <c r="O6" s="43">
        <f>Table2[[#This Row],[3RM Egylábas deadlift
(jobb) (testsúly%)]]</f>
        <v>0.32941176470588235</v>
      </c>
      <c r="P6" s="40">
        <f>IF(A6=Alapadatok!$A$2,$AW$2,IF(A6=Alapadatok!$A$3,$AW$3,IF(A6=Alapadatok!$A$4,$AW$4,IF(A6=Alapadatok!$A$5,$AW$5,IF(A6=Alapadatok!$A$6,$AW$6,IF(A6=Alapadatok!$A$7,$AW$7,IF(A6=Alapadatok!$A$8,$AW$8,IF(A6=Alapadatok!$A$9,$AW$9,IF(A6=Alapadatok!$A$10,$AW$10,IF(A6=Alapadatok!$A$11,$AW$11,IF(A6=Alapadatok!$A$12,$AW$12,IF(A6=Alapadatok!$A$13,$AW$13,IF(A6=Alapadatok!$A$14,$AW$14,IF(A6=Alapadatok!$A$15,$AW$15,IF(A6=Alapadatok!$A$16,$AW$16,IF(A6=Alapadatok!$A$17,$AW$17,IF(A6=Alapadatok!$A$18,$AW$18,IF(A6=Alapadatok!$A$19,$AW$19,IF(A6=Alapadatok!$A$20,$AW$20,IF(A6=Alapadatok!$A$21,$AW$21,IF(A6=Alapadatok!$A$22,$AW$22,IF(A6=Alapadatok!$A$23,$AW$23,IF(A6=Alapadatok!$A$24,$AW$24,IF(A6=Alapadatok!$A$25,$AW$25,IF(A6=Alapadatok!$A$26,$AW$26,IF(A6=Alapadatok!$A$27,$AW$27,IF(A6=Alapadatok!$A$28,$AW$28,IF(A6=Alapadatok!$A$29,$AW$29,""))))))))))))))))))))))))))))</f>
        <v>1</v>
      </c>
      <c r="Q6" s="40">
        <f>IF(A6=Alapadatok!$A$2,$AX$2,IF(A6=Alapadatok!$A$3,$AX$3,IF(A6=Alapadatok!$A$4,$AX$4,IF(A6=Alapadatok!$A$5,$AX$5,IF(A6=Alapadatok!$A$6,$AX$6,IF(A6=Alapadatok!$A$7,$AX$7,IF(A6=Alapadatok!$A$8,$AX$8,IF(A6=Alapadatok!$A$9,$AX$9,IF(A6=Alapadatok!$A$10,$AX$10,IF(A6=Alapadatok!$A$11,$AX$11,IF(A6=Alapadatok!$A$12,$AX$12,IF(A6=Alapadatok!$A$13,$AX$13,IF(A6=Alapadatok!$A$14,$AX$14,IF(A6=Alapadatok!$A$15,$AX$15,IF(A6=Alapadatok!$A$16,$AX$16,IF(A6=Alapadatok!$A$17,$AX$17,IF(A6=Alapadatok!$A$18,$AX$18,IF(A6=Alapadatok!$A$19,$AX$19,IF(A6=Alapadatok!$A$20,$AX$20,IF(A6=Alapadatok!$A$21,$AX$21,IF(A6=Alapadatok!$A$22,$AX$22,IF(A6=Alapadatok!$A$23,$AX$23,IF(A6=Alapadatok!$A$24,$AX$24,IF(A6=Alapadatok!$A$25,$AX$25,IF(A6=Alapadatok!$A$26,$AX$26,IF(A6=Alapadatok!$A$27,$AX$27,IF(A6=Alapadatok!$A$28,$AX$28,IF(A6=Alapadatok!$A$29,$AX$29,""))))))))))))))))))))))))))))</f>
        <v>1</v>
      </c>
      <c r="R6" s="41">
        <f>Table2[[#This Row],[Súlypontemelkedés
(cm)]]</f>
        <v>37</v>
      </c>
      <c r="S6" s="41">
        <f>IF(A6=Alapadatok!$A$2,$AZ$2,IF(A6=Alapadatok!$A$3,$AZ$3,IF(A6=Alapadatok!$A$4,$AZ$4,IF(A6=Alapadatok!$A$5,$AZ$5,IF(A6=Alapadatok!$A$6,$AZ$6,IF(A6=Alapadatok!$A$7,$AZ$7,IF(A6=Alapadatok!$A$8,$AZ$8,IF(A6=Alapadatok!$A$9,$AZ$9,IF(A6=Alapadatok!$A$10,$AZ$10,IF(A6=Alapadatok!$A$11,$AZ$11,IF(A6=Alapadatok!$A$12,$AZ$12,IF(A6=Alapadatok!$A$13,$AZ$13,IF(A6=Alapadatok!$A$14,$AZ$14,IF(A6=Alapadatok!$A$15,$AZ$15,IF(A6=Alapadatok!$A$16,$AZ$16,IF(A6=Alapadatok!$A$17,$AZ$17,IF(A6=Alapadatok!$A$18,$AZ$18,IF(A6=Alapadatok!$A$19,$AZ$19,IF(A6=Alapadatok!$A$20,$AZ$20,IF(A6=Alapadatok!$A$21,$AZ$21,IF(A6=Alapadatok!$A$22,$AZ$22,IF(A6=Alapadatok!$A$23,$AZ$23,IF(A6=Alapadatok!$A$24,$AZ$24,IF(A6=Alapadatok!$A$25,$AZ$25,IF(A6=Alapadatok!$A$26,$AZ$26,IF(A6=Alapadatok!$A$27,$AZ$27,IF(A6=Alapadatok!$A$28,$AZ$28,IF(A6=Alapadatok!$A$29,$AZ$29,""))))))))))))))))))))))))))))</f>
        <v>2</v>
      </c>
      <c r="T6" s="41">
        <f>Table2[[#This Row],[10 mp fekvőtámasz
(db)]]</f>
        <v>7</v>
      </c>
      <c r="U6" s="44">
        <f>IF(A6=Alapadatok!$A$2,$BB$2,IF(A6=Alapadatok!$A$3,$BB$3,IF(A6=Alapadatok!$A$4,$BB$4,IF(A6=Alapadatok!$A$5,$BB$5,IF(A6=Alapadatok!$A$6,$BB$6,IF(A6=Alapadatok!$A$7,$BB$7,IF(A6=Alapadatok!$A$8,$BB$8,IF(A6=Alapadatok!$A$9,$BB$9,IF(A6=Alapadatok!$A$10,$BB$10,IF(A6=Alapadatok!$A$11,$BB$11,IF(A6=Alapadatok!$A$12,$BB$12,IF(A6=Alapadatok!$A$13,$BB$13,IF(A6=Alapadatok!$A$14,$BB$14,IF(A6=Alapadatok!$A$15,$BB$15,IF(A6=Alapadatok!$A$16,$BB$16,IF(A6=Alapadatok!$A$17,$BB$17,IF(A6=Alapadatok!$A$18,$BB$18,IF(A6=Alapadatok!$A$19,$BB$19,IF(A6=Alapadatok!$A$20,$BB$20,IF(A6=Alapadatok!$A$21,$BB$21,IF(A6=Alapadatok!$A$22,$BB$22,IF(A6=Alapadatok!$A$23,$BB$23,IF(A6=Alapadatok!$A$24,$BB$24,IF(A6=Alapadatok!$A$25,$BB$25,IF(A6=Alapadatok!$A$26,$BB$26,IF(A6=Alapadatok!$A$27,$BB$27,IF(A6=Alapadatok!$A$28,$BB$28,IF(A6=Alapadatok!$A$29,$BB$29,""))))))))))))))))))))))))))))</f>
        <v>1</v>
      </c>
      <c r="V6" s="44">
        <f>Table2[[#This Row],[3x Súlypontemelkedés
(összesen) (cm)]]</f>
        <v>108</v>
      </c>
      <c r="W6" s="44">
        <f>IF(A6=Alapadatok!$A$2,$BD$2,IF(A6=Alapadatok!$A$3,$BD$3,IF(A6=Alapadatok!$A$4,$BD$4,IF(A6=Alapadatok!$A$5,$BD$5,IF(A6=Alapadatok!$A$6,$BD$6,IF(A6=Alapadatok!$A$7,$BD$7,IF(A6=Alapadatok!$A$8,$BD$8,IF(A6=Alapadatok!$A$9,$BD$9,IF(A6=Alapadatok!$A$10,$BD$10,IF(A6=Alapadatok!$A$11,$BD$11,IF(A6=Alapadatok!$A$12,$BD$12,IF(A6=Alapadatok!$A$13,$BD$13,IF(A6=Alapadatok!$A$14,$BD$14,IF(A6=Alapadatok!$A$15,$BD$15,IF(A6=Alapadatok!$A$16,$BD$16,IF(A6=Alapadatok!$A$17,$BD$17,IF(A6=Alapadatok!$A$18,$BD$18,IF(A6=Alapadatok!$A$19,$BD$19,IF(A6=Alapadatok!$A$20,$BD$20,IF(A6=Alapadatok!$A$21,$BD$21,IF(A6=Alapadatok!$A$22,$BD$22,IF(A6=Alapadatok!$A$23,$BD$23,IF(A6=Alapadatok!$A$24,$BD$24,IF(A6=Alapadatok!$A$25,$BD$25,IF(A6=Alapadatok!$A$26,$BD$26,IF(A6=Alapadatok!$A$27,$BD$27,IF(A6=Alapadatok!$A$28,$BD$28,IF(A6=Alapadatok!$A$29,$BD$29,""))))))))))))))))))))))))))))</f>
        <v>2</v>
      </c>
      <c r="X6" s="44">
        <f>Table2[[#This Row],[3x 10 mp fekvőtámasz
(összesen) (db)]]</f>
        <v>19</v>
      </c>
      <c r="Y6" s="44">
        <f>IF(A6=Alapadatok!$A$2,$BF$2,IF(A6=Alapadatok!$A$3,$BF$3,IF(A6=Alapadatok!$A$4,$BF$4,IF(A6=Alapadatok!$A$5,$BF$5,IF(A6=Alapadatok!$A$6,$BF$6,IF(A6=Alapadatok!$A$7,$BF$7,IF(A6=Alapadatok!$A$8,$BF$8,IF(A6=Alapadatok!$A$9,$BF$9,IF(A6=Alapadatok!$A$10,$BF$10,IF(A6=Alapadatok!$A$11,$BF$11,IF(A6=Alapadatok!$A$12,$BF$12,IF(A6=Alapadatok!$A$13,$BF$13,IF(A6=Alapadatok!$A$14,$BF$14,IF(A6=Alapadatok!$A$15,$BF$15,IF(A6=Alapadatok!$A$16,$BF$16,IF(A6=Alapadatok!$A$17,$BF$17,IF(A6=Alapadatok!$A$18,$BF$18,IF(A6=Alapadatok!$A$19,$BF$19,IF(A6=Alapadatok!$A$20,$BF$20,IF(A6=Alapadatok!$A$21,$BF$21,IF(A6=Alapadatok!$A$22,$BF$22,IF(A6=Alapadatok!$A$23,$BF$23,IF(A6=Alapadatok!$A$24,$BF$24,IF(A6=Alapadatok!$A$25,$BF$25,IF(A6=Alapadatok!$A$26,$BF$26,IF(A6=Alapadatok!$A$27,$BF$27,IF(A6=Alapadatok!$A$28,$BF$28,IF(A6=Alapadatok!$A$29,$BF$29,""))))))))))))))))))))))))))))</f>
        <v>1</v>
      </c>
      <c r="Z6" s="44">
        <f>Table2[[#This Row],[RHR]]</f>
        <v>70</v>
      </c>
      <c r="AA6" s="45">
        <f>IF(A6=Alapadatok!$A$2,$BH$2,IF(A6=Alapadatok!$A$3,$BH$3,IF(A6=Alapadatok!$A$4,$BH$4,IF(A6=Alapadatok!$A$5,$BH$5,IF(A6=Alapadatok!$A$6,$BH$6,IF(A6=Alapadatok!$A$7,$BH$7,IF(A6=Alapadatok!$A$8,$BH$8,IF(A6=Alapadatok!$A$9,$BH$9,IF(A6=Alapadatok!$A$10,$BH$10,IF(A6=Alapadatok!$A$11,$BH$11,IF(A6=Alapadatok!$A$12,$BH$12,IF(A6=Alapadatok!$A$13,$BH$13,IF(A6=Alapadatok!$A$14,$BH$14,IF(A6=Alapadatok!$A$15,$BH$15,IF(A6=Alapadatok!$A$16,$BH$16,IF(A6=Alapadatok!$A$17,$BH$17,IF(A6=Alapadatok!$A$18,$BH$18,IF(A6=Alapadatok!$A$19,$BH$19,IF(A6=Alapadatok!$A$20,$BH$20,IF(A6=Alapadatok!$A$21,$BH$21,IF(A6=Alapadatok!$A$22,$BH$22,IF(A6=Alapadatok!$A$23,$BH$23,IF(A6=Alapadatok!$A$24,$BH$24,IF(A6=Alapadatok!$A$25,$BH$25,IF(A6=Alapadatok!$A$26,$BH$26,IF(A6=Alapadatok!$A$27,$BH$27,IF(A6=Alapadatok!$A$28,$BH$28,IF(A6=Alapadatok!$A$29,$BH$29,""))))))))))))))))))))))))))))</f>
        <v>2</v>
      </c>
      <c r="AB6" s="44">
        <f>Table2[[#This Row],[HRR]]</f>
        <v>17</v>
      </c>
      <c r="AC6" s="45">
        <f>IF(A6=Alapadatok!$A$2,$BJ$2,IF(A6=Alapadatok!$A$3,$BJ$3,IF(A6=Alapadatok!$A$4,$BJ$4,IF(A6=Alapadatok!$A$5,$BJ$5,IF(A6=Alapadatok!$A$6,$BJ$6,IF(A6=Alapadatok!$A$7,$BJ$7,IF(A6=Alapadatok!$A$8,$BJ$8,IF(A6=Alapadatok!$A$9,$BJ$9,IF(A6=Alapadatok!$A$10,$BJ$10,IF(A6=Alapadatok!$A$11,$BJ$11,IF(A6=Alapadatok!$A$12,$BJ$12,IF(A6=Alapadatok!$A$13,$BJ$13,IF(A6=Alapadatok!$A$14,$BJ$14,IF(A6=Alapadatok!$A$15,$BJ$15,IF(A6=Alapadatok!$A$16,$BJ$16,IF(A6=Alapadatok!$A$17,$BJ$17,IF(A6=Alapadatok!$A$18,$BJ$18,IF(A6=Alapadatok!$A$19,$BJ$19,IF(A6=Alapadatok!$A$20,$BJ$20,IF(A6=Alapadatok!$A$21,$BJ$21,IF(A6=Alapadatok!$A$22,$BJ$22,IF(A6=Alapadatok!$A$23,$BJ$23,IF(A6=Alapadatok!$A$24,$BJ$24,IF(A6=Alapadatok!$A$25,$BJ$25,IF(A6=Alapadatok!$A$26,$BJ$26,IF(A6=Alapadatok!$A$27,$BJ$27,IF(A6=Alapadatok!$A$28,$BJ$28,IF(A6=Alapadatok!$A$29,$BJ$29,""))))))))))))))))))))))))))))</f>
        <v>1</v>
      </c>
      <c r="AD6" s="45">
        <f>Table2[[#This Row],[FMS pontszám]]</f>
        <v>14</v>
      </c>
      <c r="AE6" s="45" t="str">
        <f>Table2[[#This Row],[FMS szimmetria]]</f>
        <v>aszimmetrikus</v>
      </c>
      <c r="AF6" s="142">
        <f>IF(A6=Alapadatok!$A$2,$BM$2,IF(A6=Alapadatok!$A$3,$BM$3,IF(A6=Alapadatok!$A$4,$BM$4,IF(A6=Alapadatok!$A$5,$BM$5,IF(A6=Alapadatok!$A$6,$BM$6,IF(A6=Alapadatok!$A$7,$BM$7,IF(A6=Alapadatok!$A$8,$BM$8,IF(A6=Alapadatok!$A$9,$BM$9,IF(A6=Alapadatok!$A$10,$BM$10,IF(A6=Alapadatok!$A$11,$BM$11,IF(A6=Alapadatok!$A$12,$BM$12,IF(A6=Alapadatok!$A$13,$BM$13,IF(A6=Alapadatok!$A$14,$BM$14,IF(A6=Alapadatok!$A$15,$BM$15,IF(A6=Alapadatok!$A$16,$BM$16,IF(A6=Alapadatok!$A$17,$BM$17,IF(A6=Alapadatok!$A$18,$BM$18,IF(A6=Alapadatok!$A$19,$BM$19,IF(A6=Alapadatok!$A$20,$BM$20,IF(A6=Alapadatok!$A$21,$BM$21,IF(A6=Alapadatok!$A$22,$BM$22,IF(A6=Alapadatok!$A$23,$BM$23,IF(A6=Alapadatok!$A$24,$BM$24,IF(A6=Alapadatok!$A$25,$BM$25,IF(A6=Alapadatok!$A$26,$BM$26,IF(A6=Alapadatok!$A$27,$BM$27,IF(A6=Alapadatok!$A$28,$BM$28,IF(A6=Alapadatok!$A$29,$BM$29,""))))))))))))))))))))))))))))</f>
        <v>3</v>
      </c>
      <c r="AH6" t="str">
        <f>Alapadatok!A6</f>
        <v>J.Z.</v>
      </c>
      <c r="AI6" s="172">
        <f>Table2[[#This Row],[VO2max]]</f>
        <v>33.424994410909903</v>
      </c>
      <c r="AJ6" s="170">
        <f>IF(Alapadatok!$B6="férfi",IF(Alapadatok!$C6&lt;=29,IF(AND(0&lt;=AI6,AI6&lt;42),1,IF(AND(42&lt;=AI6,AI6&lt;46),2,IF(AND(46&lt;=AI6,AI6&lt;51),3,IF(AND(51&lt;=AI6,AI6&lt;55),4,5)))),IF(AND(30&lt;=Alapadatok!$C6,Alapadatok!$C6&lt;=39),IF(AND(0&lt;=AI6,AI6&lt;41),1,IF(AND(41&lt;=AI6,AI6&lt;44),2,IF(AND(44&lt;=AI6,AI6&lt;48),3,IF(AND(48&lt;=AI6,AI6&lt;53),4,5)))),IF(AND(40&lt;=Alapadatok!$C6,Alapadatok!$C6&lt;=49),IF(AND(0&lt;=AI6,AI6&lt;38),1,IF(AND(38&lt;=AI6,AI6&lt;42),2,IF(AND(42&lt;=AI6,AI6&lt;46),3,IF(AND(46&lt;=AI6,AI6&lt;52),4,5)))),IF(AND(50&lt;=Alapadatok!$C6,Alapadatok!$C6&lt;=59),IF(AND(0&lt;=AI6,AI6&lt;35),1,IF(AND(35&lt;=AI6,AI6&lt;38),2,IF(AND(38&lt;=AI6,AI6&lt;43),3,IF(AND(43&lt;=AI6,AI6&lt;49),4,5)))),IF(60&lt;=Alapadatok!$C6,IF(AND(0&lt;=AI6,AI6&lt;31),1,IF(AND(31&lt;=AI6,AI6&lt;35),2,IF(AND(35&lt;=AI6,AI6&lt;39),3,IF(AND(39&lt;=AI6,AI6&lt;45),4,5))))))))),IF(Alapadatok!$C6&lt;=29,IF(AND(0&lt;=AI6,AI6&lt;36),1,IF(AND(36&lt;=AI6,AI6&lt;40),2,IF(AND(40&lt;=AI6,AI6&lt;44),3,IF(AND(44&lt;=AI6,AI6&lt;49),4,5)))),IF(AND(30&lt;=Alapadatok!$C6,Alapadatok!$C6&lt;=39),IF(AND(0&lt;=AI6,AI6&lt;34),1,IF(AND(34&lt;=AI6,AI6&lt;37),2,IF(AND(37&lt;=AI6,AI6&lt;41),3,IF(AND(41&lt;=AI6,AI6&lt;45),4,5)))),IF(AND(40&lt;=Alapadatok!$C6,Alapadatok!$C6&lt;=49),IF(AND(0&lt;=AI6,AI6&lt;32),1,IF(AND(32&lt;=AI6,AI6&lt;35),2,IF(AND(35&lt;=AI6,AI6&lt;39),3,IF(AND(39&lt;=AI6,AI6&lt;44),4,5)))),IF(AND(50&lt;=Alapadatok!$C6,Alapadatok!$C6&lt;=59),IF(AND(0&lt;=AI6,AI6&lt;25),1,IF(AND(25&lt;=AI6,AI6&lt;29),2,IF(AND(29&lt;=AI6,AI6&lt;31),3,IF(AND(31&lt;=AI6,AI6&lt;34),4,5)))),IF(60&lt;=Alapadatok!$C6,IF(AND(0&lt;=AI6,AI6&lt;26),1,IF(AND(26&lt;=AI6,AI6&lt;29),2,IF(AND(29&lt;=AI6,AI6&lt;32),3,IF(AND(32&lt;=AI6,AI6&lt;35),4,5))))))))))</f>
        <v>1</v>
      </c>
      <c r="AK6" s="176">
        <f>Table2[[#This Row],[Max. fekvőtámasz
(db)]]</f>
        <v>55</v>
      </c>
      <c r="AL6" s="170">
        <f>IF(Alapadatok!$B6="férfi",IF(AND(0&lt;AK6,AK6&lt;60),1,IF(AND(60&lt;=AK6,AK6&lt;80),2,IF(AND(80&lt;=AK6,AK6&lt;100),3,IF(AND(100&lt;=AK6,AK6&lt;115),4,IF(115&lt;=AK6,5))))),IF(AND(0&lt;AK6,AK6&lt;60),1,IF(AND(60&lt;=AK6,AK6&lt;80),2,IF(AND(80&lt;=AK6,AK6&lt;100),3,IF(AND(100&lt;=AK6,AK6&lt;115),4,IF(115&lt;=AK6,5))))))</f>
        <v>1</v>
      </c>
      <c r="AM6" s="176">
        <f>Table2[[#This Row],[Max. guggolás
(db)]]</f>
        <v>85</v>
      </c>
      <c r="AN6" s="170">
        <f>IF(Alapadatok!$B6="férfi",IF(AND(0&lt;AM6,AM6&lt;60),1,IF(AND(60&lt;=AM6,AM6&lt;80),2,IF(AND(80&lt;=AM6,AM6&lt;100),3,IF(AND(100&lt;=AM6,AM6&lt;115),4,IF(115&lt;=AM6,5))))),IF(AND(0&lt;AM6,AM6&lt;40),1,IF(AND(40&lt;=AM6,AM6&lt;60),2,IF(AND(60&lt;=AM6,AM6&lt;80),3,IF(AND(80&lt;=AM6,AM6&lt;100),4,IF(100&lt;=AM6,5))))))</f>
        <v>3</v>
      </c>
      <c r="AO6" s="177">
        <f>Table2[[#This Row],[3RM Padon nyomás
(bal) (testsúly%)]]</f>
        <v>0.23529411764705882</v>
      </c>
      <c r="AP6" s="171">
        <f>IF(Alapadatok!$B6="férfi",IF(AND(0&lt;=AO6,AO6&lt;0.2),1,IF(AND(0.2&lt;=AO6,AO6&lt;0.25),2,IF(AND(0.25&lt;=AO6,AO6&lt;0.3),3,IF(AND(0.3&lt;=AO6,AO6&lt;0.35),4,IF(0.35&lt;=AO6,5))))),IF(AND(0&lt;=AO6,AO6&lt;0.1),1,IF(AND(0.1&lt;=AO6,AO6&lt;0.15),2,IF(AND(0.15&lt;=AO6,AO6&lt;0.2),3,IF(AND(0.2&lt;=AO6,AO6&lt;0.25),4,IF(0.25&lt;=AO6,5))))))</f>
        <v>2</v>
      </c>
      <c r="AQ6" s="177">
        <f>Table2[[#This Row],[3RM Padon nyomás
(jobb) (testsúly%)]]</f>
        <v>0.28235294117647058</v>
      </c>
      <c r="AR6" s="171">
        <f>IF(Alapadatok!$B6="férfi",IF(AND(0&lt;=AQ6,AQ6&lt;0.2),1,IF(AND(0.2&lt;=AQ6,AQ6&lt;0.25),2,IF(AND(0.25&lt;=AQ6,AQ6&lt;0.3),3,IF(AND(0.3&lt;=AQ6,AQ6&lt;0.35),4,IF(0.35&lt;=AQ6,5))))),IF(AND(0&lt;=AQ6,AQ6&lt;0.1),1,IF(AND(0.1&lt;=AQ6,AQ6&lt;0.15),2,IF(AND(0.15&lt;=AQ6,AQ6&lt;0.2),3,IF(AND(0.2&lt;=AQ6,AQ6&lt;0.25),4,IF(0.25&lt;=AQ6,5))))))</f>
        <v>3</v>
      </c>
      <c r="AS6" s="176">
        <f t="shared" si="0"/>
        <v>2.5</v>
      </c>
      <c r="AT6" s="177">
        <f>Table2[[#This Row],[3RM Egylábas deadlift
(bal) (testsúly%)]]</f>
        <v>0.32941176470588235</v>
      </c>
      <c r="AU6" s="170">
        <f>IF(Alapadatok!$B6="férfi",IF(AND(0&lt;=AT6,AT6&lt;0.8),1,IF(AND(0.8&lt;=AT6,AT6&lt;0.85),2,IF(AND(0.85&lt;=AT6,AT6&lt;0.9),3,IF(AND(0.9&lt;=AT6,AT6&lt;1),4,IF(1&lt;=AT6,5))))),IF(AND(0&lt;=AT6,AT6&lt;0.6),1,IF(AND(0.6&lt;=AT6,AT6&lt;0.65),2,IF(AND(0.65&lt;=AT6,AT6&lt;0.7),3,IF(AND(0.7&lt;=AT6,AT6&lt;0.75),4,IF(0.75&lt;=AT6,5))))))</f>
        <v>1</v>
      </c>
      <c r="AV6" s="178">
        <f>Table2[[#This Row],[3RM Egylábas deadlift
(jobb) (testsúly%)]]</f>
        <v>0.32941176470588235</v>
      </c>
      <c r="AW6" s="170">
        <f>IF(Alapadatok!$B6="férfi",IF(AND(0&lt;=AV6,AV6&lt;0.8),1,IF(AND(0.8&lt;=AV6,AV6&lt;0.85),2,IF(AND(0.85&lt;=AV6,AV6&lt;0.9),3,IF(AND(0.9&lt;=AV6,AV6&lt;1),4,IF(1&lt;=AV6,5))))),IF(AND(0&lt;=AV6,AV6&lt;0.6),1,IF(AND(0.6&lt;=AV6,AV6&lt;0.65),2,IF(AND(0.65&lt;=AV6,AV6&lt;0.7),3,IF(AND(0.7&lt;=AV6,AV6&lt;0.75),4,IF(0.75&lt;=AV6,5))))))</f>
        <v>1</v>
      </c>
      <c r="AX6" s="175">
        <f t="shared" si="1"/>
        <v>1</v>
      </c>
      <c r="AY6" s="176">
        <f>Table2[[#This Row],[Súlypontemelkedés
(cm)]]</f>
        <v>37</v>
      </c>
      <c r="AZ6" s="171">
        <f>IF(Alapadatok!$B6="férfi",IF(AND(0&lt;=AY6,AY6&lt;31),1,IF(AND(31&lt;=AY6,AY6&lt;41),2,IF(AND(41&lt;=AY6,AY6&lt;51),3,IF(AND(51&lt;=AY6,AY6&lt;61),4,IF(61&lt;=AY6,5))))),IF(AND(0&lt;=AY6,AY6&lt;21),1,IF(AND(21&lt;=AY6,AY6&lt;31),2,IF(AND(31&lt;=AY6,AY6&lt;41),3,IF(AND(41&lt;=AY6,AY6&lt;51),4,IF(51&lt;=AY6,5))))))</f>
        <v>2</v>
      </c>
      <c r="BA6" s="176">
        <f>Table2[[#This Row],[10 mp fekvőtámasz
(db)]]</f>
        <v>7</v>
      </c>
      <c r="BB6" s="174">
        <f>IF(Alapadatok!$B6="férfi",IF(AND(0&lt;=BA6,BA6&lt;12),1,IF(AND(12&lt;=BA6,BA6&lt;15),2,IF(AND(15&lt;=BA6,BA6&lt;20),3,IF(AND(20&lt;=BA6,BA6&lt;25),4,IF(25&lt;=BA6,5))))),IF(AND(0&lt;=BA6,BA6&lt;10),1,IF(AND(10&lt;=BA6,BA6&lt;12),2,IF(AND(12&lt;=BA6,BA6&lt;16),3,IF(AND(16&lt;=BA6,BA6&lt;20),4,IF(20&lt;=BA6,5))))))</f>
        <v>1</v>
      </c>
      <c r="BC6" s="179">
        <f>Table2[[#This Row],[3x Súlypontemelkedés
(összesen) (cm)]]</f>
        <v>108</v>
      </c>
      <c r="BD6" s="174">
        <f>IF(Alapadatok!$B6="férfi",IF(AND(0&lt;=BC6,BC6&lt;82),1,IF(AND(82&lt;=BC6,BC6&lt;109),2,IF(AND(109&lt;=BC6,BC6&lt;136),3,IF(AND(136&lt;=BC6,BC6&lt;163),4,IF(163&lt;=BC6,5))))),IF(AND(0&lt;=BC6,BC6&lt;53),1,IF(AND(53&lt;=BC6,BC6&lt;82),2,IF(AND(82&lt;=BC6,BC6&lt;109),3,IF(AND(109&lt;=BC6,BC6&lt;136),4,IF(136&lt;=BC6,5))))))</f>
        <v>2</v>
      </c>
      <c r="BE6" s="179">
        <f>Table2[[#This Row],[3x 10 mp fekvőtámasz
(összesen) (db)]]</f>
        <v>19</v>
      </c>
      <c r="BF6" s="174">
        <f>IF(Alapadatok!$B6="férfi",IF(AND(0&lt;=BE6,BE6&lt;32),1,IF(AND(32&lt;=BE6,BE6&lt;41),2,IF(AND(41&lt;=BE6,BE6&lt;54),3,IF(AND(54&lt;=BE6,BE6&lt;68),4,IF(68&lt;=BE6,5))))),IF(AND(0&lt;=BE6,BE6&lt;27),1,IF(AND(27&lt;=BE6,BE6&lt;32),2,IF(AND(32&lt;=BE6,BE6&lt;43),3,IF(AND(43&lt;=BE6,BE6&lt;54),4,IF(54&lt;=BE6,5))))))</f>
        <v>1</v>
      </c>
      <c r="BG6" s="179">
        <f>Table2[[#This Row],[RHR]]</f>
        <v>70</v>
      </c>
      <c r="BH6" s="185">
        <f>IF(Alapadatok!$C6&lt;=25,IF(AND(0&lt;=BG6,BG6&lt;=55),5,IF(AND(56&lt;=BG6,BG6&lt;=61),4,IF(AND(62&lt;=BG6,BG6&lt;=65),3,IF(AND(66&lt;=BG6,BG6&lt;=69),2,1)))),IF(AND(26&lt;=Alapadatok!$C6,Alapadatok!$C6&lt;=35),IF(AND(0&lt;=BG6,BG6&lt;=54),5,IF(AND(55&lt;=BG6,BG6&lt;=61),4,IF(AND(62&lt;=BG6,BG6&lt;=65),3,IF(AND(66&lt;=BG6,BG6&lt;=70),2,1)))),IF(AND(36&lt;=Alapadatok!$C6,Alapadatok!$C6&lt;=45),IF(AND(0&lt;=BG6,BG6&lt;=56),5,IF(AND(57&lt;=BG6,BG6&lt;=62),4,IF(AND(63&lt;=BG6,BG6&lt;=66),3,IF(AND(67&lt;=BG6,BG6&lt;=70),2,1)))),IF(AND(46&lt;=Alapadatok!$C6,Alapadatok!$C6&lt;=55),IF(AND(0&lt;=BG6,BG6&lt;=57),5,IF(AND(58&lt;=BG6,BG6&lt;=63),4,IF(AND(64&lt;=BG6,BG6&lt;=67),3,IF(AND(68&lt;=BG6,BG6&lt;=71),2,1)))),IF(AND(56&lt;=Alapadatok!$C6,Alapadatok!$C6&lt;=65),IF(AND(0&lt;=BG6,BG6&lt;=56),5,IF(AND(57&lt;=BG6,BG6&lt;=61),4,IF(AND(62&lt;=BG6,BG6&lt;=67),3,IF(AND(68&lt;=BG6,BG6&lt;=71),2,1)))),IF(65&lt;Alapadatok!$C6,IF(AND(0&lt;=BG6,BG6&lt;=55),5,IF(AND(56&lt;=BG6,BG6&lt;=61),4,IF(AND(62&lt;=BG6,BG6&lt;=65),3,IF(AND(66&lt;=BG6,BG6&lt;=69),2,1))))))))))</f>
        <v>2</v>
      </c>
      <c r="BI6" s="179">
        <f>Table2[[#This Row],[HRR]]</f>
        <v>17</v>
      </c>
      <c r="BJ6" s="186">
        <f t="shared" si="2"/>
        <v>1</v>
      </c>
      <c r="BK6" s="186">
        <f>Table2[[#This Row],[FMS pontszám]]</f>
        <v>14</v>
      </c>
      <c r="BL6" s="186" t="str">
        <f>Table2[[#This Row],[FMS szimmetria]]</f>
        <v>aszimmetrikus</v>
      </c>
      <c r="BM6" s="192">
        <f t="shared" si="3"/>
        <v>3</v>
      </c>
    </row>
    <row r="7" spans="1:65" x14ac:dyDescent="0.2">
      <c r="A7" s="25" t="s">
        <v>220</v>
      </c>
      <c r="B7" s="25">
        <f>Table2[[#This Row],[Cooper-teszt
(méter)]]</f>
        <v>2000</v>
      </c>
      <c r="C7" s="40">
        <f>IF(A7=Alapadatok!$A$2,$AJ$2,IF(A7=Alapadatok!$A$3,$AJ$3,IF(A7=Alapadatok!$A$4,$AJ$4,IF(A7=Alapadatok!$A$5,$AJ$5,IF(A7=Alapadatok!$A$6,$AJ$6,IF(A7=Alapadatok!$A$7,$AJ$7,IF(A7=Alapadatok!$A$8,$AJ$8,IF(A7=Alapadatok!$A$9,$AJ$9,IF(A7=Alapadatok!$A$10,$AJ$10,IF(A7=Alapadatok!$A$11,$AJ$11,IF(A7=Alapadatok!$A$12,$AJ$12,IF(A7=Alapadatok!$A$13,$AJ$13,IF(A7=Alapadatok!$A$14,$AJ$14,IF(A7=Alapadatok!$A$15,$AJ$15,IF(A7=Alapadatok!$A$16,$AJ$16,IF(A7=Alapadatok!$A$17,$AJ$17,IF(A7=Alapadatok!$A$18,$AJ$18,IF(A7=Alapadatok!$A$19,$AJ$19,IF(A7=Alapadatok!$A$20,$AJ$20,IF(A7=Alapadatok!$A$21,$AJ$21,IF(A7=Alapadatok!$A$22,$AJ$22,IF(A7=Alapadatok!$A$23,$AJ$23,IF(A7=Alapadatok!$A$24,$AJ$24,IF(A7=Alapadatok!$A$25,$AJ$25,IF(A7=Alapadatok!$A$26,$AJ$26,IF(A7=Alapadatok!$A$27,$AJ$27,IF(A7=Alapadatok!$A$28,$AJ$28,IF(A7=Alapadatok!$A$29,$AJ$29,""))))))))))))))))))))))))))))</f>
        <v>1</v>
      </c>
      <c r="D7" s="41">
        <f>Table2[[#This Row],[Max. fekvőtámasz
(db)]]</f>
        <v>42</v>
      </c>
      <c r="E7" s="40">
        <f>IF(A7=Alapadatok!$A$2,$AL$2,IF(A7=Alapadatok!$A$3,$AL$3,IF(A7=Alapadatok!$A$4,$AL$4,IF(A7=Alapadatok!$A$5,$AL$5,IF(A7=Alapadatok!$A$6,$AL$6,IF(A7=Alapadatok!$A$7,$AL$7,IF(A7=Alapadatok!$A$8,$AL$8,IF(A7=Alapadatok!$A$9,$AL$9,IF(A7=Alapadatok!$A$10,$AL$10,IF(A7=Alapadatok!$A$11,$AL$11,IF(A7=Alapadatok!$A$12,$AL$12,IF(A7=Alapadatok!$A$13,$AL$13,IF(A7=Alapadatok!$A$14,$AL$14,IF(A7=Alapadatok!$A$15,$AL$15,IF(A7=Alapadatok!$A$16,$AL$16,IF(A7=Alapadatok!$A$17,$AL$17,IF(A7=Alapadatok!$A$18,$AL$18,IF(A7=Alapadatok!$A$19,$AL$19,IF(A7=Alapadatok!$A$20,$AL$20,IF(A7=Alapadatok!$A$21,$AL$21,IF(A7=Alapadatok!$A$22,$AL$22,IF(A7=Alapadatok!$A$23,$AL$23,IF(A7=Alapadatok!$A$24,$AL$24,IF(A7=Alapadatok!$A$25,$AL$25,IF(A7=Alapadatok!$A$26,$AL$26,IF(A7=Alapadatok!$A$27,$AL$27,IF(A7=Alapadatok!$A$28,$AL$28,IF(A7=Alapadatok!$A$29,$AL$29,""))))))))))))))))))))))))))))</f>
        <v>1</v>
      </c>
      <c r="F7" s="41">
        <f>Table2[[#This Row],[Max. guggolás
(db)]]</f>
        <v>137</v>
      </c>
      <c r="G7" s="40">
        <f>IF(A7=Alapadatok!$A$2,$AN$2,IF(A7=Alapadatok!$A$3,$AN$3,IF(A7=Alapadatok!$A$4,$AN$4,IF(A7=Alapadatok!$A$5,$AN$5,IF(A7=Alapadatok!$A$6,$AN$6,IF(A7=Alapadatok!$A$7,$AN$7,IF(A7=Alapadatok!$A$8,$AN$8,IF(A7=Alapadatok!$A$9,$AN$9,IF(A7=Alapadatok!$A$10,$AN$10,IF(A7=Alapadatok!$A$11,$AN$11,IF(A7=Alapadatok!$A$12,$AN$12,IF(A7=Alapadatok!$A$13,$AN$13,IF(A7=Alapadatok!$A$14,$AN$14,IF(A7=Alapadatok!$A$15,$AN$15,IF(A7=Alapadatok!$A$16,$AN$16,IF(A7=Alapadatok!$A$17,$AN$17,IF(A7=Alapadatok!$A$18,$AN$18,IF(A7=Alapadatok!$A$19,$AN$19,IF(A7=Alapadatok!$A$20,$AN$20,IF(A7=Alapadatok!$A$21,$AN$21,IF(A7=Alapadatok!$A$22,$AN$22,IF(A7=Alapadatok!$A$23,$AN$23,IF(A7=Alapadatok!$A$24,$AN$24,IF(A7=Alapadatok!$A$25,$AN$25,IF(A7=Alapadatok!$A$26,$AN$26,IF(A7=Alapadatok!$A$27,$AN$27,IF(A7=Alapadatok!$A$28,$AN$28,IF(A7=Alapadatok!$A$29,$AN$29,""))))))))))))))))))))))))))))</f>
        <v>5</v>
      </c>
      <c r="H7" s="42">
        <f>Table2[[#This Row],[3RM Padon nyomás
(bal) (testsúly%)]]</f>
        <v>0.29090909090909089</v>
      </c>
      <c r="I7" s="41">
        <f>IF(A7=Alapadatok!$A$2,$AP$2,IF(A7=Alapadatok!$A$3,$AP$3,IF(A7=Alapadatok!$A$4,$AP$4,IF(A7=Alapadatok!$A$5,$AP$5,IF(A7=Alapadatok!$A$6,$AP$6,IF(A7=Alapadatok!$A$7,$AP$7,IF(A7=Alapadatok!$A$8,$AP$8,IF(A7=Alapadatok!$A$9,$AP$9,IF(A7=Alapadatok!$A$10,$AP$10,IF(A7=Alapadatok!$A$11,$AP$11,IF(A7=Alapadatok!$A$12,$AP$12,IF(A7=Alapadatok!$A$13,$AP$13,IF(A7=Alapadatok!$A$14,$AP$14,IF(A7=Alapadatok!$A$15,$AP$15,IF(A7=Alapadatok!$A$16,$AP$16,IF(A7=Alapadatok!$A$17,$AP$17,IF(A7=Alapadatok!$A$18,$AP$18,IF(A7=Alapadatok!$A$19,$AP$19,IF(A7=Alapadatok!$A$20,$AP$20,IF(A7=Alapadatok!$A$21,$AP$21,IF(A7=Alapadatok!$A$22,$AP$22,IF(A7=Alapadatok!$A$23,$AP$23,IF(A7=Alapadatok!$A$24,$AP$24,IF(A7=Alapadatok!$A$25,$AP$25,IF(A7=Alapadatok!$A$26,$AP$26,IF(A7=Alapadatok!$A$27,$AP$27,IF(A7=Alapadatok!$A$28,$AP$28,IF(A7=Alapadatok!$A$29,$AP$29,""))))))))))))))))))))))))))))</f>
        <v>5</v>
      </c>
      <c r="J7" s="42">
        <f>Table2[[#This Row],[3RM Padon nyomás
(jobb) (testsúly%)]]</f>
        <v>0.29090909090909089</v>
      </c>
      <c r="K7" s="41">
        <f>IF(A7=Alapadatok!$A$2,$AR$2,IF(A7=Alapadatok!$A$3,$AR$3,IF(A7=Alapadatok!$A$4,$AR$4,IF(A7=Alapadatok!$A$5,$AR$5,IF(A7=Alapadatok!$A$6,$AR$6,IF(A7=Alapadatok!$A$7,$AR$7,IF(A7=Alapadatok!$A$8,$AR$8,IF(A7=Alapadatok!$A$9,$AR$9,IF(A7=Alapadatok!$A$10,$AR$10,IF(A7=Alapadatok!$A$11,$AR$11,IF(A7=Alapadatok!$A$12,$AR$12,IF(A7=Alapadatok!$A$13,$AR$13,IF(A7=Alapadatok!$A$14,$AR$14,IF(A7=Alapadatok!$A$15,$AR$15,IF(A7=Alapadatok!$A$16,$AR$16,IF(A7=Alapadatok!$A$17,$AR$17,IF(A7=Alapadatok!$A$18,$AR$18,IF(A7=Alapadatok!$A$19,$AR$19,IF(A7=Alapadatok!$A$20,$AR$20,IF(A7=Alapadatok!$A$21,$AR$21,IF(A7=Alapadatok!$A$22,$AR$22,IF(A7=Alapadatok!$A$23,$AR$23,IF(A7=Alapadatok!$A$24,$AR$24,IF(A7=Alapadatok!$A$25,$AR$25,IF(A7=Alapadatok!$A$26,$AR$26,IF(A7=Alapadatok!$A$27,$AR$27,IF(A7=Alapadatok!$A$28,$AR$28,IF(A7=Alapadatok!$A$29,$AR$29,""))))))))))))))))))))))))))))</f>
        <v>5</v>
      </c>
      <c r="L7" s="41">
        <f>IF(A7=Alapadatok!$A$2,$AS$2,IF(A7=Alapadatok!$A$3,$AS$3,IF(A7=Alapadatok!$A$4,$AS$4,IF(A7=Alapadatok!$A$5,$AS$5,IF(A7=Alapadatok!$A$6,$AS$6,IF(A7=Alapadatok!$A$7,$AS$7,IF(A7=Alapadatok!$A$8,$AS$8,IF(A7=Alapadatok!$A$9,$AS$9,IF(A7=Alapadatok!$A$10,$AS$10,IF(A7=Alapadatok!$A$11,$AS$11,IF(A7=Alapadatok!$A$12,$AS$12,IF(A7=Alapadatok!$A$13,$AS$13,IF(A7=Alapadatok!$A$14,$AS$14,IF(A7=Alapadatok!$A$15,$AS$15,IF(A7=Alapadatok!$A$16,$AS$16,IF(A7=Alapadatok!$A$17,$AS$17,IF(A7=Alapadatok!$A$18,$AS$18,IF(A7=Alapadatok!$A$19,$AS$19,IF(A7=Alapadatok!$A$20,$AS$20,IF(A7=Alapadatok!$A$21,$AS$21,IF(A7=Alapadatok!$A$22,$AS$22,IF(A7=Alapadatok!$A$23,$AS$23,IF(A7=Alapadatok!$A$24,$AS$24,IF(A7=Alapadatok!$A$25,$AS$25,IF(A7=Alapadatok!$A$26,$AS$26,IF(A7=Alapadatok!$A$27,$AS$27,IF(A7=Alapadatok!$A$28,$AS$28,IF(A7=Alapadatok!$A$29,$AS$29,""))))))))))))))))))))))))))))</f>
        <v>5</v>
      </c>
      <c r="M7" s="42">
        <f>Table2[[#This Row],[3RM Egylábas deadlift
(bal) (testsúly%)]]</f>
        <v>0.36363636363636365</v>
      </c>
      <c r="N7" s="40">
        <f>IF(A7=Alapadatok!$A$2,$AU$2,IF(A7=Alapadatok!$A$3,$AU$3,IF(A7=Alapadatok!$A$4,$AU$4,IF(A7=Alapadatok!$A$5,$AU$5,IF(A7=Alapadatok!$A$6,$AU$6,IF(A7=Alapadatok!$A$7,$AU$7,IF(A7=Alapadatok!$A$8,$AU$8,IF(A7=Alapadatok!$A$9,$AU$9,IF(A7=Alapadatok!$A$10,$AU$10,IF(A7=Alapadatok!$A$11,$AU$11,IF(A7=Alapadatok!$A$12,$AU$12,IF(A7=Alapadatok!$A$13,$AU$13,IF(A7=Alapadatok!$A$14,$AU$14,IF(A7=Alapadatok!$A$15,$AU$15,IF(A7=Alapadatok!$A$16,$AU$16,IF(A7=Alapadatok!$A$17,$AU$17,IF(A7=Alapadatok!$A$18,$AU$18,IF(A7=Alapadatok!$A$19,$AU$19,IF(A7=Alapadatok!$A$20,$AU$20,IF(A7=Alapadatok!$A$21,$AU$21,IF(A7=Alapadatok!$A$22,$AU$22,IF(A7=Alapadatok!$A$23,$AU$23,IF(A7=Alapadatok!$A$24,$AU$24,IF(A7=Alapadatok!$A$25,$AU$25,IF(A7=Alapadatok!$A$26,$AU$26,IF(A7=Alapadatok!$A$27,$AU$27,IF(A7=Alapadatok!$A$28,$AU$28,IF(A7=Alapadatok!$A$29,$AU$29,""))))))))))))))))))))))))))))</f>
        <v>1</v>
      </c>
      <c r="O7" s="43">
        <f>Table2[[#This Row],[3RM Egylábas deadlift
(jobb) (testsúly%)]]</f>
        <v>0.36363636363636365</v>
      </c>
      <c r="P7" s="40">
        <f>IF(A7=Alapadatok!$A$2,$AW$2,IF(A7=Alapadatok!$A$3,$AW$3,IF(A7=Alapadatok!$A$4,$AW$4,IF(A7=Alapadatok!$A$5,$AW$5,IF(A7=Alapadatok!$A$6,$AW$6,IF(A7=Alapadatok!$A$7,$AW$7,IF(A7=Alapadatok!$A$8,$AW$8,IF(A7=Alapadatok!$A$9,$AW$9,IF(A7=Alapadatok!$A$10,$AW$10,IF(A7=Alapadatok!$A$11,$AW$11,IF(A7=Alapadatok!$A$12,$AW$12,IF(A7=Alapadatok!$A$13,$AW$13,IF(A7=Alapadatok!$A$14,$AW$14,IF(A7=Alapadatok!$A$15,$AW$15,IF(A7=Alapadatok!$A$16,$AW$16,IF(A7=Alapadatok!$A$17,$AW$17,IF(A7=Alapadatok!$A$18,$AW$18,IF(A7=Alapadatok!$A$19,$AW$19,IF(A7=Alapadatok!$A$20,$AW$20,IF(A7=Alapadatok!$A$21,$AW$21,IF(A7=Alapadatok!$A$22,$AW$22,IF(A7=Alapadatok!$A$23,$AW$23,IF(A7=Alapadatok!$A$24,$AW$24,IF(A7=Alapadatok!$A$25,$AW$25,IF(A7=Alapadatok!$A$26,$AW$26,IF(A7=Alapadatok!$A$27,$AW$27,IF(A7=Alapadatok!$A$28,$AW$28,IF(A7=Alapadatok!$A$29,$AW$29,""))))))))))))))))))))))))))))</f>
        <v>1</v>
      </c>
      <c r="Q7" s="40">
        <f>IF(A7=Alapadatok!$A$2,$AX$2,IF(A7=Alapadatok!$A$3,$AX$3,IF(A7=Alapadatok!$A$4,$AX$4,IF(A7=Alapadatok!$A$5,$AX$5,IF(A7=Alapadatok!$A$6,$AX$6,IF(A7=Alapadatok!$A$7,$AX$7,IF(A7=Alapadatok!$A$8,$AX$8,IF(A7=Alapadatok!$A$9,$AX$9,IF(A7=Alapadatok!$A$10,$AX$10,IF(A7=Alapadatok!$A$11,$AX$11,IF(A7=Alapadatok!$A$12,$AX$12,IF(A7=Alapadatok!$A$13,$AX$13,IF(A7=Alapadatok!$A$14,$AX$14,IF(A7=Alapadatok!$A$15,$AX$15,IF(A7=Alapadatok!$A$16,$AX$16,IF(A7=Alapadatok!$A$17,$AX$17,IF(A7=Alapadatok!$A$18,$AX$18,IF(A7=Alapadatok!$A$19,$AX$19,IF(A7=Alapadatok!$A$20,$AX$20,IF(A7=Alapadatok!$A$21,$AX$21,IF(A7=Alapadatok!$A$22,$AX$22,IF(A7=Alapadatok!$A$23,$AX$23,IF(A7=Alapadatok!$A$24,$AX$24,IF(A7=Alapadatok!$A$25,$AX$25,IF(A7=Alapadatok!$A$26,$AX$26,IF(A7=Alapadatok!$A$27,$AX$27,IF(A7=Alapadatok!$A$28,$AX$28,IF(A7=Alapadatok!$A$29,$AX$29,""))))))))))))))))))))))))))))</f>
        <v>1</v>
      </c>
      <c r="R7" s="41">
        <f>Table2[[#This Row],[Súlypontemelkedés
(cm)]]</f>
        <v>32</v>
      </c>
      <c r="S7" s="41">
        <f>IF(A7=Alapadatok!$A$2,$AZ$2,IF(A7=Alapadatok!$A$3,$AZ$3,IF(A7=Alapadatok!$A$4,$AZ$4,IF(A7=Alapadatok!$A$5,$AZ$5,IF(A7=Alapadatok!$A$6,$AZ$6,IF(A7=Alapadatok!$A$7,$AZ$7,IF(A7=Alapadatok!$A$8,$AZ$8,IF(A7=Alapadatok!$A$9,$AZ$9,IF(A7=Alapadatok!$A$10,$AZ$10,IF(A7=Alapadatok!$A$11,$AZ$11,IF(A7=Alapadatok!$A$12,$AZ$12,IF(A7=Alapadatok!$A$13,$AZ$13,IF(A7=Alapadatok!$A$14,$AZ$14,IF(A7=Alapadatok!$A$15,$AZ$15,IF(A7=Alapadatok!$A$16,$AZ$16,IF(A7=Alapadatok!$A$17,$AZ$17,IF(A7=Alapadatok!$A$18,$AZ$18,IF(A7=Alapadatok!$A$19,$AZ$19,IF(A7=Alapadatok!$A$20,$AZ$20,IF(A7=Alapadatok!$A$21,$AZ$21,IF(A7=Alapadatok!$A$22,$AZ$22,IF(A7=Alapadatok!$A$23,$AZ$23,IF(A7=Alapadatok!$A$24,$AZ$24,IF(A7=Alapadatok!$A$25,$AZ$25,IF(A7=Alapadatok!$A$26,$AZ$26,IF(A7=Alapadatok!$A$27,$AZ$27,IF(A7=Alapadatok!$A$28,$AZ$28,IF(A7=Alapadatok!$A$29,$AZ$29,""))))))))))))))))))))))))))))</f>
        <v>3</v>
      </c>
      <c r="T7" s="41">
        <f>Table2[[#This Row],[10 mp fekvőtámasz
(db)]]</f>
        <v>7</v>
      </c>
      <c r="U7" s="44">
        <f>IF(A7=Alapadatok!$A$2,$BB$2,IF(A7=Alapadatok!$A$3,$BB$3,IF(A7=Alapadatok!$A$4,$BB$4,IF(A7=Alapadatok!$A$5,$BB$5,IF(A7=Alapadatok!$A$6,$BB$6,IF(A7=Alapadatok!$A$7,$BB$7,IF(A7=Alapadatok!$A$8,$BB$8,IF(A7=Alapadatok!$A$9,$BB$9,IF(A7=Alapadatok!$A$10,$BB$10,IF(A7=Alapadatok!$A$11,$BB$11,IF(A7=Alapadatok!$A$12,$BB$12,IF(A7=Alapadatok!$A$13,$BB$13,IF(A7=Alapadatok!$A$14,$BB$14,IF(A7=Alapadatok!$A$15,$BB$15,IF(A7=Alapadatok!$A$16,$BB$16,IF(A7=Alapadatok!$A$17,$BB$17,IF(A7=Alapadatok!$A$18,$BB$18,IF(A7=Alapadatok!$A$19,$BB$19,IF(A7=Alapadatok!$A$20,$BB$20,IF(A7=Alapadatok!$A$21,$BB$21,IF(A7=Alapadatok!$A$22,$BB$22,IF(A7=Alapadatok!$A$23,$BB$23,IF(A7=Alapadatok!$A$24,$BB$24,IF(A7=Alapadatok!$A$25,$BB$25,IF(A7=Alapadatok!$A$26,$BB$26,IF(A7=Alapadatok!$A$27,$BB$27,IF(A7=Alapadatok!$A$28,$BB$28,IF(A7=Alapadatok!$A$29,$BB$29,""))))))))))))))))))))))))))))</f>
        <v>1</v>
      </c>
      <c r="V7" s="44">
        <f>Table2[[#This Row],[3x Súlypontemelkedés
(összesen) (cm)]]</f>
        <v>80</v>
      </c>
      <c r="W7" s="44">
        <f>IF(A7=Alapadatok!$A$2,$BD$2,IF(A7=Alapadatok!$A$3,$BD$3,IF(A7=Alapadatok!$A$4,$BD$4,IF(A7=Alapadatok!$A$5,$BD$5,IF(A7=Alapadatok!$A$6,$BD$6,IF(A7=Alapadatok!$A$7,$BD$7,IF(A7=Alapadatok!$A$8,$BD$8,IF(A7=Alapadatok!$A$9,$BD$9,IF(A7=Alapadatok!$A$10,$BD$10,IF(A7=Alapadatok!$A$11,$BD$11,IF(A7=Alapadatok!$A$12,$BD$12,IF(A7=Alapadatok!$A$13,$BD$13,IF(A7=Alapadatok!$A$14,$BD$14,IF(A7=Alapadatok!$A$15,$BD$15,IF(A7=Alapadatok!$A$16,$BD$16,IF(A7=Alapadatok!$A$17,$BD$17,IF(A7=Alapadatok!$A$18,$BD$18,IF(A7=Alapadatok!$A$19,$BD$19,IF(A7=Alapadatok!$A$20,$BD$20,IF(A7=Alapadatok!$A$21,$BD$21,IF(A7=Alapadatok!$A$22,$BD$22,IF(A7=Alapadatok!$A$23,$BD$23,IF(A7=Alapadatok!$A$24,$BD$24,IF(A7=Alapadatok!$A$25,$BD$25,IF(A7=Alapadatok!$A$26,$BD$26,IF(A7=Alapadatok!$A$27,$BD$27,IF(A7=Alapadatok!$A$28,$BD$28,IF(A7=Alapadatok!$A$29,$BD$29,""))))))))))))))))))))))))))))</f>
        <v>2</v>
      </c>
      <c r="X7" s="44">
        <f>Table2[[#This Row],[3x 10 mp fekvőtámasz
(összesen) (db)]]</f>
        <v>15</v>
      </c>
      <c r="Y7" s="44">
        <f>IF(A7=Alapadatok!$A$2,$BF$2,IF(A7=Alapadatok!$A$3,$BF$3,IF(A7=Alapadatok!$A$4,$BF$4,IF(A7=Alapadatok!$A$5,$BF$5,IF(A7=Alapadatok!$A$6,$BF$6,IF(A7=Alapadatok!$A$7,$BF$7,IF(A7=Alapadatok!$A$8,$BF$8,IF(A7=Alapadatok!$A$9,$BF$9,IF(A7=Alapadatok!$A$10,$BF$10,IF(A7=Alapadatok!$A$11,$BF$11,IF(A7=Alapadatok!$A$12,$BF$12,IF(A7=Alapadatok!$A$13,$BF$13,IF(A7=Alapadatok!$A$14,$BF$14,IF(A7=Alapadatok!$A$15,$BF$15,IF(A7=Alapadatok!$A$16,$BF$16,IF(A7=Alapadatok!$A$17,$BF$17,IF(A7=Alapadatok!$A$18,$BF$18,IF(A7=Alapadatok!$A$19,$BF$19,IF(A7=Alapadatok!$A$20,$BF$20,IF(A7=Alapadatok!$A$21,$BF$21,IF(A7=Alapadatok!$A$22,$BF$22,IF(A7=Alapadatok!$A$23,$BF$23,IF(A7=Alapadatok!$A$24,$BF$24,IF(A7=Alapadatok!$A$25,$BF$25,IF(A7=Alapadatok!$A$26,$BF$26,IF(A7=Alapadatok!$A$27,$BF$27,IF(A7=Alapadatok!$A$28,$BF$28,IF(A7=Alapadatok!$A$29,$BF$29,""))))))))))))))))))))))))))))</f>
        <v>1</v>
      </c>
      <c r="Z7" s="44">
        <f>Table2[[#This Row],[RHR]]</f>
        <v>56</v>
      </c>
      <c r="AA7" s="45">
        <f>IF(A7=Alapadatok!$A$2,$BH$2,IF(A7=Alapadatok!$A$3,$BH$3,IF(A7=Alapadatok!$A$4,$BH$4,IF(A7=Alapadatok!$A$5,$BH$5,IF(A7=Alapadatok!$A$6,$BH$6,IF(A7=Alapadatok!$A$7,$BH$7,IF(A7=Alapadatok!$A$8,$BH$8,IF(A7=Alapadatok!$A$9,$BH$9,IF(A7=Alapadatok!$A$10,$BH$10,IF(A7=Alapadatok!$A$11,$BH$11,IF(A7=Alapadatok!$A$12,$BH$12,IF(A7=Alapadatok!$A$13,$BH$13,IF(A7=Alapadatok!$A$14,$BH$14,IF(A7=Alapadatok!$A$15,$BH$15,IF(A7=Alapadatok!$A$16,$BH$16,IF(A7=Alapadatok!$A$17,$BH$17,IF(A7=Alapadatok!$A$18,$BH$18,IF(A7=Alapadatok!$A$19,$BH$19,IF(A7=Alapadatok!$A$20,$BH$20,IF(A7=Alapadatok!$A$21,$BH$21,IF(A7=Alapadatok!$A$22,$BH$22,IF(A7=Alapadatok!$A$23,$BH$23,IF(A7=Alapadatok!$A$24,$BH$24,IF(A7=Alapadatok!$A$25,$BH$25,IF(A7=Alapadatok!$A$26,$BH$26,IF(A7=Alapadatok!$A$27,$BH$27,IF(A7=Alapadatok!$A$28,$BH$28,IF(A7=Alapadatok!$A$29,$BH$29,""))))))))))))))))))))))))))))</f>
        <v>4</v>
      </c>
      <c r="AB7" s="44">
        <f>Table2[[#This Row],[HRR]]</f>
        <v>24</v>
      </c>
      <c r="AC7" s="45">
        <f>IF(A7=Alapadatok!$A$2,$BJ$2,IF(A7=Alapadatok!$A$3,$BJ$3,IF(A7=Alapadatok!$A$4,$BJ$4,IF(A7=Alapadatok!$A$5,$BJ$5,IF(A7=Alapadatok!$A$6,$BJ$6,IF(A7=Alapadatok!$A$7,$BJ$7,IF(A7=Alapadatok!$A$8,$BJ$8,IF(A7=Alapadatok!$A$9,$BJ$9,IF(A7=Alapadatok!$A$10,$BJ$10,IF(A7=Alapadatok!$A$11,$BJ$11,IF(A7=Alapadatok!$A$12,$BJ$12,IF(A7=Alapadatok!$A$13,$BJ$13,IF(A7=Alapadatok!$A$14,$BJ$14,IF(A7=Alapadatok!$A$15,$BJ$15,IF(A7=Alapadatok!$A$16,$BJ$16,IF(A7=Alapadatok!$A$17,$BJ$17,IF(A7=Alapadatok!$A$18,$BJ$18,IF(A7=Alapadatok!$A$19,$BJ$19,IF(A7=Alapadatok!$A$20,$BJ$20,IF(A7=Alapadatok!$A$21,$BJ$21,IF(A7=Alapadatok!$A$22,$BJ$22,IF(A7=Alapadatok!$A$23,$BJ$23,IF(A7=Alapadatok!$A$24,$BJ$24,IF(A7=Alapadatok!$A$25,$BJ$25,IF(A7=Alapadatok!$A$26,$BJ$26,IF(A7=Alapadatok!$A$27,$BJ$27,IF(A7=Alapadatok!$A$28,$BJ$28,IF(A7=Alapadatok!$A$29,$BJ$29,""))))))))))))))))))))))))))))</f>
        <v>1</v>
      </c>
      <c r="AD7" s="45">
        <f>Table2[[#This Row],[FMS pontszám]]</f>
        <v>15</v>
      </c>
      <c r="AE7" s="45" t="str">
        <f>Table2[[#This Row],[FMS szimmetria]]</f>
        <v>aszimmetrikus</v>
      </c>
      <c r="AF7" s="142">
        <f>IF(A7=Alapadatok!$A$2,$BM$2,IF(A7=Alapadatok!$A$3,$BM$3,IF(A7=Alapadatok!$A$4,$BM$4,IF(A7=Alapadatok!$A$5,$BM$5,IF(A7=Alapadatok!$A$6,$BM$6,IF(A7=Alapadatok!$A$7,$BM$7,IF(A7=Alapadatok!$A$8,$BM$8,IF(A7=Alapadatok!$A$9,$BM$9,IF(A7=Alapadatok!$A$10,$BM$10,IF(A7=Alapadatok!$A$11,$BM$11,IF(A7=Alapadatok!$A$12,$BM$12,IF(A7=Alapadatok!$A$13,$BM$13,IF(A7=Alapadatok!$A$14,$BM$14,IF(A7=Alapadatok!$A$15,$BM$15,IF(A7=Alapadatok!$A$16,$BM$16,IF(A7=Alapadatok!$A$17,$BM$17,IF(A7=Alapadatok!$A$18,$BM$18,IF(A7=Alapadatok!$A$19,$BM$19,IF(A7=Alapadatok!$A$20,$BM$20,IF(A7=Alapadatok!$A$21,$BM$21,IF(A7=Alapadatok!$A$22,$BM$22,IF(A7=Alapadatok!$A$23,$BM$23,IF(A7=Alapadatok!$A$24,$BM$24,IF(A7=Alapadatok!$A$25,$BM$25,IF(A7=Alapadatok!$A$26,$BM$26,IF(A7=Alapadatok!$A$27,$BM$27,IF(A7=Alapadatok!$A$28,$BM$28,IF(A7=Alapadatok!$A$29,$BM$29,""))))))))))))))))))))))))))))</f>
        <v>3</v>
      </c>
      <c r="AH7" t="str">
        <f>Alapadatok!A7</f>
        <v>R.B.</v>
      </c>
      <c r="AI7" s="172">
        <f>Table2[[#This Row],[VO2max]]</f>
        <v>33.424994410909903</v>
      </c>
      <c r="AJ7" s="170">
        <f>IF(Alapadatok!$B7="férfi",IF(Alapadatok!$C7&lt;=29,IF(AND(0&lt;=AI7,AI7&lt;42),1,IF(AND(42&lt;=AI7,AI7&lt;46),2,IF(AND(46&lt;=AI7,AI7&lt;51),3,IF(AND(51&lt;=AI7,AI7&lt;55),4,5)))),IF(AND(30&lt;=Alapadatok!$C7,Alapadatok!$C7&lt;=39),IF(AND(0&lt;=AI7,AI7&lt;41),1,IF(AND(41&lt;=AI7,AI7&lt;44),2,IF(AND(44&lt;=AI7,AI7&lt;48),3,IF(AND(48&lt;=AI7,AI7&lt;53),4,5)))),IF(AND(40&lt;=Alapadatok!$C7,Alapadatok!$C7&lt;=49),IF(AND(0&lt;=AI7,AI7&lt;38),1,IF(AND(38&lt;=AI7,AI7&lt;42),2,IF(AND(42&lt;=AI7,AI7&lt;46),3,IF(AND(46&lt;=AI7,AI7&lt;52),4,5)))),IF(AND(50&lt;=Alapadatok!$C7,Alapadatok!$C7&lt;=59),IF(AND(0&lt;=AI7,AI7&lt;35),1,IF(AND(35&lt;=AI7,AI7&lt;38),2,IF(AND(38&lt;=AI7,AI7&lt;43),3,IF(AND(43&lt;=AI7,AI7&lt;49),4,5)))),IF(60&lt;=Alapadatok!$C7,IF(AND(0&lt;=AI7,AI7&lt;31),1,IF(AND(31&lt;=AI7,AI7&lt;35),2,IF(AND(35&lt;=AI7,AI7&lt;39),3,IF(AND(39&lt;=AI7,AI7&lt;45),4,5))))))))),IF(Alapadatok!$C7&lt;=29,IF(AND(0&lt;=AI7,AI7&lt;36),1,IF(AND(36&lt;=AI7,AI7&lt;40),2,IF(AND(40&lt;=AI7,AI7&lt;44),3,IF(AND(44&lt;=AI7,AI7&lt;49),4,5)))),IF(AND(30&lt;=Alapadatok!$C7,Alapadatok!$C7&lt;=39),IF(AND(0&lt;=AI7,AI7&lt;34),1,IF(AND(34&lt;=AI7,AI7&lt;37),2,IF(AND(37&lt;=AI7,AI7&lt;41),3,IF(AND(41&lt;=AI7,AI7&lt;45),4,5)))),IF(AND(40&lt;=Alapadatok!$C7,Alapadatok!$C7&lt;=49),IF(AND(0&lt;=AI7,AI7&lt;32),1,IF(AND(32&lt;=AI7,AI7&lt;35),2,IF(AND(35&lt;=AI7,AI7&lt;39),3,IF(AND(39&lt;=AI7,AI7&lt;44),4,5)))),IF(AND(50&lt;=Alapadatok!$C7,Alapadatok!$C7&lt;=59),IF(AND(0&lt;=AI7,AI7&lt;25),1,IF(AND(25&lt;=AI7,AI7&lt;29),2,IF(AND(29&lt;=AI7,AI7&lt;31),3,IF(AND(31&lt;=AI7,AI7&lt;34),4,5)))),IF(60&lt;=Alapadatok!$C7,IF(AND(0&lt;=AI7,AI7&lt;26),1,IF(AND(26&lt;=AI7,AI7&lt;29),2,IF(AND(29&lt;=AI7,AI7&lt;32),3,IF(AND(32&lt;=AI7,AI7&lt;35),4,5))))))))))</f>
        <v>1</v>
      </c>
      <c r="AK7" s="176">
        <f>Table2[[#This Row],[Max. fekvőtámasz
(db)]]</f>
        <v>42</v>
      </c>
      <c r="AL7" s="170">
        <f>IF(Alapadatok!$B7="férfi",IF(AND(0&lt;AK7,AK7&lt;60),1,IF(AND(60&lt;=AK7,AK7&lt;80),2,IF(AND(80&lt;=AK7,AK7&lt;100),3,IF(AND(100&lt;=AK7,AK7&lt;115),4,IF(115&lt;=AK7,5))))),IF(AND(0&lt;AK7,AK7&lt;60),1,IF(AND(60&lt;=AK7,AK7&lt;80),2,IF(AND(80&lt;=AK7,AK7&lt;100),3,IF(AND(100&lt;=AK7,AK7&lt;115),4,IF(115&lt;=AK7,5))))))</f>
        <v>1</v>
      </c>
      <c r="AM7" s="176">
        <f>Table2[[#This Row],[Max. guggolás
(db)]]</f>
        <v>137</v>
      </c>
      <c r="AN7" s="170">
        <f>IF(Alapadatok!$B7="férfi",IF(AND(0&lt;AM7,AM7&lt;60),1,IF(AND(60&lt;=AM7,AM7&lt;80),2,IF(AND(80&lt;=AM7,AM7&lt;100),3,IF(AND(100&lt;=AM7,AM7&lt;115),4,IF(115&lt;=AM7,5))))),IF(AND(0&lt;AM7,AM7&lt;40),1,IF(AND(40&lt;=AM7,AM7&lt;60),2,IF(AND(60&lt;=AM7,AM7&lt;80),3,IF(AND(80&lt;=AM7,AM7&lt;100),4,IF(100&lt;=AM7,5))))))</f>
        <v>5</v>
      </c>
      <c r="AO7" s="177">
        <f>Table2[[#This Row],[3RM Padon nyomás
(bal) (testsúly%)]]</f>
        <v>0.29090909090909089</v>
      </c>
      <c r="AP7" s="171">
        <f>IF(Alapadatok!$B7="férfi",IF(AND(0&lt;=AO7,AO7&lt;0.2),1,IF(AND(0.2&lt;=AO7,AO7&lt;0.25),2,IF(AND(0.25&lt;=AO7,AO7&lt;0.3),3,IF(AND(0.3&lt;=AO7,AO7&lt;0.35),4,IF(0.35&lt;=AO7,5))))),IF(AND(0&lt;=AO7,AO7&lt;0.1),1,IF(AND(0.1&lt;=AO7,AO7&lt;0.15),2,IF(AND(0.15&lt;=AO7,AO7&lt;0.2),3,IF(AND(0.2&lt;=AO7,AO7&lt;0.25),4,IF(0.25&lt;=AO7,5))))))</f>
        <v>5</v>
      </c>
      <c r="AQ7" s="177">
        <f>Table2[[#This Row],[3RM Padon nyomás
(jobb) (testsúly%)]]</f>
        <v>0.29090909090909089</v>
      </c>
      <c r="AR7" s="171">
        <f>IF(Alapadatok!$B7="férfi",IF(AND(0&lt;=AQ7,AQ7&lt;0.2),1,IF(AND(0.2&lt;=AQ7,AQ7&lt;0.25),2,IF(AND(0.25&lt;=AQ7,AQ7&lt;0.3),3,IF(AND(0.3&lt;=AQ7,AQ7&lt;0.35),4,IF(0.35&lt;=AQ7,5))))),IF(AND(0&lt;=AQ7,AQ7&lt;0.1),1,IF(AND(0.1&lt;=AQ7,AQ7&lt;0.15),2,IF(AND(0.15&lt;=AQ7,AQ7&lt;0.2),3,IF(AND(0.2&lt;=AQ7,AQ7&lt;0.25),4,IF(0.25&lt;=AQ7,5))))))</f>
        <v>5</v>
      </c>
      <c r="AS7" s="176">
        <f t="shared" si="0"/>
        <v>5</v>
      </c>
      <c r="AT7" s="177">
        <f>Table2[[#This Row],[3RM Egylábas deadlift
(bal) (testsúly%)]]</f>
        <v>0.36363636363636365</v>
      </c>
      <c r="AU7" s="170">
        <f>IF(Alapadatok!$B7="férfi",IF(AND(0&lt;=AT7,AT7&lt;0.8),1,IF(AND(0.8&lt;=AT7,AT7&lt;0.85),2,IF(AND(0.85&lt;=AT7,AT7&lt;0.9),3,IF(AND(0.9&lt;=AT7,AT7&lt;1),4,IF(1&lt;=AT7,5))))),IF(AND(0&lt;=AT7,AT7&lt;0.6),1,IF(AND(0.6&lt;=AT7,AT7&lt;0.65),2,IF(AND(0.65&lt;=AT7,AT7&lt;0.7),3,IF(AND(0.7&lt;=AT7,AT7&lt;0.75),4,IF(0.75&lt;=AT7,5))))))</f>
        <v>1</v>
      </c>
      <c r="AV7" s="178">
        <f>Table2[[#This Row],[3RM Egylábas deadlift
(jobb) (testsúly%)]]</f>
        <v>0.36363636363636365</v>
      </c>
      <c r="AW7" s="170">
        <f>IF(Alapadatok!$B7="férfi",IF(AND(0&lt;=AV7,AV7&lt;0.8),1,IF(AND(0.8&lt;=AV7,AV7&lt;0.85),2,IF(AND(0.85&lt;=AV7,AV7&lt;0.9),3,IF(AND(0.9&lt;=AV7,AV7&lt;1),4,IF(1&lt;=AV7,5))))),IF(AND(0&lt;=AV7,AV7&lt;0.6),1,IF(AND(0.6&lt;=AV7,AV7&lt;0.65),2,IF(AND(0.65&lt;=AV7,AV7&lt;0.7),3,IF(AND(0.7&lt;=AV7,AV7&lt;0.75),4,IF(0.75&lt;=AV7,5))))))</f>
        <v>1</v>
      </c>
      <c r="AX7" s="175">
        <f t="shared" si="1"/>
        <v>1</v>
      </c>
      <c r="AY7" s="176">
        <f>Table2[[#This Row],[Súlypontemelkedés
(cm)]]</f>
        <v>32</v>
      </c>
      <c r="AZ7" s="171">
        <f>IF(Alapadatok!$B7="férfi",IF(AND(0&lt;=AY7,AY7&lt;31),1,IF(AND(31&lt;=AY7,AY7&lt;41),2,IF(AND(41&lt;=AY7,AY7&lt;51),3,IF(AND(51&lt;=AY7,AY7&lt;61),4,IF(61&lt;=AY7,5))))),IF(AND(0&lt;=AY7,AY7&lt;21),1,IF(AND(21&lt;=AY7,AY7&lt;31),2,IF(AND(31&lt;=AY7,AY7&lt;41),3,IF(AND(41&lt;=AY7,AY7&lt;51),4,IF(51&lt;=AY7,5))))))</f>
        <v>3</v>
      </c>
      <c r="BA7" s="176">
        <f>Table2[[#This Row],[10 mp fekvőtámasz
(db)]]</f>
        <v>7</v>
      </c>
      <c r="BB7" s="174">
        <f>IF(Alapadatok!$B7="férfi",IF(AND(0&lt;=BA7,BA7&lt;12),1,IF(AND(12&lt;=BA7,BA7&lt;15),2,IF(AND(15&lt;=BA7,BA7&lt;20),3,IF(AND(20&lt;=BA7,BA7&lt;25),4,IF(25&lt;=BA7,5))))),IF(AND(0&lt;=BA7,BA7&lt;10),1,IF(AND(10&lt;=BA7,BA7&lt;12),2,IF(AND(12&lt;=BA7,BA7&lt;16),3,IF(AND(16&lt;=BA7,BA7&lt;20),4,IF(20&lt;=BA7,5))))))</f>
        <v>1</v>
      </c>
      <c r="BC7" s="179">
        <f>Table2[[#This Row],[3x Súlypontemelkedés
(összesen) (cm)]]</f>
        <v>80</v>
      </c>
      <c r="BD7" s="174">
        <f>IF(Alapadatok!$B7="férfi",IF(AND(0&lt;=BC7,BC7&lt;82),1,IF(AND(82&lt;=BC7,BC7&lt;109),2,IF(AND(109&lt;=BC7,BC7&lt;136),3,IF(AND(136&lt;=BC7,BC7&lt;163),4,IF(163&lt;=BC7,5))))),IF(AND(0&lt;=BC7,BC7&lt;53),1,IF(AND(53&lt;=BC7,BC7&lt;82),2,IF(AND(82&lt;=BC7,BC7&lt;109),3,IF(AND(109&lt;=BC7,BC7&lt;136),4,IF(136&lt;=BC7,5))))))</f>
        <v>2</v>
      </c>
      <c r="BE7" s="179">
        <f>Table2[[#This Row],[3x 10 mp fekvőtámasz
(összesen) (db)]]</f>
        <v>15</v>
      </c>
      <c r="BF7" s="174">
        <f>IF(Alapadatok!$B7="férfi",IF(AND(0&lt;=BE7,BE7&lt;32),1,IF(AND(32&lt;=BE7,BE7&lt;41),2,IF(AND(41&lt;=BE7,BE7&lt;54),3,IF(AND(54&lt;=BE7,BE7&lt;68),4,IF(68&lt;=BE7,5))))),IF(AND(0&lt;=BE7,BE7&lt;27),1,IF(AND(27&lt;=BE7,BE7&lt;32),2,IF(AND(32&lt;=BE7,BE7&lt;43),3,IF(AND(43&lt;=BE7,BE7&lt;54),4,IF(54&lt;=BE7,5))))))</f>
        <v>1</v>
      </c>
      <c r="BG7" s="179">
        <f>Table2[[#This Row],[RHR]]</f>
        <v>56</v>
      </c>
      <c r="BH7" s="185">
        <f>IF(Alapadatok!$C7&lt;=25,IF(AND(0&lt;=BG7,BG7&lt;=55),5,IF(AND(56&lt;=BG7,BG7&lt;=61),4,IF(AND(62&lt;=BG7,BG7&lt;=65),3,IF(AND(66&lt;=BG7,BG7&lt;=69),2,1)))),IF(AND(26&lt;=Alapadatok!$C7,Alapadatok!$C7&lt;=35),IF(AND(0&lt;=BG7,BG7&lt;=54),5,IF(AND(55&lt;=BG7,BG7&lt;=61),4,IF(AND(62&lt;=BG7,BG7&lt;=65),3,IF(AND(66&lt;=BG7,BG7&lt;=70),2,1)))),IF(AND(36&lt;=Alapadatok!$C7,Alapadatok!$C7&lt;=45),IF(AND(0&lt;=BG7,BG7&lt;=56),5,IF(AND(57&lt;=BG7,BG7&lt;=62),4,IF(AND(63&lt;=BG7,BG7&lt;=66),3,IF(AND(67&lt;=BG7,BG7&lt;=70),2,1)))),IF(AND(46&lt;=Alapadatok!$C7,Alapadatok!$C7&lt;=55),IF(AND(0&lt;=BG7,BG7&lt;=57),5,IF(AND(58&lt;=BG7,BG7&lt;=63),4,IF(AND(64&lt;=BG7,BG7&lt;=67),3,IF(AND(68&lt;=BG7,BG7&lt;=71),2,1)))),IF(AND(56&lt;=Alapadatok!$C7,Alapadatok!$C7&lt;=65),IF(AND(0&lt;=BG7,BG7&lt;=56),5,IF(AND(57&lt;=BG7,BG7&lt;=61),4,IF(AND(62&lt;=BG7,BG7&lt;=67),3,IF(AND(68&lt;=BG7,BG7&lt;=71),2,1)))),IF(65&lt;Alapadatok!$C7,IF(AND(0&lt;=BG7,BG7&lt;=55),5,IF(AND(56&lt;=BG7,BG7&lt;=61),4,IF(AND(62&lt;=BG7,BG7&lt;=65),3,IF(AND(66&lt;=BG7,BG7&lt;=69),2,1))))))))))</f>
        <v>4</v>
      </c>
      <c r="BI7" s="179">
        <f>Table2[[#This Row],[HRR]]</f>
        <v>24</v>
      </c>
      <c r="BJ7" s="186">
        <f t="shared" si="2"/>
        <v>1</v>
      </c>
      <c r="BK7" s="186">
        <f>Table2[[#This Row],[FMS pontszám]]</f>
        <v>15</v>
      </c>
      <c r="BL7" s="186" t="str">
        <f>Table2[[#This Row],[FMS szimmetria]]</f>
        <v>aszimmetrikus</v>
      </c>
      <c r="BM7" s="192">
        <f t="shared" si="3"/>
        <v>3</v>
      </c>
    </row>
    <row r="8" spans="1:65" x14ac:dyDescent="0.2">
      <c r="A8" s="25" t="s">
        <v>221</v>
      </c>
      <c r="B8" s="25">
        <f>Table2[[#This Row],[Cooper-teszt
(méter)]]</f>
        <v>2000</v>
      </c>
      <c r="C8" s="40">
        <f>IF(A8=Alapadatok!$A$2,$AJ$2,IF(A8=Alapadatok!$A$3,$AJ$3,IF(A8=Alapadatok!$A$4,$AJ$4,IF(A8=Alapadatok!$A$5,$AJ$5,IF(A8=Alapadatok!$A$6,$AJ$6,IF(A8=Alapadatok!$A$7,$AJ$7,IF(A8=Alapadatok!$A$8,$AJ$8,IF(A8=Alapadatok!$A$9,$AJ$9,IF(A8=Alapadatok!$A$10,$AJ$10,IF(A8=Alapadatok!$A$11,$AJ$11,IF(A8=Alapadatok!$A$12,$AJ$12,IF(A8=Alapadatok!$A$13,$AJ$13,IF(A8=Alapadatok!$A$14,$AJ$14,IF(A8=Alapadatok!$A$15,$AJ$15,IF(A8=Alapadatok!$A$16,$AJ$16,IF(A8=Alapadatok!$A$17,$AJ$17,IF(A8=Alapadatok!$A$18,$AJ$18,IF(A8=Alapadatok!$A$19,$AJ$19,IF(A8=Alapadatok!$A$20,$AJ$20,IF(A8=Alapadatok!$A$21,$AJ$21,IF(A8=Alapadatok!$A$22,$AJ$22,IF(A8=Alapadatok!$A$23,$AJ$23,IF(A8=Alapadatok!$A$24,$AJ$24,IF(A8=Alapadatok!$A$25,$AJ$25,IF(A8=Alapadatok!$A$26,$AJ$26,IF(A8=Alapadatok!$A$27,$AJ$27,IF(A8=Alapadatok!$A$28,$AJ$28,IF(A8=Alapadatok!$A$29,$AJ$29,""))))))))))))))))))))))))))))</f>
        <v>2</v>
      </c>
      <c r="D8" s="41">
        <f>Table2[[#This Row],[Max. fekvőtámasz
(db)]]</f>
        <v>60</v>
      </c>
      <c r="E8" s="40">
        <f>IF(A8=Alapadatok!$A$2,$AL$2,IF(A8=Alapadatok!$A$3,$AL$3,IF(A8=Alapadatok!$A$4,$AL$4,IF(A8=Alapadatok!$A$5,$AL$5,IF(A8=Alapadatok!$A$6,$AL$6,IF(A8=Alapadatok!$A$7,$AL$7,IF(A8=Alapadatok!$A$8,$AL$8,IF(A8=Alapadatok!$A$9,$AL$9,IF(A8=Alapadatok!$A$10,$AL$10,IF(A8=Alapadatok!$A$11,$AL$11,IF(A8=Alapadatok!$A$12,$AL$12,IF(A8=Alapadatok!$A$13,$AL$13,IF(A8=Alapadatok!$A$14,$AL$14,IF(A8=Alapadatok!$A$15,$AL$15,IF(A8=Alapadatok!$A$16,$AL$16,IF(A8=Alapadatok!$A$17,$AL$17,IF(A8=Alapadatok!$A$18,$AL$18,IF(A8=Alapadatok!$A$19,$AL$19,IF(A8=Alapadatok!$A$20,$AL$20,IF(A8=Alapadatok!$A$21,$AL$21,IF(A8=Alapadatok!$A$22,$AL$22,IF(A8=Alapadatok!$A$23,$AL$23,IF(A8=Alapadatok!$A$24,$AL$24,IF(A8=Alapadatok!$A$25,$AL$25,IF(A8=Alapadatok!$A$26,$AL$26,IF(A8=Alapadatok!$A$27,$AL$27,IF(A8=Alapadatok!$A$28,$AL$28,IF(A8=Alapadatok!$A$29,$AL$29,""))))))))))))))))))))))))))))</f>
        <v>2</v>
      </c>
      <c r="F8" s="41">
        <f>Table2[[#This Row],[Max. guggolás
(db)]]</f>
        <v>135</v>
      </c>
      <c r="G8" s="40">
        <f>IF(A8=Alapadatok!$A$2,$AN$2,IF(A8=Alapadatok!$A$3,$AN$3,IF(A8=Alapadatok!$A$4,$AN$4,IF(A8=Alapadatok!$A$5,$AN$5,IF(A8=Alapadatok!$A$6,$AN$6,IF(A8=Alapadatok!$A$7,$AN$7,IF(A8=Alapadatok!$A$8,$AN$8,IF(A8=Alapadatok!$A$9,$AN$9,IF(A8=Alapadatok!$A$10,$AN$10,IF(A8=Alapadatok!$A$11,$AN$11,IF(A8=Alapadatok!$A$12,$AN$12,IF(A8=Alapadatok!$A$13,$AN$13,IF(A8=Alapadatok!$A$14,$AN$14,IF(A8=Alapadatok!$A$15,$AN$15,IF(A8=Alapadatok!$A$16,$AN$16,IF(A8=Alapadatok!$A$17,$AN$17,IF(A8=Alapadatok!$A$18,$AN$18,IF(A8=Alapadatok!$A$19,$AN$19,IF(A8=Alapadatok!$A$20,$AN$20,IF(A8=Alapadatok!$A$21,$AN$21,IF(A8=Alapadatok!$A$22,$AN$22,IF(A8=Alapadatok!$A$23,$AN$23,IF(A8=Alapadatok!$A$24,$AN$24,IF(A8=Alapadatok!$A$25,$AN$25,IF(A8=Alapadatok!$A$26,$AN$26,IF(A8=Alapadatok!$A$27,$AN$27,IF(A8=Alapadatok!$A$28,$AN$28,IF(A8=Alapadatok!$A$29,$AN$29,""))))))))))))))))))))))))))))</f>
        <v>5</v>
      </c>
      <c r="H8" s="42">
        <f>Table2[[#This Row],[3RM Padon nyomás
(bal) (testsúly%)]]</f>
        <v>0.3</v>
      </c>
      <c r="I8" s="41">
        <f>IF(A8=Alapadatok!$A$2,$AP$2,IF(A8=Alapadatok!$A$3,$AP$3,IF(A8=Alapadatok!$A$4,$AP$4,IF(A8=Alapadatok!$A$5,$AP$5,IF(A8=Alapadatok!$A$6,$AP$6,IF(A8=Alapadatok!$A$7,$AP$7,IF(A8=Alapadatok!$A$8,$AP$8,IF(A8=Alapadatok!$A$9,$AP$9,IF(A8=Alapadatok!$A$10,$AP$10,IF(A8=Alapadatok!$A$11,$AP$11,IF(A8=Alapadatok!$A$12,$AP$12,IF(A8=Alapadatok!$A$13,$AP$13,IF(A8=Alapadatok!$A$14,$AP$14,IF(A8=Alapadatok!$A$15,$AP$15,IF(A8=Alapadatok!$A$16,$AP$16,IF(A8=Alapadatok!$A$17,$AP$17,IF(A8=Alapadatok!$A$18,$AP$18,IF(A8=Alapadatok!$A$19,$AP$19,IF(A8=Alapadatok!$A$20,$AP$20,IF(A8=Alapadatok!$A$21,$AP$21,IF(A8=Alapadatok!$A$22,$AP$22,IF(A8=Alapadatok!$A$23,$AP$23,IF(A8=Alapadatok!$A$24,$AP$24,IF(A8=Alapadatok!$A$25,$AP$25,IF(A8=Alapadatok!$A$26,$AP$26,IF(A8=Alapadatok!$A$27,$AP$27,IF(A8=Alapadatok!$A$28,$AP$28,IF(A8=Alapadatok!$A$29,$AP$29,""))))))))))))))))))))))))))))</f>
        <v>5</v>
      </c>
      <c r="J8" s="42">
        <f>Table2[[#This Row],[3RM Padon nyomás
(jobb) (testsúly%)]]</f>
        <v>0.3</v>
      </c>
      <c r="K8" s="41">
        <f>IF(A8=Alapadatok!$A$2,$AR$2,IF(A8=Alapadatok!$A$3,$AR$3,IF(A8=Alapadatok!$A$4,$AR$4,IF(A8=Alapadatok!$A$5,$AR$5,IF(A8=Alapadatok!$A$6,$AR$6,IF(A8=Alapadatok!$A$7,$AR$7,IF(A8=Alapadatok!$A$8,$AR$8,IF(A8=Alapadatok!$A$9,$AR$9,IF(A8=Alapadatok!$A$10,$AR$10,IF(A8=Alapadatok!$A$11,$AR$11,IF(A8=Alapadatok!$A$12,$AR$12,IF(A8=Alapadatok!$A$13,$AR$13,IF(A8=Alapadatok!$A$14,$AR$14,IF(A8=Alapadatok!$A$15,$AR$15,IF(A8=Alapadatok!$A$16,$AR$16,IF(A8=Alapadatok!$A$17,$AR$17,IF(A8=Alapadatok!$A$18,$AR$18,IF(A8=Alapadatok!$A$19,$AR$19,IF(A8=Alapadatok!$A$20,$AR$20,IF(A8=Alapadatok!$A$21,$AR$21,IF(A8=Alapadatok!$A$22,$AR$22,IF(A8=Alapadatok!$A$23,$AR$23,IF(A8=Alapadatok!$A$24,$AR$24,IF(A8=Alapadatok!$A$25,$AR$25,IF(A8=Alapadatok!$A$26,$AR$26,IF(A8=Alapadatok!$A$27,$AR$27,IF(A8=Alapadatok!$A$28,$AR$28,IF(A8=Alapadatok!$A$29,$AR$29,""))))))))))))))))))))))))))))</f>
        <v>5</v>
      </c>
      <c r="L8" s="41">
        <f>IF(A8=Alapadatok!$A$2,$AS$2,IF(A8=Alapadatok!$A$3,$AS$3,IF(A8=Alapadatok!$A$4,$AS$4,IF(A8=Alapadatok!$A$5,$AS$5,IF(A8=Alapadatok!$A$6,$AS$6,IF(A8=Alapadatok!$A$7,$AS$7,IF(A8=Alapadatok!$A$8,$AS$8,IF(A8=Alapadatok!$A$9,$AS$9,IF(A8=Alapadatok!$A$10,$AS$10,IF(A8=Alapadatok!$A$11,$AS$11,IF(A8=Alapadatok!$A$12,$AS$12,IF(A8=Alapadatok!$A$13,$AS$13,IF(A8=Alapadatok!$A$14,$AS$14,IF(A8=Alapadatok!$A$15,$AS$15,IF(A8=Alapadatok!$A$16,$AS$16,IF(A8=Alapadatok!$A$17,$AS$17,IF(A8=Alapadatok!$A$18,$AS$18,IF(A8=Alapadatok!$A$19,$AS$19,IF(A8=Alapadatok!$A$20,$AS$20,IF(A8=Alapadatok!$A$21,$AS$21,IF(A8=Alapadatok!$A$22,$AS$22,IF(A8=Alapadatok!$A$23,$AS$23,IF(A8=Alapadatok!$A$24,$AS$24,IF(A8=Alapadatok!$A$25,$AS$25,IF(A8=Alapadatok!$A$26,$AS$26,IF(A8=Alapadatok!$A$27,$AS$27,IF(A8=Alapadatok!$A$28,$AS$28,IF(A8=Alapadatok!$A$29,$AS$29,""))))))))))))))))))))))))))))</f>
        <v>5</v>
      </c>
      <c r="M8" s="42">
        <f>Table2[[#This Row],[3RM Egylábas deadlift
(bal) (testsúly%)]]</f>
        <v>0.4</v>
      </c>
      <c r="N8" s="40">
        <f>IF(A8=Alapadatok!$A$2,$AU$2,IF(A8=Alapadatok!$A$3,$AU$3,IF(A8=Alapadatok!$A$4,$AU$4,IF(A8=Alapadatok!$A$5,$AU$5,IF(A8=Alapadatok!$A$6,$AU$6,IF(A8=Alapadatok!$A$7,$AU$7,IF(A8=Alapadatok!$A$8,$AU$8,IF(A8=Alapadatok!$A$9,$AU$9,IF(A8=Alapadatok!$A$10,$AU$10,IF(A8=Alapadatok!$A$11,$AU$11,IF(A8=Alapadatok!$A$12,$AU$12,IF(A8=Alapadatok!$A$13,$AU$13,IF(A8=Alapadatok!$A$14,$AU$14,IF(A8=Alapadatok!$A$15,$AU$15,IF(A8=Alapadatok!$A$16,$AU$16,IF(A8=Alapadatok!$A$17,$AU$17,IF(A8=Alapadatok!$A$18,$AU$18,IF(A8=Alapadatok!$A$19,$AU$19,IF(A8=Alapadatok!$A$20,$AU$20,IF(A8=Alapadatok!$A$21,$AU$21,IF(A8=Alapadatok!$A$22,$AU$22,IF(A8=Alapadatok!$A$23,$AU$23,IF(A8=Alapadatok!$A$24,$AU$24,IF(A8=Alapadatok!$A$25,$AU$25,IF(A8=Alapadatok!$A$26,$AU$26,IF(A8=Alapadatok!$A$27,$AU$27,IF(A8=Alapadatok!$A$28,$AU$28,IF(A8=Alapadatok!$A$29,$AU$29,""))))))))))))))))))))))))))))</f>
        <v>1</v>
      </c>
      <c r="O8" s="43">
        <f>Table2[[#This Row],[3RM Egylábas deadlift
(jobb) (testsúly%)]]</f>
        <v>0.4</v>
      </c>
      <c r="P8" s="40">
        <f>IF(A8=Alapadatok!$A$2,$AW$2,IF(A8=Alapadatok!$A$3,$AW$3,IF(A8=Alapadatok!$A$4,$AW$4,IF(A8=Alapadatok!$A$5,$AW$5,IF(A8=Alapadatok!$A$6,$AW$6,IF(A8=Alapadatok!$A$7,$AW$7,IF(A8=Alapadatok!$A$8,$AW$8,IF(A8=Alapadatok!$A$9,$AW$9,IF(A8=Alapadatok!$A$10,$AW$10,IF(A8=Alapadatok!$A$11,$AW$11,IF(A8=Alapadatok!$A$12,$AW$12,IF(A8=Alapadatok!$A$13,$AW$13,IF(A8=Alapadatok!$A$14,$AW$14,IF(A8=Alapadatok!$A$15,$AW$15,IF(A8=Alapadatok!$A$16,$AW$16,IF(A8=Alapadatok!$A$17,$AW$17,IF(A8=Alapadatok!$A$18,$AW$18,IF(A8=Alapadatok!$A$19,$AW$19,IF(A8=Alapadatok!$A$20,$AW$20,IF(A8=Alapadatok!$A$21,$AW$21,IF(A8=Alapadatok!$A$22,$AW$22,IF(A8=Alapadatok!$A$23,$AW$23,IF(A8=Alapadatok!$A$24,$AW$24,IF(A8=Alapadatok!$A$25,$AW$25,IF(A8=Alapadatok!$A$26,$AW$26,IF(A8=Alapadatok!$A$27,$AW$27,IF(A8=Alapadatok!$A$28,$AW$28,IF(A8=Alapadatok!$A$29,$AW$29,""))))))))))))))))))))))))))))</f>
        <v>1</v>
      </c>
      <c r="Q8" s="40">
        <f>IF(A8=Alapadatok!$A$2,$AX$2,IF(A8=Alapadatok!$A$3,$AX$3,IF(A8=Alapadatok!$A$4,$AX$4,IF(A8=Alapadatok!$A$5,$AX$5,IF(A8=Alapadatok!$A$6,$AX$6,IF(A8=Alapadatok!$A$7,$AX$7,IF(A8=Alapadatok!$A$8,$AX$8,IF(A8=Alapadatok!$A$9,$AX$9,IF(A8=Alapadatok!$A$10,$AX$10,IF(A8=Alapadatok!$A$11,$AX$11,IF(A8=Alapadatok!$A$12,$AX$12,IF(A8=Alapadatok!$A$13,$AX$13,IF(A8=Alapadatok!$A$14,$AX$14,IF(A8=Alapadatok!$A$15,$AX$15,IF(A8=Alapadatok!$A$16,$AX$16,IF(A8=Alapadatok!$A$17,$AX$17,IF(A8=Alapadatok!$A$18,$AX$18,IF(A8=Alapadatok!$A$19,$AX$19,IF(A8=Alapadatok!$A$20,$AX$20,IF(A8=Alapadatok!$A$21,$AX$21,IF(A8=Alapadatok!$A$22,$AX$22,IF(A8=Alapadatok!$A$23,$AX$23,IF(A8=Alapadatok!$A$24,$AX$24,IF(A8=Alapadatok!$A$25,$AX$25,IF(A8=Alapadatok!$A$26,$AX$26,IF(A8=Alapadatok!$A$27,$AX$27,IF(A8=Alapadatok!$A$28,$AX$28,IF(A8=Alapadatok!$A$29,$AX$29,""))))))))))))))))))))))))))))</f>
        <v>1</v>
      </c>
      <c r="R8" s="41">
        <f>Table2[[#This Row],[Súlypontemelkedés
(cm)]]</f>
        <v>38</v>
      </c>
      <c r="S8" s="41">
        <f>IF(A8=Alapadatok!$A$2,$AZ$2,IF(A8=Alapadatok!$A$3,$AZ$3,IF(A8=Alapadatok!$A$4,$AZ$4,IF(A8=Alapadatok!$A$5,$AZ$5,IF(A8=Alapadatok!$A$6,$AZ$6,IF(A8=Alapadatok!$A$7,$AZ$7,IF(A8=Alapadatok!$A$8,$AZ$8,IF(A8=Alapadatok!$A$9,$AZ$9,IF(A8=Alapadatok!$A$10,$AZ$10,IF(A8=Alapadatok!$A$11,$AZ$11,IF(A8=Alapadatok!$A$12,$AZ$12,IF(A8=Alapadatok!$A$13,$AZ$13,IF(A8=Alapadatok!$A$14,$AZ$14,IF(A8=Alapadatok!$A$15,$AZ$15,IF(A8=Alapadatok!$A$16,$AZ$16,IF(A8=Alapadatok!$A$17,$AZ$17,IF(A8=Alapadatok!$A$18,$AZ$18,IF(A8=Alapadatok!$A$19,$AZ$19,IF(A8=Alapadatok!$A$20,$AZ$20,IF(A8=Alapadatok!$A$21,$AZ$21,IF(A8=Alapadatok!$A$22,$AZ$22,IF(A8=Alapadatok!$A$23,$AZ$23,IF(A8=Alapadatok!$A$24,$AZ$24,IF(A8=Alapadatok!$A$25,$AZ$25,IF(A8=Alapadatok!$A$26,$AZ$26,IF(A8=Alapadatok!$A$27,$AZ$27,IF(A8=Alapadatok!$A$28,$AZ$28,IF(A8=Alapadatok!$A$29,$AZ$29,""))))))))))))))))))))))))))))</f>
        <v>3</v>
      </c>
      <c r="T8" s="41">
        <f>Table2[[#This Row],[10 mp fekvőtámasz
(db)]]</f>
        <v>11</v>
      </c>
      <c r="U8" s="44">
        <f>IF(A8=Alapadatok!$A$2,$BB$2,IF(A8=Alapadatok!$A$3,$BB$3,IF(A8=Alapadatok!$A$4,$BB$4,IF(A8=Alapadatok!$A$5,$BB$5,IF(A8=Alapadatok!$A$6,$BB$6,IF(A8=Alapadatok!$A$7,$BB$7,IF(A8=Alapadatok!$A$8,$BB$8,IF(A8=Alapadatok!$A$9,$BB$9,IF(A8=Alapadatok!$A$10,$BB$10,IF(A8=Alapadatok!$A$11,$BB$11,IF(A8=Alapadatok!$A$12,$BB$12,IF(A8=Alapadatok!$A$13,$BB$13,IF(A8=Alapadatok!$A$14,$BB$14,IF(A8=Alapadatok!$A$15,$BB$15,IF(A8=Alapadatok!$A$16,$BB$16,IF(A8=Alapadatok!$A$17,$BB$17,IF(A8=Alapadatok!$A$18,$BB$18,IF(A8=Alapadatok!$A$19,$BB$19,IF(A8=Alapadatok!$A$20,$BB$20,IF(A8=Alapadatok!$A$21,$BB$21,IF(A8=Alapadatok!$A$22,$BB$22,IF(A8=Alapadatok!$A$23,$BB$23,IF(A8=Alapadatok!$A$24,$BB$24,IF(A8=Alapadatok!$A$25,$BB$25,IF(A8=Alapadatok!$A$26,$BB$26,IF(A8=Alapadatok!$A$27,$BB$27,IF(A8=Alapadatok!$A$28,$BB$28,IF(A8=Alapadatok!$A$29,$BB$29,""))))))))))))))))))))))))))))</f>
        <v>2</v>
      </c>
      <c r="V8" s="44">
        <f>Table2[[#This Row],[3x Súlypontemelkedés
(összesen) (cm)]]</f>
        <v>111</v>
      </c>
      <c r="W8" s="44">
        <f>IF(A8=Alapadatok!$A$2,$BD$2,IF(A8=Alapadatok!$A$3,$BD$3,IF(A8=Alapadatok!$A$4,$BD$4,IF(A8=Alapadatok!$A$5,$BD$5,IF(A8=Alapadatok!$A$6,$BD$6,IF(A8=Alapadatok!$A$7,$BD$7,IF(A8=Alapadatok!$A$8,$BD$8,IF(A8=Alapadatok!$A$9,$BD$9,IF(A8=Alapadatok!$A$10,$BD$10,IF(A8=Alapadatok!$A$11,$BD$11,IF(A8=Alapadatok!$A$12,$BD$12,IF(A8=Alapadatok!$A$13,$BD$13,IF(A8=Alapadatok!$A$14,$BD$14,IF(A8=Alapadatok!$A$15,$BD$15,IF(A8=Alapadatok!$A$16,$BD$16,IF(A8=Alapadatok!$A$17,$BD$17,IF(A8=Alapadatok!$A$18,$BD$18,IF(A8=Alapadatok!$A$19,$BD$19,IF(A8=Alapadatok!$A$20,$BD$20,IF(A8=Alapadatok!$A$21,$BD$21,IF(A8=Alapadatok!$A$22,$BD$22,IF(A8=Alapadatok!$A$23,$BD$23,IF(A8=Alapadatok!$A$24,$BD$24,IF(A8=Alapadatok!$A$25,$BD$25,IF(A8=Alapadatok!$A$26,$BD$26,IF(A8=Alapadatok!$A$27,$BD$27,IF(A8=Alapadatok!$A$28,$BD$28,IF(A8=Alapadatok!$A$29,$BD$29,""))))))))))))))))))))))))))))</f>
        <v>4</v>
      </c>
      <c r="X8" s="44">
        <f>Table2[[#This Row],[3x 10 mp fekvőtámasz
(összesen) (db)]]</f>
        <v>40</v>
      </c>
      <c r="Y8" s="44">
        <f>IF(A8=Alapadatok!$A$2,$BF$2,IF(A8=Alapadatok!$A$3,$BF$3,IF(A8=Alapadatok!$A$4,$BF$4,IF(A8=Alapadatok!$A$5,$BF$5,IF(A8=Alapadatok!$A$6,$BF$6,IF(A8=Alapadatok!$A$7,$BF$7,IF(A8=Alapadatok!$A$8,$BF$8,IF(A8=Alapadatok!$A$9,$BF$9,IF(A8=Alapadatok!$A$10,$BF$10,IF(A8=Alapadatok!$A$11,$BF$11,IF(A8=Alapadatok!$A$12,$BF$12,IF(A8=Alapadatok!$A$13,$BF$13,IF(A8=Alapadatok!$A$14,$BF$14,IF(A8=Alapadatok!$A$15,$BF$15,IF(A8=Alapadatok!$A$16,$BF$16,IF(A8=Alapadatok!$A$17,$BF$17,IF(A8=Alapadatok!$A$18,$BF$18,IF(A8=Alapadatok!$A$19,$BF$19,IF(A8=Alapadatok!$A$20,$BF$20,IF(A8=Alapadatok!$A$21,$BF$21,IF(A8=Alapadatok!$A$22,$BF$22,IF(A8=Alapadatok!$A$23,$BF$23,IF(A8=Alapadatok!$A$24,$BF$24,IF(A8=Alapadatok!$A$25,$BF$25,IF(A8=Alapadatok!$A$26,$BF$26,IF(A8=Alapadatok!$A$27,$BF$27,IF(A8=Alapadatok!$A$28,$BF$28,IF(A8=Alapadatok!$A$29,$BF$29,""))))))))))))))))))))))))))))</f>
        <v>3</v>
      </c>
      <c r="Z8" s="44">
        <f>Table2[[#This Row],[RHR]]</f>
        <v>84</v>
      </c>
      <c r="AA8" s="45">
        <f>IF(A8=Alapadatok!$A$2,$BH$2,IF(A8=Alapadatok!$A$3,$BH$3,IF(A8=Alapadatok!$A$4,$BH$4,IF(A8=Alapadatok!$A$5,$BH$5,IF(A8=Alapadatok!$A$6,$BH$6,IF(A8=Alapadatok!$A$7,$BH$7,IF(A8=Alapadatok!$A$8,$BH$8,IF(A8=Alapadatok!$A$9,$BH$9,IF(A8=Alapadatok!$A$10,$BH$10,IF(A8=Alapadatok!$A$11,$BH$11,IF(A8=Alapadatok!$A$12,$BH$12,IF(A8=Alapadatok!$A$13,$BH$13,IF(A8=Alapadatok!$A$14,$BH$14,IF(A8=Alapadatok!$A$15,$BH$15,IF(A8=Alapadatok!$A$16,$BH$16,IF(A8=Alapadatok!$A$17,$BH$17,IF(A8=Alapadatok!$A$18,$BH$18,IF(A8=Alapadatok!$A$19,$BH$19,IF(A8=Alapadatok!$A$20,$BH$20,IF(A8=Alapadatok!$A$21,$BH$21,IF(A8=Alapadatok!$A$22,$BH$22,IF(A8=Alapadatok!$A$23,$BH$23,IF(A8=Alapadatok!$A$24,$BH$24,IF(A8=Alapadatok!$A$25,$BH$25,IF(A8=Alapadatok!$A$26,$BH$26,IF(A8=Alapadatok!$A$27,$BH$27,IF(A8=Alapadatok!$A$28,$BH$28,IF(A8=Alapadatok!$A$29,$BH$29,""))))))))))))))))))))))))))))</f>
        <v>1</v>
      </c>
      <c r="AB8" s="44">
        <f>Table2[[#This Row],[HRR]]</f>
        <v>40</v>
      </c>
      <c r="AC8" s="45">
        <f>IF(A8=Alapadatok!$A$2,$BJ$2,IF(A8=Alapadatok!$A$3,$BJ$3,IF(A8=Alapadatok!$A$4,$BJ$4,IF(A8=Alapadatok!$A$5,$BJ$5,IF(A8=Alapadatok!$A$6,$BJ$6,IF(A8=Alapadatok!$A$7,$BJ$7,IF(A8=Alapadatok!$A$8,$BJ$8,IF(A8=Alapadatok!$A$9,$BJ$9,IF(A8=Alapadatok!$A$10,$BJ$10,IF(A8=Alapadatok!$A$11,$BJ$11,IF(A8=Alapadatok!$A$12,$BJ$12,IF(A8=Alapadatok!$A$13,$BJ$13,IF(A8=Alapadatok!$A$14,$BJ$14,IF(A8=Alapadatok!$A$15,$BJ$15,IF(A8=Alapadatok!$A$16,$BJ$16,IF(A8=Alapadatok!$A$17,$BJ$17,IF(A8=Alapadatok!$A$18,$BJ$18,IF(A8=Alapadatok!$A$19,$BJ$19,IF(A8=Alapadatok!$A$20,$BJ$20,IF(A8=Alapadatok!$A$21,$BJ$21,IF(A8=Alapadatok!$A$22,$BJ$22,IF(A8=Alapadatok!$A$23,$BJ$23,IF(A8=Alapadatok!$A$24,$BJ$24,IF(A8=Alapadatok!$A$25,$BJ$25,IF(A8=Alapadatok!$A$26,$BJ$26,IF(A8=Alapadatok!$A$27,$BJ$27,IF(A8=Alapadatok!$A$28,$BJ$28,IF(A8=Alapadatok!$A$29,$BJ$29,""))))))))))))))))))))))))))))</f>
        <v>3</v>
      </c>
      <c r="AD8" s="45">
        <f>Table2[[#This Row],[FMS pontszám]]</f>
        <v>14</v>
      </c>
      <c r="AE8" s="45" t="str">
        <f>Table2[[#This Row],[FMS szimmetria]]</f>
        <v>aszimmetrikus</v>
      </c>
      <c r="AF8" s="142">
        <f>IF(A8=Alapadatok!$A$2,$BM$2,IF(A8=Alapadatok!$A$3,$BM$3,IF(A8=Alapadatok!$A$4,$BM$4,IF(A8=Alapadatok!$A$5,$BM$5,IF(A8=Alapadatok!$A$6,$BM$6,IF(A8=Alapadatok!$A$7,$BM$7,IF(A8=Alapadatok!$A$8,$BM$8,IF(A8=Alapadatok!$A$9,$BM$9,IF(A8=Alapadatok!$A$10,$BM$10,IF(A8=Alapadatok!$A$11,$BM$11,IF(A8=Alapadatok!$A$12,$BM$12,IF(A8=Alapadatok!$A$13,$BM$13,IF(A8=Alapadatok!$A$14,$BM$14,IF(A8=Alapadatok!$A$15,$BM$15,IF(A8=Alapadatok!$A$16,$BM$16,IF(A8=Alapadatok!$A$17,$BM$17,IF(A8=Alapadatok!$A$18,$BM$18,IF(A8=Alapadatok!$A$19,$BM$19,IF(A8=Alapadatok!$A$20,$BM$20,IF(A8=Alapadatok!$A$21,$BM$21,IF(A8=Alapadatok!$A$22,$BM$22,IF(A8=Alapadatok!$A$23,$BM$23,IF(A8=Alapadatok!$A$24,$BM$24,IF(A8=Alapadatok!$A$25,$BM$25,IF(A8=Alapadatok!$A$26,$BM$26,IF(A8=Alapadatok!$A$27,$BM$27,IF(A8=Alapadatok!$A$28,$BM$28,IF(A8=Alapadatok!$A$29,$BM$29,""))))))))))))))))))))))))))))</f>
        <v>3</v>
      </c>
      <c r="AH8" t="str">
        <f>Alapadatok!A8</f>
        <v>K.T.</v>
      </c>
      <c r="AI8" s="172">
        <f>Table2[[#This Row],[VO2max]]</f>
        <v>33.424994410909903</v>
      </c>
      <c r="AJ8" s="170">
        <f>IF(Alapadatok!$B8="férfi",IF(Alapadatok!$C8&lt;=29,IF(AND(0&lt;=AI8,AI8&lt;42),1,IF(AND(42&lt;=AI8,AI8&lt;46),2,IF(AND(46&lt;=AI8,AI8&lt;51),3,IF(AND(51&lt;=AI8,AI8&lt;55),4,5)))),IF(AND(30&lt;=Alapadatok!$C8,Alapadatok!$C8&lt;=39),IF(AND(0&lt;=AI8,AI8&lt;41),1,IF(AND(41&lt;=AI8,AI8&lt;44),2,IF(AND(44&lt;=AI8,AI8&lt;48),3,IF(AND(48&lt;=AI8,AI8&lt;53),4,5)))),IF(AND(40&lt;=Alapadatok!$C8,Alapadatok!$C8&lt;=49),IF(AND(0&lt;=AI8,AI8&lt;38),1,IF(AND(38&lt;=AI8,AI8&lt;42),2,IF(AND(42&lt;=AI8,AI8&lt;46),3,IF(AND(46&lt;=AI8,AI8&lt;52),4,5)))),IF(AND(50&lt;=Alapadatok!$C8,Alapadatok!$C8&lt;=59),IF(AND(0&lt;=AI8,AI8&lt;35),1,IF(AND(35&lt;=AI8,AI8&lt;38),2,IF(AND(38&lt;=AI8,AI8&lt;43),3,IF(AND(43&lt;=AI8,AI8&lt;49),4,5)))),IF(60&lt;=Alapadatok!$C8,IF(AND(0&lt;=AI8,AI8&lt;31),1,IF(AND(31&lt;=AI8,AI8&lt;35),2,IF(AND(35&lt;=AI8,AI8&lt;39),3,IF(AND(39&lt;=AI8,AI8&lt;45),4,5))))))))),IF(Alapadatok!$C8&lt;=29,IF(AND(0&lt;=AI8,AI8&lt;36),1,IF(AND(36&lt;=AI8,AI8&lt;40),2,IF(AND(40&lt;=AI8,AI8&lt;44),3,IF(AND(44&lt;=AI8,AI8&lt;49),4,5)))),IF(AND(30&lt;=Alapadatok!$C8,Alapadatok!$C8&lt;=39),IF(AND(0&lt;=AI8,AI8&lt;34),1,IF(AND(34&lt;=AI8,AI8&lt;37),2,IF(AND(37&lt;=AI8,AI8&lt;41),3,IF(AND(41&lt;=AI8,AI8&lt;45),4,5)))),IF(AND(40&lt;=Alapadatok!$C8,Alapadatok!$C8&lt;=49),IF(AND(0&lt;=AI8,AI8&lt;32),1,IF(AND(32&lt;=AI8,AI8&lt;35),2,IF(AND(35&lt;=AI8,AI8&lt;39),3,IF(AND(39&lt;=AI8,AI8&lt;44),4,5)))),IF(AND(50&lt;=Alapadatok!$C8,Alapadatok!$C8&lt;=59),IF(AND(0&lt;=AI8,AI8&lt;25),1,IF(AND(25&lt;=AI8,AI8&lt;29),2,IF(AND(29&lt;=AI8,AI8&lt;31),3,IF(AND(31&lt;=AI8,AI8&lt;34),4,5)))),IF(60&lt;=Alapadatok!$C8,IF(AND(0&lt;=AI8,AI8&lt;26),1,IF(AND(26&lt;=AI8,AI8&lt;29),2,IF(AND(29&lt;=AI8,AI8&lt;32),3,IF(AND(32&lt;=AI8,AI8&lt;35),4,5))))))))))</f>
        <v>2</v>
      </c>
      <c r="AK8" s="176">
        <f>Table2[[#This Row],[Max. fekvőtámasz
(db)]]</f>
        <v>60</v>
      </c>
      <c r="AL8" s="170">
        <f>IF(Alapadatok!$B8="férfi",IF(AND(0&lt;AK8,AK8&lt;60),1,IF(AND(60&lt;=AK8,AK8&lt;80),2,IF(AND(80&lt;=AK8,AK8&lt;100),3,IF(AND(100&lt;=AK8,AK8&lt;115),4,IF(115&lt;=AK8,5))))),IF(AND(0&lt;AK8,AK8&lt;60),1,IF(AND(60&lt;=AK8,AK8&lt;80),2,IF(AND(80&lt;=AK8,AK8&lt;100),3,IF(AND(100&lt;=AK8,AK8&lt;115),4,IF(115&lt;=AK8,5))))))</f>
        <v>2</v>
      </c>
      <c r="AM8" s="176">
        <f>Table2[[#This Row],[Max. guggolás
(db)]]</f>
        <v>135</v>
      </c>
      <c r="AN8" s="170">
        <f>IF(Alapadatok!$B8="férfi",IF(AND(0&lt;AM8,AM8&lt;60),1,IF(AND(60&lt;=AM8,AM8&lt;80),2,IF(AND(80&lt;=AM8,AM8&lt;100),3,IF(AND(100&lt;=AM8,AM8&lt;115),4,IF(115&lt;=AM8,5))))),IF(AND(0&lt;AM8,AM8&lt;40),1,IF(AND(40&lt;=AM8,AM8&lt;60),2,IF(AND(60&lt;=AM8,AM8&lt;80),3,IF(AND(80&lt;=AM8,AM8&lt;100),4,IF(100&lt;=AM8,5))))))</f>
        <v>5</v>
      </c>
      <c r="AO8" s="177">
        <f>Table2[[#This Row],[3RM Padon nyomás
(bal) (testsúly%)]]</f>
        <v>0.3</v>
      </c>
      <c r="AP8" s="171">
        <f>IF(Alapadatok!$B8="férfi",IF(AND(0&lt;=AO8,AO8&lt;0.2),1,IF(AND(0.2&lt;=AO8,AO8&lt;0.25),2,IF(AND(0.25&lt;=AO8,AO8&lt;0.3),3,IF(AND(0.3&lt;=AO8,AO8&lt;0.35),4,IF(0.35&lt;=AO8,5))))),IF(AND(0&lt;=AO8,AO8&lt;0.1),1,IF(AND(0.1&lt;=AO8,AO8&lt;0.15),2,IF(AND(0.15&lt;=AO8,AO8&lt;0.2),3,IF(AND(0.2&lt;=AO8,AO8&lt;0.25),4,IF(0.25&lt;=AO8,5))))))</f>
        <v>5</v>
      </c>
      <c r="AQ8" s="177">
        <f>Table2[[#This Row],[3RM Padon nyomás
(jobb) (testsúly%)]]</f>
        <v>0.3</v>
      </c>
      <c r="AR8" s="171">
        <f>IF(Alapadatok!$B8="férfi",IF(AND(0&lt;=AQ8,AQ8&lt;0.2),1,IF(AND(0.2&lt;=AQ8,AQ8&lt;0.25),2,IF(AND(0.25&lt;=AQ8,AQ8&lt;0.3),3,IF(AND(0.3&lt;=AQ8,AQ8&lt;0.35),4,IF(0.35&lt;=AQ8,5))))),IF(AND(0&lt;=AQ8,AQ8&lt;0.1),1,IF(AND(0.1&lt;=AQ8,AQ8&lt;0.15),2,IF(AND(0.15&lt;=AQ8,AQ8&lt;0.2),3,IF(AND(0.2&lt;=AQ8,AQ8&lt;0.25),4,IF(0.25&lt;=AQ8,5))))))</f>
        <v>5</v>
      </c>
      <c r="AS8" s="176">
        <f t="shared" si="0"/>
        <v>5</v>
      </c>
      <c r="AT8" s="177">
        <f>Table2[[#This Row],[3RM Egylábas deadlift
(bal) (testsúly%)]]</f>
        <v>0.4</v>
      </c>
      <c r="AU8" s="170">
        <f>IF(Alapadatok!$B8="férfi",IF(AND(0&lt;=AT8,AT8&lt;0.8),1,IF(AND(0.8&lt;=AT8,AT8&lt;0.85),2,IF(AND(0.85&lt;=AT8,AT8&lt;0.9),3,IF(AND(0.9&lt;=AT8,AT8&lt;1),4,IF(1&lt;=AT8,5))))),IF(AND(0&lt;=AT8,AT8&lt;0.6),1,IF(AND(0.6&lt;=AT8,AT8&lt;0.65),2,IF(AND(0.65&lt;=AT8,AT8&lt;0.7),3,IF(AND(0.7&lt;=AT8,AT8&lt;0.75),4,IF(0.75&lt;=AT8,5))))))</f>
        <v>1</v>
      </c>
      <c r="AV8" s="178">
        <f>Table2[[#This Row],[3RM Egylábas deadlift
(jobb) (testsúly%)]]</f>
        <v>0.4</v>
      </c>
      <c r="AW8" s="170">
        <f>IF(Alapadatok!$B8="férfi",IF(AND(0&lt;=AV8,AV8&lt;0.8),1,IF(AND(0.8&lt;=AV8,AV8&lt;0.85),2,IF(AND(0.85&lt;=AV8,AV8&lt;0.9),3,IF(AND(0.9&lt;=AV8,AV8&lt;1),4,IF(1&lt;=AV8,5))))),IF(AND(0&lt;=AV8,AV8&lt;0.6),1,IF(AND(0.6&lt;=AV8,AV8&lt;0.65),2,IF(AND(0.65&lt;=AV8,AV8&lt;0.7),3,IF(AND(0.7&lt;=AV8,AV8&lt;0.75),4,IF(0.75&lt;=AV8,5))))))</f>
        <v>1</v>
      </c>
      <c r="AX8" s="175">
        <f t="shared" si="1"/>
        <v>1</v>
      </c>
      <c r="AY8" s="176">
        <f>Table2[[#This Row],[Súlypontemelkedés
(cm)]]</f>
        <v>38</v>
      </c>
      <c r="AZ8" s="171">
        <f>IF(Alapadatok!$B8="férfi",IF(AND(0&lt;=AY8,AY8&lt;31),1,IF(AND(31&lt;=AY8,AY8&lt;41),2,IF(AND(41&lt;=AY8,AY8&lt;51),3,IF(AND(51&lt;=AY8,AY8&lt;61),4,IF(61&lt;=AY8,5))))),IF(AND(0&lt;=AY8,AY8&lt;21),1,IF(AND(21&lt;=AY8,AY8&lt;31),2,IF(AND(31&lt;=AY8,AY8&lt;41),3,IF(AND(41&lt;=AY8,AY8&lt;51),4,IF(51&lt;=AY8,5))))))</f>
        <v>3</v>
      </c>
      <c r="BA8" s="176">
        <f>Table2[[#This Row],[10 mp fekvőtámasz
(db)]]</f>
        <v>11</v>
      </c>
      <c r="BB8" s="174">
        <f>IF(Alapadatok!$B8="férfi",IF(AND(0&lt;=BA8,BA8&lt;12),1,IF(AND(12&lt;=BA8,BA8&lt;15),2,IF(AND(15&lt;=BA8,BA8&lt;20),3,IF(AND(20&lt;=BA8,BA8&lt;25),4,IF(25&lt;=BA8,5))))),IF(AND(0&lt;=BA8,BA8&lt;10),1,IF(AND(10&lt;=BA8,BA8&lt;12),2,IF(AND(12&lt;=BA8,BA8&lt;16),3,IF(AND(16&lt;=BA8,BA8&lt;20),4,IF(20&lt;=BA8,5))))))</f>
        <v>2</v>
      </c>
      <c r="BC8" s="179">
        <f>Table2[[#This Row],[3x Súlypontemelkedés
(összesen) (cm)]]</f>
        <v>111</v>
      </c>
      <c r="BD8" s="174">
        <f>IF(Alapadatok!$B8="férfi",IF(AND(0&lt;=BC8,BC8&lt;82),1,IF(AND(82&lt;=BC8,BC8&lt;109),2,IF(AND(109&lt;=BC8,BC8&lt;136),3,IF(AND(136&lt;=BC8,BC8&lt;163),4,IF(163&lt;=BC8,5))))),IF(AND(0&lt;=BC8,BC8&lt;53),1,IF(AND(53&lt;=BC8,BC8&lt;82),2,IF(AND(82&lt;=BC8,BC8&lt;109),3,IF(AND(109&lt;=BC8,BC8&lt;136),4,IF(136&lt;=BC8,5))))))</f>
        <v>4</v>
      </c>
      <c r="BE8" s="179">
        <f>Table2[[#This Row],[3x 10 mp fekvőtámasz
(összesen) (db)]]</f>
        <v>40</v>
      </c>
      <c r="BF8" s="174">
        <f>IF(Alapadatok!$B8="férfi",IF(AND(0&lt;=BE8,BE8&lt;32),1,IF(AND(32&lt;=BE8,BE8&lt;41),2,IF(AND(41&lt;=BE8,BE8&lt;54),3,IF(AND(54&lt;=BE8,BE8&lt;68),4,IF(68&lt;=BE8,5))))),IF(AND(0&lt;=BE8,BE8&lt;27),1,IF(AND(27&lt;=BE8,BE8&lt;32),2,IF(AND(32&lt;=BE8,BE8&lt;43),3,IF(AND(43&lt;=BE8,BE8&lt;54),4,IF(54&lt;=BE8,5))))))</f>
        <v>3</v>
      </c>
      <c r="BG8" s="179">
        <f>Table2[[#This Row],[RHR]]</f>
        <v>84</v>
      </c>
      <c r="BH8" s="185">
        <f>IF(Alapadatok!$C8&lt;=25,IF(AND(0&lt;=BG8,BG8&lt;=55),5,IF(AND(56&lt;=BG8,BG8&lt;=61),4,IF(AND(62&lt;=BG8,BG8&lt;=65),3,IF(AND(66&lt;=BG8,BG8&lt;=69),2,1)))),IF(AND(26&lt;=Alapadatok!$C8,Alapadatok!$C8&lt;=35),IF(AND(0&lt;=BG8,BG8&lt;=54),5,IF(AND(55&lt;=BG8,BG8&lt;=61),4,IF(AND(62&lt;=BG8,BG8&lt;=65),3,IF(AND(66&lt;=BG8,BG8&lt;=70),2,1)))),IF(AND(36&lt;=Alapadatok!$C8,Alapadatok!$C8&lt;=45),IF(AND(0&lt;=BG8,BG8&lt;=56),5,IF(AND(57&lt;=BG8,BG8&lt;=62),4,IF(AND(63&lt;=BG8,BG8&lt;=66),3,IF(AND(67&lt;=BG8,BG8&lt;=70),2,1)))),IF(AND(46&lt;=Alapadatok!$C8,Alapadatok!$C8&lt;=55),IF(AND(0&lt;=BG8,BG8&lt;=57),5,IF(AND(58&lt;=BG8,BG8&lt;=63),4,IF(AND(64&lt;=BG8,BG8&lt;=67),3,IF(AND(68&lt;=BG8,BG8&lt;=71),2,1)))),IF(AND(56&lt;=Alapadatok!$C8,Alapadatok!$C8&lt;=65),IF(AND(0&lt;=BG8,BG8&lt;=56),5,IF(AND(57&lt;=BG8,BG8&lt;=61),4,IF(AND(62&lt;=BG8,BG8&lt;=67),3,IF(AND(68&lt;=BG8,BG8&lt;=71),2,1)))),IF(65&lt;Alapadatok!$C8,IF(AND(0&lt;=BG8,BG8&lt;=55),5,IF(AND(56&lt;=BG8,BG8&lt;=61),4,IF(AND(62&lt;=BG8,BG8&lt;=65),3,IF(AND(66&lt;=BG8,BG8&lt;=69),2,1))))))))))</f>
        <v>1</v>
      </c>
      <c r="BI8" s="179">
        <f>Table2[[#This Row],[HRR]]</f>
        <v>40</v>
      </c>
      <c r="BJ8" s="186">
        <f t="shared" si="2"/>
        <v>3</v>
      </c>
      <c r="BK8" s="186">
        <f>Table2[[#This Row],[FMS pontszám]]</f>
        <v>14</v>
      </c>
      <c r="BL8" s="186" t="str">
        <f>Table2[[#This Row],[FMS szimmetria]]</f>
        <v>aszimmetrikus</v>
      </c>
      <c r="BM8" s="192">
        <f t="shared" si="3"/>
        <v>3</v>
      </c>
    </row>
    <row r="9" spans="1:65" x14ac:dyDescent="0.2">
      <c r="A9" s="25" t="s">
        <v>222</v>
      </c>
      <c r="B9" s="25">
        <f>Table2[[#This Row],[Cooper-teszt
(méter)]]</f>
        <v>2000</v>
      </c>
      <c r="C9" s="40">
        <f>IF(A9=Alapadatok!$A$2,$AJ$2,IF(A9=Alapadatok!$A$3,$AJ$3,IF(A9=Alapadatok!$A$4,$AJ$4,IF(A9=Alapadatok!$A$5,$AJ$5,IF(A9=Alapadatok!$A$6,$AJ$6,IF(A9=Alapadatok!$A$7,$AJ$7,IF(A9=Alapadatok!$A$8,$AJ$8,IF(A9=Alapadatok!$A$9,$AJ$9,IF(A9=Alapadatok!$A$10,$AJ$10,IF(A9=Alapadatok!$A$11,$AJ$11,IF(A9=Alapadatok!$A$12,$AJ$12,IF(A9=Alapadatok!$A$13,$AJ$13,IF(A9=Alapadatok!$A$14,$AJ$14,IF(A9=Alapadatok!$A$15,$AJ$15,IF(A9=Alapadatok!$A$16,$AJ$16,IF(A9=Alapadatok!$A$17,$AJ$17,IF(A9=Alapadatok!$A$18,$AJ$18,IF(A9=Alapadatok!$A$19,$AJ$19,IF(A9=Alapadatok!$A$20,$AJ$20,IF(A9=Alapadatok!$A$21,$AJ$21,IF(A9=Alapadatok!$A$22,$AJ$22,IF(A9=Alapadatok!$A$23,$AJ$23,IF(A9=Alapadatok!$A$24,$AJ$24,IF(A9=Alapadatok!$A$25,$AJ$25,IF(A9=Alapadatok!$A$26,$AJ$26,IF(A9=Alapadatok!$A$27,$AJ$27,IF(A9=Alapadatok!$A$28,$AJ$28,IF(A9=Alapadatok!$A$29,$AJ$29,""))))))))))))))))))))))))))))</f>
        <v>1</v>
      </c>
      <c r="D9" s="41">
        <f>Table2[[#This Row],[Max. fekvőtámasz
(db)]]</f>
        <v>54</v>
      </c>
      <c r="E9" s="40">
        <f>IF(A9=Alapadatok!$A$2,$AL$2,IF(A9=Alapadatok!$A$3,$AL$3,IF(A9=Alapadatok!$A$4,$AL$4,IF(A9=Alapadatok!$A$5,$AL$5,IF(A9=Alapadatok!$A$6,$AL$6,IF(A9=Alapadatok!$A$7,$AL$7,IF(A9=Alapadatok!$A$8,$AL$8,IF(A9=Alapadatok!$A$9,$AL$9,IF(A9=Alapadatok!$A$10,$AL$10,IF(A9=Alapadatok!$A$11,$AL$11,IF(A9=Alapadatok!$A$12,$AL$12,IF(A9=Alapadatok!$A$13,$AL$13,IF(A9=Alapadatok!$A$14,$AL$14,IF(A9=Alapadatok!$A$15,$AL$15,IF(A9=Alapadatok!$A$16,$AL$16,IF(A9=Alapadatok!$A$17,$AL$17,IF(A9=Alapadatok!$A$18,$AL$18,IF(A9=Alapadatok!$A$19,$AL$19,IF(A9=Alapadatok!$A$20,$AL$20,IF(A9=Alapadatok!$A$21,$AL$21,IF(A9=Alapadatok!$A$22,$AL$22,IF(A9=Alapadatok!$A$23,$AL$23,IF(A9=Alapadatok!$A$24,$AL$24,IF(A9=Alapadatok!$A$25,$AL$25,IF(A9=Alapadatok!$A$26,$AL$26,IF(A9=Alapadatok!$A$27,$AL$27,IF(A9=Alapadatok!$A$28,$AL$28,IF(A9=Alapadatok!$A$29,$AL$29,""))))))))))))))))))))))))))))</f>
        <v>1</v>
      </c>
      <c r="F9" s="41">
        <f>Table2[[#This Row],[Max. guggolás
(db)]]</f>
        <v>109</v>
      </c>
      <c r="G9" s="40">
        <f>IF(A9=Alapadatok!$A$2,$AN$2,IF(A9=Alapadatok!$A$3,$AN$3,IF(A9=Alapadatok!$A$4,$AN$4,IF(A9=Alapadatok!$A$5,$AN$5,IF(A9=Alapadatok!$A$6,$AN$6,IF(A9=Alapadatok!$A$7,$AN$7,IF(A9=Alapadatok!$A$8,$AN$8,IF(A9=Alapadatok!$A$9,$AN$9,IF(A9=Alapadatok!$A$10,$AN$10,IF(A9=Alapadatok!$A$11,$AN$11,IF(A9=Alapadatok!$A$12,$AN$12,IF(A9=Alapadatok!$A$13,$AN$13,IF(A9=Alapadatok!$A$14,$AN$14,IF(A9=Alapadatok!$A$15,$AN$15,IF(A9=Alapadatok!$A$16,$AN$16,IF(A9=Alapadatok!$A$17,$AN$17,IF(A9=Alapadatok!$A$18,$AN$18,IF(A9=Alapadatok!$A$19,$AN$19,IF(A9=Alapadatok!$A$20,$AN$20,IF(A9=Alapadatok!$A$21,$AN$21,IF(A9=Alapadatok!$A$22,$AN$22,IF(A9=Alapadatok!$A$23,$AN$23,IF(A9=Alapadatok!$A$24,$AN$24,IF(A9=Alapadatok!$A$25,$AN$25,IF(A9=Alapadatok!$A$26,$AN$26,IF(A9=Alapadatok!$A$27,$AN$27,IF(A9=Alapadatok!$A$28,$AN$28,IF(A9=Alapadatok!$A$29,$AN$29,""))))))))))))))))))))))))))))</f>
        <v>5</v>
      </c>
      <c r="H9" s="42">
        <f>Table2[[#This Row],[3RM Padon nyomás
(bal) (testsúly%)]]</f>
        <v>0.21333333333333335</v>
      </c>
      <c r="I9" s="41">
        <f>IF(A9=Alapadatok!$A$2,$AP$2,IF(A9=Alapadatok!$A$3,$AP$3,IF(A9=Alapadatok!$A$4,$AP$4,IF(A9=Alapadatok!$A$5,$AP$5,IF(A9=Alapadatok!$A$6,$AP$6,IF(A9=Alapadatok!$A$7,$AP$7,IF(A9=Alapadatok!$A$8,$AP$8,IF(A9=Alapadatok!$A$9,$AP$9,IF(A9=Alapadatok!$A$10,$AP$10,IF(A9=Alapadatok!$A$11,$AP$11,IF(A9=Alapadatok!$A$12,$AP$12,IF(A9=Alapadatok!$A$13,$AP$13,IF(A9=Alapadatok!$A$14,$AP$14,IF(A9=Alapadatok!$A$15,$AP$15,IF(A9=Alapadatok!$A$16,$AP$16,IF(A9=Alapadatok!$A$17,$AP$17,IF(A9=Alapadatok!$A$18,$AP$18,IF(A9=Alapadatok!$A$19,$AP$19,IF(A9=Alapadatok!$A$20,$AP$20,IF(A9=Alapadatok!$A$21,$AP$21,IF(A9=Alapadatok!$A$22,$AP$22,IF(A9=Alapadatok!$A$23,$AP$23,IF(A9=Alapadatok!$A$24,$AP$24,IF(A9=Alapadatok!$A$25,$AP$25,IF(A9=Alapadatok!$A$26,$AP$26,IF(A9=Alapadatok!$A$27,$AP$27,IF(A9=Alapadatok!$A$28,$AP$28,IF(A9=Alapadatok!$A$29,$AP$29,""))))))))))))))))))))))))))))</f>
        <v>4</v>
      </c>
      <c r="J9" s="42">
        <f>Table2[[#This Row],[3RM Padon nyomás
(jobb) (testsúly%)]]</f>
        <v>0.26666666666666666</v>
      </c>
      <c r="K9" s="41">
        <f>IF(A9=Alapadatok!$A$2,$AR$2,IF(A9=Alapadatok!$A$3,$AR$3,IF(A9=Alapadatok!$A$4,$AR$4,IF(A9=Alapadatok!$A$5,$AR$5,IF(A9=Alapadatok!$A$6,$AR$6,IF(A9=Alapadatok!$A$7,$AR$7,IF(A9=Alapadatok!$A$8,$AR$8,IF(A9=Alapadatok!$A$9,$AR$9,IF(A9=Alapadatok!$A$10,$AR$10,IF(A9=Alapadatok!$A$11,$AR$11,IF(A9=Alapadatok!$A$12,$AR$12,IF(A9=Alapadatok!$A$13,$AR$13,IF(A9=Alapadatok!$A$14,$AR$14,IF(A9=Alapadatok!$A$15,$AR$15,IF(A9=Alapadatok!$A$16,$AR$16,IF(A9=Alapadatok!$A$17,$AR$17,IF(A9=Alapadatok!$A$18,$AR$18,IF(A9=Alapadatok!$A$19,$AR$19,IF(A9=Alapadatok!$A$20,$AR$20,IF(A9=Alapadatok!$A$21,$AR$21,IF(A9=Alapadatok!$A$22,$AR$22,IF(A9=Alapadatok!$A$23,$AR$23,IF(A9=Alapadatok!$A$24,$AR$24,IF(A9=Alapadatok!$A$25,$AR$25,IF(A9=Alapadatok!$A$26,$AR$26,IF(A9=Alapadatok!$A$27,$AR$27,IF(A9=Alapadatok!$A$28,$AR$28,IF(A9=Alapadatok!$A$29,$AR$29,""))))))))))))))))))))))))))))</f>
        <v>5</v>
      </c>
      <c r="L9" s="41">
        <f>IF(A9=Alapadatok!$A$2,$AS$2,IF(A9=Alapadatok!$A$3,$AS$3,IF(A9=Alapadatok!$A$4,$AS$4,IF(A9=Alapadatok!$A$5,$AS$5,IF(A9=Alapadatok!$A$6,$AS$6,IF(A9=Alapadatok!$A$7,$AS$7,IF(A9=Alapadatok!$A$8,$AS$8,IF(A9=Alapadatok!$A$9,$AS$9,IF(A9=Alapadatok!$A$10,$AS$10,IF(A9=Alapadatok!$A$11,$AS$11,IF(A9=Alapadatok!$A$12,$AS$12,IF(A9=Alapadatok!$A$13,$AS$13,IF(A9=Alapadatok!$A$14,$AS$14,IF(A9=Alapadatok!$A$15,$AS$15,IF(A9=Alapadatok!$A$16,$AS$16,IF(A9=Alapadatok!$A$17,$AS$17,IF(A9=Alapadatok!$A$18,$AS$18,IF(A9=Alapadatok!$A$19,$AS$19,IF(A9=Alapadatok!$A$20,$AS$20,IF(A9=Alapadatok!$A$21,$AS$21,IF(A9=Alapadatok!$A$22,$AS$22,IF(A9=Alapadatok!$A$23,$AS$23,IF(A9=Alapadatok!$A$24,$AS$24,IF(A9=Alapadatok!$A$25,$AS$25,IF(A9=Alapadatok!$A$26,$AS$26,IF(A9=Alapadatok!$A$27,$AS$27,IF(A9=Alapadatok!$A$28,$AS$28,IF(A9=Alapadatok!$A$29,$AS$29,""))))))))))))))))))))))))))))</f>
        <v>4.5</v>
      </c>
      <c r="M9" s="42">
        <f>Table2[[#This Row],[3RM Egylábas deadlift
(bal) (testsúly%)]]</f>
        <v>0.32</v>
      </c>
      <c r="N9" s="40">
        <f>IF(A9=Alapadatok!$A$2,$AU$2,IF(A9=Alapadatok!$A$3,$AU$3,IF(A9=Alapadatok!$A$4,$AU$4,IF(A9=Alapadatok!$A$5,$AU$5,IF(A9=Alapadatok!$A$6,$AU$6,IF(A9=Alapadatok!$A$7,$AU$7,IF(A9=Alapadatok!$A$8,$AU$8,IF(A9=Alapadatok!$A$9,$AU$9,IF(A9=Alapadatok!$A$10,$AU$10,IF(A9=Alapadatok!$A$11,$AU$11,IF(A9=Alapadatok!$A$12,$AU$12,IF(A9=Alapadatok!$A$13,$AU$13,IF(A9=Alapadatok!$A$14,$AU$14,IF(A9=Alapadatok!$A$15,$AU$15,IF(A9=Alapadatok!$A$16,$AU$16,IF(A9=Alapadatok!$A$17,$AU$17,IF(A9=Alapadatok!$A$18,$AU$18,IF(A9=Alapadatok!$A$19,$AU$19,IF(A9=Alapadatok!$A$20,$AU$20,IF(A9=Alapadatok!$A$21,$AU$21,IF(A9=Alapadatok!$A$22,$AU$22,IF(A9=Alapadatok!$A$23,$AU$23,IF(A9=Alapadatok!$A$24,$AU$24,IF(A9=Alapadatok!$A$25,$AU$25,IF(A9=Alapadatok!$A$26,$AU$26,IF(A9=Alapadatok!$A$27,$AU$27,IF(A9=Alapadatok!$A$28,$AU$28,IF(A9=Alapadatok!$A$29,$AU$29,""))))))))))))))))))))))))))))</f>
        <v>1</v>
      </c>
      <c r="O9" s="43">
        <f>Table2[[#This Row],[3RM Egylábas deadlift
(jobb) (testsúly%)]]</f>
        <v>0.32</v>
      </c>
      <c r="P9" s="40">
        <f>IF(A9=Alapadatok!$A$2,$AW$2,IF(A9=Alapadatok!$A$3,$AW$3,IF(A9=Alapadatok!$A$4,$AW$4,IF(A9=Alapadatok!$A$5,$AW$5,IF(A9=Alapadatok!$A$6,$AW$6,IF(A9=Alapadatok!$A$7,$AW$7,IF(A9=Alapadatok!$A$8,$AW$8,IF(A9=Alapadatok!$A$9,$AW$9,IF(A9=Alapadatok!$A$10,$AW$10,IF(A9=Alapadatok!$A$11,$AW$11,IF(A9=Alapadatok!$A$12,$AW$12,IF(A9=Alapadatok!$A$13,$AW$13,IF(A9=Alapadatok!$A$14,$AW$14,IF(A9=Alapadatok!$A$15,$AW$15,IF(A9=Alapadatok!$A$16,$AW$16,IF(A9=Alapadatok!$A$17,$AW$17,IF(A9=Alapadatok!$A$18,$AW$18,IF(A9=Alapadatok!$A$19,$AW$19,IF(A9=Alapadatok!$A$20,$AW$20,IF(A9=Alapadatok!$A$21,$AW$21,IF(A9=Alapadatok!$A$22,$AW$22,IF(A9=Alapadatok!$A$23,$AW$23,IF(A9=Alapadatok!$A$24,$AW$24,IF(A9=Alapadatok!$A$25,$AW$25,IF(A9=Alapadatok!$A$26,$AW$26,IF(A9=Alapadatok!$A$27,$AW$27,IF(A9=Alapadatok!$A$28,$AW$28,IF(A9=Alapadatok!$A$29,$AW$29,""))))))))))))))))))))))))))))</f>
        <v>1</v>
      </c>
      <c r="Q9" s="40">
        <f>IF(A9=Alapadatok!$A$2,$AX$2,IF(A9=Alapadatok!$A$3,$AX$3,IF(A9=Alapadatok!$A$4,$AX$4,IF(A9=Alapadatok!$A$5,$AX$5,IF(A9=Alapadatok!$A$6,$AX$6,IF(A9=Alapadatok!$A$7,$AX$7,IF(A9=Alapadatok!$A$8,$AX$8,IF(A9=Alapadatok!$A$9,$AX$9,IF(A9=Alapadatok!$A$10,$AX$10,IF(A9=Alapadatok!$A$11,$AX$11,IF(A9=Alapadatok!$A$12,$AX$12,IF(A9=Alapadatok!$A$13,$AX$13,IF(A9=Alapadatok!$A$14,$AX$14,IF(A9=Alapadatok!$A$15,$AX$15,IF(A9=Alapadatok!$A$16,$AX$16,IF(A9=Alapadatok!$A$17,$AX$17,IF(A9=Alapadatok!$A$18,$AX$18,IF(A9=Alapadatok!$A$19,$AX$19,IF(A9=Alapadatok!$A$20,$AX$20,IF(A9=Alapadatok!$A$21,$AX$21,IF(A9=Alapadatok!$A$22,$AX$22,IF(A9=Alapadatok!$A$23,$AX$23,IF(A9=Alapadatok!$A$24,$AX$24,IF(A9=Alapadatok!$A$25,$AX$25,IF(A9=Alapadatok!$A$26,$AX$26,IF(A9=Alapadatok!$A$27,$AX$27,IF(A9=Alapadatok!$A$28,$AX$28,IF(A9=Alapadatok!$A$29,$AX$29,""))))))))))))))))))))))))))))</f>
        <v>1</v>
      </c>
      <c r="R9" s="41">
        <f>Table2[[#This Row],[Súlypontemelkedés
(cm)]]</f>
        <v>24</v>
      </c>
      <c r="S9" s="41">
        <f>IF(A9=Alapadatok!$A$2,$AZ$2,IF(A9=Alapadatok!$A$3,$AZ$3,IF(A9=Alapadatok!$A$4,$AZ$4,IF(A9=Alapadatok!$A$5,$AZ$5,IF(A9=Alapadatok!$A$6,$AZ$6,IF(A9=Alapadatok!$A$7,$AZ$7,IF(A9=Alapadatok!$A$8,$AZ$8,IF(A9=Alapadatok!$A$9,$AZ$9,IF(A9=Alapadatok!$A$10,$AZ$10,IF(A9=Alapadatok!$A$11,$AZ$11,IF(A9=Alapadatok!$A$12,$AZ$12,IF(A9=Alapadatok!$A$13,$AZ$13,IF(A9=Alapadatok!$A$14,$AZ$14,IF(A9=Alapadatok!$A$15,$AZ$15,IF(A9=Alapadatok!$A$16,$AZ$16,IF(A9=Alapadatok!$A$17,$AZ$17,IF(A9=Alapadatok!$A$18,$AZ$18,IF(A9=Alapadatok!$A$19,$AZ$19,IF(A9=Alapadatok!$A$20,$AZ$20,IF(A9=Alapadatok!$A$21,$AZ$21,IF(A9=Alapadatok!$A$22,$AZ$22,IF(A9=Alapadatok!$A$23,$AZ$23,IF(A9=Alapadatok!$A$24,$AZ$24,IF(A9=Alapadatok!$A$25,$AZ$25,IF(A9=Alapadatok!$A$26,$AZ$26,IF(A9=Alapadatok!$A$27,$AZ$27,IF(A9=Alapadatok!$A$28,$AZ$28,IF(A9=Alapadatok!$A$29,$AZ$29,""))))))))))))))))))))))))))))</f>
        <v>2</v>
      </c>
      <c r="T9" s="41">
        <f>Table2[[#This Row],[10 mp fekvőtámasz
(db)]]</f>
        <v>7</v>
      </c>
      <c r="U9" s="44">
        <f>IF(A9=Alapadatok!$A$2,$BB$2,IF(A9=Alapadatok!$A$3,$BB$3,IF(A9=Alapadatok!$A$4,$BB$4,IF(A9=Alapadatok!$A$5,$BB$5,IF(A9=Alapadatok!$A$6,$BB$6,IF(A9=Alapadatok!$A$7,$BB$7,IF(A9=Alapadatok!$A$8,$BB$8,IF(A9=Alapadatok!$A$9,$BB$9,IF(A9=Alapadatok!$A$10,$BB$10,IF(A9=Alapadatok!$A$11,$BB$11,IF(A9=Alapadatok!$A$12,$BB$12,IF(A9=Alapadatok!$A$13,$BB$13,IF(A9=Alapadatok!$A$14,$BB$14,IF(A9=Alapadatok!$A$15,$BB$15,IF(A9=Alapadatok!$A$16,$BB$16,IF(A9=Alapadatok!$A$17,$BB$17,IF(A9=Alapadatok!$A$18,$BB$18,IF(A9=Alapadatok!$A$19,$BB$19,IF(A9=Alapadatok!$A$20,$BB$20,IF(A9=Alapadatok!$A$21,$BB$21,IF(A9=Alapadatok!$A$22,$BB$22,IF(A9=Alapadatok!$A$23,$BB$23,IF(A9=Alapadatok!$A$24,$BB$24,IF(A9=Alapadatok!$A$25,$BB$25,IF(A9=Alapadatok!$A$26,$BB$26,IF(A9=Alapadatok!$A$27,$BB$27,IF(A9=Alapadatok!$A$28,$BB$28,IF(A9=Alapadatok!$A$29,$BB$29,""))))))))))))))))))))))))))))</f>
        <v>1</v>
      </c>
      <c r="V9" s="44">
        <f>Table2[[#This Row],[3x Súlypontemelkedés
(összesen) (cm)]]</f>
        <v>59</v>
      </c>
      <c r="W9" s="44">
        <f>IF(A9=Alapadatok!$A$2,$BD$2,IF(A9=Alapadatok!$A$3,$BD$3,IF(A9=Alapadatok!$A$4,$BD$4,IF(A9=Alapadatok!$A$5,$BD$5,IF(A9=Alapadatok!$A$6,$BD$6,IF(A9=Alapadatok!$A$7,$BD$7,IF(A9=Alapadatok!$A$8,$BD$8,IF(A9=Alapadatok!$A$9,$BD$9,IF(A9=Alapadatok!$A$10,$BD$10,IF(A9=Alapadatok!$A$11,$BD$11,IF(A9=Alapadatok!$A$12,$BD$12,IF(A9=Alapadatok!$A$13,$BD$13,IF(A9=Alapadatok!$A$14,$BD$14,IF(A9=Alapadatok!$A$15,$BD$15,IF(A9=Alapadatok!$A$16,$BD$16,IF(A9=Alapadatok!$A$17,$BD$17,IF(A9=Alapadatok!$A$18,$BD$18,IF(A9=Alapadatok!$A$19,$BD$19,IF(A9=Alapadatok!$A$20,$BD$20,IF(A9=Alapadatok!$A$21,$BD$21,IF(A9=Alapadatok!$A$22,$BD$22,IF(A9=Alapadatok!$A$23,$BD$23,IF(A9=Alapadatok!$A$24,$BD$24,IF(A9=Alapadatok!$A$25,$BD$25,IF(A9=Alapadatok!$A$26,$BD$26,IF(A9=Alapadatok!$A$27,$BD$27,IF(A9=Alapadatok!$A$28,$BD$28,IF(A9=Alapadatok!$A$29,$BD$29,""))))))))))))))))))))))))))))</f>
        <v>2</v>
      </c>
      <c r="X9" s="44">
        <f>Table2[[#This Row],[3x 10 mp fekvőtámasz
(összesen) (db)]]</f>
        <v>18</v>
      </c>
      <c r="Y9" s="44">
        <f>IF(A9=Alapadatok!$A$2,$BF$2,IF(A9=Alapadatok!$A$3,$BF$3,IF(A9=Alapadatok!$A$4,$BF$4,IF(A9=Alapadatok!$A$5,$BF$5,IF(A9=Alapadatok!$A$6,$BF$6,IF(A9=Alapadatok!$A$7,$BF$7,IF(A9=Alapadatok!$A$8,$BF$8,IF(A9=Alapadatok!$A$9,$BF$9,IF(A9=Alapadatok!$A$10,$BF$10,IF(A9=Alapadatok!$A$11,$BF$11,IF(A9=Alapadatok!$A$12,$BF$12,IF(A9=Alapadatok!$A$13,$BF$13,IF(A9=Alapadatok!$A$14,$BF$14,IF(A9=Alapadatok!$A$15,$BF$15,IF(A9=Alapadatok!$A$16,$BF$16,IF(A9=Alapadatok!$A$17,$BF$17,IF(A9=Alapadatok!$A$18,$BF$18,IF(A9=Alapadatok!$A$19,$BF$19,IF(A9=Alapadatok!$A$20,$BF$20,IF(A9=Alapadatok!$A$21,$BF$21,IF(A9=Alapadatok!$A$22,$BF$22,IF(A9=Alapadatok!$A$23,$BF$23,IF(A9=Alapadatok!$A$24,$BF$24,IF(A9=Alapadatok!$A$25,$BF$25,IF(A9=Alapadatok!$A$26,$BF$26,IF(A9=Alapadatok!$A$27,$BF$27,IF(A9=Alapadatok!$A$28,$BF$28,IF(A9=Alapadatok!$A$29,$BF$29,""))))))))))))))))))))))))))))</f>
        <v>1</v>
      </c>
      <c r="Z9" s="44">
        <f>Table2[[#This Row],[RHR]]</f>
        <v>84</v>
      </c>
      <c r="AA9" s="45">
        <f>IF(A9=Alapadatok!$A$2,$BH$2,IF(A9=Alapadatok!$A$3,$BH$3,IF(A9=Alapadatok!$A$4,$BH$4,IF(A9=Alapadatok!$A$5,$BH$5,IF(A9=Alapadatok!$A$6,$BH$6,IF(A9=Alapadatok!$A$7,$BH$7,IF(A9=Alapadatok!$A$8,$BH$8,IF(A9=Alapadatok!$A$9,$BH$9,IF(A9=Alapadatok!$A$10,$BH$10,IF(A9=Alapadatok!$A$11,$BH$11,IF(A9=Alapadatok!$A$12,$BH$12,IF(A9=Alapadatok!$A$13,$BH$13,IF(A9=Alapadatok!$A$14,$BH$14,IF(A9=Alapadatok!$A$15,$BH$15,IF(A9=Alapadatok!$A$16,$BH$16,IF(A9=Alapadatok!$A$17,$BH$17,IF(A9=Alapadatok!$A$18,$BH$18,IF(A9=Alapadatok!$A$19,$BH$19,IF(A9=Alapadatok!$A$20,$BH$20,IF(A9=Alapadatok!$A$21,$BH$21,IF(A9=Alapadatok!$A$22,$BH$22,IF(A9=Alapadatok!$A$23,$BH$23,IF(A9=Alapadatok!$A$24,$BH$24,IF(A9=Alapadatok!$A$25,$BH$25,IF(A9=Alapadatok!$A$26,$BH$26,IF(A9=Alapadatok!$A$27,$BH$27,IF(A9=Alapadatok!$A$28,$BH$28,IF(A9=Alapadatok!$A$29,$BH$29,""))))))))))))))))))))))))))))</f>
        <v>1</v>
      </c>
      <c r="AB9" s="44">
        <f>Table2[[#This Row],[HRR]]</f>
        <v>35</v>
      </c>
      <c r="AC9" s="45">
        <f>IF(A9=Alapadatok!$A$2,$BJ$2,IF(A9=Alapadatok!$A$3,$BJ$3,IF(A9=Alapadatok!$A$4,$BJ$4,IF(A9=Alapadatok!$A$5,$BJ$5,IF(A9=Alapadatok!$A$6,$BJ$6,IF(A9=Alapadatok!$A$7,$BJ$7,IF(A9=Alapadatok!$A$8,$BJ$8,IF(A9=Alapadatok!$A$9,$BJ$9,IF(A9=Alapadatok!$A$10,$BJ$10,IF(A9=Alapadatok!$A$11,$BJ$11,IF(A9=Alapadatok!$A$12,$BJ$12,IF(A9=Alapadatok!$A$13,$BJ$13,IF(A9=Alapadatok!$A$14,$BJ$14,IF(A9=Alapadatok!$A$15,$BJ$15,IF(A9=Alapadatok!$A$16,$BJ$16,IF(A9=Alapadatok!$A$17,$BJ$17,IF(A9=Alapadatok!$A$18,$BJ$18,IF(A9=Alapadatok!$A$19,$BJ$19,IF(A9=Alapadatok!$A$20,$BJ$20,IF(A9=Alapadatok!$A$21,$BJ$21,IF(A9=Alapadatok!$A$22,$BJ$22,IF(A9=Alapadatok!$A$23,$BJ$23,IF(A9=Alapadatok!$A$24,$BJ$24,IF(A9=Alapadatok!$A$25,$BJ$25,IF(A9=Alapadatok!$A$26,$BJ$26,IF(A9=Alapadatok!$A$27,$BJ$27,IF(A9=Alapadatok!$A$28,$BJ$28,IF(A9=Alapadatok!$A$29,$BJ$29,""))))))))))))))))))))))))))))</f>
        <v>3</v>
      </c>
      <c r="AD9" s="45">
        <f>Table2[[#This Row],[FMS pontszám]]</f>
        <v>12</v>
      </c>
      <c r="AE9" s="45" t="str">
        <f>Table2[[#This Row],[FMS szimmetria]]</f>
        <v>aszimmetrikus</v>
      </c>
      <c r="AF9" s="142">
        <f>IF(A9=Alapadatok!$A$2,$BM$2,IF(A9=Alapadatok!$A$3,$BM$3,IF(A9=Alapadatok!$A$4,$BM$4,IF(A9=Alapadatok!$A$5,$BM$5,IF(A9=Alapadatok!$A$6,$BM$6,IF(A9=Alapadatok!$A$7,$BM$7,IF(A9=Alapadatok!$A$8,$BM$8,IF(A9=Alapadatok!$A$9,$BM$9,IF(A9=Alapadatok!$A$10,$BM$10,IF(A9=Alapadatok!$A$11,$BM$11,IF(A9=Alapadatok!$A$12,$BM$12,IF(A9=Alapadatok!$A$13,$BM$13,IF(A9=Alapadatok!$A$14,$BM$14,IF(A9=Alapadatok!$A$15,$BM$15,IF(A9=Alapadatok!$A$16,$BM$16,IF(A9=Alapadatok!$A$17,$BM$17,IF(A9=Alapadatok!$A$18,$BM$18,IF(A9=Alapadatok!$A$19,$BM$19,IF(A9=Alapadatok!$A$20,$BM$20,IF(A9=Alapadatok!$A$21,$BM$21,IF(A9=Alapadatok!$A$22,$BM$22,IF(A9=Alapadatok!$A$23,$BM$23,IF(A9=Alapadatok!$A$24,$BM$24,IF(A9=Alapadatok!$A$25,$BM$25,IF(A9=Alapadatok!$A$26,$BM$26,IF(A9=Alapadatok!$A$27,$BM$27,IF(A9=Alapadatok!$A$28,$BM$28,IF(A9=Alapadatok!$A$29,$BM$29,""))))))))))))))))))))))))))))</f>
        <v>2</v>
      </c>
      <c r="AH9" t="str">
        <f>Alapadatok!A9</f>
        <v>S.Z.</v>
      </c>
      <c r="AI9" s="172">
        <f>Table2[[#This Row],[VO2max]]</f>
        <v>33.424994410909903</v>
      </c>
      <c r="AJ9" s="170">
        <f>IF(Alapadatok!$B9="férfi",IF(Alapadatok!$C9&lt;=29,IF(AND(0&lt;=AI9,AI9&lt;42),1,IF(AND(42&lt;=AI9,AI9&lt;46),2,IF(AND(46&lt;=AI9,AI9&lt;51),3,IF(AND(51&lt;=AI9,AI9&lt;55),4,5)))),IF(AND(30&lt;=Alapadatok!$C9,Alapadatok!$C9&lt;=39),IF(AND(0&lt;=AI9,AI9&lt;41),1,IF(AND(41&lt;=AI9,AI9&lt;44),2,IF(AND(44&lt;=AI9,AI9&lt;48),3,IF(AND(48&lt;=AI9,AI9&lt;53),4,5)))),IF(AND(40&lt;=Alapadatok!$C9,Alapadatok!$C9&lt;=49),IF(AND(0&lt;=AI9,AI9&lt;38),1,IF(AND(38&lt;=AI9,AI9&lt;42),2,IF(AND(42&lt;=AI9,AI9&lt;46),3,IF(AND(46&lt;=AI9,AI9&lt;52),4,5)))),IF(AND(50&lt;=Alapadatok!$C9,Alapadatok!$C9&lt;=59),IF(AND(0&lt;=AI9,AI9&lt;35),1,IF(AND(35&lt;=AI9,AI9&lt;38),2,IF(AND(38&lt;=AI9,AI9&lt;43),3,IF(AND(43&lt;=AI9,AI9&lt;49),4,5)))),IF(60&lt;=Alapadatok!$C9,IF(AND(0&lt;=AI9,AI9&lt;31),1,IF(AND(31&lt;=AI9,AI9&lt;35),2,IF(AND(35&lt;=AI9,AI9&lt;39),3,IF(AND(39&lt;=AI9,AI9&lt;45),4,5))))))))),IF(Alapadatok!$C9&lt;=29,IF(AND(0&lt;=AI9,AI9&lt;36),1,IF(AND(36&lt;=AI9,AI9&lt;40),2,IF(AND(40&lt;=AI9,AI9&lt;44),3,IF(AND(44&lt;=AI9,AI9&lt;49),4,5)))),IF(AND(30&lt;=Alapadatok!$C9,Alapadatok!$C9&lt;=39),IF(AND(0&lt;=AI9,AI9&lt;34),1,IF(AND(34&lt;=AI9,AI9&lt;37),2,IF(AND(37&lt;=AI9,AI9&lt;41),3,IF(AND(41&lt;=AI9,AI9&lt;45),4,5)))),IF(AND(40&lt;=Alapadatok!$C9,Alapadatok!$C9&lt;=49),IF(AND(0&lt;=AI9,AI9&lt;32),1,IF(AND(32&lt;=AI9,AI9&lt;35),2,IF(AND(35&lt;=AI9,AI9&lt;39),3,IF(AND(39&lt;=AI9,AI9&lt;44),4,5)))),IF(AND(50&lt;=Alapadatok!$C9,Alapadatok!$C9&lt;=59),IF(AND(0&lt;=AI9,AI9&lt;25),1,IF(AND(25&lt;=AI9,AI9&lt;29),2,IF(AND(29&lt;=AI9,AI9&lt;31),3,IF(AND(31&lt;=AI9,AI9&lt;34),4,5)))),IF(60&lt;=Alapadatok!$C9,IF(AND(0&lt;=AI9,AI9&lt;26),1,IF(AND(26&lt;=AI9,AI9&lt;29),2,IF(AND(29&lt;=AI9,AI9&lt;32),3,IF(AND(32&lt;=AI9,AI9&lt;35),4,5))))))))))</f>
        <v>1</v>
      </c>
      <c r="AK9" s="176">
        <f>Table2[[#This Row],[Max. fekvőtámasz
(db)]]</f>
        <v>54</v>
      </c>
      <c r="AL9" s="170">
        <f>IF(Alapadatok!$B9="férfi",IF(AND(0&lt;AK9,AK9&lt;60),1,IF(AND(60&lt;=AK9,AK9&lt;80),2,IF(AND(80&lt;=AK9,AK9&lt;100),3,IF(AND(100&lt;=AK9,AK9&lt;115),4,IF(115&lt;=AK9,5))))),IF(AND(0&lt;AK9,AK9&lt;60),1,IF(AND(60&lt;=AK9,AK9&lt;80),2,IF(AND(80&lt;=AK9,AK9&lt;100),3,IF(AND(100&lt;=AK9,AK9&lt;115),4,IF(115&lt;=AK9,5))))))</f>
        <v>1</v>
      </c>
      <c r="AM9" s="176">
        <f>Table2[[#This Row],[Max. guggolás
(db)]]</f>
        <v>109</v>
      </c>
      <c r="AN9" s="170">
        <f>IF(Alapadatok!$B9="férfi",IF(AND(0&lt;AM9,AM9&lt;60),1,IF(AND(60&lt;=AM9,AM9&lt;80),2,IF(AND(80&lt;=AM9,AM9&lt;100),3,IF(AND(100&lt;=AM9,AM9&lt;115),4,IF(115&lt;=AM9,5))))),IF(AND(0&lt;AM9,AM9&lt;40),1,IF(AND(40&lt;=AM9,AM9&lt;60),2,IF(AND(60&lt;=AM9,AM9&lt;80),3,IF(AND(80&lt;=AM9,AM9&lt;100),4,IF(100&lt;=AM9,5))))))</f>
        <v>5</v>
      </c>
      <c r="AO9" s="177">
        <f>Table2[[#This Row],[3RM Padon nyomás
(bal) (testsúly%)]]</f>
        <v>0.21333333333333335</v>
      </c>
      <c r="AP9" s="171">
        <f>IF(Alapadatok!$B9="férfi",IF(AND(0&lt;=AO9,AO9&lt;0.2),1,IF(AND(0.2&lt;=AO9,AO9&lt;0.25),2,IF(AND(0.25&lt;=AO9,AO9&lt;0.3),3,IF(AND(0.3&lt;=AO9,AO9&lt;0.35),4,IF(0.35&lt;=AO9,5))))),IF(AND(0&lt;=AO9,AO9&lt;0.1),1,IF(AND(0.1&lt;=AO9,AO9&lt;0.15),2,IF(AND(0.15&lt;=AO9,AO9&lt;0.2),3,IF(AND(0.2&lt;=AO9,AO9&lt;0.25),4,IF(0.25&lt;=AO9,5))))))</f>
        <v>4</v>
      </c>
      <c r="AQ9" s="177">
        <f>Table2[[#This Row],[3RM Padon nyomás
(jobb) (testsúly%)]]</f>
        <v>0.26666666666666666</v>
      </c>
      <c r="AR9" s="171">
        <f>IF(Alapadatok!$B9="férfi",IF(AND(0&lt;=AQ9,AQ9&lt;0.2),1,IF(AND(0.2&lt;=AQ9,AQ9&lt;0.25),2,IF(AND(0.25&lt;=AQ9,AQ9&lt;0.3),3,IF(AND(0.3&lt;=AQ9,AQ9&lt;0.35),4,IF(0.35&lt;=AQ9,5))))),IF(AND(0&lt;=AQ9,AQ9&lt;0.1),1,IF(AND(0.1&lt;=AQ9,AQ9&lt;0.15),2,IF(AND(0.15&lt;=AQ9,AQ9&lt;0.2),3,IF(AND(0.2&lt;=AQ9,AQ9&lt;0.25),4,IF(0.25&lt;=AQ9,5))))))</f>
        <v>5</v>
      </c>
      <c r="AS9" s="176">
        <f t="shared" si="0"/>
        <v>4.5</v>
      </c>
      <c r="AT9" s="177">
        <f>Table2[[#This Row],[3RM Egylábas deadlift
(bal) (testsúly%)]]</f>
        <v>0.32</v>
      </c>
      <c r="AU9" s="170">
        <f>IF(Alapadatok!$B9="férfi",IF(AND(0&lt;=AT9,AT9&lt;0.8),1,IF(AND(0.8&lt;=AT9,AT9&lt;0.85),2,IF(AND(0.85&lt;=AT9,AT9&lt;0.9),3,IF(AND(0.9&lt;=AT9,AT9&lt;1),4,IF(1&lt;=AT9,5))))),IF(AND(0&lt;=AT9,AT9&lt;0.6),1,IF(AND(0.6&lt;=AT9,AT9&lt;0.65),2,IF(AND(0.65&lt;=AT9,AT9&lt;0.7),3,IF(AND(0.7&lt;=AT9,AT9&lt;0.75),4,IF(0.75&lt;=AT9,5))))))</f>
        <v>1</v>
      </c>
      <c r="AV9" s="178">
        <f>Table2[[#This Row],[3RM Egylábas deadlift
(jobb) (testsúly%)]]</f>
        <v>0.32</v>
      </c>
      <c r="AW9" s="170">
        <f>IF(Alapadatok!$B9="férfi",IF(AND(0&lt;=AV9,AV9&lt;0.8),1,IF(AND(0.8&lt;=AV9,AV9&lt;0.85),2,IF(AND(0.85&lt;=AV9,AV9&lt;0.9),3,IF(AND(0.9&lt;=AV9,AV9&lt;1),4,IF(1&lt;=AV9,5))))),IF(AND(0&lt;=AV9,AV9&lt;0.6),1,IF(AND(0.6&lt;=AV9,AV9&lt;0.65),2,IF(AND(0.65&lt;=AV9,AV9&lt;0.7),3,IF(AND(0.7&lt;=AV9,AV9&lt;0.75),4,IF(0.75&lt;=AV9,5))))))</f>
        <v>1</v>
      </c>
      <c r="AX9" s="175">
        <f t="shared" si="1"/>
        <v>1</v>
      </c>
      <c r="AY9" s="176">
        <f>Table2[[#This Row],[Súlypontemelkedés
(cm)]]</f>
        <v>24</v>
      </c>
      <c r="AZ9" s="171">
        <f>IF(Alapadatok!$B9="férfi",IF(AND(0&lt;=AY9,AY9&lt;31),1,IF(AND(31&lt;=AY9,AY9&lt;41),2,IF(AND(41&lt;=AY9,AY9&lt;51),3,IF(AND(51&lt;=AY9,AY9&lt;61),4,IF(61&lt;=AY9,5))))),IF(AND(0&lt;=AY9,AY9&lt;21),1,IF(AND(21&lt;=AY9,AY9&lt;31),2,IF(AND(31&lt;=AY9,AY9&lt;41),3,IF(AND(41&lt;=AY9,AY9&lt;51),4,IF(51&lt;=AY9,5))))))</f>
        <v>2</v>
      </c>
      <c r="BA9" s="176">
        <f>Table2[[#This Row],[10 mp fekvőtámasz
(db)]]</f>
        <v>7</v>
      </c>
      <c r="BB9" s="174">
        <f>IF(Alapadatok!$B9="férfi",IF(AND(0&lt;=BA9,BA9&lt;12),1,IF(AND(12&lt;=BA9,BA9&lt;15),2,IF(AND(15&lt;=BA9,BA9&lt;20),3,IF(AND(20&lt;=BA9,BA9&lt;25),4,IF(25&lt;=BA9,5))))),IF(AND(0&lt;=BA9,BA9&lt;10),1,IF(AND(10&lt;=BA9,BA9&lt;12),2,IF(AND(12&lt;=BA9,BA9&lt;16),3,IF(AND(16&lt;=BA9,BA9&lt;20),4,IF(20&lt;=BA9,5))))))</f>
        <v>1</v>
      </c>
      <c r="BC9" s="179">
        <f>Table2[[#This Row],[3x Súlypontemelkedés
(összesen) (cm)]]</f>
        <v>59</v>
      </c>
      <c r="BD9" s="174">
        <f>IF(Alapadatok!$B9="férfi",IF(AND(0&lt;=BC9,BC9&lt;82),1,IF(AND(82&lt;=BC9,BC9&lt;109),2,IF(AND(109&lt;=BC9,BC9&lt;136),3,IF(AND(136&lt;=BC9,BC9&lt;163),4,IF(163&lt;=BC9,5))))),IF(AND(0&lt;=BC9,BC9&lt;53),1,IF(AND(53&lt;=BC9,BC9&lt;82),2,IF(AND(82&lt;=BC9,BC9&lt;109),3,IF(AND(109&lt;=BC9,BC9&lt;136),4,IF(136&lt;=BC9,5))))))</f>
        <v>2</v>
      </c>
      <c r="BE9" s="179">
        <f>Table2[[#This Row],[3x 10 mp fekvőtámasz
(összesen) (db)]]</f>
        <v>18</v>
      </c>
      <c r="BF9" s="174">
        <f>IF(Alapadatok!$B9="férfi",IF(AND(0&lt;=BE9,BE9&lt;32),1,IF(AND(32&lt;=BE9,BE9&lt;41),2,IF(AND(41&lt;=BE9,BE9&lt;54),3,IF(AND(54&lt;=BE9,BE9&lt;68),4,IF(68&lt;=BE9,5))))),IF(AND(0&lt;=BE9,BE9&lt;27),1,IF(AND(27&lt;=BE9,BE9&lt;32),2,IF(AND(32&lt;=BE9,BE9&lt;43),3,IF(AND(43&lt;=BE9,BE9&lt;54),4,IF(54&lt;=BE9,5))))))</f>
        <v>1</v>
      </c>
      <c r="BG9" s="179">
        <f>Table2[[#This Row],[RHR]]</f>
        <v>84</v>
      </c>
      <c r="BH9" s="185">
        <f>IF(Alapadatok!$C9&lt;=25,IF(AND(0&lt;=BG9,BG9&lt;=55),5,IF(AND(56&lt;=BG9,BG9&lt;=61),4,IF(AND(62&lt;=BG9,BG9&lt;=65),3,IF(AND(66&lt;=BG9,BG9&lt;=69),2,1)))),IF(AND(26&lt;=Alapadatok!$C9,Alapadatok!$C9&lt;=35),IF(AND(0&lt;=BG9,BG9&lt;=54),5,IF(AND(55&lt;=BG9,BG9&lt;=61),4,IF(AND(62&lt;=BG9,BG9&lt;=65),3,IF(AND(66&lt;=BG9,BG9&lt;=70),2,1)))),IF(AND(36&lt;=Alapadatok!$C9,Alapadatok!$C9&lt;=45),IF(AND(0&lt;=BG9,BG9&lt;=56),5,IF(AND(57&lt;=BG9,BG9&lt;=62),4,IF(AND(63&lt;=BG9,BG9&lt;=66),3,IF(AND(67&lt;=BG9,BG9&lt;=70),2,1)))),IF(AND(46&lt;=Alapadatok!$C9,Alapadatok!$C9&lt;=55),IF(AND(0&lt;=BG9,BG9&lt;=57),5,IF(AND(58&lt;=BG9,BG9&lt;=63),4,IF(AND(64&lt;=BG9,BG9&lt;=67),3,IF(AND(68&lt;=BG9,BG9&lt;=71),2,1)))),IF(AND(56&lt;=Alapadatok!$C9,Alapadatok!$C9&lt;=65),IF(AND(0&lt;=BG9,BG9&lt;=56),5,IF(AND(57&lt;=BG9,BG9&lt;=61),4,IF(AND(62&lt;=BG9,BG9&lt;=67),3,IF(AND(68&lt;=BG9,BG9&lt;=71),2,1)))),IF(65&lt;Alapadatok!$C9,IF(AND(0&lt;=BG9,BG9&lt;=55),5,IF(AND(56&lt;=BG9,BG9&lt;=61),4,IF(AND(62&lt;=BG9,BG9&lt;=65),3,IF(AND(66&lt;=BG9,BG9&lt;=69),2,1))))))))))</f>
        <v>1</v>
      </c>
      <c r="BI9" s="179">
        <f>Table2[[#This Row],[HRR]]</f>
        <v>35</v>
      </c>
      <c r="BJ9" s="186">
        <f t="shared" si="2"/>
        <v>3</v>
      </c>
      <c r="BK9" s="186">
        <f>Table2[[#This Row],[FMS pontszám]]</f>
        <v>12</v>
      </c>
      <c r="BL9" s="186" t="str">
        <f>Table2[[#This Row],[FMS szimmetria]]</f>
        <v>aszimmetrikus</v>
      </c>
      <c r="BM9" s="192">
        <f t="shared" si="3"/>
        <v>2</v>
      </c>
    </row>
    <row r="10" spans="1:65" x14ac:dyDescent="0.2">
      <c r="A10" s="25" t="s">
        <v>223</v>
      </c>
      <c r="B10" s="25">
        <f>Table2[[#This Row],[Cooper-teszt
(méter)]]</f>
        <v>2000</v>
      </c>
      <c r="C10" s="40">
        <f>IF(A10=Alapadatok!$A$2,$AJ$2,IF(A10=Alapadatok!$A$3,$AJ$3,IF(A10=Alapadatok!$A$4,$AJ$4,IF(A10=Alapadatok!$A$5,$AJ$5,IF(A10=Alapadatok!$A$6,$AJ$6,IF(A10=Alapadatok!$A$7,$AJ$7,IF(A10=Alapadatok!$A$8,$AJ$8,IF(A10=Alapadatok!$A$9,$AJ$9,IF(A10=Alapadatok!$A$10,$AJ$10,IF(A10=Alapadatok!$A$11,$AJ$11,IF(A10=Alapadatok!$A$12,$AJ$12,IF(A10=Alapadatok!$A$13,$AJ$13,IF(A10=Alapadatok!$A$14,$AJ$14,IF(A10=Alapadatok!$A$15,$AJ$15,IF(A10=Alapadatok!$A$16,$AJ$16,IF(A10=Alapadatok!$A$17,$AJ$17,IF(A10=Alapadatok!$A$18,$AJ$18,IF(A10=Alapadatok!$A$19,$AJ$19,IF(A10=Alapadatok!$A$20,$AJ$20,IF(A10=Alapadatok!$A$21,$AJ$21,IF(A10=Alapadatok!$A$22,$AJ$22,IF(A10=Alapadatok!$A$23,$AJ$23,IF(A10=Alapadatok!$A$24,$AJ$24,IF(A10=Alapadatok!$A$25,$AJ$25,IF(A10=Alapadatok!$A$26,$AJ$26,IF(A10=Alapadatok!$A$27,$AJ$27,IF(A10=Alapadatok!$A$28,$AJ$28,IF(A10=Alapadatok!$A$29,$AJ$29,""))))))))))))))))))))))))))))</f>
        <v>1</v>
      </c>
      <c r="D10" s="41">
        <f>Table2[[#This Row],[Max. fekvőtámasz
(db)]]</f>
        <v>36</v>
      </c>
      <c r="E10" s="40">
        <f>IF(A10=Alapadatok!$A$2,$AL$2,IF(A10=Alapadatok!$A$3,$AL$3,IF(A10=Alapadatok!$A$4,$AL$4,IF(A10=Alapadatok!$A$5,$AL$5,IF(A10=Alapadatok!$A$6,$AL$6,IF(A10=Alapadatok!$A$7,$AL$7,IF(A10=Alapadatok!$A$8,$AL$8,IF(A10=Alapadatok!$A$9,$AL$9,IF(A10=Alapadatok!$A$10,$AL$10,IF(A10=Alapadatok!$A$11,$AL$11,IF(A10=Alapadatok!$A$12,$AL$12,IF(A10=Alapadatok!$A$13,$AL$13,IF(A10=Alapadatok!$A$14,$AL$14,IF(A10=Alapadatok!$A$15,$AL$15,IF(A10=Alapadatok!$A$16,$AL$16,IF(A10=Alapadatok!$A$17,$AL$17,IF(A10=Alapadatok!$A$18,$AL$18,IF(A10=Alapadatok!$A$19,$AL$19,IF(A10=Alapadatok!$A$20,$AL$20,IF(A10=Alapadatok!$A$21,$AL$21,IF(A10=Alapadatok!$A$22,$AL$22,IF(A10=Alapadatok!$A$23,$AL$23,IF(A10=Alapadatok!$A$24,$AL$24,IF(A10=Alapadatok!$A$25,$AL$25,IF(A10=Alapadatok!$A$26,$AL$26,IF(A10=Alapadatok!$A$27,$AL$27,IF(A10=Alapadatok!$A$28,$AL$28,IF(A10=Alapadatok!$A$29,$AL$29,""))))))))))))))))))))))))))))</f>
        <v>1</v>
      </c>
      <c r="F10" s="41">
        <f>Table2[[#This Row],[Max. guggolás
(db)]]</f>
        <v>94</v>
      </c>
      <c r="G10" s="40">
        <f>IF(A10=Alapadatok!$A$2,$AN$2,IF(A10=Alapadatok!$A$3,$AN$3,IF(A10=Alapadatok!$A$4,$AN$4,IF(A10=Alapadatok!$A$5,$AN$5,IF(A10=Alapadatok!$A$6,$AN$6,IF(A10=Alapadatok!$A$7,$AN$7,IF(A10=Alapadatok!$A$8,$AN$8,IF(A10=Alapadatok!$A$9,$AN$9,IF(A10=Alapadatok!$A$10,$AN$10,IF(A10=Alapadatok!$A$11,$AN$11,IF(A10=Alapadatok!$A$12,$AN$12,IF(A10=Alapadatok!$A$13,$AN$13,IF(A10=Alapadatok!$A$14,$AN$14,IF(A10=Alapadatok!$A$15,$AN$15,IF(A10=Alapadatok!$A$16,$AN$16,IF(A10=Alapadatok!$A$17,$AN$17,IF(A10=Alapadatok!$A$18,$AN$18,IF(A10=Alapadatok!$A$19,$AN$19,IF(A10=Alapadatok!$A$20,$AN$20,IF(A10=Alapadatok!$A$21,$AN$21,IF(A10=Alapadatok!$A$22,$AN$22,IF(A10=Alapadatok!$A$23,$AN$23,IF(A10=Alapadatok!$A$24,$AN$24,IF(A10=Alapadatok!$A$25,$AN$25,IF(A10=Alapadatok!$A$26,$AN$26,IF(A10=Alapadatok!$A$27,$AN$27,IF(A10=Alapadatok!$A$28,$AN$28,IF(A10=Alapadatok!$A$29,$AN$29,""))))))))))))))))))))))))))))</f>
        <v>4</v>
      </c>
      <c r="H10" s="42">
        <f>Table2[[#This Row],[3RM Padon nyomás
(bal) (testsúly%)]]</f>
        <v>0.17241379310344829</v>
      </c>
      <c r="I10" s="41">
        <f>IF(A10=Alapadatok!$A$2,$AP$2,IF(A10=Alapadatok!$A$3,$AP$3,IF(A10=Alapadatok!$A$4,$AP$4,IF(A10=Alapadatok!$A$5,$AP$5,IF(A10=Alapadatok!$A$6,$AP$6,IF(A10=Alapadatok!$A$7,$AP$7,IF(A10=Alapadatok!$A$8,$AP$8,IF(A10=Alapadatok!$A$9,$AP$9,IF(A10=Alapadatok!$A$10,$AP$10,IF(A10=Alapadatok!$A$11,$AP$11,IF(A10=Alapadatok!$A$12,$AP$12,IF(A10=Alapadatok!$A$13,$AP$13,IF(A10=Alapadatok!$A$14,$AP$14,IF(A10=Alapadatok!$A$15,$AP$15,IF(A10=Alapadatok!$A$16,$AP$16,IF(A10=Alapadatok!$A$17,$AP$17,IF(A10=Alapadatok!$A$18,$AP$18,IF(A10=Alapadatok!$A$19,$AP$19,IF(A10=Alapadatok!$A$20,$AP$20,IF(A10=Alapadatok!$A$21,$AP$21,IF(A10=Alapadatok!$A$22,$AP$22,IF(A10=Alapadatok!$A$23,$AP$23,IF(A10=Alapadatok!$A$24,$AP$24,IF(A10=Alapadatok!$A$25,$AP$25,IF(A10=Alapadatok!$A$26,$AP$26,IF(A10=Alapadatok!$A$27,$AP$27,IF(A10=Alapadatok!$A$28,$AP$28,IF(A10=Alapadatok!$A$29,$AP$29,""))))))))))))))))))))))))))))</f>
        <v>3</v>
      </c>
      <c r="J10" s="42">
        <f>Table2[[#This Row],[3RM Padon nyomás
(jobb) (testsúly%)]]</f>
        <v>0.20689655172413793</v>
      </c>
      <c r="K10" s="41">
        <f>IF(A10=Alapadatok!$A$2,$AR$2,IF(A10=Alapadatok!$A$3,$AR$3,IF(A10=Alapadatok!$A$4,$AR$4,IF(A10=Alapadatok!$A$5,$AR$5,IF(A10=Alapadatok!$A$6,$AR$6,IF(A10=Alapadatok!$A$7,$AR$7,IF(A10=Alapadatok!$A$8,$AR$8,IF(A10=Alapadatok!$A$9,$AR$9,IF(A10=Alapadatok!$A$10,$AR$10,IF(A10=Alapadatok!$A$11,$AR$11,IF(A10=Alapadatok!$A$12,$AR$12,IF(A10=Alapadatok!$A$13,$AR$13,IF(A10=Alapadatok!$A$14,$AR$14,IF(A10=Alapadatok!$A$15,$AR$15,IF(A10=Alapadatok!$A$16,$AR$16,IF(A10=Alapadatok!$A$17,$AR$17,IF(A10=Alapadatok!$A$18,$AR$18,IF(A10=Alapadatok!$A$19,$AR$19,IF(A10=Alapadatok!$A$20,$AR$20,IF(A10=Alapadatok!$A$21,$AR$21,IF(A10=Alapadatok!$A$22,$AR$22,IF(A10=Alapadatok!$A$23,$AR$23,IF(A10=Alapadatok!$A$24,$AR$24,IF(A10=Alapadatok!$A$25,$AR$25,IF(A10=Alapadatok!$A$26,$AR$26,IF(A10=Alapadatok!$A$27,$AR$27,IF(A10=Alapadatok!$A$28,$AR$28,IF(A10=Alapadatok!$A$29,$AR$29,""))))))))))))))))))))))))))))</f>
        <v>4</v>
      </c>
      <c r="L10" s="41">
        <f>IF(A10=Alapadatok!$A$2,$AS$2,IF(A10=Alapadatok!$A$3,$AS$3,IF(A10=Alapadatok!$A$4,$AS$4,IF(A10=Alapadatok!$A$5,$AS$5,IF(A10=Alapadatok!$A$6,$AS$6,IF(A10=Alapadatok!$A$7,$AS$7,IF(A10=Alapadatok!$A$8,$AS$8,IF(A10=Alapadatok!$A$9,$AS$9,IF(A10=Alapadatok!$A$10,$AS$10,IF(A10=Alapadatok!$A$11,$AS$11,IF(A10=Alapadatok!$A$12,$AS$12,IF(A10=Alapadatok!$A$13,$AS$13,IF(A10=Alapadatok!$A$14,$AS$14,IF(A10=Alapadatok!$A$15,$AS$15,IF(A10=Alapadatok!$A$16,$AS$16,IF(A10=Alapadatok!$A$17,$AS$17,IF(A10=Alapadatok!$A$18,$AS$18,IF(A10=Alapadatok!$A$19,$AS$19,IF(A10=Alapadatok!$A$20,$AS$20,IF(A10=Alapadatok!$A$21,$AS$21,IF(A10=Alapadatok!$A$22,$AS$22,IF(A10=Alapadatok!$A$23,$AS$23,IF(A10=Alapadatok!$A$24,$AS$24,IF(A10=Alapadatok!$A$25,$AS$25,IF(A10=Alapadatok!$A$26,$AS$26,IF(A10=Alapadatok!$A$27,$AS$27,IF(A10=Alapadatok!$A$28,$AS$28,IF(A10=Alapadatok!$A$29,$AS$29,""))))))))))))))))))))))))))))</f>
        <v>3.5</v>
      </c>
      <c r="M10" s="42">
        <f>Table2[[#This Row],[3RM Egylábas deadlift
(bal) (testsúly%)]]</f>
        <v>0.2413793103448276</v>
      </c>
      <c r="N10" s="40">
        <f>IF(A10=Alapadatok!$A$2,$AU$2,IF(A10=Alapadatok!$A$3,$AU$3,IF(A10=Alapadatok!$A$4,$AU$4,IF(A10=Alapadatok!$A$5,$AU$5,IF(A10=Alapadatok!$A$6,$AU$6,IF(A10=Alapadatok!$A$7,$AU$7,IF(A10=Alapadatok!$A$8,$AU$8,IF(A10=Alapadatok!$A$9,$AU$9,IF(A10=Alapadatok!$A$10,$AU$10,IF(A10=Alapadatok!$A$11,$AU$11,IF(A10=Alapadatok!$A$12,$AU$12,IF(A10=Alapadatok!$A$13,$AU$13,IF(A10=Alapadatok!$A$14,$AU$14,IF(A10=Alapadatok!$A$15,$AU$15,IF(A10=Alapadatok!$A$16,$AU$16,IF(A10=Alapadatok!$A$17,$AU$17,IF(A10=Alapadatok!$A$18,$AU$18,IF(A10=Alapadatok!$A$19,$AU$19,IF(A10=Alapadatok!$A$20,$AU$20,IF(A10=Alapadatok!$A$21,$AU$21,IF(A10=Alapadatok!$A$22,$AU$22,IF(A10=Alapadatok!$A$23,$AU$23,IF(A10=Alapadatok!$A$24,$AU$24,IF(A10=Alapadatok!$A$25,$AU$25,IF(A10=Alapadatok!$A$26,$AU$26,IF(A10=Alapadatok!$A$27,$AU$27,IF(A10=Alapadatok!$A$28,$AU$28,IF(A10=Alapadatok!$A$29,$AU$29,""))))))))))))))))))))))))))))</f>
        <v>1</v>
      </c>
      <c r="O10" s="43">
        <f>Table2[[#This Row],[3RM Egylábas deadlift
(jobb) (testsúly%)]]</f>
        <v>0.27586206896551724</v>
      </c>
      <c r="P10" s="40">
        <f>IF(A10=Alapadatok!$A$2,$AW$2,IF(A10=Alapadatok!$A$3,$AW$3,IF(A10=Alapadatok!$A$4,$AW$4,IF(A10=Alapadatok!$A$5,$AW$5,IF(A10=Alapadatok!$A$6,$AW$6,IF(A10=Alapadatok!$A$7,$AW$7,IF(A10=Alapadatok!$A$8,$AW$8,IF(A10=Alapadatok!$A$9,$AW$9,IF(A10=Alapadatok!$A$10,$AW$10,IF(A10=Alapadatok!$A$11,$AW$11,IF(A10=Alapadatok!$A$12,$AW$12,IF(A10=Alapadatok!$A$13,$AW$13,IF(A10=Alapadatok!$A$14,$AW$14,IF(A10=Alapadatok!$A$15,$AW$15,IF(A10=Alapadatok!$A$16,$AW$16,IF(A10=Alapadatok!$A$17,$AW$17,IF(A10=Alapadatok!$A$18,$AW$18,IF(A10=Alapadatok!$A$19,$AW$19,IF(A10=Alapadatok!$A$20,$AW$20,IF(A10=Alapadatok!$A$21,$AW$21,IF(A10=Alapadatok!$A$22,$AW$22,IF(A10=Alapadatok!$A$23,$AW$23,IF(A10=Alapadatok!$A$24,$AW$24,IF(A10=Alapadatok!$A$25,$AW$25,IF(A10=Alapadatok!$A$26,$AW$26,IF(A10=Alapadatok!$A$27,$AW$27,IF(A10=Alapadatok!$A$28,$AW$28,IF(A10=Alapadatok!$A$29,$AW$29,""))))))))))))))))))))))))))))</f>
        <v>1</v>
      </c>
      <c r="Q10" s="40">
        <f>IF(A10=Alapadatok!$A$2,$AX$2,IF(A10=Alapadatok!$A$3,$AX$3,IF(A10=Alapadatok!$A$4,$AX$4,IF(A10=Alapadatok!$A$5,$AX$5,IF(A10=Alapadatok!$A$6,$AX$6,IF(A10=Alapadatok!$A$7,$AX$7,IF(A10=Alapadatok!$A$8,$AX$8,IF(A10=Alapadatok!$A$9,$AX$9,IF(A10=Alapadatok!$A$10,$AX$10,IF(A10=Alapadatok!$A$11,$AX$11,IF(A10=Alapadatok!$A$12,$AX$12,IF(A10=Alapadatok!$A$13,$AX$13,IF(A10=Alapadatok!$A$14,$AX$14,IF(A10=Alapadatok!$A$15,$AX$15,IF(A10=Alapadatok!$A$16,$AX$16,IF(A10=Alapadatok!$A$17,$AX$17,IF(A10=Alapadatok!$A$18,$AX$18,IF(A10=Alapadatok!$A$19,$AX$19,IF(A10=Alapadatok!$A$20,$AX$20,IF(A10=Alapadatok!$A$21,$AX$21,IF(A10=Alapadatok!$A$22,$AX$22,IF(A10=Alapadatok!$A$23,$AX$23,IF(A10=Alapadatok!$A$24,$AX$24,IF(A10=Alapadatok!$A$25,$AX$25,IF(A10=Alapadatok!$A$26,$AX$26,IF(A10=Alapadatok!$A$27,$AX$27,IF(A10=Alapadatok!$A$28,$AX$28,IF(A10=Alapadatok!$A$29,$AX$29,""))))))))))))))))))))))))))))</f>
        <v>1</v>
      </c>
      <c r="R10" s="41">
        <f>Table2[[#This Row],[Súlypontemelkedés
(cm)]]</f>
        <v>22</v>
      </c>
      <c r="S10" s="41">
        <f>IF(A10=Alapadatok!$A$2,$AZ$2,IF(A10=Alapadatok!$A$3,$AZ$3,IF(A10=Alapadatok!$A$4,$AZ$4,IF(A10=Alapadatok!$A$5,$AZ$5,IF(A10=Alapadatok!$A$6,$AZ$6,IF(A10=Alapadatok!$A$7,$AZ$7,IF(A10=Alapadatok!$A$8,$AZ$8,IF(A10=Alapadatok!$A$9,$AZ$9,IF(A10=Alapadatok!$A$10,$AZ$10,IF(A10=Alapadatok!$A$11,$AZ$11,IF(A10=Alapadatok!$A$12,$AZ$12,IF(A10=Alapadatok!$A$13,$AZ$13,IF(A10=Alapadatok!$A$14,$AZ$14,IF(A10=Alapadatok!$A$15,$AZ$15,IF(A10=Alapadatok!$A$16,$AZ$16,IF(A10=Alapadatok!$A$17,$AZ$17,IF(A10=Alapadatok!$A$18,$AZ$18,IF(A10=Alapadatok!$A$19,$AZ$19,IF(A10=Alapadatok!$A$20,$AZ$20,IF(A10=Alapadatok!$A$21,$AZ$21,IF(A10=Alapadatok!$A$22,$AZ$22,IF(A10=Alapadatok!$A$23,$AZ$23,IF(A10=Alapadatok!$A$24,$AZ$24,IF(A10=Alapadatok!$A$25,$AZ$25,IF(A10=Alapadatok!$A$26,$AZ$26,IF(A10=Alapadatok!$A$27,$AZ$27,IF(A10=Alapadatok!$A$28,$AZ$28,IF(A10=Alapadatok!$A$29,$AZ$29,""))))))))))))))))))))))))))))</f>
        <v>2</v>
      </c>
      <c r="T10" s="41">
        <f>Table2[[#This Row],[10 mp fekvőtámasz
(db)]]</f>
        <v>6</v>
      </c>
      <c r="U10" s="44">
        <f>IF(A10=Alapadatok!$A$2,$BB$2,IF(A10=Alapadatok!$A$3,$BB$3,IF(A10=Alapadatok!$A$4,$BB$4,IF(A10=Alapadatok!$A$5,$BB$5,IF(A10=Alapadatok!$A$6,$BB$6,IF(A10=Alapadatok!$A$7,$BB$7,IF(A10=Alapadatok!$A$8,$BB$8,IF(A10=Alapadatok!$A$9,$BB$9,IF(A10=Alapadatok!$A$10,$BB$10,IF(A10=Alapadatok!$A$11,$BB$11,IF(A10=Alapadatok!$A$12,$BB$12,IF(A10=Alapadatok!$A$13,$BB$13,IF(A10=Alapadatok!$A$14,$BB$14,IF(A10=Alapadatok!$A$15,$BB$15,IF(A10=Alapadatok!$A$16,$BB$16,IF(A10=Alapadatok!$A$17,$BB$17,IF(A10=Alapadatok!$A$18,$BB$18,IF(A10=Alapadatok!$A$19,$BB$19,IF(A10=Alapadatok!$A$20,$BB$20,IF(A10=Alapadatok!$A$21,$BB$21,IF(A10=Alapadatok!$A$22,$BB$22,IF(A10=Alapadatok!$A$23,$BB$23,IF(A10=Alapadatok!$A$24,$BB$24,IF(A10=Alapadatok!$A$25,$BB$25,IF(A10=Alapadatok!$A$26,$BB$26,IF(A10=Alapadatok!$A$27,$BB$27,IF(A10=Alapadatok!$A$28,$BB$28,IF(A10=Alapadatok!$A$29,$BB$29,""))))))))))))))))))))))))))))</f>
        <v>1</v>
      </c>
      <c r="V10" s="44">
        <f>Table2[[#This Row],[3x Súlypontemelkedés
(összesen) (cm)]]</f>
        <v>62</v>
      </c>
      <c r="W10" s="44">
        <f>IF(A10=Alapadatok!$A$2,$BD$2,IF(A10=Alapadatok!$A$3,$BD$3,IF(A10=Alapadatok!$A$4,$BD$4,IF(A10=Alapadatok!$A$5,$BD$5,IF(A10=Alapadatok!$A$6,$BD$6,IF(A10=Alapadatok!$A$7,$BD$7,IF(A10=Alapadatok!$A$8,$BD$8,IF(A10=Alapadatok!$A$9,$BD$9,IF(A10=Alapadatok!$A$10,$BD$10,IF(A10=Alapadatok!$A$11,$BD$11,IF(A10=Alapadatok!$A$12,$BD$12,IF(A10=Alapadatok!$A$13,$BD$13,IF(A10=Alapadatok!$A$14,$BD$14,IF(A10=Alapadatok!$A$15,$BD$15,IF(A10=Alapadatok!$A$16,$BD$16,IF(A10=Alapadatok!$A$17,$BD$17,IF(A10=Alapadatok!$A$18,$BD$18,IF(A10=Alapadatok!$A$19,$BD$19,IF(A10=Alapadatok!$A$20,$BD$20,IF(A10=Alapadatok!$A$21,$BD$21,IF(A10=Alapadatok!$A$22,$BD$22,IF(A10=Alapadatok!$A$23,$BD$23,IF(A10=Alapadatok!$A$24,$BD$24,IF(A10=Alapadatok!$A$25,$BD$25,IF(A10=Alapadatok!$A$26,$BD$26,IF(A10=Alapadatok!$A$27,$BD$27,IF(A10=Alapadatok!$A$28,$BD$28,IF(A10=Alapadatok!$A$29,$BD$29,""))))))))))))))))))))))))))))</f>
        <v>2</v>
      </c>
      <c r="X10" s="44">
        <f>Table2[[#This Row],[3x 10 mp fekvőtámasz
(összesen) (db)]]</f>
        <v>19</v>
      </c>
      <c r="Y10" s="44">
        <f>IF(A10=Alapadatok!$A$2,$BF$2,IF(A10=Alapadatok!$A$3,$BF$3,IF(A10=Alapadatok!$A$4,$BF$4,IF(A10=Alapadatok!$A$5,$BF$5,IF(A10=Alapadatok!$A$6,$BF$6,IF(A10=Alapadatok!$A$7,$BF$7,IF(A10=Alapadatok!$A$8,$BF$8,IF(A10=Alapadatok!$A$9,$BF$9,IF(A10=Alapadatok!$A$10,$BF$10,IF(A10=Alapadatok!$A$11,$BF$11,IF(A10=Alapadatok!$A$12,$BF$12,IF(A10=Alapadatok!$A$13,$BF$13,IF(A10=Alapadatok!$A$14,$BF$14,IF(A10=Alapadatok!$A$15,$BF$15,IF(A10=Alapadatok!$A$16,$BF$16,IF(A10=Alapadatok!$A$17,$BF$17,IF(A10=Alapadatok!$A$18,$BF$18,IF(A10=Alapadatok!$A$19,$BF$19,IF(A10=Alapadatok!$A$20,$BF$20,IF(A10=Alapadatok!$A$21,$BF$21,IF(A10=Alapadatok!$A$22,$BF$22,IF(A10=Alapadatok!$A$23,$BF$23,IF(A10=Alapadatok!$A$24,$BF$24,IF(A10=Alapadatok!$A$25,$BF$25,IF(A10=Alapadatok!$A$26,$BF$26,IF(A10=Alapadatok!$A$27,$BF$27,IF(A10=Alapadatok!$A$28,$BF$28,IF(A10=Alapadatok!$A$29,$BF$29,""))))))))))))))))))))))))))))</f>
        <v>1</v>
      </c>
      <c r="Z10" s="44">
        <f>Table2[[#This Row],[RHR]]</f>
        <v>75</v>
      </c>
      <c r="AA10" s="45">
        <f>IF(A10=Alapadatok!$A$2,$BH$2,IF(A10=Alapadatok!$A$3,$BH$3,IF(A10=Alapadatok!$A$4,$BH$4,IF(A10=Alapadatok!$A$5,$BH$5,IF(A10=Alapadatok!$A$6,$BH$6,IF(A10=Alapadatok!$A$7,$BH$7,IF(A10=Alapadatok!$A$8,$BH$8,IF(A10=Alapadatok!$A$9,$BH$9,IF(A10=Alapadatok!$A$10,$BH$10,IF(A10=Alapadatok!$A$11,$BH$11,IF(A10=Alapadatok!$A$12,$BH$12,IF(A10=Alapadatok!$A$13,$BH$13,IF(A10=Alapadatok!$A$14,$BH$14,IF(A10=Alapadatok!$A$15,$BH$15,IF(A10=Alapadatok!$A$16,$BH$16,IF(A10=Alapadatok!$A$17,$BH$17,IF(A10=Alapadatok!$A$18,$BH$18,IF(A10=Alapadatok!$A$19,$BH$19,IF(A10=Alapadatok!$A$20,$BH$20,IF(A10=Alapadatok!$A$21,$BH$21,IF(A10=Alapadatok!$A$22,$BH$22,IF(A10=Alapadatok!$A$23,$BH$23,IF(A10=Alapadatok!$A$24,$BH$24,IF(A10=Alapadatok!$A$25,$BH$25,IF(A10=Alapadatok!$A$26,$BH$26,IF(A10=Alapadatok!$A$27,$BH$27,IF(A10=Alapadatok!$A$28,$BH$28,IF(A10=Alapadatok!$A$29,$BH$29,""))))))))))))))))))))))))))))</f>
        <v>1</v>
      </c>
      <c r="AB10" s="44">
        <f>Table2[[#This Row],[HRR]]</f>
        <v>24</v>
      </c>
      <c r="AC10" s="45">
        <f>IF(A10=Alapadatok!$A$2,$BJ$2,IF(A10=Alapadatok!$A$3,$BJ$3,IF(A10=Alapadatok!$A$4,$BJ$4,IF(A10=Alapadatok!$A$5,$BJ$5,IF(A10=Alapadatok!$A$6,$BJ$6,IF(A10=Alapadatok!$A$7,$BJ$7,IF(A10=Alapadatok!$A$8,$BJ$8,IF(A10=Alapadatok!$A$9,$BJ$9,IF(A10=Alapadatok!$A$10,$BJ$10,IF(A10=Alapadatok!$A$11,$BJ$11,IF(A10=Alapadatok!$A$12,$BJ$12,IF(A10=Alapadatok!$A$13,$BJ$13,IF(A10=Alapadatok!$A$14,$BJ$14,IF(A10=Alapadatok!$A$15,$BJ$15,IF(A10=Alapadatok!$A$16,$BJ$16,IF(A10=Alapadatok!$A$17,$BJ$17,IF(A10=Alapadatok!$A$18,$BJ$18,IF(A10=Alapadatok!$A$19,$BJ$19,IF(A10=Alapadatok!$A$20,$BJ$20,IF(A10=Alapadatok!$A$21,$BJ$21,IF(A10=Alapadatok!$A$22,$BJ$22,IF(A10=Alapadatok!$A$23,$BJ$23,IF(A10=Alapadatok!$A$24,$BJ$24,IF(A10=Alapadatok!$A$25,$BJ$25,IF(A10=Alapadatok!$A$26,$BJ$26,IF(A10=Alapadatok!$A$27,$BJ$27,IF(A10=Alapadatok!$A$28,$BJ$28,IF(A10=Alapadatok!$A$29,$BJ$29,""))))))))))))))))))))))))))))</f>
        <v>1</v>
      </c>
      <c r="AD10" s="45">
        <f>Table2[[#This Row],[FMS pontszám]]</f>
        <v>13</v>
      </c>
      <c r="AE10" s="45" t="str">
        <f>Table2[[#This Row],[FMS szimmetria]]</f>
        <v>szimmetrikus</v>
      </c>
      <c r="AF10" s="142">
        <f>IF(A10=Alapadatok!$A$2,$BM$2,IF(A10=Alapadatok!$A$3,$BM$3,IF(A10=Alapadatok!$A$4,$BM$4,IF(A10=Alapadatok!$A$5,$BM$5,IF(A10=Alapadatok!$A$6,$BM$6,IF(A10=Alapadatok!$A$7,$BM$7,IF(A10=Alapadatok!$A$8,$BM$8,IF(A10=Alapadatok!$A$9,$BM$9,IF(A10=Alapadatok!$A$10,$BM$10,IF(A10=Alapadatok!$A$11,$BM$11,IF(A10=Alapadatok!$A$12,$BM$12,IF(A10=Alapadatok!$A$13,$BM$13,IF(A10=Alapadatok!$A$14,$BM$14,IF(A10=Alapadatok!$A$15,$BM$15,IF(A10=Alapadatok!$A$16,$BM$16,IF(A10=Alapadatok!$A$17,$BM$17,IF(A10=Alapadatok!$A$18,$BM$18,IF(A10=Alapadatok!$A$19,$BM$19,IF(A10=Alapadatok!$A$20,$BM$20,IF(A10=Alapadatok!$A$21,$BM$21,IF(A10=Alapadatok!$A$22,$BM$22,IF(A10=Alapadatok!$A$23,$BM$23,IF(A10=Alapadatok!$A$24,$BM$24,IF(A10=Alapadatok!$A$25,$BM$25,IF(A10=Alapadatok!$A$26,$BM$26,IF(A10=Alapadatok!$A$27,$BM$27,IF(A10=Alapadatok!$A$28,$BM$28,IF(A10=Alapadatok!$A$29,$BM$29,""))))))))))))))))))))))))))))</f>
        <v>2</v>
      </c>
      <c r="AH10" t="str">
        <f>Alapadatok!A10</f>
        <v>Ko.Z.</v>
      </c>
      <c r="AI10" s="172">
        <f>Table2[[#This Row],[VO2max]]</f>
        <v>33.424994410909903</v>
      </c>
      <c r="AJ10" s="170">
        <f>IF(Alapadatok!$B10="férfi",IF(Alapadatok!$C10&lt;=29,IF(AND(0&lt;=AI10,AI10&lt;42),1,IF(AND(42&lt;=AI10,AI10&lt;46),2,IF(AND(46&lt;=AI10,AI10&lt;51),3,IF(AND(51&lt;=AI10,AI10&lt;55),4,5)))),IF(AND(30&lt;=Alapadatok!$C10,Alapadatok!$C10&lt;=39),IF(AND(0&lt;=AI10,AI10&lt;41),1,IF(AND(41&lt;=AI10,AI10&lt;44),2,IF(AND(44&lt;=AI10,AI10&lt;48),3,IF(AND(48&lt;=AI10,AI10&lt;53),4,5)))),IF(AND(40&lt;=Alapadatok!$C10,Alapadatok!$C10&lt;=49),IF(AND(0&lt;=AI10,AI10&lt;38),1,IF(AND(38&lt;=AI10,AI10&lt;42),2,IF(AND(42&lt;=AI10,AI10&lt;46),3,IF(AND(46&lt;=AI10,AI10&lt;52),4,5)))),IF(AND(50&lt;=Alapadatok!$C10,Alapadatok!$C10&lt;=59),IF(AND(0&lt;=AI10,AI10&lt;35),1,IF(AND(35&lt;=AI10,AI10&lt;38),2,IF(AND(38&lt;=AI10,AI10&lt;43),3,IF(AND(43&lt;=AI10,AI10&lt;49),4,5)))),IF(60&lt;=Alapadatok!$C10,IF(AND(0&lt;=AI10,AI10&lt;31),1,IF(AND(31&lt;=AI10,AI10&lt;35),2,IF(AND(35&lt;=AI10,AI10&lt;39),3,IF(AND(39&lt;=AI10,AI10&lt;45),4,5))))))))),IF(Alapadatok!$C10&lt;=29,IF(AND(0&lt;=AI10,AI10&lt;36),1,IF(AND(36&lt;=AI10,AI10&lt;40),2,IF(AND(40&lt;=AI10,AI10&lt;44),3,IF(AND(44&lt;=AI10,AI10&lt;49),4,5)))),IF(AND(30&lt;=Alapadatok!$C10,Alapadatok!$C10&lt;=39),IF(AND(0&lt;=AI10,AI10&lt;34),1,IF(AND(34&lt;=AI10,AI10&lt;37),2,IF(AND(37&lt;=AI10,AI10&lt;41),3,IF(AND(41&lt;=AI10,AI10&lt;45),4,5)))),IF(AND(40&lt;=Alapadatok!$C10,Alapadatok!$C10&lt;=49),IF(AND(0&lt;=AI10,AI10&lt;32),1,IF(AND(32&lt;=AI10,AI10&lt;35),2,IF(AND(35&lt;=AI10,AI10&lt;39),3,IF(AND(39&lt;=AI10,AI10&lt;44),4,5)))),IF(AND(50&lt;=Alapadatok!$C10,Alapadatok!$C10&lt;=59),IF(AND(0&lt;=AI10,AI10&lt;25),1,IF(AND(25&lt;=AI10,AI10&lt;29),2,IF(AND(29&lt;=AI10,AI10&lt;31),3,IF(AND(31&lt;=AI10,AI10&lt;34),4,5)))),IF(60&lt;=Alapadatok!$C10,IF(AND(0&lt;=AI10,AI10&lt;26),1,IF(AND(26&lt;=AI10,AI10&lt;29),2,IF(AND(29&lt;=AI10,AI10&lt;32),3,IF(AND(32&lt;=AI10,AI10&lt;35),4,5))))))))))</f>
        <v>1</v>
      </c>
      <c r="AK10" s="176">
        <f>Table2[[#This Row],[Max. fekvőtámasz
(db)]]</f>
        <v>36</v>
      </c>
      <c r="AL10" s="170">
        <f>IF(Alapadatok!$B10="férfi",IF(AND(0&lt;AK10,AK10&lt;60),1,IF(AND(60&lt;=AK10,AK10&lt;80),2,IF(AND(80&lt;=AK10,AK10&lt;100),3,IF(AND(100&lt;=AK10,AK10&lt;115),4,IF(115&lt;=AK10,5))))),IF(AND(0&lt;AK10,AK10&lt;60),1,IF(AND(60&lt;=AK10,AK10&lt;80),2,IF(AND(80&lt;=AK10,AK10&lt;100),3,IF(AND(100&lt;=AK10,AK10&lt;115),4,IF(115&lt;=AK10,5))))))</f>
        <v>1</v>
      </c>
      <c r="AM10" s="176">
        <f>Table2[[#This Row],[Max. guggolás
(db)]]</f>
        <v>94</v>
      </c>
      <c r="AN10" s="170">
        <f>IF(Alapadatok!$B10="férfi",IF(AND(0&lt;AM10,AM10&lt;60),1,IF(AND(60&lt;=AM10,AM10&lt;80),2,IF(AND(80&lt;=AM10,AM10&lt;100),3,IF(AND(100&lt;=AM10,AM10&lt;115),4,IF(115&lt;=AM10,5))))),IF(AND(0&lt;AM10,AM10&lt;40),1,IF(AND(40&lt;=AM10,AM10&lt;60),2,IF(AND(60&lt;=AM10,AM10&lt;80),3,IF(AND(80&lt;=AM10,AM10&lt;100),4,IF(100&lt;=AM10,5))))))</f>
        <v>4</v>
      </c>
      <c r="AO10" s="177">
        <f>Table2[[#This Row],[3RM Padon nyomás
(bal) (testsúly%)]]</f>
        <v>0.17241379310344829</v>
      </c>
      <c r="AP10" s="171">
        <f>IF(Alapadatok!$B10="férfi",IF(AND(0&lt;=AO10,AO10&lt;0.2),1,IF(AND(0.2&lt;=AO10,AO10&lt;0.25),2,IF(AND(0.25&lt;=AO10,AO10&lt;0.3),3,IF(AND(0.3&lt;=AO10,AO10&lt;0.35),4,IF(0.35&lt;=AO10,5))))),IF(AND(0&lt;=AO10,AO10&lt;0.1),1,IF(AND(0.1&lt;=AO10,AO10&lt;0.15),2,IF(AND(0.15&lt;=AO10,AO10&lt;0.2),3,IF(AND(0.2&lt;=AO10,AO10&lt;0.25),4,IF(0.25&lt;=AO10,5))))))</f>
        <v>3</v>
      </c>
      <c r="AQ10" s="177">
        <f>Table2[[#This Row],[3RM Padon nyomás
(jobb) (testsúly%)]]</f>
        <v>0.20689655172413793</v>
      </c>
      <c r="AR10" s="171">
        <f>IF(Alapadatok!$B10="férfi",IF(AND(0&lt;=AQ10,AQ10&lt;0.2),1,IF(AND(0.2&lt;=AQ10,AQ10&lt;0.25),2,IF(AND(0.25&lt;=AQ10,AQ10&lt;0.3),3,IF(AND(0.3&lt;=AQ10,AQ10&lt;0.35),4,IF(0.35&lt;=AQ10,5))))),IF(AND(0&lt;=AQ10,AQ10&lt;0.1),1,IF(AND(0.1&lt;=AQ10,AQ10&lt;0.15),2,IF(AND(0.15&lt;=AQ10,AQ10&lt;0.2),3,IF(AND(0.2&lt;=AQ10,AQ10&lt;0.25),4,IF(0.25&lt;=AQ10,5))))))</f>
        <v>4</v>
      </c>
      <c r="AS10" s="176">
        <f t="shared" si="0"/>
        <v>3.5</v>
      </c>
      <c r="AT10" s="177">
        <f>Table2[[#This Row],[3RM Egylábas deadlift
(bal) (testsúly%)]]</f>
        <v>0.2413793103448276</v>
      </c>
      <c r="AU10" s="170">
        <f>IF(Alapadatok!$B10="férfi",IF(AND(0&lt;=AT10,AT10&lt;0.8),1,IF(AND(0.8&lt;=AT10,AT10&lt;0.85),2,IF(AND(0.85&lt;=AT10,AT10&lt;0.9),3,IF(AND(0.9&lt;=AT10,AT10&lt;1),4,IF(1&lt;=AT10,5))))),IF(AND(0&lt;=AT10,AT10&lt;0.6),1,IF(AND(0.6&lt;=AT10,AT10&lt;0.65),2,IF(AND(0.65&lt;=AT10,AT10&lt;0.7),3,IF(AND(0.7&lt;=AT10,AT10&lt;0.75),4,IF(0.75&lt;=AT10,5))))))</f>
        <v>1</v>
      </c>
      <c r="AV10" s="178">
        <f>Table2[[#This Row],[3RM Egylábas deadlift
(jobb) (testsúly%)]]</f>
        <v>0.27586206896551724</v>
      </c>
      <c r="AW10" s="170">
        <f>IF(Alapadatok!$B10="férfi",IF(AND(0&lt;=AV10,AV10&lt;0.8),1,IF(AND(0.8&lt;=AV10,AV10&lt;0.85),2,IF(AND(0.85&lt;=AV10,AV10&lt;0.9),3,IF(AND(0.9&lt;=AV10,AV10&lt;1),4,IF(1&lt;=AV10,5))))),IF(AND(0&lt;=AV10,AV10&lt;0.6),1,IF(AND(0.6&lt;=AV10,AV10&lt;0.65),2,IF(AND(0.65&lt;=AV10,AV10&lt;0.7),3,IF(AND(0.7&lt;=AV10,AV10&lt;0.75),4,IF(0.75&lt;=AV10,5))))))</f>
        <v>1</v>
      </c>
      <c r="AX10" s="175">
        <f t="shared" si="1"/>
        <v>1</v>
      </c>
      <c r="AY10" s="176">
        <f>Table2[[#This Row],[Súlypontemelkedés
(cm)]]</f>
        <v>22</v>
      </c>
      <c r="AZ10" s="171">
        <f>IF(Alapadatok!$B10="férfi",IF(AND(0&lt;=AY10,AY10&lt;31),1,IF(AND(31&lt;=AY10,AY10&lt;41),2,IF(AND(41&lt;=AY10,AY10&lt;51),3,IF(AND(51&lt;=AY10,AY10&lt;61),4,IF(61&lt;=AY10,5))))),IF(AND(0&lt;=AY10,AY10&lt;21),1,IF(AND(21&lt;=AY10,AY10&lt;31),2,IF(AND(31&lt;=AY10,AY10&lt;41),3,IF(AND(41&lt;=AY10,AY10&lt;51),4,IF(51&lt;=AY10,5))))))</f>
        <v>2</v>
      </c>
      <c r="BA10" s="176">
        <f>Table2[[#This Row],[10 mp fekvőtámasz
(db)]]</f>
        <v>6</v>
      </c>
      <c r="BB10" s="174">
        <f>IF(Alapadatok!$B10="férfi",IF(AND(0&lt;=BA10,BA10&lt;12),1,IF(AND(12&lt;=BA10,BA10&lt;15),2,IF(AND(15&lt;=BA10,BA10&lt;20),3,IF(AND(20&lt;=BA10,BA10&lt;25),4,IF(25&lt;=BA10,5))))),IF(AND(0&lt;=BA10,BA10&lt;10),1,IF(AND(10&lt;=BA10,BA10&lt;12),2,IF(AND(12&lt;=BA10,BA10&lt;16),3,IF(AND(16&lt;=BA10,BA10&lt;20),4,IF(20&lt;=BA10,5))))))</f>
        <v>1</v>
      </c>
      <c r="BC10" s="179">
        <f>Table2[[#This Row],[3x Súlypontemelkedés
(összesen) (cm)]]</f>
        <v>62</v>
      </c>
      <c r="BD10" s="174">
        <f>IF(Alapadatok!$B10="férfi",IF(AND(0&lt;=BC10,BC10&lt;82),1,IF(AND(82&lt;=BC10,BC10&lt;109),2,IF(AND(109&lt;=BC10,BC10&lt;136),3,IF(AND(136&lt;=BC10,BC10&lt;163),4,IF(163&lt;=BC10,5))))),IF(AND(0&lt;=BC10,BC10&lt;53),1,IF(AND(53&lt;=BC10,BC10&lt;82),2,IF(AND(82&lt;=BC10,BC10&lt;109),3,IF(AND(109&lt;=BC10,BC10&lt;136),4,IF(136&lt;=BC10,5))))))</f>
        <v>2</v>
      </c>
      <c r="BE10" s="179">
        <f>Table2[[#This Row],[3x 10 mp fekvőtámasz
(összesen) (db)]]</f>
        <v>19</v>
      </c>
      <c r="BF10" s="174">
        <f>IF(Alapadatok!$B10="férfi",IF(AND(0&lt;=BE10,BE10&lt;32),1,IF(AND(32&lt;=BE10,BE10&lt;41),2,IF(AND(41&lt;=BE10,BE10&lt;54),3,IF(AND(54&lt;=BE10,BE10&lt;68),4,IF(68&lt;=BE10,5))))),IF(AND(0&lt;=BE10,BE10&lt;27),1,IF(AND(27&lt;=BE10,BE10&lt;32),2,IF(AND(32&lt;=BE10,BE10&lt;43),3,IF(AND(43&lt;=BE10,BE10&lt;54),4,IF(54&lt;=BE10,5))))))</f>
        <v>1</v>
      </c>
      <c r="BG10" s="179">
        <f>Table2[[#This Row],[RHR]]</f>
        <v>75</v>
      </c>
      <c r="BH10" s="185">
        <f>IF(Alapadatok!$C10&lt;=25,IF(AND(0&lt;=BG10,BG10&lt;=55),5,IF(AND(56&lt;=BG10,BG10&lt;=61),4,IF(AND(62&lt;=BG10,BG10&lt;=65),3,IF(AND(66&lt;=BG10,BG10&lt;=69),2,1)))),IF(AND(26&lt;=Alapadatok!$C10,Alapadatok!$C10&lt;=35),IF(AND(0&lt;=BG10,BG10&lt;=54),5,IF(AND(55&lt;=BG10,BG10&lt;=61),4,IF(AND(62&lt;=BG10,BG10&lt;=65),3,IF(AND(66&lt;=BG10,BG10&lt;=70),2,1)))),IF(AND(36&lt;=Alapadatok!$C10,Alapadatok!$C10&lt;=45),IF(AND(0&lt;=BG10,BG10&lt;=56),5,IF(AND(57&lt;=BG10,BG10&lt;=62),4,IF(AND(63&lt;=BG10,BG10&lt;=66),3,IF(AND(67&lt;=BG10,BG10&lt;=70),2,1)))),IF(AND(46&lt;=Alapadatok!$C10,Alapadatok!$C10&lt;=55),IF(AND(0&lt;=BG10,BG10&lt;=57),5,IF(AND(58&lt;=BG10,BG10&lt;=63),4,IF(AND(64&lt;=BG10,BG10&lt;=67),3,IF(AND(68&lt;=BG10,BG10&lt;=71),2,1)))),IF(AND(56&lt;=Alapadatok!$C10,Alapadatok!$C10&lt;=65),IF(AND(0&lt;=BG10,BG10&lt;=56),5,IF(AND(57&lt;=BG10,BG10&lt;=61),4,IF(AND(62&lt;=BG10,BG10&lt;=67),3,IF(AND(68&lt;=BG10,BG10&lt;=71),2,1)))),IF(65&lt;Alapadatok!$C10,IF(AND(0&lt;=BG10,BG10&lt;=55),5,IF(AND(56&lt;=BG10,BG10&lt;=61),4,IF(AND(62&lt;=BG10,BG10&lt;=65),3,IF(AND(66&lt;=BG10,BG10&lt;=69),2,1))))))))))</f>
        <v>1</v>
      </c>
      <c r="BI10" s="179">
        <f>Table2[[#This Row],[HRR]]</f>
        <v>24</v>
      </c>
      <c r="BJ10" s="186">
        <f t="shared" si="2"/>
        <v>1</v>
      </c>
      <c r="BK10" s="186">
        <f>Table2[[#This Row],[FMS pontszám]]</f>
        <v>13</v>
      </c>
      <c r="BL10" s="186" t="str">
        <f>Table2[[#This Row],[FMS szimmetria]]</f>
        <v>szimmetrikus</v>
      </c>
      <c r="BM10" s="192">
        <f t="shared" si="3"/>
        <v>2</v>
      </c>
    </row>
    <row r="11" spans="1:65" x14ac:dyDescent="0.2">
      <c r="A11" s="230" t="s">
        <v>157</v>
      </c>
      <c r="B11" s="68">
        <f>Table2[[#This Row],[Cooper-teszt
(méter)]]</f>
        <v>2000</v>
      </c>
      <c r="C11" s="46" t="str">
        <f>IF(A11=Alapadatok!$A$2,$AJ$2,IF(A11=Alapadatok!$A$3,$AJ$3,IF(A11=Alapadatok!$A$4,$AJ$4,IF(A11=Alapadatok!$A$5,$AJ$5,IF(A11=Alapadatok!$A$6,$AJ$6,IF(A11=Alapadatok!$A$7,$AJ$7,IF(A11=Alapadatok!$A$8,$AJ$8,IF(A11=Alapadatok!$A$9,$AJ$9,IF(A11=Alapadatok!$A$10,$AJ$10,IF(A11=Alapadatok!$A$11,$AJ$11,IF(A11=Alapadatok!$A$12,$AJ$12,IF(A11=Alapadatok!$A$13,$AJ$13,IF(A11=Alapadatok!$A$14,$AJ$14,IF(A11=Alapadatok!$A$15,$AJ$15,IF(A11=Alapadatok!$A$16,$AJ$16,IF(A11=Alapadatok!$A$17,$AJ$17,IF(A11=Alapadatok!$A$18,$AJ$18,IF(A11=Alapadatok!$A$19,$AJ$19,IF(A11=Alapadatok!$A$20,$AJ$20,IF(A11=Alapadatok!$A$21,$AJ$21,IF(A11=Alapadatok!$A$22,$AJ$22,IF(A11=Alapadatok!$A$23,$AJ$23,IF(A11=Alapadatok!$A$24,$AJ$24,IF(A11=Alapadatok!$A$25,$AJ$25,IF(A11=Alapadatok!$A$26,$AJ$26,IF(A11=Alapadatok!$A$27,$AJ$27,IF(A11=Alapadatok!$A$28,$AJ$28,IF(A11=Alapadatok!$A$29,$AJ$29,""))))))))))))))))))))))))))))</f>
        <v/>
      </c>
      <c r="D11" s="47">
        <f>Table2[[#This Row],[Max. fekvőtámasz
(db)]]</f>
        <v>90</v>
      </c>
      <c r="E11" s="46" t="str">
        <f>IF(A11=Alapadatok!$A$2,$AL$2,IF(A11=Alapadatok!$A$3,$AL$3,IF(A11=Alapadatok!$A$4,$AL$4,IF(A11=Alapadatok!$A$5,$AL$5,IF(A11=Alapadatok!$A$6,$AL$6,IF(A11=Alapadatok!$A$7,$AL$7,IF(A11=Alapadatok!$A$8,$AL$8,IF(A11=Alapadatok!$A$9,$AL$9,IF(A11=Alapadatok!$A$10,$AL$10,IF(A11=Alapadatok!$A$11,$AL$11,IF(A11=Alapadatok!$A$12,$AL$12,IF(A11=Alapadatok!$A$13,$AL$13,IF(A11=Alapadatok!$A$14,$AL$14,IF(A11=Alapadatok!$A$15,$AL$15,IF(A11=Alapadatok!$A$16,$AL$16,IF(A11=Alapadatok!$A$17,$AL$17,IF(A11=Alapadatok!$A$18,$AL$18,IF(A11=Alapadatok!$A$19,$AL$19,IF(A11=Alapadatok!$A$20,$AL$20,IF(A11=Alapadatok!$A$21,$AL$21,IF(A11=Alapadatok!$A$22,$AL$22,IF(A11=Alapadatok!$A$23,$AL$23,IF(A11=Alapadatok!$A$24,$AL$24,IF(A11=Alapadatok!$A$25,$AL$25,IF(A11=Alapadatok!$A$26,$AL$26,IF(A11=Alapadatok!$A$27,$AL$27,IF(A11=Alapadatok!$A$28,$AL$28,IF(A11=Alapadatok!$A$29,$AL$29,""))))))))))))))))))))))))))))</f>
        <v/>
      </c>
      <c r="F11" s="47">
        <f>Table2[[#This Row],[Max. guggolás
(db)]]</f>
        <v>90</v>
      </c>
      <c r="G11" s="46" t="str">
        <f>IF(A11=Alapadatok!$A$2,$AN$2,IF(A11=Alapadatok!$A$3,$AN$3,IF(A11=Alapadatok!$A$4,$AN$4,IF(A11=Alapadatok!$A$5,$AN$5,IF(A11=Alapadatok!$A$6,$AN$6,IF(A11=Alapadatok!$A$7,$AN$7,IF(A11=Alapadatok!$A$8,$AN$8,IF(A11=Alapadatok!$A$9,$AN$9,IF(A11=Alapadatok!$A$10,$AN$10,IF(A11=Alapadatok!$A$11,$AN$11,IF(A11=Alapadatok!$A$12,$AN$12,IF(A11=Alapadatok!$A$13,$AN$13,IF(A11=Alapadatok!$A$14,$AN$14,IF(A11=Alapadatok!$A$15,$AN$15,IF(A11=Alapadatok!$A$16,$AN$16,IF(A11=Alapadatok!$A$17,$AN$17,IF(A11=Alapadatok!$A$18,$AN$18,IF(A11=Alapadatok!$A$19,$AN$19,IF(A11=Alapadatok!$A$20,$AN$20,IF(A11=Alapadatok!$A$21,$AN$21,IF(A11=Alapadatok!$A$22,$AN$22,IF(A11=Alapadatok!$A$23,$AN$23,IF(A11=Alapadatok!$A$24,$AN$24,IF(A11=Alapadatok!$A$25,$AN$25,IF(A11=Alapadatok!$A$26,$AN$26,IF(A11=Alapadatok!$A$27,$AN$27,IF(A11=Alapadatok!$A$28,$AN$28,IF(A11=Alapadatok!$A$29,$AN$29,""))))))))))))))))))))))))))))</f>
        <v/>
      </c>
      <c r="H11" s="48">
        <f>Table2[[#This Row],[3RM Padon nyomás
(bal) (testsúly%)]]</f>
        <v>0.30769230769230771</v>
      </c>
      <c r="I11" s="47" t="str">
        <f>IF(A11=Alapadatok!$A$2,$AP$2,IF(A11=Alapadatok!$A$3,$AP$3,IF(A11=Alapadatok!$A$4,$AP$4,IF(A11=Alapadatok!$A$5,$AP$5,IF(A11=Alapadatok!$A$6,$AP$6,IF(A11=Alapadatok!$A$7,$AP$7,IF(A11=Alapadatok!$A$8,$AP$8,IF(A11=Alapadatok!$A$9,$AP$9,IF(A11=Alapadatok!$A$10,$AP$10,IF(A11=Alapadatok!$A$11,$AP$11,IF(A11=Alapadatok!$A$12,$AP$12,IF(A11=Alapadatok!$A$13,$AP$13,IF(A11=Alapadatok!$A$14,$AP$14,IF(A11=Alapadatok!$A$15,$AP$15,IF(A11=Alapadatok!$A$16,$AP$16,IF(A11=Alapadatok!$A$17,$AP$17,IF(A11=Alapadatok!$A$18,$AP$18,IF(A11=Alapadatok!$A$19,$AP$19,IF(A11=Alapadatok!$A$20,$AP$20,IF(A11=Alapadatok!$A$21,$AP$21,IF(A11=Alapadatok!$A$22,$AP$22,IF(A11=Alapadatok!$A$23,$AP$23,IF(A11=Alapadatok!$A$24,$AP$24,IF(A11=Alapadatok!$A$25,$AP$25,IF(A11=Alapadatok!$A$26,$AP$26,IF(A11=Alapadatok!$A$27,$AP$27,IF(A11=Alapadatok!$A$28,$AP$28,IF(A11=Alapadatok!$A$29,$AP$29,""))))))))))))))))))))))))))))</f>
        <v/>
      </c>
      <c r="J11" s="48">
        <f>Table2[[#This Row],[3RM Padon nyomás
(jobb) (testsúly%)]]</f>
        <v>0.23076923076923078</v>
      </c>
      <c r="K11" s="47" t="str">
        <f>IF(A11=Alapadatok!$A$2,$AR$2,IF(A11=Alapadatok!$A$3,$AR$3,IF(A11=Alapadatok!$A$4,$AR$4,IF(A11=Alapadatok!$A$5,$AR$5,IF(A11=Alapadatok!$A$6,$AR$6,IF(A11=Alapadatok!$A$7,$AR$7,IF(A11=Alapadatok!$A$8,$AR$8,IF(A11=Alapadatok!$A$9,$AR$9,IF(A11=Alapadatok!$A$10,$AR$10,IF(A11=Alapadatok!$A$11,$AR$11,IF(A11=Alapadatok!$A$12,$AR$12,IF(A11=Alapadatok!$A$13,$AR$13,IF(A11=Alapadatok!$A$14,$AR$14,IF(A11=Alapadatok!$A$15,$AR$15,IF(A11=Alapadatok!$A$16,$AR$16,IF(A11=Alapadatok!$A$17,$AR$17,IF(A11=Alapadatok!$A$18,$AR$18,IF(A11=Alapadatok!$A$19,$AR$19,IF(A11=Alapadatok!$A$20,$AR$20,IF(A11=Alapadatok!$A$21,$AR$21,IF(A11=Alapadatok!$A$22,$AR$22,IF(A11=Alapadatok!$A$23,$AR$23,IF(A11=Alapadatok!$A$24,$AR$24,IF(A11=Alapadatok!$A$25,$AR$25,IF(A11=Alapadatok!$A$26,$AR$26,IF(A11=Alapadatok!$A$27,$AR$27,IF(A11=Alapadatok!$A$28,$AR$28,IF(A11=Alapadatok!$A$29,$AR$29,""))))))))))))))))))))))))))))</f>
        <v/>
      </c>
      <c r="L11" s="47" t="str">
        <f>IF(A11=Alapadatok!$A$2,$AS$2,IF(A11=Alapadatok!$A$3,$AS$3,IF(A11=Alapadatok!$A$4,$AS$4,IF(A11=Alapadatok!$A$5,$AS$5,IF(A11=Alapadatok!$A$6,$AS$6,IF(A11=Alapadatok!$A$7,$AS$7,IF(A11=Alapadatok!$A$8,$AS$8,IF(A11=Alapadatok!$A$9,$AS$9,IF(A11=Alapadatok!$A$10,$AS$10,IF(A11=Alapadatok!$A$11,$AS$11,IF(A11=Alapadatok!$A$12,$AS$12,IF(A11=Alapadatok!$A$13,$AS$13,IF(A11=Alapadatok!$A$14,$AS$14,IF(A11=Alapadatok!$A$15,$AS$15,IF(A11=Alapadatok!$A$16,$AS$16,IF(A11=Alapadatok!$A$17,$AS$17,IF(A11=Alapadatok!$A$18,$AS$18,IF(A11=Alapadatok!$A$19,$AS$19,IF(A11=Alapadatok!$A$20,$AS$20,IF(A11=Alapadatok!$A$21,$AS$21,IF(A11=Alapadatok!$A$22,$AS$22,IF(A11=Alapadatok!$A$23,$AS$23,IF(A11=Alapadatok!$A$24,$AS$24,IF(A11=Alapadatok!$A$25,$AS$25,IF(A11=Alapadatok!$A$26,$AS$26,IF(A11=Alapadatok!$A$27,$AS$27,IF(A11=Alapadatok!$A$28,$AS$28,IF(A11=Alapadatok!$A$29,$AS$29,""))))))))))))))))))))))))))))</f>
        <v/>
      </c>
      <c r="M11" s="48">
        <f>Table2[[#This Row],[3RM Egylábas deadlift
(bal) (testsúly%)]]</f>
        <v>0.61538461538461542</v>
      </c>
      <c r="N11" s="46" t="str">
        <f>IF(A11=Alapadatok!$A$2,$AU$2,IF(A11=Alapadatok!$A$3,$AU$3,IF(A11=Alapadatok!$A$4,$AU$4,IF(A11=Alapadatok!$A$5,$AU$5,IF(A11=Alapadatok!$A$6,$AU$6,IF(A11=Alapadatok!$A$7,$AU$7,IF(A11=Alapadatok!$A$8,$AU$8,IF(A11=Alapadatok!$A$9,$AU$9,IF(A11=Alapadatok!$A$10,$AU$10,IF(A11=Alapadatok!$A$11,$AU$11,IF(A11=Alapadatok!$A$12,$AU$12,IF(A11=Alapadatok!$A$13,$AU$13,IF(A11=Alapadatok!$A$14,$AU$14,IF(A11=Alapadatok!$A$15,$AU$15,IF(A11=Alapadatok!$A$16,$AU$16,IF(A11=Alapadatok!$A$17,$AU$17,IF(A11=Alapadatok!$A$18,$AU$18,IF(A11=Alapadatok!$A$19,$AU$19,IF(A11=Alapadatok!$A$20,$AU$20,IF(A11=Alapadatok!$A$21,$AU$21,IF(A11=Alapadatok!$A$22,$AU$22,IF(A11=Alapadatok!$A$23,$AU$23,IF(A11=Alapadatok!$A$24,$AU$24,IF(A11=Alapadatok!$A$25,$AU$25,IF(A11=Alapadatok!$A$26,$AU$26,IF(A11=Alapadatok!$A$27,$AU$27,IF(A11=Alapadatok!$A$28,$AU$28,IF(A11=Alapadatok!$A$29,$AU$29,""))))))))))))))))))))))))))))</f>
        <v/>
      </c>
      <c r="O11" s="49">
        <f>Table2[[#This Row],[3RM Egylábas deadlift
(jobb) (testsúly%)]]</f>
        <v>0.61538461538461542</v>
      </c>
      <c r="P11" s="46" t="str">
        <f>IF(A11=Alapadatok!$A$2,$AW$2,IF(A11=Alapadatok!$A$3,$AW$3,IF(A11=Alapadatok!$A$4,$AW$4,IF(A11=Alapadatok!$A$5,$AW$5,IF(A11=Alapadatok!$A$6,$AW$6,IF(A11=Alapadatok!$A$7,$AW$7,IF(A11=Alapadatok!$A$8,$AW$8,IF(A11=Alapadatok!$A$9,$AW$9,IF(A11=Alapadatok!$A$10,$AW$10,IF(A11=Alapadatok!$A$11,$AW$11,IF(A11=Alapadatok!$A$12,$AW$12,IF(A11=Alapadatok!$A$13,$AW$13,IF(A11=Alapadatok!$A$14,$AW$14,IF(A11=Alapadatok!$A$15,$AW$15,IF(A11=Alapadatok!$A$16,$AW$16,IF(A11=Alapadatok!$A$17,$AW$17,IF(A11=Alapadatok!$A$18,$AW$18,IF(A11=Alapadatok!$A$19,$AW$19,IF(A11=Alapadatok!$A$20,$AW$20,IF(A11=Alapadatok!$A$21,$AW$21,IF(A11=Alapadatok!$A$22,$AW$22,IF(A11=Alapadatok!$A$23,$AW$23,IF(A11=Alapadatok!$A$24,$AW$24,IF(A11=Alapadatok!$A$25,$AW$25,IF(A11=Alapadatok!$A$26,$AW$26,IF(A11=Alapadatok!$A$27,$AW$27,IF(A11=Alapadatok!$A$28,$AW$28,IF(A11=Alapadatok!$A$29,$AW$29,""))))))))))))))))))))))))))))</f>
        <v/>
      </c>
      <c r="Q11" s="46" t="str">
        <f>IF(A11=Alapadatok!$A$2,$AX$2,IF(A11=Alapadatok!$A$3,$AX$3,IF(A11=Alapadatok!$A$4,$AX$4,IF(A11=Alapadatok!$A$5,$AX$5,IF(A11=Alapadatok!$A$6,$AX$6,IF(A11=Alapadatok!$A$7,$AX$7,IF(A11=Alapadatok!$A$8,$AX$8,IF(A11=Alapadatok!$A$9,$AX$9,IF(A11=Alapadatok!$A$10,$AX$10,IF(A11=Alapadatok!$A$11,$AX$11,IF(A11=Alapadatok!$A$12,$AX$12,IF(A11=Alapadatok!$A$13,$AX$13,IF(A11=Alapadatok!$A$14,$AX$14,IF(A11=Alapadatok!$A$15,$AX$15,IF(A11=Alapadatok!$A$16,$AX$16,IF(A11=Alapadatok!$A$17,$AX$17,IF(A11=Alapadatok!$A$18,$AX$18,IF(A11=Alapadatok!$A$19,$AX$19,IF(A11=Alapadatok!$A$20,$AX$20,IF(A11=Alapadatok!$A$21,$AX$21,IF(A11=Alapadatok!$A$22,$AX$22,IF(A11=Alapadatok!$A$23,$AX$23,IF(A11=Alapadatok!$A$24,$AX$24,IF(A11=Alapadatok!$A$25,$AX$25,IF(A11=Alapadatok!$A$26,$AX$26,IF(A11=Alapadatok!$A$27,$AX$27,IF(A11=Alapadatok!$A$28,$AX$28,IF(A11=Alapadatok!$A$29,$AX$29,""))))))))))))))))))))))))))))</f>
        <v/>
      </c>
      <c r="R11" s="47">
        <f>Table2[[#This Row],[Súlypontemelkedés
(cm)]]</f>
        <v>36</v>
      </c>
      <c r="S11" s="47" t="str">
        <f>IF(A11=Alapadatok!$A$2,$AZ$2,IF(A11=Alapadatok!$A$3,$AZ$3,IF(A11=Alapadatok!$A$4,$AZ$4,IF(A11=Alapadatok!$A$5,$AZ$5,IF(A11=Alapadatok!$A$6,$AZ$6,IF(A11=Alapadatok!$A$7,$AZ$7,IF(A11=Alapadatok!$A$8,$AZ$8,IF(A11=Alapadatok!$A$9,$AZ$9,IF(A11=Alapadatok!$A$10,$AZ$10,IF(A11=Alapadatok!$A$11,$AZ$11,IF(A11=Alapadatok!$A$12,$AZ$12,IF(A11=Alapadatok!$A$13,$AZ$13,IF(A11=Alapadatok!$A$14,$AZ$14,IF(A11=Alapadatok!$A$15,$AZ$15,IF(A11=Alapadatok!$A$16,$AZ$16,IF(A11=Alapadatok!$A$17,$AZ$17,IF(A11=Alapadatok!$A$18,$AZ$18,IF(A11=Alapadatok!$A$19,$AZ$19,IF(A11=Alapadatok!$A$20,$AZ$20,IF(A11=Alapadatok!$A$21,$AZ$21,IF(A11=Alapadatok!$A$22,$AZ$22,IF(A11=Alapadatok!$A$23,$AZ$23,IF(A11=Alapadatok!$A$24,$AZ$24,IF(A11=Alapadatok!$A$25,$AZ$25,IF(A11=Alapadatok!$A$26,$AZ$26,IF(A11=Alapadatok!$A$27,$AZ$27,IF(A11=Alapadatok!$A$28,$AZ$28,IF(A11=Alapadatok!$A$29,$AZ$29,""))))))))))))))))))))))))))))</f>
        <v/>
      </c>
      <c r="T11" s="47">
        <f>Table2[[#This Row],[10 mp fekvőtámasz
(db)]]</f>
        <v>11</v>
      </c>
      <c r="U11" s="50" t="str">
        <f>IF(A11=Alapadatok!$A$2,$BB$2,IF(A11=Alapadatok!$A$3,$BB$3,IF(A11=Alapadatok!$A$4,$BB$4,IF(A11=Alapadatok!$A$5,$BB$5,IF(A11=Alapadatok!$A$6,$BB$6,IF(A11=Alapadatok!$A$7,$BB$7,IF(A11=Alapadatok!$A$8,$BB$8,IF(A11=Alapadatok!$A$9,$BB$9,IF(A11=Alapadatok!$A$10,$BB$10,IF(A11=Alapadatok!$A$11,$BB$11,IF(A11=Alapadatok!$A$12,$BB$12,IF(A11=Alapadatok!$A$13,$BB$13,IF(A11=Alapadatok!$A$14,$BB$14,IF(A11=Alapadatok!$A$15,$BB$15,IF(A11=Alapadatok!$A$16,$BB$16,IF(A11=Alapadatok!$A$17,$BB$17,IF(A11=Alapadatok!$A$18,$BB$18,IF(A11=Alapadatok!$A$19,$BB$19,IF(A11=Alapadatok!$A$20,$BB$20,IF(A11=Alapadatok!$A$21,$BB$21,IF(A11=Alapadatok!$A$22,$BB$22,IF(A11=Alapadatok!$A$23,$BB$23,IF(A11=Alapadatok!$A$24,$BB$24,IF(A11=Alapadatok!$A$25,$BB$25,IF(A11=Alapadatok!$A$26,$BB$26,IF(A11=Alapadatok!$A$27,$BB$27,IF(A11=Alapadatok!$A$28,$BB$28,IF(A11=Alapadatok!$A$29,$BB$29,""))))))))))))))))))))))))))))</f>
        <v/>
      </c>
      <c r="V11" s="50">
        <f>Table2[[#This Row],[3x Súlypontemelkedés
(összesen) (cm)]]</f>
        <v>108</v>
      </c>
      <c r="W11" s="50" t="str">
        <f>IF(A11=Alapadatok!$A$2,$BD$2,IF(A11=Alapadatok!$A$3,$BD$3,IF(A11=Alapadatok!$A$4,$BD$4,IF(A11=Alapadatok!$A$5,$BD$5,IF(A11=Alapadatok!$A$6,$BD$6,IF(A11=Alapadatok!$A$7,$BD$7,IF(A11=Alapadatok!$A$8,$BD$8,IF(A11=Alapadatok!$A$9,$BD$9,IF(A11=Alapadatok!$A$10,$BD$10,IF(A11=Alapadatok!$A$11,$BD$11,IF(A11=Alapadatok!$A$12,$BD$12,IF(A11=Alapadatok!$A$13,$BD$13,IF(A11=Alapadatok!$A$14,$BD$14,IF(A11=Alapadatok!$A$15,$BD$15,IF(A11=Alapadatok!$A$16,$BD$16,IF(A11=Alapadatok!$A$17,$BD$17,IF(A11=Alapadatok!$A$18,$BD$18,IF(A11=Alapadatok!$A$19,$BD$19,IF(A11=Alapadatok!$A$20,$BD$20,IF(A11=Alapadatok!$A$21,$BD$21,IF(A11=Alapadatok!$A$22,$BD$22,IF(A11=Alapadatok!$A$23,$BD$23,IF(A11=Alapadatok!$A$24,$BD$24,IF(A11=Alapadatok!$A$25,$BD$25,IF(A11=Alapadatok!$A$26,$BD$26,IF(A11=Alapadatok!$A$27,$BD$27,IF(A11=Alapadatok!$A$28,$BD$28,IF(A11=Alapadatok!$A$29,$BD$29,""))))))))))))))))))))))))))))</f>
        <v/>
      </c>
      <c r="X11" s="50">
        <f>Table2[[#This Row],[3x 10 mp fekvőtámasz
(összesen) (db)]]</f>
        <v>33</v>
      </c>
      <c r="Y11" s="50" t="str">
        <f>IF(A11=Alapadatok!$A$2,$BF$2,IF(A11=Alapadatok!$A$3,$BF$3,IF(A11=Alapadatok!$A$4,$BF$4,IF(A11=Alapadatok!$A$5,$BF$5,IF(A11=Alapadatok!$A$6,$BF$6,IF(A11=Alapadatok!$A$7,$BF$7,IF(A11=Alapadatok!$A$8,$BF$8,IF(A11=Alapadatok!$A$9,$BF$9,IF(A11=Alapadatok!$A$10,$BF$10,IF(A11=Alapadatok!$A$11,$BF$11,IF(A11=Alapadatok!$A$12,$BF$12,IF(A11=Alapadatok!$A$13,$BF$13,IF(A11=Alapadatok!$A$14,$BF$14,IF(A11=Alapadatok!$A$15,$BF$15,IF(A11=Alapadatok!$A$16,$BF$16,IF(A11=Alapadatok!$A$17,$BF$17,IF(A11=Alapadatok!$A$18,$BF$18,IF(A11=Alapadatok!$A$19,$BF$19,IF(A11=Alapadatok!$A$20,$BF$20,IF(A11=Alapadatok!$A$21,$BF$21,IF(A11=Alapadatok!$A$22,$BF$22,IF(A11=Alapadatok!$A$23,$BF$23,IF(A11=Alapadatok!$A$24,$BF$24,IF(A11=Alapadatok!$A$25,$BF$25,IF(A11=Alapadatok!$A$26,$BF$26,IF(A11=Alapadatok!$A$27,$BF$27,IF(A11=Alapadatok!$A$28,$BF$28,IF(A11=Alapadatok!$A$29,$BF$29,""))))))))))))))))))))))))))))</f>
        <v/>
      </c>
      <c r="Z11" s="50">
        <f>Table2[[#This Row],[RHR]]</f>
        <v>71</v>
      </c>
      <c r="AA11" s="51" t="str">
        <f>IF(A11=Alapadatok!$A$2,$BH$2,IF(A11=Alapadatok!$A$3,$BH$3,IF(A11=Alapadatok!$A$4,$BH$4,IF(A11=Alapadatok!$A$5,$BH$5,IF(A11=Alapadatok!$A$6,$BH$6,IF(A11=Alapadatok!$A$7,$BH$7,IF(A11=Alapadatok!$A$8,$BH$8,IF(A11=Alapadatok!$A$9,$BH$9,IF(A11=Alapadatok!$A$10,$BH$10,IF(A11=Alapadatok!$A$11,$BH$11,IF(A11=Alapadatok!$A$12,$BH$12,IF(A11=Alapadatok!$A$13,$BH$13,IF(A11=Alapadatok!$A$14,$BH$14,IF(A11=Alapadatok!$A$15,$BH$15,IF(A11=Alapadatok!$A$16,$BH$16,IF(A11=Alapadatok!$A$17,$BH$17,IF(A11=Alapadatok!$A$18,$BH$18,IF(A11=Alapadatok!$A$19,$BH$19,IF(A11=Alapadatok!$A$20,$BH$20,IF(A11=Alapadatok!$A$21,$BH$21,IF(A11=Alapadatok!$A$22,$BH$22,IF(A11=Alapadatok!$A$23,$BH$23,IF(A11=Alapadatok!$A$24,$BH$24,IF(A11=Alapadatok!$A$25,$BH$25,IF(A11=Alapadatok!$A$26,$BH$26,IF(A11=Alapadatok!$A$27,$BH$27,IF(A11=Alapadatok!$A$28,$BH$28,IF(A11=Alapadatok!$A$29,$BH$29,""))))))))))))))))))))))))))))</f>
        <v/>
      </c>
      <c r="AB11" s="50">
        <f>Table2[[#This Row],[HRR]]</f>
        <v>20</v>
      </c>
      <c r="AC11" s="51" t="str">
        <f>IF(A11=Alapadatok!$A$2,$BJ$2,IF(A11=Alapadatok!$A$3,$BJ$3,IF(A11=Alapadatok!$A$4,$BJ$4,IF(A11=Alapadatok!$A$5,$BJ$5,IF(A11=Alapadatok!$A$6,$BJ$6,IF(A11=Alapadatok!$A$7,$BJ$7,IF(A11=Alapadatok!$A$8,$BJ$8,IF(A11=Alapadatok!$A$9,$BJ$9,IF(A11=Alapadatok!$A$10,$BJ$10,IF(A11=Alapadatok!$A$11,$BJ$11,IF(A11=Alapadatok!$A$12,$BJ$12,IF(A11=Alapadatok!$A$13,$BJ$13,IF(A11=Alapadatok!$A$14,$BJ$14,IF(A11=Alapadatok!$A$15,$BJ$15,IF(A11=Alapadatok!$A$16,$BJ$16,IF(A11=Alapadatok!$A$17,$BJ$17,IF(A11=Alapadatok!$A$18,$BJ$18,IF(A11=Alapadatok!$A$19,$BJ$19,IF(A11=Alapadatok!$A$20,$BJ$20,IF(A11=Alapadatok!$A$21,$BJ$21,IF(A11=Alapadatok!$A$22,$BJ$22,IF(A11=Alapadatok!$A$23,$BJ$23,IF(A11=Alapadatok!$A$24,$BJ$24,IF(A11=Alapadatok!$A$25,$BJ$25,IF(A11=Alapadatok!$A$26,$BJ$26,IF(A11=Alapadatok!$A$27,$BJ$27,IF(A11=Alapadatok!$A$28,$BJ$28,IF(A11=Alapadatok!$A$29,$BJ$29,""))))))))))))))))))))))))))))</f>
        <v/>
      </c>
      <c r="AD11" s="51">
        <f>Table2[[#This Row],[FMS pontszám]]</f>
        <v>11</v>
      </c>
      <c r="AE11" s="51" t="str">
        <f>Table2[[#This Row],[FMS szimmetria]]</f>
        <v>aszimmetrikus</v>
      </c>
      <c r="AF11" s="143" t="str">
        <f>IF(A11=Alapadatok!$A$2,$BM$2,IF(A11=Alapadatok!$A$3,$BM$3,IF(A11=Alapadatok!$A$4,$BM$4,IF(A11=Alapadatok!$A$5,$BM$5,IF(A11=Alapadatok!$A$6,$BM$6,IF(A11=Alapadatok!$A$7,$BM$7,IF(A11=Alapadatok!$A$8,$BM$8,IF(A11=Alapadatok!$A$9,$BM$9,IF(A11=Alapadatok!$A$10,$BM$10,IF(A11=Alapadatok!$A$11,$BM$11,IF(A11=Alapadatok!$A$12,$BM$12,IF(A11=Alapadatok!$A$13,$BM$13,IF(A11=Alapadatok!$A$14,$BM$14,IF(A11=Alapadatok!$A$15,$BM$15,IF(A11=Alapadatok!$A$16,$BM$16,IF(A11=Alapadatok!$A$17,$BM$17,IF(A11=Alapadatok!$A$18,$BM$18,IF(A11=Alapadatok!$A$19,$BM$19,IF(A11=Alapadatok!$A$20,$BM$20,IF(A11=Alapadatok!$A$21,$BM$21,IF(A11=Alapadatok!$A$22,$BM$22,IF(A11=Alapadatok!$A$23,$BM$23,IF(A11=Alapadatok!$A$24,$BM$24,IF(A11=Alapadatok!$A$25,$BM$25,IF(A11=Alapadatok!$A$26,$BM$26,IF(A11=Alapadatok!$A$27,$BM$27,IF(A11=Alapadatok!$A$28,$BM$28,IF(A11=Alapadatok!$A$29,$BM$29,""))))))))))))))))))))))))))))</f>
        <v/>
      </c>
      <c r="AH11">
        <f>Alapadatok!A11</f>
        <v>0</v>
      </c>
      <c r="AI11" s="172">
        <f>Table2[[#This Row],[VO2max]]</f>
        <v>33.424994410909903</v>
      </c>
      <c r="AJ11" s="170">
        <f>IF(Alapadatok!$B11="férfi",IF(Alapadatok!$C11&lt;=29,IF(AND(0&lt;=AI11,AI11&lt;42),1,IF(AND(42&lt;=AI11,AI11&lt;46),2,IF(AND(46&lt;=AI11,AI11&lt;51),3,IF(AND(51&lt;=AI11,AI11&lt;55),4,5)))),IF(AND(30&lt;=Alapadatok!$C11,Alapadatok!$C11&lt;=39),IF(AND(0&lt;=AI11,AI11&lt;41),1,IF(AND(41&lt;=AI11,AI11&lt;44),2,IF(AND(44&lt;=AI11,AI11&lt;48),3,IF(AND(48&lt;=AI11,AI11&lt;53),4,5)))),IF(AND(40&lt;=Alapadatok!$C11,Alapadatok!$C11&lt;=49),IF(AND(0&lt;=AI11,AI11&lt;38),1,IF(AND(38&lt;=AI11,AI11&lt;42),2,IF(AND(42&lt;=AI11,AI11&lt;46),3,IF(AND(46&lt;=AI11,AI11&lt;52),4,5)))),IF(AND(50&lt;=Alapadatok!$C11,Alapadatok!$C11&lt;=59),IF(AND(0&lt;=AI11,AI11&lt;35),1,IF(AND(35&lt;=AI11,AI11&lt;38),2,IF(AND(38&lt;=AI11,AI11&lt;43),3,IF(AND(43&lt;=AI11,AI11&lt;49),4,5)))),IF(60&lt;=Alapadatok!$C11,IF(AND(0&lt;=AI11,AI11&lt;31),1,IF(AND(31&lt;=AI11,AI11&lt;35),2,IF(AND(35&lt;=AI11,AI11&lt;39),3,IF(AND(39&lt;=AI11,AI11&lt;45),4,5))))))))),IF(Alapadatok!$C11&lt;=29,IF(AND(0&lt;=AI11,AI11&lt;36),1,IF(AND(36&lt;=AI11,AI11&lt;40),2,IF(AND(40&lt;=AI11,AI11&lt;44),3,IF(AND(44&lt;=AI11,AI11&lt;49),4,5)))),IF(AND(30&lt;=Alapadatok!$C11,Alapadatok!$C11&lt;=39),IF(AND(0&lt;=AI11,AI11&lt;34),1,IF(AND(34&lt;=AI11,AI11&lt;37),2,IF(AND(37&lt;=AI11,AI11&lt;41),3,IF(AND(41&lt;=AI11,AI11&lt;45),4,5)))),IF(AND(40&lt;=Alapadatok!$C11,Alapadatok!$C11&lt;=49),IF(AND(0&lt;=AI11,AI11&lt;32),1,IF(AND(32&lt;=AI11,AI11&lt;35),2,IF(AND(35&lt;=AI11,AI11&lt;39),3,IF(AND(39&lt;=AI11,AI11&lt;44),4,5)))),IF(AND(50&lt;=Alapadatok!$C11,Alapadatok!$C11&lt;=59),IF(AND(0&lt;=AI11,AI11&lt;25),1,IF(AND(25&lt;=AI11,AI11&lt;29),2,IF(AND(29&lt;=AI11,AI11&lt;31),3,IF(AND(31&lt;=AI11,AI11&lt;34),4,5)))),IF(60&lt;=Alapadatok!$C11,IF(AND(0&lt;=AI11,AI11&lt;26),1,IF(AND(26&lt;=AI11,AI11&lt;29),2,IF(AND(29&lt;=AI11,AI11&lt;32),3,IF(AND(32&lt;=AI11,AI11&lt;35),4,5))))))))))</f>
        <v>1</v>
      </c>
      <c r="AK11" s="181">
        <f>Table2[[#This Row],[Max. fekvőtámasz
(db)]]</f>
        <v>90</v>
      </c>
      <c r="AL11" s="170">
        <f>IF(Alapadatok!$B11="férfi",IF(AND(0&lt;AK11,AK11&lt;60),1,IF(AND(60&lt;=AK11,AK11&lt;80),2,IF(AND(80&lt;=AK11,AK11&lt;100),3,IF(AND(100&lt;=AK11,AK11&lt;115),4,IF(115&lt;=AK11,5))))),IF(AND(0&lt;AK11,AK11&lt;60),1,IF(AND(60&lt;=AK11,AK11&lt;80),2,IF(AND(80&lt;=AK11,AK11&lt;100),3,IF(AND(100&lt;=AK11,AK11&lt;115),4,IF(115&lt;=AK11,5))))))</f>
        <v>3</v>
      </c>
      <c r="AM11" s="181">
        <f>Table2[[#This Row],[Max. guggolás
(db)]]</f>
        <v>90</v>
      </c>
      <c r="AN11" s="170">
        <f>IF(Alapadatok!$B11="férfi",IF(AND(0&lt;AM11,AM11&lt;60),1,IF(AND(60&lt;=AM11,AM11&lt;80),2,IF(AND(80&lt;=AM11,AM11&lt;100),3,IF(AND(100&lt;=AM11,AM11&lt;115),4,IF(115&lt;=AM11,5))))),IF(AND(0&lt;AM11,AM11&lt;40),1,IF(AND(40&lt;=AM11,AM11&lt;60),2,IF(AND(60&lt;=AM11,AM11&lt;80),3,IF(AND(80&lt;=AM11,AM11&lt;100),4,IF(100&lt;=AM11,5))))))</f>
        <v>3</v>
      </c>
      <c r="AO11" s="182">
        <f>Table2[[#This Row],[3RM Padon nyomás
(bal) (testsúly%)]]</f>
        <v>0.30769230769230771</v>
      </c>
      <c r="AP11" s="171">
        <f>IF(Alapadatok!$B11="férfi",IF(AND(0&lt;=AO11,AO11&lt;0.2),1,IF(AND(0.2&lt;=AO11,AO11&lt;0.25),2,IF(AND(0.25&lt;=AO11,AO11&lt;0.3),3,IF(AND(0.3&lt;=AO11,AO11&lt;0.35),4,IF(0.35&lt;=AO11,5))))),IF(AND(0&lt;=AO11,AO11&lt;0.1),1,IF(AND(0.1&lt;=AO11,AO11&lt;0.15),2,IF(AND(0.15&lt;=AO11,AO11&lt;0.2),3,IF(AND(0.2&lt;=AO11,AO11&lt;0.25),4,IF(0.25&lt;=AO11,5))))))</f>
        <v>4</v>
      </c>
      <c r="AQ11" s="182">
        <f>Table2[[#This Row],[3RM Padon nyomás
(jobb) (testsúly%)]]</f>
        <v>0.23076923076923078</v>
      </c>
      <c r="AR11" s="171">
        <f>IF(Alapadatok!$B11="férfi",IF(AND(0&lt;=AQ11,AQ11&lt;0.2),1,IF(AND(0.2&lt;=AQ11,AQ11&lt;0.25),2,IF(AND(0.25&lt;=AQ11,AQ11&lt;0.3),3,IF(AND(0.3&lt;=AQ11,AQ11&lt;0.35),4,IF(0.35&lt;=AQ11,5))))),IF(AND(0&lt;=AQ11,AQ11&lt;0.1),1,IF(AND(0.1&lt;=AQ11,AQ11&lt;0.15),2,IF(AND(0.15&lt;=AQ11,AQ11&lt;0.2),3,IF(AND(0.2&lt;=AQ11,AQ11&lt;0.25),4,IF(0.25&lt;=AQ11,5))))))</f>
        <v>2</v>
      </c>
      <c r="AS11" s="181">
        <f t="shared" si="0"/>
        <v>3</v>
      </c>
      <c r="AT11" s="182">
        <f>Table2[[#This Row],[3RM Egylábas deadlift
(bal) (testsúly%)]]</f>
        <v>0.61538461538461542</v>
      </c>
      <c r="AU11" s="170">
        <f>IF(Alapadatok!$B11="férfi",IF(AND(0&lt;=AT11,AT11&lt;0.8),1,IF(AND(0.8&lt;=AT11,AT11&lt;0.85),2,IF(AND(0.85&lt;=AT11,AT11&lt;0.9),3,IF(AND(0.9&lt;=AT11,AT11&lt;1),4,IF(1&lt;=AT11,5))))),IF(AND(0&lt;=AT11,AT11&lt;0.6),1,IF(AND(0.6&lt;=AT11,AT11&lt;0.65),2,IF(AND(0.65&lt;=AT11,AT11&lt;0.7),3,IF(AND(0.7&lt;=AT11,AT11&lt;0.75),4,IF(0.75&lt;=AT11,5))))))</f>
        <v>1</v>
      </c>
      <c r="AV11" s="183">
        <f>Table2[[#This Row],[3RM Egylábas deadlift
(jobb) (testsúly%)]]</f>
        <v>0.61538461538461542</v>
      </c>
      <c r="AW11" s="170">
        <f>IF(Alapadatok!$B11="férfi",IF(AND(0&lt;=AV11,AV11&lt;0.8),1,IF(AND(0.8&lt;=AV11,AV11&lt;0.85),2,IF(AND(0.85&lt;=AV11,AV11&lt;0.9),3,IF(AND(0.9&lt;=AV11,AV11&lt;1),4,IF(1&lt;=AV11,5))))),IF(AND(0&lt;=AV11,AV11&lt;0.6),1,IF(AND(0.6&lt;=AV11,AV11&lt;0.65),2,IF(AND(0.65&lt;=AV11,AV11&lt;0.7),3,IF(AND(0.7&lt;=AV11,AV11&lt;0.75),4,IF(0.75&lt;=AV11,5))))))</f>
        <v>1</v>
      </c>
      <c r="AX11" s="180">
        <f t="shared" si="1"/>
        <v>1</v>
      </c>
      <c r="AY11" s="181">
        <f>Table2[[#This Row],[Súlypontemelkedés
(cm)]]</f>
        <v>36</v>
      </c>
      <c r="AZ11" s="171">
        <f>IF(Alapadatok!$B11="férfi",IF(AND(0&lt;=AY11,AY11&lt;31),1,IF(AND(31&lt;=AY11,AY11&lt;41),2,IF(AND(41&lt;=AY11,AY11&lt;51),3,IF(AND(51&lt;=AY11,AY11&lt;61),4,IF(61&lt;=AY11,5))))),IF(AND(0&lt;=AY11,AY11&lt;21),1,IF(AND(21&lt;=AY11,AY11&lt;31),2,IF(AND(31&lt;=AY11,AY11&lt;41),3,IF(AND(41&lt;=AY11,AY11&lt;51),4,IF(51&lt;=AY11,5))))))</f>
        <v>2</v>
      </c>
      <c r="BA11" s="181">
        <f>Table2[[#This Row],[10 mp fekvőtámasz
(db)]]</f>
        <v>11</v>
      </c>
      <c r="BB11" s="174">
        <f>IF(Alapadatok!$B11="férfi",IF(AND(0&lt;=BA11,BA11&lt;12),1,IF(AND(12&lt;=BA11,BA11&lt;15),2,IF(AND(15&lt;=BA11,BA11&lt;20),3,IF(AND(20&lt;=BA11,BA11&lt;25),4,IF(25&lt;=BA11,5))))),IF(AND(0&lt;=BA11,BA11&lt;10),1,IF(AND(10&lt;=BA11,BA11&lt;12),2,IF(AND(12&lt;=BA11,BA11&lt;16),3,IF(AND(16&lt;=BA11,BA11&lt;20),4,IF(20&lt;=BA11,5))))))</f>
        <v>1</v>
      </c>
      <c r="BC11" s="184">
        <f>Table2[[#This Row],[3x Súlypontemelkedés
(összesen) (cm)]]</f>
        <v>108</v>
      </c>
      <c r="BD11" s="174">
        <f>IF(Alapadatok!$B11="férfi",IF(AND(0&lt;=BC11,BC11&lt;82),1,IF(AND(82&lt;=BC11,BC11&lt;109),2,IF(AND(109&lt;=BC11,BC11&lt;136),3,IF(AND(136&lt;=BC11,BC11&lt;163),4,IF(163&lt;=BC11,5))))),IF(AND(0&lt;=BC11,BC11&lt;53),1,IF(AND(53&lt;=BC11,BC11&lt;82),2,IF(AND(82&lt;=BC11,BC11&lt;109),3,IF(AND(109&lt;=BC11,BC11&lt;136),4,IF(136&lt;=BC11,5))))))</f>
        <v>2</v>
      </c>
      <c r="BE11" s="184">
        <f>Table2[[#This Row],[3x 10 mp fekvőtámasz
(összesen) (db)]]</f>
        <v>33</v>
      </c>
      <c r="BF11" s="174">
        <f>IF(Alapadatok!$B11="férfi",IF(AND(0&lt;=BE11,BE11&lt;32),1,IF(AND(32&lt;=BE11,BE11&lt;41),2,IF(AND(41&lt;=BE11,BE11&lt;54),3,IF(AND(54&lt;=BE11,BE11&lt;68),4,IF(68&lt;=BE11,5))))),IF(AND(0&lt;=BE11,BE11&lt;27),1,IF(AND(27&lt;=BE11,BE11&lt;32),2,IF(AND(32&lt;=BE11,BE11&lt;43),3,IF(AND(43&lt;=BE11,BE11&lt;54),4,IF(54&lt;=BE11,5))))))</f>
        <v>2</v>
      </c>
      <c r="BG11" s="184">
        <f>Table2[[#This Row],[RHR]]</f>
        <v>71</v>
      </c>
      <c r="BH11" s="185">
        <f>IF(Alapadatok!$C11&lt;=25,IF(AND(0&lt;=BG11,BG11&lt;=55),5,IF(AND(56&lt;=BG11,BG11&lt;=61),4,IF(AND(62&lt;=BG11,BG11&lt;=65),3,IF(AND(66&lt;=BG11,BG11&lt;=69),2,1)))),IF(AND(26&lt;=Alapadatok!$C11,Alapadatok!$C11&lt;=35),IF(AND(0&lt;=BG11,BG11&lt;=54),5,IF(AND(55&lt;=BG11,BG11&lt;=61),4,IF(AND(62&lt;=BG11,BG11&lt;=65),3,IF(AND(66&lt;=BG11,BG11&lt;=70),2,1)))),IF(AND(36&lt;=Alapadatok!$C11,Alapadatok!$C11&lt;=45),IF(AND(0&lt;=BG11,BG11&lt;=56),5,IF(AND(57&lt;=BG11,BG11&lt;=62),4,IF(AND(63&lt;=BG11,BG11&lt;=66),3,IF(AND(67&lt;=BG11,BG11&lt;=70),2,1)))),IF(AND(46&lt;=Alapadatok!$C11,Alapadatok!$C11&lt;=55),IF(AND(0&lt;=BG11,BG11&lt;=57),5,IF(AND(58&lt;=BG11,BG11&lt;=63),4,IF(AND(64&lt;=BG11,BG11&lt;=67),3,IF(AND(68&lt;=BG11,BG11&lt;=71),2,1)))),IF(AND(56&lt;=Alapadatok!$C11,Alapadatok!$C11&lt;=65),IF(AND(0&lt;=BG11,BG11&lt;=56),5,IF(AND(57&lt;=BG11,BG11&lt;=61),4,IF(AND(62&lt;=BG11,BG11&lt;=67),3,IF(AND(68&lt;=BG11,BG11&lt;=71),2,1)))),IF(65&lt;Alapadatok!$C11,IF(AND(0&lt;=BG11,BG11&lt;=55),5,IF(AND(56&lt;=BG11,BG11&lt;=61),4,IF(AND(62&lt;=BG11,BG11&lt;=65),3,IF(AND(66&lt;=BG11,BG11&lt;=69),2,1))))))))))</f>
        <v>1</v>
      </c>
      <c r="BI11" s="184">
        <f>Table2[[#This Row],[HRR]]</f>
        <v>20</v>
      </c>
      <c r="BJ11" s="187">
        <f t="shared" si="2"/>
        <v>1</v>
      </c>
      <c r="BK11" s="187">
        <f>Table2[[#This Row],[FMS pontszám]]</f>
        <v>11</v>
      </c>
      <c r="BL11" s="187" t="str">
        <f>Table2[[#This Row],[FMS szimmetria]]</f>
        <v>aszimmetrikus</v>
      </c>
      <c r="BM11" s="193">
        <f t="shared" si="3"/>
        <v>1</v>
      </c>
    </row>
    <row r="12" spans="1:65" x14ac:dyDescent="0.2">
      <c r="A12" s="231" t="s">
        <v>158</v>
      </c>
      <c r="B12" s="68">
        <f>Table2[[#This Row],[Cooper-teszt
(méter)]]</f>
        <v>1500</v>
      </c>
      <c r="C12" s="46" t="str">
        <f>IF(A12=Alapadatok!$A$2,$AJ$2,IF(A12=Alapadatok!$A$3,$AJ$3,IF(A12=Alapadatok!$A$4,$AJ$4,IF(A12=Alapadatok!$A$5,$AJ$5,IF(A12=Alapadatok!$A$6,$AJ$6,IF(A12=Alapadatok!$A$7,$AJ$7,IF(A12=Alapadatok!$A$8,$AJ$8,IF(A12=Alapadatok!$A$9,$AJ$9,IF(A12=Alapadatok!$A$10,$AJ$10,IF(A12=Alapadatok!$A$11,$AJ$11,IF(A12=Alapadatok!$A$12,$AJ$12,IF(A12=Alapadatok!$A$13,$AJ$13,IF(A12=Alapadatok!$A$14,$AJ$14,IF(A12=Alapadatok!$A$15,$AJ$15,IF(A12=Alapadatok!$A$16,$AJ$16,IF(A12=Alapadatok!$A$17,$AJ$17,IF(A12=Alapadatok!$A$18,$AJ$18,IF(A12=Alapadatok!$A$19,$AJ$19,IF(A12=Alapadatok!$A$20,$AJ$20,IF(A12=Alapadatok!$A$21,$AJ$21,IF(A12=Alapadatok!$A$22,$AJ$22,IF(A12=Alapadatok!$A$23,$AJ$23,IF(A12=Alapadatok!$A$24,$AJ$24,IF(A12=Alapadatok!$A$25,$AJ$25,IF(A12=Alapadatok!$A$26,$AJ$26,IF(A12=Alapadatok!$A$27,$AJ$27,IF(A12=Alapadatok!$A$28,$AJ$28,IF(A12=Alapadatok!$A$29,$AJ$29,""))))))))))))))))))))))))))))</f>
        <v/>
      </c>
      <c r="D12" s="47">
        <f>Table2[[#This Row],[Max. fekvőtámasz
(db)]]</f>
        <v>70</v>
      </c>
      <c r="E12" s="46" t="str">
        <f>IF(A12=Alapadatok!$A$2,$AL$2,IF(A12=Alapadatok!$A$3,$AL$3,IF(A12=Alapadatok!$A$4,$AL$4,IF(A12=Alapadatok!$A$5,$AL$5,IF(A12=Alapadatok!$A$6,$AL$6,IF(A12=Alapadatok!$A$7,$AL$7,IF(A12=Alapadatok!$A$8,$AL$8,IF(A12=Alapadatok!$A$9,$AL$9,IF(A12=Alapadatok!$A$10,$AL$10,IF(A12=Alapadatok!$A$11,$AL$11,IF(A12=Alapadatok!$A$12,$AL$12,IF(A12=Alapadatok!$A$13,$AL$13,IF(A12=Alapadatok!$A$14,$AL$14,IF(A12=Alapadatok!$A$15,$AL$15,IF(A12=Alapadatok!$A$16,$AL$16,IF(A12=Alapadatok!$A$17,$AL$17,IF(A12=Alapadatok!$A$18,$AL$18,IF(A12=Alapadatok!$A$19,$AL$19,IF(A12=Alapadatok!$A$20,$AL$20,IF(A12=Alapadatok!$A$21,$AL$21,IF(A12=Alapadatok!$A$22,$AL$22,IF(A12=Alapadatok!$A$23,$AL$23,IF(A12=Alapadatok!$A$24,$AL$24,IF(A12=Alapadatok!$A$25,$AL$25,IF(A12=Alapadatok!$A$26,$AL$26,IF(A12=Alapadatok!$A$27,$AL$27,IF(A12=Alapadatok!$A$28,$AL$28,IF(A12=Alapadatok!$A$29,$AL$29,""))))))))))))))))))))))))))))</f>
        <v/>
      </c>
      <c r="F12" s="47">
        <f>Table2[[#This Row],[Max. guggolás
(db)]]</f>
        <v>70</v>
      </c>
      <c r="G12" s="46" t="str">
        <f>IF(A12=Alapadatok!$A$2,$AN$2,IF(A12=Alapadatok!$A$3,$AN$3,IF(A12=Alapadatok!$A$4,$AN$4,IF(A12=Alapadatok!$A$5,$AN$5,IF(A12=Alapadatok!$A$6,$AN$6,IF(A12=Alapadatok!$A$7,$AN$7,IF(A12=Alapadatok!$A$8,$AN$8,IF(A12=Alapadatok!$A$9,$AN$9,IF(A12=Alapadatok!$A$10,$AN$10,IF(A12=Alapadatok!$A$11,$AN$11,IF(A12=Alapadatok!$A$12,$AN$12,IF(A12=Alapadatok!$A$13,$AN$13,IF(A12=Alapadatok!$A$14,$AN$14,IF(A12=Alapadatok!$A$15,$AN$15,IF(A12=Alapadatok!$A$16,$AN$16,IF(A12=Alapadatok!$A$17,$AN$17,IF(A12=Alapadatok!$A$18,$AN$18,IF(A12=Alapadatok!$A$19,$AN$19,IF(A12=Alapadatok!$A$20,$AN$20,IF(A12=Alapadatok!$A$21,$AN$21,IF(A12=Alapadatok!$A$22,$AN$22,IF(A12=Alapadatok!$A$23,$AN$23,IF(A12=Alapadatok!$A$24,$AN$24,IF(A12=Alapadatok!$A$25,$AN$25,IF(A12=Alapadatok!$A$26,$AN$26,IF(A12=Alapadatok!$A$27,$AN$27,IF(A12=Alapadatok!$A$28,$AN$28,IF(A12=Alapadatok!$A$29,$AN$29,""))))))))))))))))))))))))))))</f>
        <v/>
      </c>
      <c r="H12" s="48">
        <f>Table2[[#This Row],[3RM Padon nyomás
(bal) (testsúly%)]]</f>
        <v>0.5</v>
      </c>
      <c r="I12" s="47" t="str">
        <f>IF(A12=Alapadatok!$A$2,$AP$2,IF(A12=Alapadatok!$A$3,$AP$3,IF(A12=Alapadatok!$A$4,$AP$4,IF(A12=Alapadatok!$A$5,$AP$5,IF(A12=Alapadatok!$A$6,$AP$6,IF(A12=Alapadatok!$A$7,$AP$7,IF(A12=Alapadatok!$A$8,$AP$8,IF(A12=Alapadatok!$A$9,$AP$9,IF(A12=Alapadatok!$A$10,$AP$10,IF(A12=Alapadatok!$A$11,$AP$11,IF(A12=Alapadatok!$A$12,$AP$12,IF(A12=Alapadatok!$A$13,$AP$13,IF(A12=Alapadatok!$A$14,$AP$14,IF(A12=Alapadatok!$A$15,$AP$15,IF(A12=Alapadatok!$A$16,$AP$16,IF(A12=Alapadatok!$A$17,$AP$17,IF(A12=Alapadatok!$A$18,$AP$18,IF(A12=Alapadatok!$A$19,$AP$19,IF(A12=Alapadatok!$A$20,$AP$20,IF(A12=Alapadatok!$A$21,$AP$21,IF(A12=Alapadatok!$A$22,$AP$22,IF(A12=Alapadatok!$A$23,$AP$23,IF(A12=Alapadatok!$A$24,$AP$24,IF(A12=Alapadatok!$A$25,$AP$25,IF(A12=Alapadatok!$A$26,$AP$26,IF(A12=Alapadatok!$A$27,$AP$27,IF(A12=Alapadatok!$A$28,$AP$28,IF(A12=Alapadatok!$A$29,$AP$29,""))))))))))))))))))))))))))))</f>
        <v/>
      </c>
      <c r="J12" s="48">
        <f>Table2[[#This Row],[3RM Padon nyomás
(jobb) (testsúly%)]]</f>
        <v>0.4</v>
      </c>
      <c r="K12" s="47" t="str">
        <f>IF(A12=Alapadatok!$A$2,$AR$2,IF(A12=Alapadatok!$A$3,$AR$3,IF(A12=Alapadatok!$A$4,$AR$4,IF(A12=Alapadatok!$A$5,$AR$5,IF(A12=Alapadatok!$A$6,$AR$6,IF(A12=Alapadatok!$A$7,$AR$7,IF(A12=Alapadatok!$A$8,$AR$8,IF(A12=Alapadatok!$A$9,$AR$9,IF(A12=Alapadatok!$A$10,$AR$10,IF(A12=Alapadatok!$A$11,$AR$11,IF(A12=Alapadatok!$A$12,$AR$12,IF(A12=Alapadatok!$A$13,$AR$13,IF(A12=Alapadatok!$A$14,$AR$14,IF(A12=Alapadatok!$A$15,$AR$15,IF(A12=Alapadatok!$A$16,$AR$16,IF(A12=Alapadatok!$A$17,$AR$17,IF(A12=Alapadatok!$A$18,$AR$18,IF(A12=Alapadatok!$A$19,$AR$19,IF(A12=Alapadatok!$A$20,$AR$20,IF(A12=Alapadatok!$A$21,$AR$21,IF(A12=Alapadatok!$A$22,$AR$22,IF(A12=Alapadatok!$A$23,$AR$23,IF(A12=Alapadatok!$A$24,$AR$24,IF(A12=Alapadatok!$A$25,$AR$25,IF(A12=Alapadatok!$A$26,$AR$26,IF(A12=Alapadatok!$A$27,$AR$27,IF(A12=Alapadatok!$A$28,$AR$28,IF(A12=Alapadatok!$A$29,$AR$29,""))))))))))))))))))))))))))))</f>
        <v/>
      </c>
      <c r="L12" s="47" t="str">
        <f>IF(A12=Alapadatok!$A$2,$AS$2,IF(A12=Alapadatok!$A$3,$AS$3,IF(A12=Alapadatok!$A$4,$AS$4,IF(A12=Alapadatok!$A$5,$AS$5,IF(A12=Alapadatok!$A$6,$AS$6,IF(A12=Alapadatok!$A$7,$AS$7,IF(A12=Alapadatok!$A$8,$AS$8,IF(A12=Alapadatok!$A$9,$AS$9,IF(A12=Alapadatok!$A$10,$AS$10,IF(A12=Alapadatok!$A$11,$AS$11,IF(A12=Alapadatok!$A$12,$AS$12,IF(A12=Alapadatok!$A$13,$AS$13,IF(A12=Alapadatok!$A$14,$AS$14,IF(A12=Alapadatok!$A$15,$AS$15,IF(A12=Alapadatok!$A$16,$AS$16,IF(A12=Alapadatok!$A$17,$AS$17,IF(A12=Alapadatok!$A$18,$AS$18,IF(A12=Alapadatok!$A$19,$AS$19,IF(A12=Alapadatok!$A$20,$AS$20,IF(A12=Alapadatok!$A$21,$AS$21,IF(A12=Alapadatok!$A$22,$AS$22,IF(A12=Alapadatok!$A$23,$AS$23,IF(A12=Alapadatok!$A$24,$AS$24,IF(A12=Alapadatok!$A$25,$AS$25,IF(A12=Alapadatok!$A$26,$AS$26,IF(A12=Alapadatok!$A$27,$AS$27,IF(A12=Alapadatok!$A$28,$AS$28,IF(A12=Alapadatok!$A$29,$AS$29,""))))))))))))))))))))))))))))</f>
        <v/>
      </c>
      <c r="M12" s="48">
        <f>Table2[[#This Row],[3RM Egylábas deadlift
(bal) (testsúly%)]]</f>
        <v>1</v>
      </c>
      <c r="N12" s="46" t="str">
        <f>IF(A12=Alapadatok!$A$2,$AU$2,IF(A12=Alapadatok!$A$3,$AU$3,IF(A12=Alapadatok!$A$4,$AU$4,IF(A12=Alapadatok!$A$5,$AU$5,IF(A12=Alapadatok!$A$6,$AU$6,IF(A12=Alapadatok!$A$7,$AU$7,IF(A12=Alapadatok!$A$8,$AU$8,IF(A12=Alapadatok!$A$9,$AU$9,IF(A12=Alapadatok!$A$10,$AU$10,IF(A12=Alapadatok!$A$11,$AU$11,IF(A12=Alapadatok!$A$12,$AU$12,IF(A12=Alapadatok!$A$13,$AU$13,IF(A12=Alapadatok!$A$14,$AU$14,IF(A12=Alapadatok!$A$15,$AU$15,IF(A12=Alapadatok!$A$16,$AU$16,IF(A12=Alapadatok!$A$17,$AU$17,IF(A12=Alapadatok!$A$18,$AU$18,IF(A12=Alapadatok!$A$19,$AU$19,IF(A12=Alapadatok!$A$20,$AU$20,IF(A12=Alapadatok!$A$21,$AU$21,IF(A12=Alapadatok!$A$22,$AU$22,IF(A12=Alapadatok!$A$23,$AU$23,IF(A12=Alapadatok!$A$24,$AU$24,IF(A12=Alapadatok!$A$25,$AU$25,IF(A12=Alapadatok!$A$26,$AU$26,IF(A12=Alapadatok!$A$27,$AU$27,IF(A12=Alapadatok!$A$28,$AU$28,IF(A12=Alapadatok!$A$29,$AU$29,""))))))))))))))))))))))))))))</f>
        <v/>
      </c>
      <c r="O12" s="49">
        <f>Table2[[#This Row],[3RM Egylábas deadlift
(jobb) (testsúly%)]]</f>
        <v>1</v>
      </c>
      <c r="P12" s="46" t="str">
        <f>IF(A12=Alapadatok!$A$2,$AW$2,IF(A12=Alapadatok!$A$3,$AW$3,IF(A12=Alapadatok!$A$4,$AW$4,IF(A12=Alapadatok!$A$5,$AW$5,IF(A12=Alapadatok!$A$6,$AW$6,IF(A12=Alapadatok!$A$7,$AW$7,IF(A12=Alapadatok!$A$8,$AW$8,IF(A12=Alapadatok!$A$9,$AW$9,IF(A12=Alapadatok!$A$10,$AW$10,IF(A12=Alapadatok!$A$11,$AW$11,IF(A12=Alapadatok!$A$12,$AW$12,IF(A12=Alapadatok!$A$13,$AW$13,IF(A12=Alapadatok!$A$14,$AW$14,IF(A12=Alapadatok!$A$15,$AW$15,IF(A12=Alapadatok!$A$16,$AW$16,IF(A12=Alapadatok!$A$17,$AW$17,IF(A12=Alapadatok!$A$18,$AW$18,IF(A12=Alapadatok!$A$19,$AW$19,IF(A12=Alapadatok!$A$20,$AW$20,IF(A12=Alapadatok!$A$21,$AW$21,IF(A12=Alapadatok!$A$22,$AW$22,IF(A12=Alapadatok!$A$23,$AW$23,IF(A12=Alapadatok!$A$24,$AW$24,IF(A12=Alapadatok!$A$25,$AW$25,IF(A12=Alapadatok!$A$26,$AW$26,IF(A12=Alapadatok!$A$27,$AW$27,IF(A12=Alapadatok!$A$28,$AW$28,IF(A12=Alapadatok!$A$29,$AW$29,""))))))))))))))))))))))))))))</f>
        <v/>
      </c>
      <c r="Q12" s="46" t="str">
        <f>IF(A12=Alapadatok!$A$2,$AX$2,IF(A12=Alapadatok!$A$3,$AX$3,IF(A12=Alapadatok!$A$4,$AX$4,IF(A12=Alapadatok!$A$5,$AX$5,IF(A12=Alapadatok!$A$6,$AX$6,IF(A12=Alapadatok!$A$7,$AX$7,IF(A12=Alapadatok!$A$8,$AX$8,IF(A12=Alapadatok!$A$9,$AX$9,IF(A12=Alapadatok!$A$10,$AX$10,IF(A12=Alapadatok!$A$11,$AX$11,IF(A12=Alapadatok!$A$12,$AX$12,IF(A12=Alapadatok!$A$13,$AX$13,IF(A12=Alapadatok!$A$14,$AX$14,IF(A12=Alapadatok!$A$15,$AX$15,IF(A12=Alapadatok!$A$16,$AX$16,IF(A12=Alapadatok!$A$17,$AX$17,IF(A12=Alapadatok!$A$18,$AX$18,IF(A12=Alapadatok!$A$19,$AX$19,IF(A12=Alapadatok!$A$20,$AX$20,IF(A12=Alapadatok!$A$21,$AX$21,IF(A12=Alapadatok!$A$22,$AX$22,IF(A12=Alapadatok!$A$23,$AX$23,IF(A12=Alapadatok!$A$24,$AX$24,IF(A12=Alapadatok!$A$25,$AX$25,IF(A12=Alapadatok!$A$26,$AX$26,IF(A12=Alapadatok!$A$27,$AX$27,IF(A12=Alapadatok!$A$28,$AX$28,IF(A12=Alapadatok!$A$29,$AX$29,""))))))))))))))))))))))))))))</f>
        <v/>
      </c>
      <c r="R12" s="47">
        <f>Table2[[#This Row],[Súlypontemelkedés
(cm)]]</f>
        <v>41</v>
      </c>
      <c r="S12" s="47" t="str">
        <f>IF(A12=Alapadatok!$A$2,$AZ$2,IF(A12=Alapadatok!$A$3,$AZ$3,IF(A12=Alapadatok!$A$4,$AZ$4,IF(A12=Alapadatok!$A$5,$AZ$5,IF(A12=Alapadatok!$A$6,$AZ$6,IF(A12=Alapadatok!$A$7,$AZ$7,IF(A12=Alapadatok!$A$8,$AZ$8,IF(A12=Alapadatok!$A$9,$AZ$9,IF(A12=Alapadatok!$A$10,$AZ$10,IF(A12=Alapadatok!$A$11,$AZ$11,IF(A12=Alapadatok!$A$12,$AZ$12,IF(A12=Alapadatok!$A$13,$AZ$13,IF(A12=Alapadatok!$A$14,$AZ$14,IF(A12=Alapadatok!$A$15,$AZ$15,IF(A12=Alapadatok!$A$16,$AZ$16,IF(A12=Alapadatok!$A$17,$AZ$17,IF(A12=Alapadatok!$A$18,$AZ$18,IF(A12=Alapadatok!$A$19,$AZ$19,IF(A12=Alapadatok!$A$20,$AZ$20,IF(A12=Alapadatok!$A$21,$AZ$21,IF(A12=Alapadatok!$A$22,$AZ$22,IF(A12=Alapadatok!$A$23,$AZ$23,IF(A12=Alapadatok!$A$24,$AZ$24,IF(A12=Alapadatok!$A$25,$AZ$25,IF(A12=Alapadatok!$A$26,$AZ$26,IF(A12=Alapadatok!$A$27,$AZ$27,IF(A12=Alapadatok!$A$28,$AZ$28,IF(A12=Alapadatok!$A$29,$AZ$29,""))))))))))))))))))))))))))))</f>
        <v/>
      </c>
      <c r="T12" s="47">
        <f>Table2[[#This Row],[10 mp fekvőtámasz
(db)]]</f>
        <v>14</v>
      </c>
      <c r="U12" s="50" t="str">
        <f>IF(A12=Alapadatok!$A$2,$BB$2,IF(A12=Alapadatok!$A$3,$BB$3,IF(A12=Alapadatok!$A$4,$BB$4,IF(A12=Alapadatok!$A$5,$BB$5,IF(A12=Alapadatok!$A$6,$BB$6,IF(A12=Alapadatok!$A$7,$BB$7,IF(A12=Alapadatok!$A$8,$BB$8,IF(A12=Alapadatok!$A$9,$BB$9,IF(A12=Alapadatok!$A$10,$BB$10,IF(A12=Alapadatok!$A$11,$BB$11,IF(A12=Alapadatok!$A$12,$BB$12,IF(A12=Alapadatok!$A$13,$BB$13,IF(A12=Alapadatok!$A$14,$BB$14,IF(A12=Alapadatok!$A$15,$BB$15,IF(A12=Alapadatok!$A$16,$BB$16,IF(A12=Alapadatok!$A$17,$BB$17,IF(A12=Alapadatok!$A$18,$BB$18,IF(A12=Alapadatok!$A$19,$BB$19,IF(A12=Alapadatok!$A$20,$BB$20,IF(A12=Alapadatok!$A$21,$BB$21,IF(A12=Alapadatok!$A$22,$BB$22,IF(A12=Alapadatok!$A$23,$BB$23,IF(A12=Alapadatok!$A$24,$BB$24,IF(A12=Alapadatok!$A$25,$BB$25,IF(A12=Alapadatok!$A$26,$BB$26,IF(A12=Alapadatok!$A$27,$BB$27,IF(A12=Alapadatok!$A$28,$BB$28,IF(A12=Alapadatok!$A$29,$BB$29,""))))))))))))))))))))))))))))</f>
        <v/>
      </c>
      <c r="V12" s="50">
        <f>Table2[[#This Row],[3x Súlypontemelkedés
(összesen) (cm)]]</f>
        <v>123</v>
      </c>
      <c r="W12" s="50" t="str">
        <f>IF(A12=Alapadatok!$A$2,$BD$2,IF(A12=Alapadatok!$A$3,$BD$3,IF(A12=Alapadatok!$A$4,$BD$4,IF(A12=Alapadatok!$A$5,$BD$5,IF(A12=Alapadatok!$A$6,$BD$6,IF(A12=Alapadatok!$A$7,$BD$7,IF(A12=Alapadatok!$A$8,$BD$8,IF(A12=Alapadatok!$A$9,$BD$9,IF(A12=Alapadatok!$A$10,$BD$10,IF(A12=Alapadatok!$A$11,$BD$11,IF(A12=Alapadatok!$A$12,$BD$12,IF(A12=Alapadatok!$A$13,$BD$13,IF(A12=Alapadatok!$A$14,$BD$14,IF(A12=Alapadatok!$A$15,$BD$15,IF(A12=Alapadatok!$A$16,$BD$16,IF(A12=Alapadatok!$A$17,$BD$17,IF(A12=Alapadatok!$A$18,$BD$18,IF(A12=Alapadatok!$A$19,$BD$19,IF(A12=Alapadatok!$A$20,$BD$20,IF(A12=Alapadatok!$A$21,$BD$21,IF(A12=Alapadatok!$A$22,$BD$22,IF(A12=Alapadatok!$A$23,$BD$23,IF(A12=Alapadatok!$A$24,$BD$24,IF(A12=Alapadatok!$A$25,$BD$25,IF(A12=Alapadatok!$A$26,$BD$26,IF(A12=Alapadatok!$A$27,$BD$27,IF(A12=Alapadatok!$A$28,$BD$28,IF(A12=Alapadatok!$A$29,$BD$29,""))))))))))))))))))))))))))))</f>
        <v/>
      </c>
      <c r="X12" s="50">
        <f>Table2[[#This Row],[3x 10 mp fekvőtámasz
(összesen) (db)]]</f>
        <v>42</v>
      </c>
      <c r="Y12" s="50" t="str">
        <f>IF(A12=Alapadatok!$A$2,$BF$2,IF(A12=Alapadatok!$A$3,$BF$3,IF(A12=Alapadatok!$A$4,$BF$4,IF(A12=Alapadatok!$A$5,$BF$5,IF(A12=Alapadatok!$A$6,$BF$6,IF(A12=Alapadatok!$A$7,$BF$7,IF(A12=Alapadatok!$A$8,$BF$8,IF(A12=Alapadatok!$A$9,$BF$9,IF(A12=Alapadatok!$A$10,$BF$10,IF(A12=Alapadatok!$A$11,$BF$11,IF(A12=Alapadatok!$A$12,$BF$12,IF(A12=Alapadatok!$A$13,$BF$13,IF(A12=Alapadatok!$A$14,$BF$14,IF(A12=Alapadatok!$A$15,$BF$15,IF(A12=Alapadatok!$A$16,$BF$16,IF(A12=Alapadatok!$A$17,$BF$17,IF(A12=Alapadatok!$A$18,$BF$18,IF(A12=Alapadatok!$A$19,$BF$19,IF(A12=Alapadatok!$A$20,$BF$20,IF(A12=Alapadatok!$A$21,$BF$21,IF(A12=Alapadatok!$A$22,$BF$22,IF(A12=Alapadatok!$A$23,$BF$23,IF(A12=Alapadatok!$A$24,$BF$24,IF(A12=Alapadatok!$A$25,$BF$25,IF(A12=Alapadatok!$A$26,$BF$26,IF(A12=Alapadatok!$A$27,$BF$27,IF(A12=Alapadatok!$A$28,$BF$28,IF(A12=Alapadatok!$A$29,$BF$29,""))))))))))))))))))))))))))))</f>
        <v/>
      </c>
      <c r="Z12" s="50">
        <f>Table2[[#This Row],[RHR]]</f>
        <v>58</v>
      </c>
      <c r="AA12" s="51" t="str">
        <f>IF(A12=Alapadatok!$A$2,$BH$2,IF(A12=Alapadatok!$A$3,$BH$3,IF(A12=Alapadatok!$A$4,$BH$4,IF(A12=Alapadatok!$A$5,$BH$5,IF(A12=Alapadatok!$A$6,$BH$6,IF(A12=Alapadatok!$A$7,$BH$7,IF(A12=Alapadatok!$A$8,$BH$8,IF(A12=Alapadatok!$A$9,$BH$9,IF(A12=Alapadatok!$A$10,$BH$10,IF(A12=Alapadatok!$A$11,$BH$11,IF(A12=Alapadatok!$A$12,$BH$12,IF(A12=Alapadatok!$A$13,$BH$13,IF(A12=Alapadatok!$A$14,$BH$14,IF(A12=Alapadatok!$A$15,$BH$15,IF(A12=Alapadatok!$A$16,$BH$16,IF(A12=Alapadatok!$A$17,$BH$17,IF(A12=Alapadatok!$A$18,$BH$18,IF(A12=Alapadatok!$A$19,$BH$19,IF(A12=Alapadatok!$A$20,$BH$20,IF(A12=Alapadatok!$A$21,$BH$21,IF(A12=Alapadatok!$A$22,$BH$22,IF(A12=Alapadatok!$A$23,$BH$23,IF(A12=Alapadatok!$A$24,$BH$24,IF(A12=Alapadatok!$A$25,$BH$25,IF(A12=Alapadatok!$A$26,$BH$26,IF(A12=Alapadatok!$A$27,$BH$27,IF(A12=Alapadatok!$A$28,$BH$28,IF(A12=Alapadatok!$A$29,$BH$29,""))))))))))))))))))))))))))))</f>
        <v/>
      </c>
      <c r="AB12" s="50">
        <f>Table2[[#This Row],[HRR]]</f>
        <v>26</v>
      </c>
      <c r="AC12" s="51" t="str">
        <f>IF(A12=Alapadatok!$A$2,$BJ$2,IF(A12=Alapadatok!$A$3,$BJ$3,IF(A12=Alapadatok!$A$4,$BJ$4,IF(A12=Alapadatok!$A$5,$BJ$5,IF(A12=Alapadatok!$A$6,$BJ$6,IF(A12=Alapadatok!$A$7,$BJ$7,IF(A12=Alapadatok!$A$8,$BJ$8,IF(A12=Alapadatok!$A$9,$BJ$9,IF(A12=Alapadatok!$A$10,$BJ$10,IF(A12=Alapadatok!$A$11,$BJ$11,IF(A12=Alapadatok!$A$12,$BJ$12,IF(A12=Alapadatok!$A$13,$BJ$13,IF(A12=Alapadatok!$A$14,$BJ$14,IF(A12=Alapadatok!$A$15,$BJ$15,IF(A12=Alapadatok!$A$16,$BJ$16,IF(A12=Alapadatok!$A$17,$BJ$17,IF(A12=Alapadatok!$A$18,$BJ$18,IF(A12=Alapadatok!$A$19,$BJ$19,IF(A12=Alapadatok!$A$20,$BJ$20,IF(A12=Alapadatok!$A$21,$BJ$21,IF(A12=Alapadatok!$A$22,$BJ$22,IF(A12=Alapadatok!$A$23,$BJ$23,IF(A12=Alapadatok!$A$24,$BJ$24,IF(A12=Alapadatok!$A$25,$BJ$25,IF(A12=Alapadatok!$A$26,$BJ$26,IF(A12=Alapadatok!$A$27,$BJ$27,IF(A12=Alapadatok!$A$28,$BJ$28,IF(A12=Alapadatok!$A$29,$BJ$29,""))))))))))))))))))))))))))))</f>
        <v/>
      </c>
      <c r="AD12" s="51">
        <f>Table2[[#This Row],[FMS pontszám]]</f>
        <v>13</v>
      </c>
      <c r="AE12" s="51" t="str">
        <f>Table2[[#This Row],[FMS szimmetria]]</f>
        <v>szimmetrikus</v>
      </c>
      <c r="AF12" s="143" t="str">
        <f>IF(A12=Alapadatok!$A$2,$BM$2,IF(A12=Alapadatok!$A$3,$BM$3,IF(A12=Alapadatok!$A$4,$BM$4,IF(A12=Alapadatok!$A$5,$BM$5,IF(A12=Alapadatok!$A$6,$BM$6,IF(A12=Alapadatok!$A$7,$BM$7,IF(A12=Alapadatok!$A$8,$BM$8,IF(A12=Alapadatok!$A$9,$BM$9,IF(A12=Alapadatok!$A$10,$BM$10,IF(A12=Alapadatok!$A$11,$BM$11,IF(A12=Alapadatok!$A$12,$BM$12,IF(A12=Alapadatok!$A$13,$BM$13,IF(A12=Alapadatok!$A$14,$BM$14,IF(A12=Alapadatok!$A$15,$BM$15,IF(A12=Alapadatok!$A$16,$BM$16,IF(A12=Alapadatok!$A$17,$BM$17,IF(A12=Alapadatok!$A$18,$BM$18,IF(A12=Alapadatok!$A$19,$BM$19,IF(A12=Alapadatok!$A$20,$BM$20,IF(A12=Alapadatok!$A$21,$BM$21,IF(A12=Alapadatok!$A$22,$BM$22,IF(A12=Alapadatok!$A$23,$BM$23,IF(A12=Alapadatok!$A$24,$BM$24,IF(A12=Alapadatok!$A$25,$BM$25,IF(A12=Alapadatok!$A$26,$BM$26,IF(A12=Alapadatok!$A$27,$BM$27,IF(A12=Alapadatok!$A$28,$BM$28,IF(A12=Alapadatok!$A$29,$BM$29,""))))))))))))))))))))))))))))</f>
        <v/>
      </c>
      <c r="AH12">
        <f>Alapadatok!A12</f>
        <v>0</v>
      </c>
      <c r="AI12" s="172">
        <f>Table2[[#This Row],[VO2max]]</f>
        <v>22.246814218645206</v>
      </c>
      <c r="AJ12" s="170">
        <f>IF(Alapadatok!$B12="férfi",IF(Alapadatok!$C12&lt;=29,IF(AND(0&lt;=AI12,AI12&lt;42),1,IF(AND(42&lt;=AI12,AI12&lt;46),2,IF(AND(46&lt;=AI12,AI12&lt;51),3,IF(AND(51&lt;=AI12,AI12&lt;55),4,5)))),IF(AND(30&lt;=Alapadatok!$C12,Alapadatok!$C12&lt;=39),IF(AND(0&lt;=AI12,AI12&lt;41),1,IF(AND(41&lt;=AI12,AI12&lt;44),2,IF(AND(44&lt;=AI12,AI12&lt;48),3,IF(AND(48&lt;=AI12,AI12&lt;53),4,5)))),IF(AND(40&lt;=Alapadatok!$C12,Alapadatok!$C12&lt;=49),IF(AND(0&lt;=AI12,AI12&lt;38),1,IF(AND(38&lt;=AI12,AI12&lt;42),2,IF(AND(42&lt;=AI12,AI12&lt;46),3,IF(AND(46&lt;=AI12,AI12&lt;52),4,5)))),IF(AND(50&lt;=Alapadatok!$C12,Alapadatok!$C12&lt;=59),IF(AND(0&lt;=AI12,AI12&lt;35),1,IF(AND(35&lt;=AI12,AI12&lt;38),2,IF(AND(38&lt;=AI12,AI12&lt;43),3,IF(AND(43&lt;=AI12,AI12&lt;49),4,5)))),IF(60&lt;=Alapadatok!$C12,IF(AND(0&lt;=AI12,AI12&lt;31),1,IF(AND(31&lt;=AI12,AI12&lt;35),2,IF(AND(35&lt;=AI12,AI12&lt;39),3,IF(AND(39&lt;=AI12,AI12&lt;45),4,5))))))))),IF(Alapadatok!$C12&lt;=29,IF(AND(0&lt;=AI12,AI12&lt;36),1,IF(AND(36&lt;=AI12,AI12&lt;40),2,IF(AND(40&lt;=AI12,AI12&lt;44),3,IF(AND(44&lt;=AI12,AI12&lt;49),4,5)))),IF(AND(30&lt;=Alapadatok!$C12,Alapadatok!$C12&lt;=39),IF(AND(0&lt;=AI12,AI12&lt;34),1,IF(AND(34&lt;=AI12,AI12&lt;37),2,IF(AND(37&lt;=AI12,AI12&lt;41),3,IF(AND(41&lt;=AI12,AI12&lt;45),4,5)))),IF(AND(40&lt;=Alapadatok!$C12,Alapadatok!$C12&lt;=49),IF(AND(0&lt;=AI12,AI12&lt;32),1,IF(AND(32&lt;=AI12,AI12&lt;35),2,IF(AND(35&lt;=AI12,AI12&lt;39),3,IF(AND(39&lt;=AI12,AI12&lt;44),4,5)))),IF(AND(50&lt;=Alapadatok!$C12,Alapadatok!$C12&lt;=59),IF(AND(0&lt;=AI12,AI12&lt;25),1,IF(AND(25&lt;=AI12,AI12&lt;29),2,IF(AND(29&lt;=AI12,AI12&lt;31),3,IF(AND(31&lt;=AI12,AI12&lt;34),4,5)))),IF(60&lt;=Alapadatok!$C12,IF(AND(0&lt;=AI12,AI12&lt;26),1,IF(AND(26&lt;=AI12,AI12&lt;29),2,IF(AND(29&lt;=AI12,AI12&lt;32),3,IF(AND(32&lt;=AI12,AI12&lt;35),4,5))))))))))</f>
        <v>1</v>
      </c>
      <c r="AK12" s="181">
        <f>Table2[[#This Row],[Max. fekvőtámasz
(db)]]</f>
        <v>70</v>
      </c>
      <c r="AL12" s="170">
        <f>IF(Alapadatok!$B12="férfi",IF(AND(0&lt;AK12,AK12&lt;60),1,IF(AND(60&lt;=AK12,AK12&lt;80),2,IF(AND(80&lt;=AK12,AK12&lt;100),3,IF(AND(100&lt;=AK12,AK12&lt;115),4,IF(115&lt;=AK12,5))))),IF(AND(0&lt;AK12,AK12&lt;60),1,IF(AND(60&lt;=AK12,AK12&lt;80),2,IF(AND(80&lt;=AK12,AK12&lt;100),3,IF(AND(100&lt;=AK12,AK12&lt;115),4,IF(115&lt;=AK12,5))))))</f>
        <v>2</v>
      </c>
      <c r="AM12" s="181">
        <f>Table2[[#This Row],[Max. guggolás
(db)]]</f>
        <v>70</v>
      </c>
      <c r="AN12" s="170">
        <f>IF(Alapadatok!$B12="férfi",IF(AND(0&lt;AM12,AM12&lt;60),1,IF(AND(60&lt;=AM12,AM12&lt;80),2,IF(AND(80&lt;=AM12,AM12&lt;100),3,IF(AND(100&lt;=AM12,AM12&lt;115),4,IF(115&lt;=AM12,5))))),IF(AND(0&lt;AM12,AM12&lt;40),1,IF(AND(40&lt;=AM12,AM12&lt;60),2,IF(AND(60&lt;=AM12,AM12&lt;80),3,IF(AND(80&lt;=AM12,AM12&lt;100),4,IF(100&lt;=AM12,5))))))</f>
        <v>3</v>
      </c>
      <c r="AO12" s="182">
        <f>Table2[[#This Row],[3RM Padon nyomás
(bal) (testsúly%)]]</f>
        <v>0.5</v>
      </c>
      <c r="AP12" s="171">
        <f>IF(Alapadatok!$B12="férfi",IF(AND(0&lt;=AO12,AO12&lt;0.2),1,IF(AND(0.2&lt;=AO12,AO12&lt;0.25),2,IF(AND(0.25&lt;=AO12,AO12&lt;0.3),3,IF(AND(0.3&lt;=AO12,AO12&lt;0.35),4,IF(0.35&lt;=AO12,5))))),IF(AND(0&lt;=AO12,AO12&lt;0.1),1,IF(AND(0.1&lt;=AO12,AO12&lt;0.15),2,IF(AND(0.15&lt;=AO12,AO12&lt;0.2),3,IF(AND(0.2&lt;=AO12,AO12&lt;0.25),4,IF(0.25&lt;=AO12,5))))))</f>
        <v>5</v>
      </c>
      <c r="AQ12" s="182">
        <f>Table2[[#This Row],[3RM Padon nyomás
(jobb) (testsúly%)]]</f>
        <v>0.4</v>
      </c>
      <c r="AR12" s="171">
        <f>IF(Alapadatok!$B12="férfi",IF(AND(0&lt;=AQ12,AQ12&lt;0.2),1,IF(AND(0.2&lt;=AQ12,AQ12&lt;0.25),2,IF(AND(0.25&lt;=AQ12,AQ12&lt;0.3),3,IF(AND(0.3&lt;=AQ12,AQ12&lt;0.35),4,IF(0.35&lt;=AQ12,5))))),IF(AND(0&lt;=AQ12,AQ12&lt;0.1),1,IF(AND(0.1&lt;=AQ12,AQ12&lt;0.15),2,IF(AND(0.15&lt;=AQ12,AQ12&lt;0.2),3,IF(AND(0.2&lt;=AQ12,AQ12&lt;0.25),4,IF(0.25&lt;=AQ12,5))))))</f>
        <v>5</v>
      </c>
      <c r="AS12" s="181">
        <f t="shared" si="0"/>
        <v>5</v>
      </c>
      <c r="AT12" s="182">
        <f>Table2[[#This Row],[3RM Egylábas deadlift
(bal) (testsúly%)]]</f>
        <v>1</v>
      </c>
      <c r="AU12" s="170">
        <f>IF(Alapadatok!$B12="férfi",IF(AND(0&lt;=AT12,AT12&lt;0.8),1,IF(AND(0.8&lt;=AT12,AT12&lt;0.85),2,IF(AND(0.85&lt;=AT12,AT12&lt;0.9),3,IF(AND(0.9&lt;=AT12,AT12&lt;1),4,IF(1&lt;=AT12,5))))),IF(AND(0&lt;=AT12,AT12&lt;0.6),1,IF(AND(0.6&lt;=AT12,AT12&lt;0.65),2,IF(AND(0.65&lt;=AT12,AT12&lt;0.7),3,IF(AND(0.7&lt;=AT12,AT12&lt;0.75),4,IF(0.75&lt;=AT12,5))))))</f>
        <v>5</v>
      </c>
      <c r="AV12" s="183">
        <f>Table2[[#This Row],[3RM Egylábas deadlift
(jobb) (testsúly%)]]</f>
        <v>1</v>
      </c>
      <c r="AW12" s="170">
        <f>IF(Alapadatok!$B12="férfi",IF(AND(0&lt;=AV12,AV12&lt;0.8),1,IF(AND(0.8&lt;=AV12,AV12&lt;0.85),2,IF(AND(0.85&lt;=AV12,AV12&lt;0.9),3,IF(AND(0.9&lt;=AV12,AV12&lt;1),4,IF(1&lt;=AV12,5))))),IF(AND(0&lt;=AV12,AV12&lt;0.6),1,IF(AND(0.6&lt;=AV12,AV12&lt;0.65),2,IF(AND(0.65&lt;=AV12,AV12&lt;0.7),3,IF(AND(0.7&lt;=AV12,AV12&lt;0.75),4,IF(0.75&lt;=AV12,5))))))</f>
        <v>5</v>
      </c>
      <c r="AX12" s="180">
        <f t="shared" si="1"/>
        <v>5</v>
      </c>
      <c r="AY12" s="181">
        <f>Table2[[#This Row],[Súlypontemelkedés
(cm)]]</f>
        <v>41</v>
      </c>
      <c r="AZ12" s="171">
        <f>IF(Alapadatok!$B12="férfi",IF(AND(0&lt;=AY12,AY12&lt;31),1,IF(AND(31&lt;=AY12,AY12&lt;41),2,IF(AND(41&lt;=AY12,AY12&lt;51),3,IF(AND(51&lt;=AY12,AY12&lt;61),4,IF(61&lt;=AY12,5))))),IF(AND(0&lt;=AY12,AY12&lt;21),1,IF(AND(21&lt;=AY12,AY12&lt;31),2,IF(AND(31&lt;=AY12,AY12&lt;41),3,IF(AND(41&lt;=AY12,AY12&lt;51),4,IF(51&lt;=AY12,5))))))</f>
        <v>4</v>
      </c>
      <c r="BA12" s="181">
        <f>Table2[[#This Row],[10 mp fekvőtámasz
(db)]]</f>
        <v>14</v>
      </c>
      <c r="BB12" s="174">
        <f>IF(Alapadatok!$B12="férfi",IF(AND(0&lt;=BA12,BA12&lt;12),1,IF(AND(12&lt;=BA12,BA12&lt;15),2,IF(AND(15&lt;=BA12,BA12&lt;20),3,IF(AND(20&lt;=BA12,BA12&lt;25),4,IF(25&lt;=BA12,5))))),IF(AND(0&lt;=BA12,BA12&lt;10),1,IF(AND(10&lt;=BA12,BA12&lt;12),2,IF(AND(12&lt;=BA12,BA12&lt;16),3,IF(AND(16&lt;=BA12,BA12&lt;20),4,IF(20&lt;=BA12,5))))))</f>
        <v>3</v>
      </c>
      <c r="BC12" s="184">
        <f>Table2[[#This Row],[3x Súlypontemelkedés
(összesen) (cm)]]</f>
        <v>123</v>
      </c>
      <c r="BD12" s="174">
        <f>IF(Alapadatok!$B12="férfi",IF(AND(0&lt;=BC12,BC12&lt;82),1,IF(AND(82&lt;=BC12,BC12&lt;109),2,IF(AND(109&lt;=BC12,BC12&lt;136),3,IF(AND(136&lt;=BC12,BC12&lt;163),4,IF(163&lt;=BC12,5))))),IF(AND(0&lt;=BC12,BC12&lt;53),1,IF(AND(53&lt;=BC12,BC12&lt;82),2,IF(AND(82&lt;=BC12,BC12&lt;109),3,IF(AND(109&lt;=BC12,BC12&lt;136),4,IF(136&lt;=BC12,5))))))</f>
        <v>4</v>
      </c>
      <c r="BE12" s="184">
        <f>Table2[[#This Row],[3x 10 mp fekvőtámasz
(összesen) (db)]]</f>
        <v>42</v>
      </c>
      <c r="BF12" s="174">
        <f>IF(Alapadatok!$B12="férfi",IF(AND(0&lt;=BE12,BE12&lt;32),1,IF(AND(32&lt;=BE12,BE12&lt;41),2,IF(AND(41&lt;=BE12,BE12&lt;54),3,IF(AND(54&lt;=BE12,BE12&lt;68),4,IF(68&lt;=BE12,5))))),IF(AND(0&lt;=BE12,BE12&lt;27),1,IF(AND(27&lt;=BE12,BE12&lt;32),2,IF(AND(32&lt;=BE12,BE12&lt;43),3,IF(AND(43&lt;=BE12,BE12&lt;54),4,IF(54&lt;=BE12,5))))))</f>
        <v>3</v>
      </c>
      <c r="BG12" s="184">
        <f>Table2[[#This Row],[RHR]]</f>
        <v>58</v>
      </c>
      <c r="BH12" s="185">
        <f>IF(Alapadatok!$C12&lt;=25,IF(AND(0&lt;=BG12,BG12&lt;=55),5,IF(AND(56&lt;=BG12,BG12&lt;=61),4,IF(AND(62&lt;=BG12,BG12&lt;=65),3,IF(AND(66&lt;=BG12,BG12&lt;=69),2,1)))),IF(AND(26&lt;=Alapadatok!$C12,Alapadatok!$C12&lt;=35),IF(AND(0&lt;=BG12,BG12&lt;=54),5,IF(AND(55&lt;=BG12,BG12&lt;=61),4,IF(AND(62&lt;=BG12,BG12&lt;=65),3,IF(AND(66&lt;=BG12,BG12&lt;=70),2,1)))),IF(AND(36&lt;=Alapadatok!$C12,Alapadatok!$C12&lt;=45),IF(AND(0&lt;=BG12,BG12&lt;=56),5,IF(AND(57&lt;=BG12,BG12&lt;=62),4,IF(AND(63&lt;=BG12,BG12&lt;=66),3,IF(AND(67&lt;=BG12,BG12&lt;=70),2,1)))),IF(AND(46&lt;=Alapadatok!$C12,Alapadatok!$C12&lt;=55),IF(AND(0&lt;=BG12,BG12&lt;=57),5,IF(AND(58&lt;=BG12,BG12&lt;=63),4,IF(AND(64&lt;=BG12,BG12&lt;=67),3,IF(AND(68&lt;=BG12,BG12&lt;=71),2,1)))),IF(AND(56&lt;=Alapadatok!$C12,Alapadatok!$C12&lt;=65),IF(AND(0&lt;=BG12,BG12&lt;=56),5,IF(AND(57&lt;=BG12,BG12&lt;=61),4,IF(AND(62&lt;=BG12,BG12&lt;=67),3,IF(AND(68&lt;=BG12,BG12&lt;=71),2,1)))),IF(65&lt;Alapadatok!$C12,IF(AND(0&lt;=BG12,BG12&lt;=55),5,IF(AND(56&lt;=BG12,BG12&lt;=61),4,IF(AND(62&lt;=BG12,BG12&lt;=65),3,IF(AND(66&lt;=BG12,BG12&lt;=69),2,1))))))))))</f>
        <v>4</v>
      </c>
      <c r="BI12" s="184">
        <f>Table2[[#This Row],[HRR]]</f>
        <v>26</v>
      </c>
      <c r="BJ12" s="187">
        <f t="shared" si="2"/>
        <v>2</v>
      </c>
      <c r="BK12" s="187">
        <f>Table2[[#This Row],[FMS pontszám]]</f>
        <v>13</v>
      </c>
      <c r="BL12" s="187" t="str">
        <f>Table2[[#This Row],[FMS szimmetria]]</f>
        <v>szimmetrikus</v>
      </c>
      <c r="BM12" s="193">
        <f t="shared" si="3"/>
        <v>2</v>
      </c>
    </row>
    <row r="13" spans="1:65" x14ac:dyDescent="0.2">
      <c r="A13" s="231" t="s">
        <v>159</v>
      </c>
      <c r="B13" s="68">
        <f>Table2[[#This Row],[Cooper-teszt
(méter)]]</f>
        <v>1000</v>
      </c>
      <c r="C13" s="46" t="str">
        <f>IF(A13=Alapadatok!$A$2,$AJ$2,IF(A13=Alapadatok!$A$3,$AJ$3,IF(A13=Alapadatok!$A$4,$AJ$4,IF(A13=Alapadatok!$A$5,$AJ$5,IF(A13=Alapadatok!$A$6,$AJ$6,IF(A13=Alapadatok!$A$7,$AJ$7,IF(A13=Alapadatok!$A$8,$AJ$8,IF(A13=Alapadatok!$A$9,$AJ$9,IF(A13=Alapadatok!$A$10,$AJ$10,IF(A13=Alapadatok!$A$11,$AJ$11,IF(A13=Alapadatok!$A$12,$AJ$12,IF(A13=Alapadatok!$A$13,$AJ$13,IF(A13=Alapadatok!$A$14,$AJ$14,IF(A13=Alapadatok!$A$15,$AJ$15,IF(A13=Alapadatok!$A$16,$AJ$16,IF(A13=Alapadatok!$A$17,$AJ$17,IF(A13=Alapadatok!$A$18,$AJ$18,IF(A13=Alapadatok!$A$19,$AJ$19,IF(A13=Alapadatok!$A$20,$AJ$20,IF(A13=Alapadatok!$A$21,$AJ$21,IF(A13=Alapadatok!$A$22,$AJ$22,IF(A13=Alapadatok!$A$23,$AJ$23,IF(A13=Alapadatok!$A$24,$AJ$24,IF(A13=Alapadatok!$A$25,$AJ$25,IF(A13=Alapadatok!$A$26,$AJ$26,IF(A13=Alapadatok!$A$27,$AJ$27,IF(A13=Alapadatok!$A$28,$AJ$28,IF(A13=Alapadatok!$A$29,$AJ$29,""))))))))))))))))))))))))))))</f>
        <v/>
      </c>
      <c r="D13" s="47">
        <f>Table2[[#This Row],[Max. fekvőtámasz
(db)]]</f>
        <v>120</v>
      </c>
      <c r="E13" s="46" t="str">
        <f>IF(A13=Alapadatok!$A$2,$AL$2,IF(A13=Alapadatok!$A$3,$AL$3,IF(A13=Alapadatok!$A$4,$AL$4,IF(A13=Alapadatok!$A$5,$AL$5,IF(A13=Alapadatok!$A$6,$AL$6,IF(A13=Alapadatok!$A$7,$AL$7,IF(A13=Alapadatok!$A$8,$AL$8,IF(A13=Alapadatok!$A$9,$AL$9,IF(A13=Alapadatok!$A$10,$AL$10,IF(A13=Alapadatok!$A$11,$AL$11,IF(A13=Alapadatok!$A$12,$AL$12,IF(A13=Alapadatok!$A$13,$AL$13,IF(A13=Alapadatok!$A$14,$AL$14,IF(A13=Alapadatok!$A$15,$AL$15,IF(A13=Alapadatok!$A$16,$AL$16,IF(A13=Alapadatok!$A$17,$AL$17,IF(A13=Alapadatok!$A$18,$AL$18,IF(A13=Alapadatok!$A$19,$AL$19,IF(A13=Alapadatok!$A$20,$AL$20,IF(A13=Alapadatok!$A$21,$AL$21,IF(A13=Alapadatok!$A$22,$AL$22,IF(A13=Alapadatok!$A$23,$AL$23,IF(A13=Alapadatok!$A$24,$AL$24,IF(A13=Alapadatok!$A$25,$AL$25,IF(A13=Alapadatok!$A$26,$AL$26,IF(A13=Alapadatok!$A$27,$AL$27,IF(A13=Alapadatok!$A$28,$AL$28,IF(A13=Alapadatok!$A$29,$AL$29,""))))))))))))))))))))))))))))</f>
        <v/>
      </c>
      <c r="F13" s="47">
        <f>Table2[[#This Row],[Max. guggolás
(db)]]</f>
        <v>120</v>
      </c>
      <c r="G13" s="46" t="str">
        <f>IF(A13=Alapadatok!$A$2,$AN$2,IF(A13=Alapadatok!$A$3,$AN$3,IF(A13=Alapadatok!$A$4,$AN$4,IF(A13=Alapadatok!$A$5,$AN$5,IF(A13=Alapadatok!$A$6,$AN$6,IF(A13=Alapadatok!$A$7,$AN$7,IF(A13=Alapadatok!$A$8,$AN$8,IF(A13=Alapadatok!$A$9,$AN$9,IF(A13=Alapadatok!$A$10,$AN$10,IF(A13=Alapadatok!$A$11,$AN$11,IF(A13=Alapadatok!$A$12,$AN$12,IF(A13=Alapadatok!$A$13,$AN$13,IF(A13=Alapadatok!$A$14,$AN$14,IF(A13=Alapadatok!$A$15,$AN$15,IF(A13=Alapadatok!$A$16,$AN$16,IF(A13=Alapadatok!$A$17,$AN$17,IF(A13=Alapadatok!$A$18,$AN$18,IF(A13=Alapadatok!$A$19,$AN$19,IF(A13=Alapadatok!$A$20,$AN$20,IF(A13=Alapadatok!$A$21,$AN$21,IF(A13=Alapadatok!$A$22,$AN$22,IF(A13=Alapadatok!$A$23,$AN$23,IF(A13=Alapadatok!$A$24,$AN$24,IF(A13=Alapadatok!$A$25,$AN$25,IF(A13=Alapadatok!$A$26,$AN$26,IF(A13=Alapadatok!$A$27,$AN$27,IF(A13=Alapadatok!$A$28,$AN$28,IF(A13=Alapadatok!$A$29,$AN$29,""))))))))))))))))))))))))))))</f>
        <v/>
      </c>
      <c r="H13" s="48">
        <f>Table2[[#This Row],[3RM Padon nyomás
(bal) (testsúly%)]]</f>
        <v>0.44444444444444442</v>
      </c>
      <c r="I13" s="47" t="str">
        <f>IF(A13=Alapadatok!$A$2,$AP$2,IF(A13=Alapadatok!$A$3,$AP$3,IF(A13=Alapadatok!$A$4,$AP$4,IF(A13=Alapadatok!$A$5,$AP$5,IF(A13=Alapadatok!$A$6,$AP$6,IF(A13=Alapadatok!$A$7,$AP$7,IF(A13=Alapadatok!$A$8,$AP$8,IF(A13=Alapadatok!$A$9,$AP$9,IF(A13=Alapadatok!$A$10,$AP$10,IF(A13=Alapadatok!$A$11,$AP$11,IF(A13=Alapadatok!$A$12,$AP$12,IF(A13=Alapadatok!$A$13,$AP$13,IF(A13=Alapadatok!$A$14,$AP$14,IF(A13=Alapadatok!$A$15,$AP$15,IF(A13=Alapadatok!$A$16,$AP$16,IF(A13=Alapadatok!$A$17,$AP$17,IF(A13=Alapadatok!$A$18,$AP$18,IF(A13=Alapadatok!$A$19,$AP$19,IF(A13=Alapadatok!$A$20,$AP$20,IF(A13=Alapadatok!$A$21,$AP$21,IF(A13=Alapadatok!$A$22,$AP$22,IF(A13=Alapadatok!$A$23,$AP$23,IF(A13=Alapadatok!$A$24,$AP$24,IF(A13=Alapadatok!$A$25,$AP$25,IF(A13=Alapadatok!$A$26,$AP$26,IF(A13=Alapadatok!$A$27,$AP$27,IF(A13=Alapadatok!$A$28,$AP$28,IF(A13=Alapadatok!$A$29,$AP$29,""))))))))))))))))))))))))))))</f>
        <v/>
      </c>
      <c r="J13" s="48">
        <f>Table2[[#This Row],[3RM Padon nyomás
(jobb) (testsúly%)]]</f>
        <v>0.33333333333333331</v>
      </c>
      <c r="K13" s="47" t="str">
        <f>IF(A13=Alapadatok!$A$2,$AR$2,IF(A13=Alapadatok!$A$3,$AR$3,IF(A13=Alapadatok!$A$4,$AR$4,IF(A13=Alapadatok!$A$5,$AR$5,IF(A13=Alapadatok!$A$6,$AR$6,IF(A13=Alapadatok!$A$7,$AR$7,IF(A13=Alapadatok!$A$8,$AR$8,IF(A13=Alapadatok!$A$9,$AR$9,IF(A13=Alapadatok!$A$10,$AR$10,IF(A13=Alapadatok!$A$11,$AR$11,IF(A13=Alapadatok!$A$12,$AR$12,IF(A13=Alapadatok!$A$13,$AR$13,IF(A13=Alapadatok!$A$14,$AR$14,IF(A13=Alapadatok!$A$15,$AR$15,IF(A13=Alapadatok!$A$16,$AR$16,IF(A13=Alapadatok!$A$17,$AR$17,IF(A13=Alapadatok!$A$18,$AR$18,IF(A13=Alapadatok!$A$19,$AR$19,IF(A13=Alapadatok!$A$20,$AR$20,IF(A13=Alapadatok!$A$21,$AR$21,IF(A13=Alapadatok!$A$22,$AR$22,IF(A13=Alapadatok!$A$23,$AR$23,IF(A13=Alapadatok!$A$24,$AR$24,IF(A13=Alapadatok!$A$25,$AR$25,IF(A13=Alapadatok!$A$26,$AR$26,IF(A13=Alapadatok!$A$27,$AR$27,IF(A13=Alapadatok!$A$28,$AR$28,IF(A13=Alapadatok!$A$29,$AR$29,""))))))))))))))))))))))))))))</f>
        <v/>
      </c>
      <c r="L13" s="47" t="str">
        <f>IF(A13=Alapadatok!$A$2,$AS$2,IF(A13=Alapadatok!$A$3,$AS$3,IF(A13=Alapadatok!$A$4,$AS$4,IF(A13=Alapadatok!$A$5,$AS$5,IF(A13=Alapadatok!$A$6,$AS$6,IF(A13=Alapadatok!$A$7,$AS$7,IF(A13=Alapadatok!$A$8,$AS$8,IF(A13=Alapadatok!$A$9,$AS$9,IF(A13=Alapadatok!$A$10,$AS$10,IF(A13=Alapadatok!$A$11,$AS$11,IF(A13=Alapadatok!$A$12,$AS$12,IF(A13=Alapadatok!$A$13,$AS$13,IF(A13=Alapadatok!$A$14,$AS$14,IF(A13=Alapadatok!$A$15,$AS$15,IF(A13=Alapadatok!$A$16,$AS$16,IF(A13=Alapadatok!$A$17,$AS$17,IF(A13=Alapadatok!$A$18,$AS$18,IF(A13=Alapadatok!$A$19,$AS$19,IF(A13=Alapadatok!$A$20,$AS$20,IF(A13=Alapadatok!$A$21,$AS$21,IF(A13=Alapadatok!$A$22,$AS$22,IF(A13=Alapadatok!$A$23,$AS$23,IF(A13=Alapadatok!$A$24,$AS$24,IF(A13=Alapadatok!$A$25,$AS$25,IF(A13=Alapadatok!$A$26,$AS$26,IF(A13=Alapadatok!$A$27,$AS$27,IF(A13=Alapadatok!$A$28,$AS$28,IF(A13=Alapadatok!$A$29,$AS$29,""))))))))))))))))))))))))))))</f>
        <v/>
      </c>
      <c r="M13" s="48">
        <f>Table2[[#This Row],[3RM Egylábas deadlift
(bal) (testsúly%)]]</f>
        <v>0.88888888888888884</v>
      </c>
      <c r="N13" s="46" t="str">
        <f>IF(A13=Alapadatok!$A$2,$AU$2,IF(A13=Alapadatok!$A$3,$AU$3,IF(A13=Alapadatok!$A$4,$AU$4,IF(A13=Alapadatok!$A$5,$AU$5,IF(A13=Alapadatok!$A$6,$AU$6,IF(A13=Alapadatok!$A$7,$AU$7,IF(A13=Alapadatok!$A$8,$AU$8,IF(A13=Alapadatok!$A$9,$AU$9,IF(A13=Alapadatok!$A$10,$AU$10,IF(A13=Alapadatok!$A$11,$AU$11,IF(A13=Alapadatok!$A$12,$AU$12,IF(A13=Alapadatok!$A$13,$AU$13,IF(A13=Alapadatok!$A$14,$AU$14,IF(A13=Alapadatok!$A$15,$AU$15,IF(A13=Alapadatok!$A$16,$AU$16,IF(A13=Alapadatok!$A$17,$AU$17,IF(A13=Alapadatok!$A$18,$AU$18,IF(A13=Alapadatok!$A$19,$AU$19,IF(A13=Alapadatok!$A$20,$AU$20,IF(A13=Alapadatok!$A$21,$AU$21,IF(A13=Alapadatok!$A$22,$AU$22,IF(A13=Alapadatok!$A$23,$AU$23,IF(A13=Alapadatok!$A$24,$AU$24,IF(A13=Alapadatok!$A$25,$AU$25,IF(A13=Alapadatok!$A$26,$AU$26,IF(A13=Alapadatok!$A$27,$AU$27,IF(A13=Alapadatok!$A$28,$AU$28,IF(A13=Alapadatok!$A$29,$AU$29,""))))))))))))))))))))))))))))</f>
        <v/>
      </c>
      <c r="O13" s="49">
        <f>Table2[[#This Row],[3RM Egylábas deadlift
(jobb) (testsúly%)]]</f>
        <v>0.88888888888888884</v>
      </c>
      <c r="P13" s="46" t="str">
        <f>IF(A13=Alapadatok!$A$2,$AW$2,IF(A13=Alapadatok!$A$3,$AW$3,IF(A13=Alapadatok!$A$4,$AW$4,IF(A13=Alapadatok!$A$5,$AW$5,IF(A13=Alapadatok!$A$6,$AW$6,IF(A13=Alapadatok!$A$7,$AW$7,IF(A13=Alapadatok!$A$8,$AW$8,IF(A13=Alapadatok!$A$9,$AW$9,IF(A13=Alapadatok!$A$10,$AW$10,IF(A13=Alapadatok!$A$11,$AW$11,IF(A13=Alapadatok!$A$12,$AW$12,IF(A13=Alapadatok!$A$13,$AW$13,IF(A13=Alapadatok!$A$14,$AW$14,IF(A13=Alapadatok!$A$15,$AW$15,IF(A13=Alapadatok!$A$16,$AW$16,IF(A13=Alapadatok!$A$17,$AW$17,IF(A13=Alapadatok!$A$18,$AW$18,IF(A13=Alapadatok!$A$19,$AW$19,IF(A13=Alapadatok!$A$20,$AW$20,IF(A13=Alapadatok!$A$21,$AW$21,IF(A13=Alapadatok!$A$22,$AW$22,IF(A13=Alapadatok!$A$23,$AW$23,IF(A13=Alapadatok!$A$24,$AW$24,IF(A13=Alapadatok!$A$25,$AW$25,IF(A13=Alapadatok!$A$26,$AW$26,IF(A13=Alapadatok!$A$27,$AW$27,IF(A13=Alapadatok!$A$28,$AW$28,IF(A13=Alapadatok!$A$29,$AW$29,""))))))))))))))))))))))))))))</f>
        <v/>
      </c>
      <c r="Q13" s="46" t="str">
        <f>IF(A13=Alapadatok!$A$2,$AX$2,IF(A13=Alapadatok!$A$3,$AX$3,IF(A13=Alapadatok!$A$4,$AX$4,IF(A13=Alapadatok!$A$5,$AX$5,IF(A13=Alapadatok!$A$6,$AX$6,IF(A13=Alapadatok!$A$7,$AX$7,IF(A13=Alapadatok!$A$8,$AX$8,IF(A13=Alapadatok!$A$9,$AX$9,IF(A13=Alapadatok!$A$10,$AX$10,IF(A13=Alapadatok!$A$11,$AX$11,IF(A13=Alapadatok!$A$12,$AX$12,IF(A13=Alapadatok!$A$13,$AX$13,IF(A13=Alapadatok!$A$14,$AX$14,IF(A13=Alapadatok!$A$15,$AX$15,IF(A13=Alapadatok!$A$16,$AX$16,IF(A13=Alapadatok!$A$17,$AX$17,IF(A13=Alapadatok!$A$18,$AX$18,IF(A13=Alapadatok!$A$19,$AX$19,IF(A13=Alapadatok!$A$20,$AX$20,IF(A13=Alapadatok!$A$21,$AX$21,IF(A13=Alapadatok!$A$22,$AX$22,IF(A13=Alapadatok!$A$23,$AX$23,IF(A13=Alapadatok!$A$24,$AX$24,IF(A13=Alapadatok!$A$25,$AX$25,IF(A13=Alapadatok!$A$26,$AX$26,IF(A13=Alapadatok!$A$27,$AX$27,IF(A13=Alapadatok!$A$28,$AX$28,IF(A13=Alapadatok!$A$29,$AX$29,""))))))))))))))))))))))))))))</f>
        <v/>
      </c>
      <c r="R13" s="47">
        <f>Table2[[#This Row],[Súlypontemelkedés
(cm)]]</f>
        <v>14</v>
      </c>
      <c r="S13" s="47" t="str">
        <f>IF(A13=Alapadatok!$A$2,$AZ$2,IF(A13=Alapadatok!$A$3,$AZ$3,IF(A13=Alapadatok!$A$4,$AZ$4,IF(A13=Alapadatok!$A$5,$AZ$5,IF(A13=Alapadatok!$A$6,$AZ$6,IF(A13=Alapadatok!$A$7,$AZ$7,IF(A13=Alapadatok!$A$8,$AZ$8,IF(A13=Alapadatok!$A$9,$AZ$9,IF(A13=Alapadatok!$A$10,$AZ$10,IF(A13=Alapadatok!$A$11,$AZ$11,IF(A13=Alapadatok!$A$12,$AZ$12,IF(A13=Alapadatok!$A$13,$AZ$13,IF(A13=Alapadatok!$A$14,$AZ$14,IF(A13=Alapadatok!$A$15,$AZ$15,IF(A13=Alapadatok!$A$16,$AZ$16,IF(A13=Alapadatok!$A$17,$AZ$17,IF(A13=Alapadatok!$A$18,$AZ$18,IF(A13=Alapadatok!$A$19,$AZ$19,IF(A13=Alapadatok!$A$20,$AZ$20,IF(A13=Alapadatok!$A$21,$AZ$21,IF(A13=Alapadatok!$A$22,$AZ$22,IF(A13=Alapadatok!$A$23,$AZ$23,IF(A13=Alapadatok!$A$24,$AZ$24,IF(A13=Alapadatok!$A$25,$AZ$25,IF(A13=Alapadatok!$A$26,$AZ$26,IF(A13=Alapadatok!$A$27,$AZ$27,IF(A13=Alapadatok!$A$28,$AZ$28,IF(A13=Alapadatok!$A$29,$AZ$29,""))))))))))))))))))))))))))))</f>
        <v/>
      </c>
      <c r="T13" s="47">
        <f>Table2[[#This Row],[10 mp fekvőtámasz
(db)]]</f>
        <v>10</v>
      </c>
      <c r="U13" s="50" t="str">
        <f>IF(A13=Alapadatok!$A$2,$BB$2,IF(A13=Alapadatok!$A$3,$BB$3,IF(A13=Alapadatok!$A$4,$BB$4,IF(A13=Alapadatok!$A$5,$BB$5,IF(A13=Alapadatok!$A$6,$BB$6,IF(A13=Alapadatok!$A$7,$BB$7,IF(A13=Alapadatok!$A$8,$BB$8,IF(A13=Alapadatok!$A$9,$BB$9,IF(A13=Alapadatok!$A$10,$BB$10,IF(A13=Alapadatok!$A$11,$BB$11,IF(A13=Alapadatok!$A$12,$BB$12,IF(A13=Alapadatok!$A$13,$BB$13,IF(A13=Alapadatok!$A$14,$BB$14,IF(A13=Alapadatok!$A$15,$BB$15,IF(A13=Alapadatok!$A$16,$BB$16,IF(A13=Alapadatok!$A$17,$BB$17,IF(A13=Alapadatok!$A$18,$BB$18,IF(A13=Alapadatok!$A$19,$BB$19,IF(A13=Alapadatok!$A$20,$BB$20,IF(A13=Alapadatok!$A$21,$BB$21,IF(A13=Alapadatok!$A$22,$BB$22,IF(A13=Alapadatok!$A$23,$BB$23,IF(A13=Alapadatok!$A$24,$BB$24,IF(A13=Alapadatok!$A$25,$BB$25,IF(A13=Alapadatok!$A$26,$BB$26,IF(A13=Alapadatok!$A$27,$BB$27,IF(A13=Alapadatok!$A$28,$BB$28,IF(A13=Alapadatok!$A$29,$BB$29,""))))))))))))))))))))))))))))</f>
        <v/>
      </c>
      <c r="V13" s="50">
        <f>Table2[[#This Row],[3x Súlypontemelkedés
(összesen) (cm)]]</f>
        <v>42</v>
      </c>
      <c r="W13" s="50" t="str">
        <f>IF(A13=Alapadatok!$A$2,$BD$2,IF(A13=Alapadatok!$A$3,$BD$3,IF(A13=Alapadatok!$A$4,$BD$4,IF(A13=Alapadatok!$A$5,$BD$5,IF(A13=Alapadatok!$A$6,$BD$6,IF(A13=Alapadatok!$A$7,$BD$7,IF(A13=Alapadatok!$A$8,$BD$8,IF(A13=Alapadatok!$A$9,$BD$9,IF(A13=Alapadatok!$A$10,$BD$10,IF(A13=Alapadatok!$A$11,$BD$11,IF(A13=Alapadatok!$A$12,$BD$12,IF(A13=Alapadatok!$A$13,$BD$13,IF(A13=Alapadatok!$A$14,$BD$14,IF(A13=Alapadatok!$A$15,$BD$15,IF(A13=Alapadatok!$A$16,$BD$16,IF(A13=Alapadatok!$A$17,$BD$17,IF(A13=Alapadatok!$A$18,$BD$18,IF(A13=Alapadatok!$A$19,$BD$19,IF(A13=Alapadatok!$A$20,$BD$20,IF(A13=Alapadatok!$A$21,$BD$21,IF(A13=Alapadatok!$A$22,$BD$22,IF(A13=Alapadatok!$A$23,$BD$23,IF(A13=Alapadatok!$A$24,$BD$24,IF(A13=Alapadatok!$A$25,$BD$25,IF(A13=Alapadatok!$A$26,$BD$26,IF(A13=Alapadatok!$A$27,$BD$27,IF(A13=Alapadatok!$A$28,$BD$28,IF(A13=Alapadatok!$A$29,$BD$29,""))))))))))))))))))))))))))))</f>
        <v/>
      </c>
      <c r="X13" s="50">
        <f>Table2[[#This Row],[3x 10 mp fekvőtámasz
(összesen) (db)]]</f>
        <v>30</v>
      </c>
      <c r="Y13" s="50" t="str">
        <f>IF(A13=Alapadatok!$A$2,$BF$2,IF(A13=Alapadatok!$A$3,$BF$3,IF(A13=Alapadatok!$A$4,$BF$4,IF(A13=Alapadatok!$A$5,$BF$5,IF(A13=Alapadatok!$A$6,$BF$6,IF(A13=Alapadatok!$A$7,$BF$7,IF(A13=Alapadatok!$A$8,$BF$8,IF(A13=Alapadatok!$A$9,$BF$9,IF(A13=Alapadatok!$A$10,$BF$10,IF(A13=Alapadatok!$A$11,$BF$11,IF(A13=Alapadatok!$A$12,$BF$12,IF(A13=Alapadatok!$A$13,$BF$13,IF(A13=Alapadatok!$A$14,$BF$14,IF(A13=Alapadatok!$A$15,$BF$15,IF(A13=Alapadatok!$A$16,$BF$16,IF(A13=Alapadatok!$A$17,$BF$17,IF(A13=Alapadatok!$A$18,$BF$18,IF(A13=Alapadatok!$A$19,$BF$19,IF(A13=Alapadatok!$A$20,$BF$20,IF(A13=Alapadatok!$A$21,$BF$21,IF(A13=Alapadatok!$A$22,$BF$22,IF(A13=Alapadatok!$A$23,$BF$23,IF(A13=Alapadatok!$A$24,$BF$24,IF(A13=Alapadatok!$A$25,$BF$25,IF(A13=Alapadatok!$A$26,$BF$26,IF(A13=Alapadatok!$A$27,$BF$27,IF(A13=Alapadatok!$A$28,$BF$28,IF(A13=Alapadatok!$A$29,$BF$29,""))))))))))))))))))))))))))))</f>
        <v/>
      </c>
      <c r="Z13" s="50">
        <f>Table2[[#This Row],[RHR]]</f>
        <v>63</v>
      </c>
      <c r="AA13" s="51" t="str">
        <f>IF(A13=Alapadatok!$A$2,$BH$2,IF(A13=Alapadatok!$A$3,$BH$3,IF(A13=Alapadatok!$A$4,$BH$4,IF(A13=Alapadatok!$A$5,$BH$5,IF(A13=Alapadatok!$A$6,$BH$6,IF(A13=Alapadatok!$A$7,$BH$7,IF(A13=Alapadatok!$A$8,$BH$8,IF(A13=Alapadatok!$A$9,$BH$9,IF(A13=Alapadatok!$A$10,$BH$10,IF(A13=Alapadatok!$A$11,$BH$11,IF(A13=Alapadatok!$A$12,$BH$12,IF(A13=Alapadatok!$A$13,$BH$13,IF(A13=Alapadatok!$A$14,$BH$14,IF(A13=Alapadatok!$A$15,$BH$15,IF(A13=Alapadatok!$A$16,$BH$16,IF(A13=Alapadatok!$A$17,$BH$17,IF(A13=Alapadatok!$A$18,$BH$18,IF(A13=Alapadatok!$A$19,$BH$19,IF(A13=Alapadatok!$A$20,$BH$20,IF(A13=Alapadatok!$A$21,$BH$21,IF(A13=Alapadatok!$A$22,$BH$22,IF(A13=Alapadatok!$A$23,$BH$23,IF(A13=Alapadatok!$A$24,$BH$24,IF(A13=Alapadatok!$A$25,$BH$25,IF(A13=Alapadatok!$A$26,$BH$26,IF(A13=Alapadatok!$A$27,$BH$27,IF(A13=Alapadatok!$A$28,$BH$28,IF(A13=Alapadatok!$A$29,$BH$29,""))))))))))))))))))))))))))))</f>
        <v/>
      </c>
      <c r="AB13" s="50">
        <f>Table2[[#This Row],[HRR]]</f>
        <v>34</v>
      </c>
      <c r="AC13" s="51" t="str">
        <f>IF(A13=Alapadatok!$A$2,$BJ$2,IF(A13=Alapadatok!$A$3,$BJ$3,IF(A13=Alapadatok!$A$4,$BJ$4,IF(A13=Alapadatok!$A$5,$BJ$5,IF(A13=Alapadatok!$A$6,$BJ$6,IF(A13=Alapadatok!$A$7,$BJ$7,IF(A13=Alapadatok!$A$8,$BJ$8,IF(A13=Alapadatok!$A$9,$BJ$9,IF(A13=Alapadatok!$A$10,$BJ$10,IF(A13=Alapadatok!$A$11,$BJ$11,IF(A13=Alapadatok!$A$12,$BJ$12,IF(A13=Alapadatok!$A$13,$BJ$13,IF(A13=Alapadatok!$A$14,$BJ$14,IF(A13=Alapadatok!$A$15,$BJ$15,IF(A13=Alapadatok!$A$16,$BJ$16,IF(A13=Alapadatok!$A$17,$BJ$17,IF(A13=Alapadatok!$A$18,$BJ$18,IF(A13=Alapadatok!$A$19,$BJ$19,IF(A13=Alapadatok!$A$20,$BJ$20,IF(A13=Alapadatok!$A$21,$BJ$21,IF(A13=Alapadatok!$A$22,$BJ$22,IF(A13=Alapadatok!$A$23,$BJ$23,IF(A13=Alapadatok!$A$24,$BJ$24,IF(A13=Alapadatok!$A$25,$BJ$25,IF(A13=Alapadatok!$A$26,$BJ$26,IF(A13=Alapadatok!$A$27,$BJ$27,IF(A13=Alapadatok!$A$28,$BJ$28,IF(A13=Alapadatok!$A$29,$BJ$29,""))))))))))))))))))))))))))))</f>
        <v/>
      </c>
      <c r="AD13" s="51">
        <f>Table2[[#This Row],[FMS pontszám]]</f>
        <v>13</v>
      </c>
      <c r="AE13" s="51" t="str">
        <f>Table2[[#This Row],[FMS szimmetria]]</f>
        <v>aszimmetrikus</v>
      </c>
      <c r="AF13" s="143" t="str">
        <f>IF(A13=Alapadatok!$A$2,$BM$2,IF(A13=Alapadatok!$A$3,$BM$3,IF(A13=Alapadatok!$A$4,$BM$4,IF(A13=Alapadatok!$A$5,$BM$5,IF(A13=Alapadatok!$A$6,$BM$6,IF(A13=Alapadatok!$A$7,$BM$7,IF(A13=Alapadatok!$A$8,$BM$8,IF(A13=Alapadatok!$A$9,$BM$9,IF(A13=Alapadatok!$A$10,$BM$10,IF(A13=Alapadatok!$A$11,$BM$11,IF(A13=Alapadatok!$A$12,$BM$12,IF(A13=Alapadatok!$A$13,$BM$13,IF(A13=Alapadatok!$A$14,$BM$14,IF(A13=Alapadatok!$A$15,$BM$15,IF(A13=Alapadatok!$A$16,$BM$16,IF(A13=Alapadatok!$A$17,$BM$17,IF(A13=Alapadatok!$A$18,$BM$18,IF(A13=Alapadatok!$A$19,$BM$19,IF(A13=Alapadatok!$A$20,$BM$20,IF(A13=Alapadatok!$A$21,$BM$21,IF(A13=Alapadatok!$A$22,$BM$22,IF(A13=Alapadatok!$A$23,$BM$23,IF(A13=Alapadatok!$A$24,$BM$24,IF(A13=Alapadatok!$A$25,$BM$25,IF(A13=Alapadatok!$A$26,$BM$26,IF(A13=Alapadatok!$A$27,$BM$27,IF(A13=Alapadatok!$A$28,$BM$28,IF(A13=Alapadatok!$A$29,$BM$29,""))))))))))))))))))))))))))))</f>
        <v/>
      </c>
      <c r="AH13">
        <f>Alapadatok!A13</f>
        <v>0</v>
      </c>
      <c r="AI13" s="172">
        <f>Table2[[#This Row],[VO2max]]</f>
        <v>11.068634026380506</v>
      </c>
      <c r="AJ13" s="170">
        <f>IF(Alapadatok!$B13="férfi",IF(Alapadatok!$C13&lt;=29,IF(AND(0&lt;=AI13,AI13&lt;42),1,IF(AND(42&lt;=AI13,AI13&lt;46),2,IF(AND(46&lt;=AI13,AI13&lt;51),3,IF(AND(51&lt;=AI13,AI13&lt;55),4,5)))),IF(AND(30&lt;=Alapadatok!$C13,Alapadatok!$C13&lt;=39),IF(AND(0&lt;=AI13,AI13&lt;41),1,IF(AND(41&lt;=AI13,AI13&lt;44),2,IF(AND(44&lt;=AI13,AI13&lt;48),3,IF(AND(48&lt;=AI13,AI13&lt;53),4,5)))),IF(AND(40&lt;=Alapadatok!$C13,Alapadatok!$C13&lt;=49),IF(AND(0&lt;=AI13,AI13&lt;38),1,IF(AND(38&lt;=AI13,AI13&lt;42),2,IF(AND(42&lt;=AI13,AI13&lt;46),3,IF(AND(46&lt;=AI13,AI13&lt;52),4,5)))),IF(AND(50&lt;=Alapadatok!$C13,Alapadatok!$C13&lt;=59),IF(AND(0&lt;=AI13,AI13&lt;35),1,IF(AND(35&lt;=AI13,AI13&lt;38),2,IF(AND(38&lt;=AI13,AI13&lt;43),3,IF(AND(43&lt;=AI13,AI13&lt;49),4,5)))),IF(60&lt;=Alapadatok!$C13,IF(AND(0&lt;=AI13,AI13&lt;31),1,IF(AND(31&lt;=AI13,AI13&lt;35),2,IF(AND(35&lt;=AI13,AI13&lt;39),3,IF(AND(39&lt;=AI13,AI13&lt;45),4,5))))))))),IF(Alapadatok!$C13&lt;=29,IF(AND(0&lt;=AI13,AI13&lt;36),1,IF(AND(36&lt;=AI13,AI13&lt;40),2,IF(AND(40&lt;=AI13,AI13&lt;44),3,IF(AND(44&lt;=AI13,AI13&lt;49),4,5)))),IF(AND(30&lt;=Alapadatok!$C13,Alapadatok!$C13&lt;=39),IF(AND(0&lt;=AI13,AI13&lt;34),1,IF(AND(34&lt;=AI13,AI13&lt;37),2,IF(AND(37&lt;=AI13,AI13&lt;41),3,IF(AND(41&lt;=AI13,AI13&lt;45),4,5)))),IF(AND(40&lt;=Alapadatok!$C13,Alapadatok!$C13&lt;=49),IF(AND(0&lt;=AI13,AI13&lt;32),1,IF(AND(32&lt;=AI13,AI13&lt;35),2,IF(AND(35&lt;=AI13,AI13&lt;39),3,IF(AND(39&lt;=AI13,AI13&lt;44),4,5)))),IF(AND(50&lt;=Alapadatok!$C13,Alapadatok!$C13&lt;=59),IF(AND(0&lt;=AI13,AI13&lt;25),1,IF(AND(25&lt;=AI13,AI13&lt;29),2,IF(AND(29&lt;=AI13,AI13&lt;31),3,IF(AND(31&lt;=AI13,AI13&lt;34),4,5)))),IF(60&lt;=Alapadatok!$C13,IF(AND(0&lt;=AI13,AI13&lt;26),1,IF(AND(26&lt;=AI13,AI13&lt;29),2,IF(AND(29&lt;=AI13,AI13&lt;32),3,IF(AND(32&lt;=AI13,AI13&lt;35),4,5))))))))))</f>
        <v>1</v>
      </c>
      <c r="AK13" s="181">
        <f>Table2[[#This Row],[Max. fekvőtámasz
(db)]]</f>
        <v>120</v>
      </c>
      <c r="AL13" s="170">
        <f>IF(Alapadatok!$B13="férfi",IF(AND(0&lt;AK13,AK13&lt;60),1,IF(AND(60&lt;=AK13,AK13&lt;80),2,IF(AND(80&lt;=AK13,AK13&lt;100),3,IF(AND(100&lt;=AK13,AK13&lt;115),4,IF(115&lt;=AK13,5))))),IF(AND(0&lt;AK13,AK13&lt;60),1,IF(AND(60&lt;=AK13,AK13&lt;80),2,IF(AND(80&lt;=AK13,AK13&lt;100),3,IF(AND(100&lt;=AK13,AK13&lt;115),4,IF(115&lt;=AK13,5))))))</f>
        <v>5</v>
      </c>
      <c r="AM13" s="181">
        <f>Table2[[#This Row],[Max. guggolás
(db)]]</f>
        <v>120</v>
      </c>
      <c r="AN13" s="170">
        <f>IF(Alapadatok!$B13="férfi",IF(AND(0&lt;AM13,AM13&lt;60),1,IF(AND(60&lt;=AM13,AM13&lt;80),2,IF(AND(80&lt;=AM13,AM13&lt;100),3,IF(AND(100&lt;=AM13,AM13&lt;115),4,IF(115&lt;=AM13,5))))),IF(AND(0&lt;AM13,AM13&lt;40),1,IF(AND(40&lt;=AM13,AM13&lt;60),2,IF(AND(60&lt;=AM13,AM13&lt;80),3,IF(AND(80&lt;=AM13,AM13&lt;100),4,IF(100&lt;=AM13,5))))))</f>
        <v>5</v>
      </c>
      <c r="AO13" s="182">
        <f>Table2[[#This Row],[3RM Padon nyomás
(bal) (testsúly%)]]</f>
        <v>0.44444444444444442</v>
      </c>
      <c r="AP13" s="171">
        <f>IF(Alapadatok!$B13="férfi",IF(AND(0&lt;=AO13,AO13&lt;0.2),1,IF(AND(0.2&lt;=AO13,AO13&lt;0.25),2,IF(AND(0.25&lt;=AO13,AO13&lt;0.3),3,IF(AND(0.3&lt;=AO13,AO13&lt;0.35),4,IF(0.35&lt;=AO13,5))))),IF(AND(0&lt;=AO13,AO13&lt;0.1),1,IF(AND(0.1&lt;=AO13,AO13&lt;0.15),2,IF(AND(0.15&lt;=AO13,AO13&lt;0.2),3,IF(AND(0.2&lt;=AO13,AO13&lt;0.25),4,IF(0.25&lt;=AO13,5))))))</f>
        <v>5</v>
      </c>
      <c r="AQ13" s="182">
        <f>Table2[[#This Row],[3RM Padon nyomás
(jobb) (testsúly%)]]</f>
        <v>0.33333333333333331</v>
      </c>
      <c r="AR13" s="171">
        <f>IF(Alapadatok!$B13="férfi",IF(AND(0&lt;=AQ13,AQ13&lt;0.2),1,IF(AND(0.2&lt;=AQ13,AQ13&lt;0.25),2,IF(AND(0.25&lt;=AQ13,AQ13&lt;0.3),3,IF(AND(0.3&lt;=AQ13,AQ13&lt;0.35),4,IF(0.35&lt;=AQ13,5))))),IF(AND(0&lt;=AQ13,AQ13&lt;0.1),1,IF(AND(0.1&lt;=AQ13,AQ13&lt;0.15),2,IF(AND(0.15&lt;=AQ13,AQ13&lt;0.2),3,IF(AND(0.2&lt;=AQ13,AQ13&lt;0.25),4,IF(0.25&lt;=AQ13,5))))))</f>
        <v>5</v>
      </c>
      <c r="AS13" s="181">
        <f t="shared" si="0"/>
        <v>5</v>
      </c>
      <c r="AT13" s="182">
        <f>Table2[[#This Row],[3RM Egylábas deadlift
(bal) (testsúly%)]]</f>
        <v>0.88888888888888884</v>
      </c>
      <c r="AU13" s="170">
        <f>IF(Alapadatok!$B13="férfi",IF(AND(0&lt;=AT13,AT13&lt;0.8),1,IF(AND(0.8&lt;=AT13,AT13&lt;0.85),2,IF(AND(0.85&lt;=AT13,AT13&lt;0.9),3,IF(AND(0.9&lt;=AT13,AT13&lt;1),4,IF(1&lt;=AT13,5))))),IF(AND(0&lt;=AT13,AT13&lt;0.6),1,IF(AND(0.6&lt;=AT13,AT13&lt;0.65),2,IF(AND(0.65&lt;=AT13,AT13&lt;0.7),3,IF(AND(0.7&lt;=AT13,AT13&lt;0.75),4,IF(0.75&lt;=AT13,5))))))</f>
        <v>5</v>
      </c>
      <c r="AV13" s="183">
        <f>Table2[[#This Row],[3RM Egylábas deadlift
(jobb) (testsúly%)]]</f>
        <v>0.88888888888888884</v>
      </c>
      <c r="AW13" s="170">
        <f>IF(Alapadatok!$B13="férfi",IF(AND(0&lt;=AV13,AV13&lt;0.8),1,IF(AND(0.8&lt;=AV13,AV13&lt;0.85),2,IF(AND(0.85&lt;=AV13,AV13&lt;0.9),3,IF(AND(0.9&lt;=AV13,AV13&lt;1),4,IF(1&lt;=AV13,5))))),IF(AND(0&lt;=AV13,AV13&lt;0.6),1,IF(AND(0.6&lt;=AV13,AV13&lt;0.65),2,IF(AND(0.65&lt;=AV13,AV13&lt;0.7),3,IF(AND(0.7&lt;=AV13,AV13&lt;0.75),4,IF(0.75&lt;=AV13,5))))))</f>
        <v>5</v>
      </c>
      <c r="AX13" s="180">
        <f t="shared" si="1"/>
        <v>5</v>
      </c>
      <c r="AY13" s="181">
        <f>Table2[[#This Row],[Súlypontemelkedés
(cm)]]</f>
        <v>14</v>
      </c>
      <c r="AZ13" s="171">
        <f>IF(Alapadatok!$B13="férfi",IF(AND(0&lt;=AY13,AY13&lt;31),1,IF(AND(31&lt;=AY13,AY13&lt;41),2,IF(AND(41&lt;=AY13,AY13&lt;51),3,IF(AND(51&lt;=AY13,AY13&lt;61),4,IF(61&lt;=AY13,5))))),IF(AND(0&lt;=AY13,AY13&lt;21),1,IF(AND(21&lt;=AY13,AY13&lt;31),2,IF(AND(31&lt;=AY13,AY13&lt;41),3,IF(AND(41&lt;=AY13,AY13&lt;51),4,IF(51&lt;=AY13,5))))))</f>
        <v>1</v>
      </c>
      <c r="BA13" s="181">
        <f>Table2[[#This Row],[10 mp fekvőtámasz
(db)]]</f>
        <v>10</v>
      </c>
      <c r="BB13" s="174">
        <f>IF(Alapadatok!$B13="férfi",IF(AND(0&lt;=BA13,BA13&lt;12),1,IF(AND(12&lt;=BA13,BA13&lt;15),2,IF(AND(15&lt;=BA13,BA13&lt;20),3,IF(AND(20&lt;=BA13,BA13&lt;25),4,IF(25&lt;=BA13,5))))),IF(AND(0&lt;=BA13,BA13&lt;10),1,IF(AND(10&lt;=BA13,BA13&lt;12),2,IF(AND(12&lt;=BA13,BA13&lt;16),3,IF(AND(16&lt;=BA13,BA13&lt;20),4,IF(20&lt;=BA13,5))))))</f>
        <v>2</v>
      </c>
      <c r="BC13" s="184">
        <f>Table2[[#This Row],[3x Súlypontemelkedés
(összesen) (cm)]]</f>
        <v>42</v>
      </c>
      <c r="BD13" s="174">
        <f>IF(Alapadatok!$B13="férfi",IF(AND(0&lt;=BC13,BC13&lt;82),1,IF(AND(82&lt;=BC13,BC13&lt;109),2,IF(AND(109&lt;=BC13,BC13&lt;136),3,IF(AND(136&lt;=BC13,BC13&lt;163),4,IF(163&lt;=BC13,5))))),IF(AND(0&lt;=BC13,BC13&lt;53),1,IF(AND(53&lt;=BC13,BC13&lt;82),2,IF(AND(82&lt;=BC13,BC13&lt;109),3,IF(AND(109&lt;=BC13,BC13&lt;136),4,IF(136&lt;=BC13,5))))))</f>
        <v>1</v>
      </c>
      <c r="BE13" s="184">
        <f>Table2[[#This Row],[3x 10 mp fekvőtámasz
(összesen) (db)]]</f>
        <v>30</v>
      </c>
      <c r="BF13" s="174">
        <f>IF(Alapadatok!$B13="férfi",IF(AND(0&lt;=BE13,BE13&lt;32),1,IF(AND(32&lt;=BE13,BE13&lt;41),2,IF(AND(41&lt;=BE13,BE13&lt;54),3,IF(AND(54&lt;=BE13,BE13&lt;68),4,IF(68&lt;=BE13,5))))),IF(AND(0&lt;=BE13,BE13&lt;27),1,IF(AND(27&lt;=BE13,BE13&lt;32),2,IF(AND(32&lt;=BE13,BE13&lt;43),3,IF(AND(43&lt;=BE13,BE13&lt;54),4,IF(54&lt;=BE13,5))))))</f>
        <v>2</v>
      </c>
      <c r="BG13" s="184">
        <f>Table2[[#This Row],[RHR]]</f>
        <v>63</v>
      </c>
      <c r="BH13" s="185">
        <f>IF(Alapadatok!$C13&lt;=25,IF(AND(0&lt;=BG13,BG13&lt;=55),5,IF(AND(56&lt;=BG13,BG13&lt;=61),4,IF(AND(62&lt;=BG13,BG13&lt;=65),3,IF(AND(66&lt;=BG13,BG13&lt;=69),2,1)))),IF(AND(26&lt;=Alapadatok!$C13,Alapadatok!$C13&lt;=35),IF(AND(0&lt;=BG13,BG13&lt;=54),5,IF(AND(55&lt;=BG13,BG13&lt;=61),4,IF(AND(62&lt;=BG13,BG13&lt;=65),3,IF(AND(66&lt;=BG13,BG13&lt;=70),2,1)))),IF(AND(36&lt;=Alapadatok!$C13,Alapadatok!$C13&lt;=45),IF(AND(0&lt;=BG13,BG13&lt;=56),5,IF(AND(57&lt;=BG13,BG13&lt;=62),4,IF(AND(63&lt;=BG13,BG13&lt;=66),3,IF(AND(67&lt;=BG13,BG13&lt;=70),2,1)))),IF(AND(46&lt;=Alapadatok!$C13,Alapadatok!$C13&lt;=55),IF(AND(0&lt;=BG13,BG13&lt;=57),5,IF(AND(58&lt;=BG13,BG13&lt;=63),4,IF(AND(64&lt;=BG13,BG13&lt;=67),3,IF(AND(68&lt;=BG13,BG13&lt;=71),2,1)))),IF(AND(56&lt;=Alapadatok!$C13,Alapadatok!$C13&lt;=65),IF(AND(0&lt;=BG13,BG13&lt;=56),5,IF(AND(57&lt;=BG13,BG13&lt;=61),4,IF(AND(62&lt;=BG13,BG13&lt;=67),3,IF(AND(68&lt;=BG13,BG13&lt;=71),2,1)))),IF(65&lt;Alapadatok!$C13,IF(AND(0&lt;=BG13,BG13&lt;=55),5,IF(AND(56&lt;=BG13,BG13&lt;=61),4,IF(AND(62&lt;=BG13,BG13&lt;=65),3,IF(AND(66&lt;=BG13,BG13&lt;=69),2,1))))))))))</f>
        <v>3</v>
      </c>
      <c r="BI13" s="184">
        <f>Table2[[#This Row],[HRR]]</f>
        <v>34</v>
      </c>
      <c r="BJ13" s="187">
        <f t="shared" si="2"/>
        <v>2</v>
      </c>
      <c r="BK13" s="187">
        <f>Table2[[#This Row],[FMS pontszám]]</f>
        <v>13</v>
      </c>
      <c r="BL13" s="187" t="str">
        <f>Table2[[#This Row],[FMS szimmetria]]</f>
        <v>aszimmetrikus</v>
      </c>
      <c r="BM13" s="193">
        <f t="shared" si="3"/>
        <v>2</v>
      </c>
    </row>
    <row r="14" spans="1:65" x14ac:dyDescent="0.2">
      <c r="A14" s="231" t="s">
        <v>160</v>
      </c>
      <c r="B14" s="68">
        <f>Table2[[#This Row],[Cooper-teszt
(méter)]]</f>
        <v>4500</v>
      </c>
      <c r="C14" s="46" t="str">
        <f>IF(A14=Alapadatok!$A$2,$AJ$2,IF(A14=Alapadatok!$A$3,$AJ$3,IF(A14=Alapadatok!$A$4,$AJ$4,IF(A14=Alapadatok!$A$5,$AJ$5,IF(A14=Alapadatok!$A$6,$AJ$6,IF(A14=Alapadatok!$A$7,$AJ$7,IF(A14=Alapadatok!$A$8,$AJ$8,IF(A14=Alapadatok!$A$9,$AJ$9,IF(A14=Alapadatok!$A$10,$AJ$10,IF(A14=Alapadatok!$A$11,$AJ$11,IF(A14=Alapadatok!$A$12,$AJ$12,IF(A14=Alapadatok!$A$13,$AJ$13,IF(A14=Alapadatok!$A$14,$AJ$14,IF(A14=Alapadatok!$A$15,$AJ$15,IF(A14=Alapadatok!$A$16,$AJ$16,IF(A14=Alapadatok!$A$17,$AJ$17,IF(A14=Alapadatok!$A$18,$AJ$18,IF(A14=Alapadatok!$A$19,$AJ$19,IF(A14=Alapadatok!$A$20,$AJ$20,IF(A14=Alapadatok!$A$21,$AJ$21,IF(A14=Alapadatok!$A$22,$AJ$22,IF(A14=Alapadatok!$A$23,$AJ$23,IF(A14=Alapadatok!$A$24,$AJ$24,IF(A14=Alapadatok!$A$25,$AJ$25,IF(A14=Alapadatok!$A$26,$AJ$26,IF(A14=Alapadatok!$A$27,$AJ$27,IF(A14=Alapadatok!$A$28,$AJ$28,IF(A14=Alapadatok!$A$29,$AJ$29,""))))))))))))))))))))))))))))</f>
        <v/>
      </c>
      <c r="D14" s="47">
        <f>Table2[[#This Row],[Max. fekvőtámasz
(db)]]</f>
        <v>30</v>
      </c>
      <c r="E14" s="46" t="str">
        <f>IF(A14=Alapadatok!$A$2,$AL$2,IF(A14=Alapadatok!$A$3,$AL$3,IF(A14=Alapadatok!$A$4,$AL$4,IF(A14=Alapadatok!$A$5,$AL$5,IF(A14=Alapadatok!$A$6,$AL$6,IF(A14=Alapadatok!$A$7,$AL$7,IF(A14=Alapadatok!$A$8,$AL$8,IF(A14=Alapadatok!$A$9,$AL$9,IF(A14=Alapadatok!$A$10,$AL$10,IF(A14=Alapadatok!$A$11,$AL$11,IF(A14=Alapadatok!$A$12,$AL$12,IF(A14=Alapadatok!$A$13,$AL$13,IF(A14=Alapadatok!$A$14,$AL$14,IF(A14=Alapadatok!$A$15,$AL$15,IF(A14=Alapadatok!$A$16,$AL$16,IF(A14=Alapadatok!$A$17,$AL$17,IF(A14=Alapadatok!$A$18,$AL$18,IF(A14=Alapadatok!$A$19,$AL$19,IF(A14=Alapadatok!$A$20,$AL$20,IF(A14=Alapadatok!$A$21,$AL$21,IF(A14=Alapadatok!$A$22,$AL$22,IF(A14=Alapadatok!$A$23,$AL$23,IF(A14=Alapadatok!$A$24,$AL$24,IF(A14=Alapadatok!$A$25,$AL$25,IF(A14=Alapadatok!$A$26,$AL$26,IF(A14=Alapadatok!$A$27,$AL$27,IF(A14=Alapadatok!$A$28,$AL$28,IF(A14=Alapadatok!$A$29,$AL$29,""))))))))))))))))))))))))))))</f>
        <v/>
      </c>
      <c r="F14" s="47">
        <f>Table2[[#This Row],[Max. guggolás
(db)]]</f>
        <v>30</v>
      </c>
      <c r="G14" s="46" t="str">
        <f>IF(A14=Alapadatok!$A$2,$AN$2,IF(A14=Alapadatok!$A$3,$AN$3,IF(A14=Alapadatok!$A$4,$AN$4,IF(A14=Alapadatok!$A$5,$AN$5,IF(A14=Alapadatok!$A$6,$AN$6,IF(A14=Alapadatok!$A$7,$AN$7,IF(A14=Alapadatok!$A$8,$AN$8,IF(A14=Alapadatok!$A$9,$AN$9,IF(A14=Alapadatok!$A$10,$AN$10,IF(A14=Alapadatok!$A$11,$AN$11,IF(A14=Alapadatok!$A$12,$AN$12,IF(A14=Alapadatok!$A$13,$AN$13,IF(A14=Alapadatok!$A$14,$AN$14,IF(A14=Alapadatok!$A$15,$AN$15,IF(A14=Alapadatok!$A$16,$AN$16,IF(A14=Alapadatok!$A$17,$AN$17,IF(A14=Alapadatok!$A$18,$AN$18,IF(A14=Alapadatok!$A$19,$AN$19,IF(A14=Alapadatok!$A$20,$AN$20,IF(A14=Alapadatok!$A$21,$AN$21,IF(A14=Alapadatok!$A$22,$AN$22,IF(A14=Alapadatok!$A$23,$AN$23,IF(A14=Alapadatok!$A$24,$AN$24,IF(A14=Alapadatok!$A$25,$AN$25,IF(A14=Alapadatok!$A$26,$AN$26,IF(A14=Alapadatok!$A$27,$AN$27,IF(A14=Alapadatok!$A$28,$AN$28,IF(A14=Alapadatok!$A$29,$AN$29,""))))))))))))))))))))))))))))</f>
        <v/>
      </c>
      <c r="H14" s="48">
        <f>Table2[[#This Row],[3RM Padon nyomás
(bal) (testsúly%)]]</f>
        <v>0.35714285714285715</v>
      </c>
      <c r="I14" s="47" t="str">
        <f>IF(A14=Alapadatok!$A$2,$AP$2,IF(A14=Alapadatok!$A$3,$AP$3,IF(A14=Alapadatok!$A$4,$AP$4,IF(A14=Alapadatok!$A$5,$AP$5,IF(A14=Alapadatok!$A$6,$AP$6,IF(A14=Alapadatok!$A$7,$AP$7,IF(A14=Alapadatok!$A$8,$AP$8,IF(A14=Alapadatok!$A$9,$AP$9,IF(A14=Alapadatok!$A$10,$AP$10,IF(A14=Alapadatok!$A$11,$AP$11,IF(A14=Alapadatok!$A$12,$AP$12,IF(A14=Alapadatok!$A$13,$AP$13,IF(A14=Alapadatok!$A$14,$AP$14,IF(A14=Alapadatok!$A$15,$AP$15,IF(A14=Alapadatok!$A$16,$AP$16,IF(A14=Alapadatok!$A$17,$AP$17,IF(A14=Alapadatok!$A$18,$AP$18,IF(A14=Alapadatok!$A$19,$AP$19,IF(A14=Alapadatok!$A$20,$AP$20,IF(A14=Alapadatok!$A$21,$AP$21,IF(A14=Alapadatok!$A$22,$AP$22,IF(A14=Alapadatok!$A$23,$AP$23,IF(A14=Alapadatok!$A$24,$AP$24,IF(A14=Alapadatok!$A$25,$AP$25,IF(A14=Alapadatok!$A$26,$AP$26,IF(A14=Alapadatok!$A$27,$AP$27,IF(A14=Alapadatok!$A$28,$AP$28,IF(A14=Alapadatok!$A$29,$AP$29,""))))))))))))))))))))))))))))</f>
        <v/>
      </c>
      <c r="J14" s="48">
        <f>Table2[[#This Row],[3RM Padon nyomás
(jobb) (testsúly%)]]</f>
        <v>0.2857142857142857</v>
      </c>
      <c r="K14" s="47" t="str">
        <f>IF(A14=Alapadatok!$A$2,$AR$2,IF(A14=Alapadatok!$A$3,$AR$3,IF(A14=Alapadatok!$A$4,$AR$4,IF(A14=Alapadatok!$A$5,$AR$5,IF(A14=Alapadatok!$A$6,$AR$6,IF(A14=Alapadatok!$A$7,$AR$7,IF(A14=Alapadatok!$A$8,$AR$8,IF(A14=Alapadatok!$A$9,$AR$9,IF(A14=Alapadatok!$A$10,$AR$10,IF(A14=Alapadatok!$A$11,$AR$11,IF(A14=Alapadatok!$A$12,$AR$12,IF(A14=Alapadatok!$A$13,$AR$13,IF(A14=Alapadatok!$A$14,$AR$14,IF(A14=Alapadatok!$A$15,$AR$15,IF(A14=Alapadatok!$A$16,$AR$16,IF(A14=Alapadatok!$A$17,$AR$17,IF(A14=Alapadatok!$A$18,$AR$18,IF(A14=Alapadatok!$A$19,$AR$19,IF(A14=Alapadatok!$A$20,$AR$20,IF(A14=Alapadatok!$A$21,$AR$21,IF(A14=Alapadatok!$A$22,$AR$22,IF(A14=Alapadatok!$A$23,$AR$23,IF(A14=Alapadatok!$A$24,$AR$24,IF(A14=Alapadatok!$A$25,$AR$25,IF(A14=Alapadatok!$A$26,$AR$26,IF(A14=Alapadatok!$A$27,$AR$27,IF(A14=Alapadatok!$A$28,$AR$28,IF(A14=Alapadatok!$A$29,$AR$29,""))))))))))))))))))))))))))))</f>
        <v/>
      </c>
      <c r="L14" s="47" t="str">
        <f>IF(A14=Alapadatok!$A$2,$AS$2,IF(A14=Alapadatok!$A$3,$AS$3,IF(A14=Alapadatok!$A$4,$AS$4,IF(A14=Alapadatok!$A$5,$AS$5,IF(A14=Alapadatok!$A$6,$AS$6,IF(A14=Alapadatok!$A$7,$AS$7,IF(A14=Alapadatok!$A$8,$AS$8,IF(A14=Alapadatok!$A$9,$AS$9,IF(A14=Alapadatok!$A$10,$AS$10,IF(A14=Alapadatok!$A$11,$AS$11,IF(A14=Alapadatok!$A$12,$AS$12,IF(A14=Alapadatok!$A$13,$AS$13,IF(A14=Alapadatok!$A$14,$AS$14,IF(A14=Alapadatok!$A$15,$AS$15,IF(A14=Alapadatok!$A$16,$AS$16,IF(A14=Alapadatok!$A$17,$AS$17,IF(A14=Alapadatok!$A$18,$AS$18,IF(A14=Alapadatok!$A$19,$AS$19,IF(A14=Alapadatok!$A$20,$AS$20,IF(A14=Alapadatok!$A$21,$AS$21,IF(A14=Alapadatok!$A$22,$AS$22,IF(A14=Alapadatok!$A$23,$AS$23,IF(A14=Alapadatok!$A$24,$AS$24,IF(A14=Alapadatok!$A$25,$AS$25,IF(A14=Alapadatok!$A$26,$AS$26,IF(A14=Alapadatok!$A$27,$AS$27,IF(A14=Alapadatok!$A$28,$AS$28,IF(A14=Alapadatok!$A$29,$AS$29,""))))))))))))))))))))))))))))</f>
        <v/>
      </c>
      <c r="M14" s="48">
        <f>Table2[[#This Row],[3RM Egylábas deadlift
(bal) (testsúly%)]]</f>
        <v>0.7142857142857143</v>
      </c>
      <c r="N14" s="46" t="str">
        <f>IF(A14=Alapadatok!$A$2,$AU$2,IF(A14=Alapadatok!$A$3,$AU$3,IF(A14=Alapadatok!$A$4,$AU$4,IF(A14=Alapadatok!$A$5,$AU$5,IF(A14=Alapadatok!$A$6,$AU$6,IF(A14=Alapadatok!$A$7,$AU$7,IF(A14=Alapadatok!$A$8,$AU$8,IF(A14=Alapadatok!$A$9,$AU$9,IF(A14=Alapadatok!$A$10,$AU$10,IF(A14=Alapadatok!$A$11,$AU$11,IF(A14=Alapadatok!$A$12,$AU$12,IF(A14=Alapadatok!$A$13,$AU$13,IF(A14=Alapadatok!$A$14,$AU$14,IF(A14=Alapadatok!$A$15,$AU$15,IF(A14=Alapadatok!$A$16,$AU$16,IF(A14=Alapadatok!$A$17,$AU$17,IF(A14=Alapadatok!$A$18,$AU$18,IF(A14=Alapadatok!$A$19,$AU$19,IF(A14=Alapadatok!$A$20,$AU$20,IF(A14=Alapadatok!$A$21,$AU$21,IF(A14=Alapadatok!$A$22,$AU$22,IF(A14=Alapadatok!$A$23,$AU$23,IF(A14=Alapadatok!$A$24,$AU$24,IF(A14=Alapadatok!$A$25,$AU$25,IF(A14=Alapadatok!$A$26,$AU$26,IF(A14=Alapadatok!$A$27,$AU$27,IF(A14=Alapadatok!$A$28,$AU$28,IF(A14=Alapadatok!$A$29,$AU$29,""))))))))))))))))))))))))))))</f>
        <v/>
      </c>
      <c r="O14" s="49">
        <f>Table2[[#This Row],[3RM Egylábas deadlift
(jobb) (testsúly%)]]</f>
        <v>0.7142857142857143</v>
      </c>
      <c r="P14" s="46" t="str">
        <f>IF(A14=Alapadatok!$A$2,$AW$2,IF(A14=Alapadatok!$A$3,$AW$3,IF(A14=Alapadatok!$A$4,$AW$4,IF(A14=Alapadatok!$A$5,$AW$5,IF(A14=Alapadatok!$A$6,$AW$6,IF(A14=Alapadatok!$A$7,$AW$7,IF(A14=Alapadatok!$A$8,$AW$8,IF(A14=Alapadatok!$A$9,$AW$9,IF(A14=Alapadatok!$A$10,$AW$10,IF(A14=Alapadatok!$A$11,$AW$11,IF(A14=Alapadatok!$A$12,$AW$12,IF(A14=Alapadatok!$A$13,$AW$13,IF(A14=Alapadatok!$A$14,$AW$14,IF(A14=Alapadatok!$A$15,$AW$15,IF(A14=Alapadatok!$A$16,$AW$16,IF(A14=Alapadatok!$A$17,$AW$17,IF(A14=Alapadatok!$A$18,$AW$18,IF(A14=Alapadatok!$A$19,$AW$19,IF(A14=Alapadatok!$A$20,$AW$20,IF(A14=Alapadatok!$A$21,$AW$21,IF(A14=Alapadatok!$A$22,$AW$22,IF(A14=Alapadatok!$A$23,$AW$23,IF(A14=Alapadatok!$A$24,$AW$24,IF(A14=Alapadatok!$A$25,$AW$25,IF(A14=Alapadatok!$A$26,$AW$26,IF(A14=Alapadatok!$A$27,$AW$27,IF(A14=Alapadatok!$A$28,$AW$28,IF(A14=Alapadatok!$A$29,$AW$29,""))))))))))))))))))))))))))))</f>
        <v/>
      </c>
      <c r="Q14" s="46" t="str">
        <f>IF(A14=Alapadatok!$A$2,$AX$2,IF(A14=Alapadatok!$A$3,$AX$3,IF(A14=Alapadatok!$A$4,$AX$4,IF(A14=Alapadatok!$A$5,$AX$5,IF(A14=Alapadatok!$A$6,$AX$6,IF(A14=Alapadatok!$A$7,$AX$7,IF(A14=Alapadatok!$A$8,$AX$8,IF(A14=Alapadatok!$A$9,$AX$9,IF(A14=Alapadatok!$A$10,$AX$10,IF(A14=Alapadatok!$A$11,$AX$11,IF(A14=Alapadatok!$A$12,$AX$12,IF(A14=Alapadatok!$A$13,$AX$13,IF(A14=Alapadatok!$A$14,$AX$14,IF(A14=Alapadatok!$A$15,$AX$15,IF(A14=Alapadatok!$A$16,$AX$16,IF(A14=Alapadatok!$A$17,$AX$17,IF(A14=Alapadatok!$A$18,$AX$18,IF(A14=Alapadatok!$A$19,$AX$19,IF(A14=Alapadatok!$A$20,$AX$20,IF(A14=Alapadatok!$A$21,$AX$21,IF(A14=Alapadatok!$A$22,$AX$22,IF(A14=Alapadatok!$A$23,$AX$23,IF(A14=Alapadatok!$A$24,$AX$24,IF(A14=Alapadatok!$A$25,$AX$25,IF(A14=Alapadatok!$A$26,$AX$26,IF(A14=Alapadatok!$A$27,$AX$27,IF(A14=Alapadatok!$A$28,$AX$28,IF(A14=Alapadatok!$A$29,$AX$29,""))))))))))))))))))))))))))))</f>
        <v/>
      </c>
      <c r="R14" s="47">
        <f>Table2[[#This Row],[Súlypontemelkedés
(cm)]]</f>
        <v>25</v>
      </c>
      <c r="S14" s="47" t="str">
        <f>IF(A14=Alapadatok!$A$2,$AZ$2,IF(A14=Alapadatok!$A$3,$AZ$3,IF(A14=Alapadatok!$A$4,$AZ$4,IF(A14=Alapadatok!$A$5,$AZ$5,IF(A14=Alapadatok!$A$6,$AZ$6,IF(A14=Alapadatok!$A$7,$AZ$7,IF(A14=Alapadatok!$A$8,$AZ$8,IF(A14=Alapadatok!$A$9,$AZ$9,IF(A14=Alapadatok!$A$10,$AZ$10,IF(A14=Alapadatok!$A$11,$AZ$11,IF(A14=Alapadatok!$A$12,$AZ$12,IF(A14=Alapadatok!$A$13,$AZ$13,IF(A14=Alapadatok!$A$14,$AZ$14,IF(A14=Alapadatok!$A$15,$AZ$15,IF(A14=Alapadatok!$A$16,$AZ$16,IF(A14=Alapadatok!$A$17,$AZ$17,IF(A14=Alapadatok!$A$18,$AZ$18,IF(A14=Alapadatok!$A$19,$AZ$19,IF(A14=Alapadatok!$A$20,$AZ$20,IF(A14=Alapadatok!$A$21,$AZ$21,IF(A14=Alapadatok!$A$22,$AZ$22,IF(A14=Alapadatok!$A$23,$AZ$23,IF(A14=Alapadatok!$A$24,$AZ$24,IF(A14=Alapadatok!$A$25,$AZ$25,IF(A14=Alapadatok!$A$26,$AZ$26,IF(A14=Alapadatok!$A$27,$AZ$27,IF(A14=Alapadatok!$A$28,$AZ$28,IF(A14=Alapadatok!$A$29,$AZ$29,""))))))))))))))))))))))))))))</f>
        <v/>
      </c>
      <c r="T14" s="47">
        <f>Table2[[#This Row],[10 mp fekvőtámasz
(db)]]</f>
        <v>13</v>
      </c>
      <c r="U14" s="50" t="str">
        <f>IF(A14=Alapadatok!$A$2,$BB$2,IF(A14=Alapadatok!$A$3,$BB$3,IF(A14=Alapadatok!$A$4,$BB$4,IF(A14=Alapadatok!$A$5,$BB$5,IF(A14=Alapadatok!$A$6,$BB$6,IF(A14=Alapadatok!$A$7,$BB$7,IF(A14=Alapadatok!$A$8,$BB$8,IF(A14=Alapadatok!$A$9,$BB$9,IF(A14=Alapadatok!$A$10,$BB$10,IF(A14=Alapadatok!$A$11,$BB$11,IF(A14=Alapadatok!$A$12,$BB$12,IF(A14=Alapadatok!$A$13,$BB$13,IF(A14=Alapadatok!$A$14,$BB$14,IF(A14=Alapadatok!$A$15,$BB$15,IF(A14=Alapadatok!$A$16,$BB$16,IF(A14=Alapadatok!$A$17,$BB$17,IF(A14=Alapadatok!$A$18,$BB$18,IF(A14=Alapadatok!$A$19,$BB$19,IF(A14=Alapadatok!$A$20,$BB$20,IF(A14=Alapadatok!$A$21,$BB$21,IF(A14=Alapadatok!$A$22,$BB$22,IF(A14=Alapadatok!$A$23,$BB$23,IF(A14=Alapadatok!$A$24,$BB$24,IF(A14=Alapadatok!$A$25,$BB$25,IF(A14=Alapadatok!$A$26,$BB$26,IF(A14=Alapadatok!$A$27,$BB$27,IF(A14=Alapadatok!$A$28,$BB$28,IF(A14=Alapadatok!$A$29,$BB$29,""))))))))))))))))))))))))))))</f>
        <v/>
      </c>
      <c r="V14" s="50">
        <f>Table2[[#This Row],[3x Súlypontemelkedés
(összesen) (cm)]]</f>
        <v>75</v>
      </c>
      <c r="W14" s="50" t="str">
        <f>IF(A14=Alapadatok!$A$2,$BD$2,IF(A14=Alapadatok!$A$3,$BD$3,IF(A14=Alapadatok!$A$4,$BD$4,IF(A14=Alapadatok!$A$5,$BD$5,IF(A14=Alapadatok!$A$6,$BD$6,IF(A14=Alapadatok!$A$7,$BD$7,IF(A14=Alapadatok!$A$8,$BD$8,IF(A14=Alapadatok!$A$9,$BD$9,IF(A14=Alapadatok!$A$10,$BD$10,IF(A14=Alapadatok!$A$11,$BD$11,IF(A14=Alapadatok!$A$12,$BD$12,IF(A14=Alapadatok!$A$13,$BD$13,IF(A14=Alapadatok!$A$14,$BD$14,IF(A14=Alapadatok!$A$15,$BD$15,IF(A14=Alapadatok!$A$16,$BD$16,IF(A14=Alapadatok!$A$17,$BD$17,IF(A14=Alapadatok!$A$18,$BD$18,IF(A14=Alapadatok!$A$19,$BD$19,IF(A14=Alapadatok!$A$20,$BD$20,IF(A14=Alapadatok!$A$21,$BD$21,IF(A14=Alapadatok!$A$22,$BD$22,IF(A14=Alapadatok!$A$23,$BD$23,IF(A14=Alapadatok!$A$24,$BD$24,IF(A14=Alapadatok!$A$25,$BD$25,IF(A14=Alapadatok!$A$26,$BD$26,IF(A14=Alapadatok!$A$27,$BD$27,IF(A14=Alapadatok!$A$28,$BD$28,IF(A14=Alapadatok!$A$29,$BD$29,""))))))))))))))))))))))))))))</f>
        <v/>
      </c>
      <c r="X14" s="50">
        <f>Table2[[#This Row],[3x 10 mp fekvőtámasz
(összesen) (db)]]</f>
        <v>39</v>
      </c>
      <c r="Y14" s="50" t="str">
        <f>IF(A14=Alapadatok!$A$2,$BF$2,IF(A14=Alapadatok!$A$3,$BF$3,IF(A14=Alapadatok!$A$4,$BF$4,IF(A14=Alapadatok!$A$5,$BF$5,IF(A14=Alapadatok!$A$6,$BF$6,IF(A14=Alapadatok!$A$7,$BF$7,IF(A14=Alapadatok!$A$8,$BF$8,IF(A14=Alapadatok!$A$9,$BF$9,IF(A14=Alapadatok!$A$10,$BF$10,IF(A14=Alapadatok!$A$11,$BF$11,IF(A14=Alapadatok!$A$12,$BF$12,IF(A14=Alapadatok!$A$13,$BF$13,IF(A14=Alapadatok!$A$14,$BF$14,IF(A14=Alapadatok!$A$15,$BF$15,IF(A14=Alapadatok!$A$16,$BF$16,IF(A14=Alapadatok!$A$17,$BF$17,IF(A14=Alapadatok!$A$18,$BF$18,IF(A14=Alapadatok!$A$19,$BF$19,IF(A14=Alapadatok!$A$20,$BF$20,IF(A14=Alapadatok!$A$21,$BF$21,IF(A14=Alapadatok!$A$22,$BF$22,IF(A14=Alapadatok!$A$23,$BF$23,IF(A14=Alapadatok!$A$24,$BF$24,IF(A14=Alapadatok!$A$25,$BF$25,IF(A14=Alapadatok!$A$26,$BF$26,IF(A14=Alapadatok!$A$27,$BF$27,IF(A14=Alapadatok!$A$28,$BF$28,IF(A14=Alapadatok!$A$29,$BF$29,""))))))))))))))))))))))))))))</f>
        <v/>
      </c>
      <c r="Z14" s="50">
        <f>Table2[[#This Row],[RHR]]</f>
        <v>68</v>
      </c>
      <c r="AA14" s="51" t="str">
        <f>IF(A14=Alapadatok!$A$2,$BH$2,IF(A14=Alapadatok!$A$3,$BH$3,IF(A14=Alapadatok!$A$4,$BH$4,IF(A14=Alapadatok!$A$5,$BH$5,IF(A14=Alapadatok!$A$6,$BH$6,IF(A14=Alapadatok!$A$7,$BH$7,IF(A14=Alapadatok!$A$8,$BH$8,IF(A14=Alapadatok!$A$9,$BH$9,IF(A14=Alapadatok!$A$10,$BH$10,IF(A14=Alapadatok!$A$11,$BH$11,IF(A14=Alapadatok!$A$12,$BH$12,IF(A14=Alapadatok!$A$13,$BH$13,IF(A14=Alapadatok!$A$14,$BH$14,IF(A14=Alapadatok!$A$15,$BH$15,IF(A14=Alapadatok!$A$16,$BH$16,IF(A14=Alapadatok!$A$17,$BH$17,IF(A14=Alapadatok!$A$18,$BH$18,IF(A14=Alapadatok!$A$19,$BH$19,IF(A14=Alapadatok!$A$20,$BH$20,IF(A14=Alapadatok!$A$21,$BH$21,IF(A14=Alapadatok!$A$22,$BH$22,IF(A14=Alapadatok!$A$23,$BH$23,IF(A14=Alapadatok!$A$24,$BH$24,IF(A14=Alapadatok!$A$25,$BH$25,IF(A14=Alapadatok!$A$26,$BH$26,IF(A14=Alapadatok!$A$27,$BH$27,IF(A14=Alapadatok!$A$28,$BH$28,IF(A14=Alapadatok!$A$29,$BH$29,""))))))))))))))))))))))))))))</f>
        <v/>
      </c>
      <c r="AB14" s="50">
        <f>Table2[[#This Row],[HRR]]</f>
        <v>14</v>
      </c>
      <c r="AC14" s="51" t="str">
        <f>IF(A14=Alapadatok!$A$2,$BJ$2,IF(A14=Alapadatok!$A$3,$BJ$3,IF(A14=Alapadatok!$A$4,$BJ$4,IF(A14=Alapadatok!$A$5,$BJ$5,IF(A14=Alapadatok!$A$6,$BJ$6,IF(A14=Alapadatok!$A$7,$BJ$7,IF(A14=Alapadatok!$A$8,$BJ$8,IF(A14=Alapadatok!$A$9,$BJ$9,IF(A14=Alapadatok!$A$10,$BJ$10,IF(A14=Alapadatok!$A$11,$BJ$11,IF(A14=Alapadatok!$A$12,$BJ$12,IF(A14=Alapadatok!$A$13,$BJ$13,IF(A14=Alapadatok!$A$14,$BJ$14,IF(A14=Alapadatok!$A$15,$BJ$15,IF(A14=Alapadatok!$A$16,$BJ$16,IF(A14=Alapadatok!$A$17,$BJ$17,IF(A14=Alapadatok!$A$18,$BJ$18,IF(A14=Alapadatok!$A$19,$BJ$19,IF(A14=Alapadatok!$A$20,$BJ$20,IF(A14=Alapadatok!$A$21,$BJ$21,IF(A14=Alapadatok!$A$22,$BJ$22,IF(A14=Alapadatok!$A$23,$BJ$23,IF(A14=Alapadatok!$A$24,$BJ$24,IF(A14=Alapadatok!$A$25,$BJ$25,IF(A14=Alapadatok!$A$26,$BJ$26,IF(A14=Alapadatok!$A$27,$BJ$27,IF(A14=Alapadatok!$A$28,$BJ$28,IF(A14=Alapadatok!$A$29,$BJ$29,""))))))))))))))))))))))))))))</f>
        <v/>
      </c>
      <c r="AD14" s="51">
        <f>Table2[[#This Row],[FMS pontszám]]</f>
        <v>11</v>
      </c>
      <c r="AE14" s="51" t="str">
        <f>Table2[[#This Row],[FMS szimmetria]]</f>
        <v>szimmetrikus</v>
      </c>
      <c r="AF14" s="143" t="str">
        <f>IF(A14=Alapadatok!$A$2,$BM$2,IF(A14=Alapadatok!$A$3,$BM$3,IF(A14=Alapadatok!$A$4,$BM$4,IF(A14=Alapadatok!$A$5,$BM$5,IF(A14=Alapadatok!$A$6,$BM$6,IF(A14=Alapadatok!$A$7,$BM$7,IF(A14=Alapadatok!$A$8,$BM$8,IF(A14=Alapadatok!$A$9,$BM$9,IF(A14=Alapadatok!$A$10,$BM$10,IF(A14=Alapadatok!$A$11,$BM$11,IF(A14=Alapadatok!$A$12,$BM$12,IF(A14=Alapadatok!$A$13,$BM$13,IF(A14=Alapadatok!$A$14,$BM$14,IF(A14=Alapadatok!$A$15,$BM$15,IF(A14=Alapadatok!$A$16,$BM$16,IF(A14=Alapadatok!$A$17,$BM$17,IF(A14=Alapadatok!$A$18,$BM$18,IF(A14=Alapadatok!$A$19,$BM$19,IF(A14=Alapadatok!$A$20,$BM$20,IF(A14=Alapadatok!$A$21,$BM$21,IF(A14=Alapadatok!$A$22,$BM$22,IF(A14=Alapadatok!$A$23,$BM$23,IF(A14=Alapadatok!$A$24,$BM$24,IF(A14=Alapadatok!$A$25,$BM$25,IF(A14=Alapadatok!$A$26,$BM$26,IF(A14=Alapadatok!$A$27,$BM$27,IF(A14=Alapadatok!$A$28,$BM$28,IF(A14=Alapadatok!$A$29,$BM$29,""))))))))))))))))))))))))))))</f>
        <v/>
      </c>
      <c r="AH14">
        <f>Alapadatok!A14</f>
        <v>0</v>
      </c>
      <c r="AI14" s="172">
        <f>Table2[[#This Row],[VO2max]]</f>
        <v>89.315895372233399</v>
      </c>
      <c r="AJ14" s="170">
        <f>IF(Alapadatok!$B14="férfi",IF(Alapadatok!$C14&lt;=29,IF(AND(0&lt;=AI14,AI14&lt;42),1,IF(AND(42&lt;=AI14,AI14&lt;46),2,IF(AND(46&lt;=AI14,AI14&lt;51),3,IF(AND(51&lt;=AI14,AI14&lt;55),4,5)))),IF(AND(30&lt;=Alapadatok!$C14,Alapadatok!$C14&lt;=39),IF(AND(0&lt;=AI14,AI14&lt;41),1,IF(AND(41&lt;=AI14,AI14&lt;44),2,IF(AND(44&lt;=AI14,AI14&lt;48),3,IF(AND(48&lt;=AI14,AI14&lt;53),4,5)))),IF(AND(40&lt;=Alapadatok!$C14,Alapadatok!$C14&lt;=49),IF(AND(0&lt;=AI14,AI14&lt;38),1,IF(AND(38&lt;=AI14,AI14&lt;42),2,IF(AND(42&lt;=AI14,AI14&lt;46),3,IF(AND(46&lt;=AI14,AI14&lt;52),4,5)))),IF(AND(50&lt;=Alapadatok!$C14,Alapadatok!$C14&lt;=59),IF(AND(0&lt;=AI14,AI14&lt;35),1,IF(AND(35&lt;=AI14,AI14&lt;38),2,IF(AND(38&lt;=AI14,AI14&lt;43),3,IF(AND(43&lt;=AI14,AI14&lt;49),4,5)))),IF(60&lt;=Alapadatok!$C14,IF(AND(0&lt;=AI14,AI14&lt;31),1,IF(AND(31&lt;=AI14,AI14&lt;35),2,IF(AND(35&lt;=AI14,AI14&lt;39),3,IF(AND(39&lt;=AI14,AI14&lt;45),4,5))))))))),IF(Alapadatok!$C14&lt;=29,IF(AND(0&lt;=AI14,AI14&lt;36),1,IF(AND(36&lt;=AI14,AI14&lt;40),2,IF(AND(40&lt;=AI14,AI14&lt;44),3,IF(AND(44&lt;=AI14,AI14&lt;49),4,5)))),IF(AND(30&lt;=Alapadatok!$C14,Alapadatok!$C14&lt;=39),IF(AND(0&lt;=AI14,AI14&lt;34),1,IF(AND(34&lt;=AI14,AI14&lt;37),2,IF(AND(37&lt;=AI14,AI14&lt;41),3,IF(AND(41&lt;=AI14,AI14&lt;45),4,5)))),IF(AND(40&lt;=Alapadatok!$C14,Alapadatok!$C14&lt;=49),IF(AND(0&lt;=AI14,AI14&lt;32),1,IF(AND(32&lt;=AI14,AI14&lt;35),2,IF(AND(35&lt;=AI14,AI14&lt;39),3,IF(AND(39&lt;=AI14,AI14&lt;44),4,5)))),IF(AND(50&lt;=Alapadatok!$C14,Alapadatok!$C14&lt;=59),IF(AND(0&lt;=AI14,AI14&lt;25),1,IF(AND(25&lt;=AI14,AI14&lt;29),2,IF(AND(29&lt;=AI14,AI14&lt;31),3,IF(AND(31&lt;=AI14,AI14&lt;34),4,5)))),IF(60&lt;=Alapadatok!$C14,IF(AND(0&lt;=AI14,AI14&lt;26),1,IF(AND(26&lt;=AI14,AI14&lt;29),2,IF(AND(29&lt;=AI14,AI14&lt;32),3,IF(AND(32&lt;=AI14,AI14&lt;35),4,5))))))))))</f>
        <v>5</v>
      </c>
      <c r="AK14" s="181">
        <f>Table2[[#This Row],[Max. fekvőtámasz
(db)]]</f>
        <v>30</v>
      </c>
      <c r="AL14" s="170">
        <f>IF(Alapadatok!$B14="férfi",IF(AND(0&lt;AK14,AK14&lt;60),1,IF(AND(60&lt;=AK14,AK14&lt;80),2,IF(AND(80&lt;=AK14,AK14&lt;100),3,IF(AND(100&lt;=AK14,AK14&lt;115),4,IF(115&lt;=AK14,5))))),IF(AND(0&lt;AK14,AK14&lt;60),1,IF(AND(60&lt;=AK14,AK14&lt;80),2,IF(AND(80&lt;=AK14,AK14&lt;100),3,IF(AND(100&lt;=AK14,AK14&lt;115),4,IF(115&lt;=AK14,5))))))</f>
        <v>1</v>
      </c>
      <c r="AM14" s="181">
        <f>Table2[[#This Row],[Max. guggolás
(db)]]</f>
        <v>30</v>
      </c>
      <c r="AN14" s="170">
        <f>IF(Alapadatok!$B14="férfi",IF(AND(0&lt;AM14,AM14&lt;60),1,IF(AND(60&lt;=AM14,AM14&lt;80),2,IF(AND(80&lt;=AM14,AM14&lt;100),3,IF(AND(100&lt;=AM14,AM14&lt;115),4,IF(115&lt;=AM14,5))))),IF(AND(0&lt;AM14,AM14&lt;40),1,IF(AND(40&lt;=AM14,AM14&lt;60),2,IF(AND(60&lt;=AM14,AM14&lt;80),3,IF(AND(80&lt;=AM14,AM14&lt;100),4,IF(100&lt;=AM14,5))))))</f>
        <v>1</v>
      </c>
      <c r="AO14" s="182">
        <f>Table2[[#This Row],[3RM Padon nyomás
(bal) (testsúly%)]]</f>
        <v>0.35714285714285715</v>
      </c>
      <c r="AP14" s="171">
        <f>IF(Alapadatok!$B14="férfi",IF(AND(0&lt;=AO14,AO14&lt;0.2),1,IF(AND(0.2&lt;=AO14,AO14&lt;0.25),2,IF(AND(0.25&lt;=AO14,AO14&lt;0.3),3,IF(AND(0.3&lt;=AO14,AO14&lt;0.35),4,IF(0.35&lt;=AO14,5))))),IF(AND(0&lt;=AO14,AO14&lt;0.1),1,IF(AND(0.1&lt;=AO14,AO14&lt;0.15),2,IF(AND(0.15&lt;=AO14,AO14&lt;0.2),3,IF(AND(0.2&lt;=AO14,AO14&lt;0.25),4,IF(0.25&lt;=AO14,5))))))</f>
        <v>5</v>
      </c>
      <c r="AQ14" s="182">
        <f>Table2[[#This Row],[3RM Padon nyomás
(jobb) (testsúly%)]]</f>
        <v>0.2857142857142857</v>
      </c>
      <c r="AR14" s="171">
        <f>IF(Alapadatok!$B14="férfi",IF(AND(0&lt;=AQ14,AQ14&lt;0.2),1,IF(AND(0.2&lt;=AQ14,AQ14&lt;0.25),2,IF(AND(0.25&lt;=AQ14,AQ14&lt;0.3),3,IF(AND(0.3&lt;=AQ14,AQ14&lt;0.35),4,IF(0.35&lt;=AQ14,5))))),IF(AND(0&lt;=AQ14,AQ14&lt;0.1),1,IF(AND(0.1&lt;=AQ14,AQ14&lt;0.15),2,IF(AND(0.15&lt;=AQ14,AQ14&lt;0.2),3,IF(AND(0.2&lt;=AQ14,AQ14&lt;0.25),4,IF(0.25&lt;=AQ14,5))))))</f>
        <v>3</v>
      </c>
      <c r="AS14" s="181">
        <f t="shared" si="0"/>
        <v>4</v>
      </c>
      <c r="AT14" s="182">
        <f>Table2[[#This Row],[3RM Egylábas deadlift
(bal) (testsúly%)]]</f>
        <v>0.7142857142857143</v>
      </c>
      <c r="AU14" s="170">
        <f>IF(Alapadatok!$B14="férfi",IF(AND(0&lt;=AT14,AT14&lt;0.8),1,IF(AND(0.8&lt;=AT14,AT14&lt;0.85),2,IF(AND(0.85&lt;=AT14,AT14&lt;0.9),3,IF(AND(0.9&lt;=AT14,AT14&lt;1),4,IF(1&lt;=AT14,5))))),IF(AND(0&lt;=AT14,AT14&lt;0.6),1,IF(AND(0.6&lt;=AT14,AT14&lt;0.65),2,IF(AND(0.65&lt;=AT14,AT14&lt;0.7),3,IF(AND(0.7&lt;=AT14,AT14&lt;0.75),4,IF(0.75&lt;=AT14,5))))))</f>
        <v>1</v>
      </c>
      <c r="AV14" s="183">
        <f>Table2[[#This Row],[3RM Egylábas deadlift
(jobb) (testsúly%)]]</f>
        <v>0.7142857142857143</v>
      </c>
      <c r="AW14" s="170">
        <f>IF(Alapadatok!$B14="férfi",IF(AND(0&lt;=AV14,AV14&lt;0.8),1,IF(AND(0.8&lt;=AV14,AV14&lt;0.85),2,IF(AND(0.85&lt;=AV14,AV14&lt;0.9),3,IF(AND(0.9&lt;=AV14,AV14&lt;1),4,IF(1&lt;=AV14,5))))),IF(AND(0&lt;=AV14,AV14&lt;0.6),1,IF(AND(0.6&lt;=AV14,AV14&lt;0.65),2,IF(AND(0.65&lt;=AV14,AV14&lt;0.7),3,IF(AND(0.7&lt;=AV14,AV14&lt;0.75),4,IF(0.75&lt;=AV14,5))))))</f>
        <v>1</v>
      </c>
      <c r="AX14" s="180">
        <f t="shared" si="1"/>
        <v>1</v>
      </c>
      <c r="AY14" s="181">
        <f>Table2[[#This Row],[Súlypontemelkedés
(cm)]]</f>
        <v>25</v>
      </c>
      <c r="AZ14" s="171">
        <f>IF(Alapadatok!$B14="férfi",IF(AND(0&lt;=AY14,AY14&lt;31),1,IF(AND(31&lt;=AY14,AY14&lt;41),2,IF(AND(41&lt;=AY14,AY14&lt;51),3,IF(AND(51&lt;=AY14,AY14&lt;61),4,IF(61&lt;=AY14,5))))),IF(AND(0&lt;=AY14,AY14&lt;21),1,IF(AND(21&lt;=AY14,AY14&lt;31),2,IF(AND(31&lt;=AY14,AY14&lt;41),3,IF(AND(41&lt;=AY14,AY14&lt;51),4,IF(51&lt;=AY14,5))))))</f>
        <v>1</v>
      </c>
      <c r="BA14" s="181">
        <f>Table2[[#This Row],[10 mp fekvőtámasz
(db)]]</f>
        <v>13</v>
      </c>
      <c r="BB14" s="174">
        <f>IF(Alapadatok!$B14="férfi",IF(AND(0&lt;=BA14,BA14&lt;12),1,IF(AND(12&lt;=BA14,BA14&lt;15),2,IF(AND(15&lt;=BA14,BA14&lt;20),3,IF(AND(20&lt;=BA14,BA14&lt;25),4,IF(25&lt;=BA14,5))))),IF(AND(0&lt;=BA14,BA14&lt;10),1,IF(AND(10&lt;=BA14,BA14&lt;12),2,IF(AND(12&lt;=BA14,BA14&lt;16),3,IF(AND(16&lt;=BA14,BA14&lt;20),4,IF(20&lt;=BA14,5))))))</f>
        <v>2</v>
      </c>
      <c r="BC14" s="184">
        <f>Table2[[#This Row],[3x Súlypontemelkedés
(összesen) (cm)]]</f>
        <v>75</v>
      </c>
      <c r="BD14" s="174">
        <f>IF(Alapadatok!$B14="férfi",IF(AND(0&lt;=BC14,BC14&lt;82),1,IF(AND(82&lt;=BC14,BC14&lt;109),2,IF(AND(109&lt;=BC14,BC14&lt;136),3,IF(AND(136&lt;=BC14,BC14&lt;163),4,IF(163&lt;=BC14,5))))),IF(AND(0&lt;=BC14,BC14&lt;53),1,IF(AND(53&lt;=BC14,BC14&lt;82),2,IF(AND(82&lt;=BC14,BC14&lt;109),3,IF(AND(109&lt;=BC14,BC14&lt;136),4,IF(136&lt;=BC14,5))))))</f>
        <v>1</v>
      </c>
      <c r="BE14" s="184">
        <f>Table2[[#This Row],[3x 10 mp fekvőtámasz
(összesen) (db)]]</f>
        <v>39</v>
      </c>
      <c r="BF14" s="174">
        <f>IF(Alapadatok!$B14="férfi",IF(AND(0&lt;=BE14,BE14&lt;32),1,IF(AND(32&lt;=BE14,BE14&lt;41),2,IF(AND(41&lt;=BE14,BE14&lt;54),3,IF(AND(54&lt;=BE14,BE14&lt;68),4,IF(68&lt;=BE14,5))))),IF(AND(0&lt;=BE14,BE14&lt;27),1,IF(AND(27&lt;=BE14,BE14&lt;32),2,IF(AND(32&lt;=BE14,BE14&lt;43),3,IF(AND(43&lt;=BE14,BE14&lt;54),4,IF(54&lt;=BE14,5))))))</f>
        <v>2</v>
      </c>
      <c r="BG14" s="184">
        <f>Table2[[#This Row],[RHR]]</f>
        <v>68</v>
      </c>
      <c r="BH14" s="185">
        <f>IF(Alapadatok!$C14&lt;=25,IF(AND(0&lt;=BG14,BG14&lt;=55),5,IF(AND(56&lt;=BG14,BG14&lt;=61),4,IF(AND(62&lt;=BG14,BG14&lt;=65),3,IF(AND(66&lt;=BG14,BG14&lt;=69),2,1)))),IF(AND(26&lt;=Alapadatok!$C14,Alapadatok!$C14&lt;=35),IF(AND(0&lt;=BG14,BG14&lt;=54),5,IF(AND(55&lt;=BG14,BG14&lt;=61),4,IF(AND(62&lt;=BG14,BG14&lt;=65),3,IF(AND(66&lt;=BG14,BG14&lt;=70),2,1)))),IF(AND(36&lt;=Alapadatok!$C14,Alapadatok!$C14&lt;=45),IF(AND(0&lt;=BG14,BG14&lt;=56),5,IF(AND(57&lt;=BG14,BG14&lt;=62),4,IF(AND(63&lt;=BG14,BG14&lt;=66),3,IF(AND(67&lt;=BG14,BG14&lt;=70),2,1)))),IF(AND(46&lt;=Alapadatok!$C14,Alapadatok!$C14&lt;=55),IF(AND(0&lt;=BG14,BG14&lt;=57),5,IF(AND(58&lt;=BG14,BG14&lt;=63),4,IF(AND(64&lt;=BG14,BG14&lt;=67),3,IF(AND(68&lt;=BG14,BG14&lt;=71),2,1)))),IF(AND(56&lt;=Alapadatok!$C14,Alapadatok!$C14&lt;=65),IF(AND(0&lt;=BG14,BG14&lt;=56),5,IF(AND(57&lt;=BG14,BG14&lt;=61),4,IF(AND(62&lt;=BG14,BG14&lt;=67),3,IF(AND(68&lt;=BG14,BG14&lt;=71),2,1)))),IF(65&lt;Alapadatok!$C14,IF(AND(0&lt;=BG14,BG14&lt;=55),5,IF(AND(56&lt;=BG14,BG14&lt;=61),4,IF(AND(62&lt;=BG14,BG14&lt;=65),3,IF(AND(66&lt;=BG14,BG14&lt;=69),2,1))))))))))</f>
        <v>2</v>
      </c>
      <c r="BI14" s="184">
        <f>Table2[[#This Row],[HRR]]</f>
        <v>14</v>
      </c>
      <c r="BJ14" s="187">
        <f t="shared" si="2"/>
        <v>1</v>
      </c>
      <c r="BK14" s="187">
        <f>Table2[[#This Row],[FMS pontszám]]</f>
        <v>11</v>
      </c>
      <c r="BL14" s="187" t="str">
        <f>Table2[[#This Row],[FMS szimmetria]]</f>
        <v>szimmetrikus</v>
      </c>
      <c r="BM14" s="193">
        <f t="shared" si="3"/>
        <v>1</v>
      </c>
    </row>
    <row r="15" spans="1:65" x14ac:dyDescent="0.2">
      <c r="A15" s="231" t="s">
        <v>161</v>
      </c>
      <c r="B15" s="68">
        <f>Table2[[#This Row],[Cooper-teszt
(méter)]]</f>
        <v>4000</v>
      </c>
      <c r="C15" s="46" t="str">
        <f>IF(A15=Alapadatok!$A$2,$AJ$2,IF(A15=Alapadatok!$A$3,$AJ$3,IF(A15=Alapadatok!$A$4,$AJ$4,IF(A15=Alapadatok!$A$5,$AJ$5,IF(A15=Alapadatok!$A$6,$AJ$6,IF(A15=Alapadatok!$A$7,$AJ$7,IF(A15=Alapadatok!$A$8,$AJ$8,IF(A15=Alapadatok!$A$9,$AJ$9,IF(A15=Alapadatok!$A$10,$AJ$10,IF(A15=Alapadatok!$A$11,$AJ$11,IF(A15=Alapadatok!$A$12,$AJ$12,IF(A15=Alapadatok!$A$13,$AJ$13,IF(A15=Alapadatok!$A$14,$AJ$14,IF(A15=Alapadatok!$A$15,$AJ$15,IF(A15=Alapadatok!$A$16,$AJ$16,IF(A15=Alapadatok!$A$17,$AJ$17,IF(A15=Alapadatok!$A$18,$AJ$18,IF(A15=Alapadatok!$A$19,$AJ$19,IF(A15=Alapadatok!$A$20,$AJ$20,IF(A15=Alapadatok!$A$21,$AJ$21,IF(A15=Alapadatok!$A$22,$AJ$22,IF(A15=Alapadatok!$A$23,$AJ$23,IF(A15=Alapadatok!$A$24,$AJ$24,IF(A15=Alapadatok!$A$25,$AJ$25,IF(A15=Alapadatok!$A$26,$AJ$26,IF(A15=Alapadatok!$A$27,$AJ$27,IF(A15=Alapadatok!$A$28,$AJ$28,IF(A15=Alapadatok!$A$29,$AJ$29,""))))))))))))))))))))))))))))</f>
        <v/>
      </c>
      <c r="D15" s="47">
        <f>Table2[[#This Row],[Max. fekvőtámasz
(db)]]</f>
        <v>90</v>
      </c>
      <c r="E15" s="46" t="str">
        <f>IF(A15=Alapadatok!$A$2,$AL$2,IF(A15=Alapadatok!$A$3,$AL$3,IF(A15=Alapadatok!$A$4,$AL$4,IF(A15=Alapadatok!$A$5,$AL$5,IF(A15=Alapadatok!$A$6,$AL$6,IF(A15=Alapadatok!$A$7,$AL$7,IF(A15=Alapadatok!$A$8,$AL$8,IF(A15=Alapadatok!$A$9,$AL$9,IF(A15=Alapadatok!$A$10,$AL$10,IF(A15=Alapadatok!$A$11,$AL$11,IF(A15=Alapadatok!$A$12,$AL$12,IF(A15=Alapadatok!$A$13,$AL$13,IF(A15=Alapadatok!$A$14,$AL$14,IF(A15=Alapadatok!$A$15,$AL$15,IF(A15=Alapadatok!$A$16,$AL$16,IF(A15=Alapadatok!$A$17,$AL$17,IF(A15=Alapadatok!$A$18,$AL$18,IF(A15=Alapadatok!$A$19,$AL$19,IF(A15=Alapadatok!$A$20,$AL$20,IF(A15=Alapadatok!$A$21,$AL$21,IF(A15=Alapadatok!$A$22,$AL$22,IF(A15=Alapadatok!$A$23,$AL$23,IF(A15=Alapadatok!$A$24,$AL$24,IF(A15=Alapadatok!$A$25,$AL$25,IF(A15=Alapadatok!$A$26,$AL$26,IF(A15=Alapadatok!$A$27,$AL$27,IF(A15=Alapadatok!$A$28,$AL$28,IF(A15=Alapadatok!$A$29,$AL$29,""))))))))))))))))))))))))))))</f>
        <v/>
      </c>
      <c r="F15" s="47">
        <f>Table2[[#This Row],[Max. guggolás
(db)]]</f>
        <v>90</v>
      </c>
      <c r="G15" s="46" t="str">
        <f>IF(A15=Alapadatok!$A$2,$AN$2,IF(A15=Alapadatok!$A$3,$AN$3,IF(A15=Alapadatok!$A$4,$AN$4,IF(A15=Alapadatok!$A$5,$AN$5,IF(A15=Alapadatok!$A$6,$AN$6,IF(A15=Alapadatok!$A$7,$AN$7,IF(A15=Alapadatok!$A$8,$AN$8,IF(A15=Alapadatok!$A$9,$AN$9,IF(A15=Alapadatok!$A$10,$AN$10,IF(A15=Alapadatok!$A$11,$AN$11,IF(A15=Alapadatok!$A$12,$AN$12,IF(A15=Alapadatok!$A$13,$AN$13,IF(A15=Alapadatok!$A$14,$AN$14,IF(A15=Alapadatok!$A$15,$AN$15,IF(A15=Alapadatok!$A$16,$AN$16,IF(A15=Alapadatok!$A$17,$AN$17,IF(A15=Alapadatok!$A$18,$AN$18,IF(A15=Alapadatok!$A$19,$AN$19,IF(A15=Alapadatok!$A$20,$AN$20,IF(A15=Alapadatok!$A$21,$AN$21,IF(A15=Alapadatok!$A$22,$AN$22,IF(A15=Alapadatok!$A$23,$AN$23,IF(A15=Alapadatok!$A$24,$AN$24,IF(A15=Alapadatok!$A$25,$AN$25,IF(A15=Alapadatok!$A$26,$AN$26,IF(A15=Alapadatok!$A$27,$AN$27,IF(A15=Alapadatok!$A$28,$AN$28,IF(A15=Alapadatok!$A$29,$AN$29,""))))))))))))))))))))))))))))</f>
        <v/>
      </c>
      <c r="H15" s="48">
        <f>Table2[[#This Row],[3RM Padon nyomás
(bal) (testsúly%)]]</f>
        <v>0.30769230769230771</v>
      </c>
      <c r="I15" s="47" t="str">
        <f>IF(A15=Alapadatok!$A$2,$AP$2,IF(A15=Alapadatok!$A$3,$AP$3,IF(A15=Alapadatok!$A$4,$AP$4,IF(A15=Alapadatok!$A$5,$AP$5,IF(A15=Alapadatok!$A$6,$AP$6,IF(A15=Alapadatok!$A$7,$AP$7,IF(A15=Alapadatok!$A$8,$AP$8,IF(A15=Alapadatok!$A$9,$AP$9,IF(A15=Alapadatok!$A$10,$AP$10,IF(A15=Alapadatok!$A$11,$AP$11,IF(A15=Alapadatok!$A$12,$AP$12,IF(A15=Alapadatok!$A$13,$AP$13,IF(A15=Alapadatok!$A$14,$AP$14,IF(A15=Alapadatok!$A$15,$AP$15,IF(A15=Alapadatok!$A$16,$AP$16,IF(A15=Alapadatok!$A$17,$AP$17,IF(A15=Alapadatok!$A$18,$AP$18,IF(A15=Alapadatok!$A$19,$AP$19,IF(A15=Alapadatok!$A$20,$AP$20,IF(A15=Alapadatok!$A$21,$AP$21,IF(A15=Alapadatok!$A$22,$AP$22,IF(A15=Alapadatok!$A$23,$AP$23,IF(A15=Alapadatok!$A$24,$AP$24,IF(A15=Alapadatok!$A$25,$AP$25,IF(A15=Alapadatok!$A$26,$AP$26,IF(A15=Alapadatok!$A$27,$AP$27,IF(A15=Alapadatok!$A$28,$AP$28,IF(A15=Alapadatok!$A$29,$AP$29,""))))))))))))))))))))))))))))</f>
        <v/>
      </c>
      <c r="J15" s="48">
        <f>Table2[[#This Row],[3RM Padon nyomás
(jobb) (testsúly%)]]</f>
        <v>0.23076923076923078</v>
      </c>
      <c r="K15" s="47" t="str">
        <f>IF(A15=Alapadatok!$A$2,$AR$2,IF(A15=Alapadatok!$A$3,$AR$3,IF(A15=Alapadatok!$A$4,$AR$4,IF(A15=Alapadatok!$A$5,$AR$5,IF(A15=Alapadatok!$A$6,$AR$6,IF(A15=Alapadatok!$A$7,$AR$7,IF(A15=Alapadatok!$A$8,$AR$8,IF(A15=Alapadatok!$A$9,$AR$9,IF(A15=Alapadatok!$A$10,$AR$10,IF(A15=Alapadatok!$A$11,$AR$11,IF(A15=Alapadatok!$A$12,$AR$12,IF(A15=Alapadatok!$A$13,$AR$13,IF(A15=Alapadatok!$A$14,$AR$14,IF(A15=Alapadatok!$A$15,$AR$15,IF(A15=Alapadatok!$A$16,$AR$16,IF(A15=Alapadatok!$A$17,$AR$17,IF(A15=Alapadatok!$A$18,$AR$18,IF(A15=Alapadatok!$A$19,$AR$19,IF(A15=Alapadatok!$A$20,$AR$20,IF(A15=Alapadatok!$A$21,$AR$21,IF(A15=Alapadatok!$A$22,$AR$22,IF(A15=Alapadatok!$A$23,$AR$23,IF(A15=Alapadatok!$A$24,$AR$24,IF(A15=Alapadatok!$A$25,$AR$25,IF(A15=Alapadatok!$A$26,$AR$26,IF(A15=Alapadatok!$A$27,$AR$27,IF(A15=Alapadatok!$A$28,$AR$28,IF(A15=Alapadatok!$A$29,$AR$29,""))))))))))))))))))))))))))))</f>
        <v/>
      </c>
      <c r="L15" s="47" t="str">
        <f>IF(A15=Alapadatok!$A$2,$AS$2,IF(A15=Alapadatok!$A$3,$AS$3,IF(A15=Alapadatok!$A$4,$AS$4,IF(A15=Alapadatok!$A$5,$AS$5,IF(A15=Alapadatok!$A$6,$AS$6,IF(A15=Alapadatok!$A$7,$AS$7,IF(A15=Alapadatok!$A$8,$AS$8,IF(A15=Alapadatok!$A$9,$AS$9,IF(A15=Alapadatok!$A$10,$AS$10,IF(A15=Alapadatok!$A$11,$AS$11,IF(A15=Alapadatok!$A$12,$AS$12,IF(A15=Alapadatok!$A$13,$AS$13,IF(A15=Alapadatok!$A$14,$AS$14,IF(A15=Alapadatok!$A$15,$AS$15,IF(A15=Alapadatok!$A$16,$AS$16,IF(A15=Alapadatok!$A$17,$AS$17,IF(A15=Alapadatok!$A$18,$AS$18,IF(A15=Alapadatok!$A$19,$AS$19,IF(A15=Alapadatok!$A$20,$AS$20,IF(A15=Alapadatok!$A$21,$AS$21,IF(A15=Alapadatok!$A$22,$AS$22,IF(A15=Alapadatok!$A$23,$AS$23,IF(A15=Alapadatok!$A$24,$AS$24,IF(A15=Alapadatok!$A$25,$AS$25,IF(A15=Alapadatok!$A$26,$AS$26,IF(A15=Alapadatok!$A$27,$AS$27,IF(A15=Alapadatok!$A$28,$AS$28,IF(A15=Alapadatok!$A$29,$AS$29,""))))))))))))))))))))))))))))</f>
        <v/>
      </c>
      <c r="M15" s="48">
        <f>Table2[[#This Row],[3RM Egylábas deadlift
(bal) (testsúly%)]]</f>
        <v>0.61538461538461542</v>
      </c>
      <c r="N15" s="46" t="str">
        <f>IF(A15=Alapadatok!$A$2,$AU$2,IF(A15=Alapadatok!$A$3,$AU$3,IF(A15=Alapadatok!$A$4,$AU$4,IF(A15=Alapadatok!$A$5,$AU$5,IF(A15=Alapadatok!$A$6,$AU$6,IF(A15=Alapadatok!$A$7,$AU$7,IF(A15=Alapadatok!$A$8,$AU$8,IF(A15=Alapadatok!$A$9,$AU$9,IF(A15=Alapadatok!$A$10,$AU$10,IF(A15=Alapadatok!$A$11,$AU$11,IF(A15=Alapadatok!$A$12,$AU$12,IF(A15=Alapadatok!$A$13,$AU$13,IF(A15=Alapadatok!$A$14,$AU$14,IF(A15=Alapadatok!$A$15,$AU$15,IF(A15=Alapadatok!$A$16,$AU$16,IF(A15=Alapadatok!$A$17,$AU$17,IF(A15=Alapadatok!$A$18,$AU$18,IF(A15=Alapadatok!$A$19,$AU$19,IF(A15=Alapadatok!$A$20,$AU$20,IF(A15=Alapadatok!$A$21,$AU$21,IF(A15=Alapadatok!$A$22,$AU$22,IF(A15=Alapadatok!$A$23,$AU$23,IF(A15=Alapadatok!$A$24,$AU$24,IF(A15=Alapadatok!$A$25,$AU$25,IF(A15=Alapadatok!$A$26,$AU$26,IF(A15=Alapadatok!$A$27,$AU$27,IF(A15=Alapadatok!$A$28,$AU$28,IF(A15=Alapadatok!$A$29,$AU$29,""))))))))))))))))))))))))))))</f>
        <v/>
      </c>
      <c r="O15" s="49">
        <f>Table2[[#This Row],[3RM Egylábas deadlift
(jobb) (testsúly%)]]</f>
        <v>0.61538461538461542</v>
      </c>
      <c r="P15" s="46" t="str">
        <f>IF(A15=Alapadatok!$A$2,$AW$2,IF(A15=Alapadatok!$A$3,$AW$3,IF(A15=Alapadatok!$A$4,$AW$4,IF(A15=Alapadatok!$A$5,$AW$5,IF(A15=Alapadatok!$A$6,$AW$6,IF(A15=Alapadatok!$A$7,$AW$7,IF(A15=Alapadatok!$A$8,$AW$8,IF(A15=Alapadatok!$A$9,$AW$9,IF(A15=Alapadatok!$A$10,$AW$10,IF(A15=Alapadatok!$A$11,$AW$11,IF(A15=Alapadatok!$A$12,$AW$12,IF(A15=Alapadatok!$A$13,$AW$13,IF(A15=Alapadatok!$A$14,$AW$14,IF(A15=Alapadatok!$A$15,$AW$15,IF(A15=Alapadatok!$A$16,$AW$16,IF(A15=Alapadatok!$A$17,$AW$17,IF(A15=Alapadatok!$A$18,$AW$18,IF(A15=Alapadatok!$A$19,$AW$19,IF(A15=Alapadatok!$A$20,$AW$20,IF(A15=Alapadatok!$A$21,$AW$21,IF(A15=Alapadatok!$A$22,$AW$22,IF(A15=Alapadatok!$A$23,$AW$23,IF(A15=Alapadatok!$A$24,$AW$24,IF(A15=Alapadatok!$A$25,$AW$25,IF(A15=Alapadatok!$A$26,$AW$26,IF(A15=Alapadatok!$A$27,$AW$27,IF(A15=Alapadatok!$A$28,$AW$28,IF(A15=Alapadatok!$A$29,$AW$29,""))))))))))))))))))))))))))))</f>
        <v/>
      </c>
      <c r="Q15" s="46" t="str">
        <f>IF(A15=Alapadatok!$A$2,$AX$2,IF(A15=Alapadatok!$A$3,$AX$3,IF(A15=Alapadatok!$A$4,$AX$4,IF(A15=Alapadatok!$A$5,$AX$5,IF(A15=Alapadatok!$A$6,$AX$6,IF(A15=Alapadatok!$A$7,$AX$7,IF(A15=Alapadatok!$A$8,$AX$8,IF(A15=Alapadatok!$A$9,$AX$9,IF(A15=Alapadatok!$A$10,$AX$10,IF(A15=Alapadatok!$A$11,$AX$11,IF(A15=Alapadatok!$A$12,$AX$12,IF(A15=Alapadatok!$A$13,$AX$13,IF(A15=Alapadatok!$A$14,$AX$14,IF(A15=Alapadatok!$A$15,$AX$15,IF(A15=Alapadatok!$A$16,$AX$16,IF(A15=Alapadatok!$A$17,$AX$17,IF(A15=Alapadatok!$A$18,$AX$18,IF(A15=Alapadatok!$A$19,$AX$19,IF(A15=Alapadatok!$A$20,$AX$20,IF(A15=Alapadatok!$A$21,$AX$21,IF(A15=Alapadatok!$A$22,$AX$22,IF(A15=Alapadatok!$A$23,$AX$23,IF(A15=Alapadatok!$A$24,$AX$24,IF(A15=Alapadatok!$A$25,$AX$25,IF(A15=Alapadatok!$A$26,$AX$26,IF(A15=Alapadatok!$A$27,$AX$27,IF(A15=Alapadatok!$A$28,$AX$28,IF(A15=Alapadatok!$A$29,$AX$29,""))))))))))))))))))))))))))))</f>
        <v/>
      </c>
      <c r="R15" s="47">
        <f>Table2[[#This Row],[Súlypontemelkedés
(cm)]]</f>
        <v>36</v>
      </c>
      <c r="S15" s="47" t="str">
        <f>IF(A15=Alapadatok!$A$2,$AZ$2,IF(A15=Alapadatok!$A$3,$AZ$3,IF(A15=Alapadatok!$A$4,$AZ$4,IF(A15=Alapadatok!$A$5,$AZ$5,IF(A15=Alapadatok!$A$6,$AZ$6,IF(A15=Alapadatok!$A$7,$AZ$7,IF(A15=Alapadatok!$A$8,$AZ$8,IF(A15=Alapadatok!$A$9,$AZ$9,IF(A15=Alapadatok!$A$10,$AZ$10,IF(A15=Alapadatok!$A$11,$AZ$11,IF(A15=Alapadatok!$A$12,$AZ$12,IF(A15=Alapadatok!$A$13,$AZ$13,IF(A15=Alapadatok!$A$14,$AZ$14,IF(A15=Alapadatok!$A$15,$AZ$15,IF(A15=Alapadatok!$A$16,$AZ$16,IF(A15=Alapadatok!$A$17,$AZ$17,IF(A15=Alapadatok!$A$18,$AZ$18,IF(A15=Alapadatok!$A$19,$AZ$19,IF(A15=Alapadatok!$A$20,$AZ$20,IF(A15=Alapadatok!$A$21,$AZ$21,IF(A15=Alapadatok!$A$22,$AZ$22,IF(A15=Alapadatok!$A$23,$AZ$23,IF(A15=Alapadatok!$A$24,$AZ$24,IF(A15=Alapadatok!$A$25,$AZ$25,IF(A15=Alapadatok!$A$26,$AZ$26,IF(A15=Alapadatok!$A$27,$AZ$27,IF(A15=Alapadatok!$A$28,$AZ$28,IF(A15=Alapadatok!$A$29,$AZ$29,""))))))))))))))))))))))))))))</f>
        <v/>
      </c>
      <c r="T15" s="47">
        <f>Table2[[#This Row],[10 mp fekvőtámasz
(db)]]</f>
        <v>11</v>
      </c>
      <c r="U15" s="50" t="str">
        <f>IF(A15=Alapadatok!$A$2,$BB$2,IF(A15=Alapadatok!$A$3,$BB$3,IF(A15=Alapadatok!$A$4,$BB$4,IF(A15=Alapadatok!$A$5,$BB$5,IF(A15=Alapadatok!$A$6,$BB$6,IF(A15=Alapadatok!$A$7,$BB$7,IF(A15=Alapadatok!$A$8,$BB$8,IF(A15=Alapadatok!$A$9,$BB$9,IF(A15=Alapadatok!$A$10,$BB$10,IF(A15=Alapadatok!$A$11,$BB$11,IF(A15=Alapadatok!$A$12,$BB$12,IF(A15=Alapadatok!$A$13,$BB$13,IF(A15=Alapadatok!$A$14,$BB$14,IF(A15=Alapadatok!$A$15,$BB$15,IF(A15=Alapadatok!$A$16,$BB$16,IF(A15=Alapadatok!$A$17,$BB$17,IF(A15=Alapadatok!$A$18,$BB$18,IF(A15=Alapadatok!$A$19,$BB$19,IF(A15=Alapadatok!$A$20,$BB$20,IF(A15=Alapadatok!$A$21,$BB$21,IF(A15=Alapadatok!$A$22,$BB$22,IF(A15=Alapadatok!$A$23,$BB$23,IF(A15=Alapadatok!$A$24,$BB$24,IF(A15=Alapadatok!$A$25,$BB$25,IF(A15=Alapadatok!$A$26,$BB$26,IF(A15=Alapadatok!$A$27,$BB$27,IF(A15=Alapadatok!$A$28,$BB$28,IF(A15=Alapadatok!$A$29,$BB$29,""))))))))))))))))))))))))))))</f>
        <v/>
      </c>
      <c r="V15" s="50">
        <f>Table2[[#This Row],[3x Súlypontemelkedés
(összesen) (cm)]]</f>
        <v>108</v>
      </c>
      <c r="W15" s="50" t="str">
        <f>IF(A15=Alapadatok!$A$2,$BD$2,IF(A15=Alapadatok!$A$3,$BD$3,IF(A15=Alapadatok!$A$4,$BD$4,IF(A15=Alapadatok!$A$5,$BD$5,IF(A15=Alapadatok!$A$6,$BD$6,IF(A15=Alapadatok!$A$7,$BD$7,IF(A15=Alapadatok!$A$8,$BD$8,IF(A15=Alapadatok!$A$9,$BD$9,IF(A15=Alapadatok!$A$10,$BD$10,IF(A15=Alapadatok!$A$11,$BD$11,IF(A15=Alapadatok!$A$12,$BD$12,IF(A15=Alapadatok!$A$13,$BD$13,IF(A15=Alapadatok!$A$14,$BD$14,IF(A15=Alapadatok!$A$15,$BD$15,IF(A15=Alapadatok!$A$16,$BD$16,IF(A15=Alapadatok!$A$17,$BD$17,IF(A15=Alapadatok!$A$18,$BD$18,IF(A15=Alapadatok!$A$19,$BD$19,IF(A15=Alapadatok!$A$20,$BD$20,IF(A15=Alapadatok!$A$21,$BD$21,IF(A15=Alapadatok!$A$22,$BD$22,IF(A15=Alapadatok!$A$23,$BD$23,IF(A15=Alapadatok!$A$24,$BD$24,IF(A15=Alapadatok!$A$25,$BD$25,IF(A15=Alapadatok!$A$26,$BD$26,IF(A15=Alapadatok!$A$27,$BD$27,IF(A15=Alapadatok!$A$28,$BD$28,IF(A15=Alapadatok!$A$29,$BD$29,""))))))))))))))))))))))))))))</f>
        <v/>
      </c>
      <c r="X15" s="50">
        <f>Table2[[#This Row],[3x 10 mp fekvőtámasz
(összesen) (db)]]</f>
        <v>33</v>
      </c>
      <c r="Y15" s="50" t="str">
        <f>IF(A15=Alapadatok!$A$2,$BF$2,IF(A15=Alapadatok!$A$3,$BF$3,IF(A15=Alapadatok!$A$4,$BF$4,IF(A15=Alapadatok!$A$5,$BF$5,IF(A15=Alapadatok!$A$6,$BF$6,IF(A15=Alapadatok!$A$7,$BF$7,IF(A15=Alapadatok!$A$8,$BF$8,IF(A15=Alapadatok!$A$9,$BF$9,IF(A15=Alapadatok!$A$10,$BF$10,IF(A15=Alapadatok!$A$11,$BF$11,IF(A15=Alapadatok!$A$12,$BF$12,IF(A15=Alapadatok!$A$13,$BF$13,IF(A15=Alapadatok!$A$14,$BF$14,IF(A15=Alapadatok!$A$15,$BF$15,IF(A15=Alapadatok!$A$16,$BF$16,IF(A15=Alapadatok!$A$17,$BF$17,IF(A15=Alapadatok!$A$18,$BF$18,IF(A15=Alapadatok!$A$19,$BF$19,IF(A15=Alapadatok!$A$20,$BF$20,IF(A15=Alapadatok!$A$21,$BF$21,IF(A15=Alapadatok!$A$22,$BF$22,IF(A15=Alapadatok!$A$23,$BF$23,IF(A15=Alapadatok!$A$24,$BF$24,IF(A15=Alapadatok!$A$25,$BF$25,IF(A15=Alapadatok!$A$26,$BF$26,IF(A15=Alapadatok!$A$27,$BF$27,IF(A15=Alapadatok!$A$28,$BF$28,IF(A15=Alapadatok!$A$29,$BF$29,""))))))))))))))))))))))))))))</f>
        <v/>
      </c>
      <c r="Z15" s="50">
        <f>Table2[[#This Row],[RHR]]</f>
        <v>71</v>
      </c>
      <c r="AA15" s="51" t="str">
        <f>IF(A15=Alapadatok!$A$2,$BH$2,IF(A15=Alapadatok!$A$3,$BH$3,IF(A15=Alapadatok!$A$4,$BH$4,IF(A15=Alapadatok!$A$5,$BH$5,IF(A15=Alapadatok!$A$6,$BH$6,IF(A15=Alapadatok!$A$7,$BH$7,IF(A15=Alapadatok!$A$8,$BH$8,IF(A15=Alapadatok!$A$9,$BH$9,IF(A15=Alapadatok!$A$10,$BH$10,IF(A15=Alapadatok!$A$11,$BH$11,IF(A15=Alapadatok!$A$12,$BH$12,IF(A15=Alapadatok!$A$13,$BH$13,IF(A15=Alapadatok!$A$14,$BH$14,IF(A15=Alapadatok!$A$15,$BH$15,IF(A15=Alapadatok!$A$16,$BH$16,IF(A15=Alapadatok!$A$17,$BH$17,IF(A15=Alapadatok!$A$18,$BH$18,IF(A15=Alapadatok!$A$19,$BH$19,IF(A15=Alapadatok!$A$20,$BH$20,IF(A15=Alapadatok!$A$21,$BH$21,IF(A15=Alapadatok!$A$22,$BH$22,IF(A15=Alapadatok!$A$23,$BH$23,IF(A15=Alapadatok!$A$24,$BH$24,IF(A15=Alapadatok!$A$25,$BH$25,IF(A15=Alapadatok!$A$26,$BH$26,IF(A15=Alapadatok!$A$27,$BH$27,IF(A15=Alapadatok!$A$28,$BH$28,IF(A15=Alapadatok!$A$29,$BH$29,""))))))))))))))))))))))))))))</f>
        <v/>
      </c>
      <c r="AB15" s="50">
        <f>Table2[[#This Row],[HRR]]</f>
        <v>20</v>
      </c>
      <c r="AC15" s="51" t="str">
        <f>IF(A15=Alapadatok!$A$2,$BJ$2,IF(A15=Alapadatok!$A$3,$BJ$3,IF(A15=Alapadatok!$A$4,$BJ$4,IF(A15=Alapadatok!$A$5,$BJ$5,IF(A15=Alapadatok!$A$6,$BJ$6,IF(A15=Alapadatok!$A$7,$BJ$7,IF(A15=Alapadatok!$A$8,$BJ$8,IF(A15=Alapadatok!$A$9,$BJ$9,IF(A15=Alapadatok!$A$10,$BJ$10,IF(A15=Alapadatok!$A$11,$BJ$11,IF(A15=Alapadatok!$A$12,$BJ$12,IF(A15=Alapadatok!$A$13,$BJ$13,IF(A15=Alapadatok!$A$14,$BJ$14,IF(A15=Alapadatok!$A$15,$BJ$15,IF(A15=Alapadatok!$A$16,$BJ$16,IF(A15=Alapadatok!$A$17,$BJ$17,IF(A15=Alapadatok!$A$18,$BJ$18,IF(A15=Alapadatok!$A$19,$BJ$19,IF(A15=Alapadatok!$A$20,$BJ$20,IF(A15=Alapadatok!$A$21,$BJ$21,IF(A15=Alapadatok!$A$22,$BJ$22,IF(A15=Alapadatok!$A$23,$BJ$23,IF(A15=Alapadatok!$A$24,$BJ$24,IF(A15=Alapadatok!$A$25,$BJ$25,IF(A15=Alapadatok!$A$26,$BJ$26,IF(A15=Alapadatok!$A$27,$BJ$27,IF(A15=Alapadatok!$A$28,$BJ$28,IF(A15=Alapadatok!$A$29,$BJ$29,""))))))))))))))))))))))))))))</f>
        <v/>
      </c>
      <c r="AD15" s="51">
        <f>Table2[[#This Row],[FMS pontszám]]</f>
        <v>11</v>
      </c>
      <c r="AE15" s="51" t="str">
        <f>Table2[[#This Row],[FMS szimmetria]]</f>
        <v>aszimmetrikus</v>
      </c>
      <c r="AF15" s="143" t="str">
        <f>IF(A15=Alapadatok!$A$2,$BM$2,IF(A15=Alapadatok!$A$3,$BM$3,IF(A15=Alapadatok!$A$4,$BM$4,IF(A15=Alapadatok!$A$5,$BM$5,IF(A15=Alapadatok!$A$6,$BM$6,IF(A15=Alapadatok!$A$7,$BM$7,IF(A15=Alapadatok!$A$8,$BM$8,IF(A15=Alapadatok!$A$9,$BM$9,IF(A15=Alapadatok!$A$10,$BM$10,IF(A15=Alapadatok!$A$11,$BM$11,IF(A15=Alapadatok!$A$12,$BM$12,IF(A15=Alapadatok!$A$13,$BM$13,IF(A15=Alapadatok!$A$14,$BM$14,IF(A15=Alapadatok!$A$15,$BM$15,IF(A15=Alapadatok!$A$16,$BM$16,IF(A15=Alapadatok!$A$17,$BM$17,IF(A15=Alapadatok!$A$18,$BM$18,IF(A15=Alapadatok!$A$19,$BM$19,IF(A15=Alapadatok!$A$20,$BM$20,IF(A15=Alapadatok!$A$21,$BM$21,IF(A15=Alapadatok!$A$22,$BM$22,IF(A15=Alapadatok!$A$23,$BM$23,IF(A15=Alapadatok!$A$24,$BM$24,IF(A15=Alapadatok!$A$25,$BM$25,IF(A15=Alapadatok!$A$26,$BM$26,IF(A15=Alapadatok!$A$27,$BM$27,IF(A15=Alapadatok!$A$28,$BM$28,IF(A15=Alapadatok!$A$29,$BM$29,""))))))))))))))))))))))))))))</f>
        <v/>
      </c>
      <c r="AH15">
        <f>Alapadatok!A15</f>
        <v>0</v>
      </c>
      <c r="AI15" s="172">
        <f>Table2[[#This Row],[VO2max]]</f>
        <v>78.137715179968708</v>
      </c>
      <c r="AJ15" s="170">
        <f>IF(Alapadatok!$B15="férfi",IF(Alapadatok!$C15&lt;=29,IF(AND(0&lt;=AI15,AI15&lt;42),1,IF(AND(42&lt;=AI15,AI15&lt;46),2,IF(AND(46&lt;=AI15,AI15&lt;51),3,IF(AND(51&lt;=AI15,AI15&lt;55),4,5)))),IF(AND(30&lt;=Alapadatok!$C15,Alapadatok!$C15&lt;=39),IF(AND(0&lt;=AI15,AI15&lt;41),1,IF(AND(41&lt;=AI15,AI15&lt;44),2,IF(AND(44&lt;=AI15,AI15&lt;48),3,IF(AND(48&lt;=AI15,AI15&lt;53),4,5)))),IF(AND(40&lt;=Alapadatok!$C15,Alapadatok!$C15&lt;=49),IF(AND(0&lt;=AI15,AI15&lt;38),1,IF(AND(38&lt;=AI15,AI15&lt;42),2,IF(AND(42&lt;=AI15,AI15&lt;46),3,IF(AND(46&lt;=AI15,AI15&lt;52),4,5)))),IF(AND(50&lt;=Alapadatok!$C15,Alapadatok!$C15&lt;=59),IF(AND(0&lt;=AI15,AI15&lt;35),1,IF(AND(35&lt;=AI15,AI15&lt;38),2,IF(AND(38&lt;=AI15,AI15&lt;43),3,IF(AND(43&lt;=AI15,AI15&lt;49),4,5)))),IF(60&lt;=Alapadatok!$C15,IF(AND(0&lt;=AI15,AI15&lt;31),1,IF(AND(31&lt;=AI15,AI15&lt;35),2,IF(AND(35&lt;=AI15,AI15&lt;39),3,IF(AND(39&lt;=AI15,AI15&lt;45),4,5))))))))),IF(Alapadatok!$C15&lt;=29,IF(AND(0&lt;=AI15,AI15&lt;36),1,IF(AND(36&lt;=AI15,AI15&lt;40),2,IF(AND(40&lt;=AI15,AI15&lt;44),3,IF(AND(44&lt;=AI15,AI15&lt;49),4,5)))),IF(AND(30&lt;=Alapadatok!$C15,Alapadatok!$C15&lt;=39),IF(AND(0&lt;=AI15,AI15&lt;34),1,IF(AND(34&lt;=AI15,AI15&lt;37),2,IF(AND(37&lt;=AI15,AI15&lt;41),3,IF(AND(41&lt;=AI15,AI15&lt;45),4,5)))),IF(AND(40&lt;=Alapadatok!$C15,Alapadatok!$C15&lt;=49),IF(AND(0&lt;=AI15,AI15&lt;32),1,IF(AND(32&lt;=AI15,AI15&lt;35),2,IF(AND(35&lt;=AI15,AI15&lt;39),3,IF(AND(39&lt;=AI15,AI15&lt;44),4,5)))),IF(AND(50&lt;=Alapadatok!$C15,Alapadatok!$C15&lt;=59),IF(AND(0&lt;=AI15,AI15&lt;25),1,IF(AND(25&lt;=AI15,AI15&lt;29),2,IF(AND(29&lt;=AI15,AI15&lt;31),3,IF(AND(31&lt;=AI15,AI15&lt;34),4,5)))),IF(60&lt;=Alapadatok!$C15,IF(AND(0&lt;=AI15,AI15&lt;26),1,IF(AND(26&lt;=AI15,AI15&lt;29),2,IF(AND(29&lt;=AI15,AI15&lt;32),3,IF(AND(32&lt;=AI15,AI15&lt;35),4,5))))))))))</f>
        <v>5</v>
      </c>
      <c r="AK15" s="181">
        <f>Table2[[#This Row],[Max. fekvőtámasz
(db)]]</f>
        <v>90</v>
      </c>
      <c r="AL15" s="170">
        <f>IF(Alapadatok!$B15="férfi",IF(AND(0&lt;AK15,AK15&lt;60),1,IF(AND(60&lt;=AK15,AK15&lt;80),2,IF(AND(80&lt;=AK15,AK15&lt;100),3,IF(AND(100&lt;=AK15,AK15&lt;115),4,IF(115&lt;=AK15,5))))),IF(AND(0&lt;AK15,AK15&lt;60),1,IF(AND(60&lt;=AK15,AK15&lt;80),2,IF(AND(80&lt;=AK15,AK15&lt;100),3,IF(AND(100&lt;=AK15,AK15&lt;115),4,IF(115&lt;=AK15,5))))))</f>
        <v>3</v>
      </c>
      <c r="AM15" s="181">
        <f>Table2[[#This Row],[Max. guggolás
(db)]]</f>
        <v>90</v>
      </c>
      <c r="AN15" s="170">
        <f>IF(Alapadatok!$B15="férfi",IF(AND(0&lt;AM15,AM15&lt;60),1,IF(AND(60&lt;=AM15,AM15&lt;80),2,IF(AND(80&lt;=AM15,AM15&lt;100),3,IF(AND(100&lt;=AM15,AM15&lt;115),4,IF(115&lt;=AM15,5))))),IF(AND(0&lt;AM15,AM15&lt;40),1,IF(AND(40&lt;=AM15,AM15&lt;60),2,IF(AND(60&lt;=AM15,AM15&lt;80),3,IF(AND(80&lt;=AM15,AM15&lt;100),4,IF(100&lt;=AM15,5))))))</f>
        <v>3</v>
      </c>
      <c r="AO15" s="182">
        <f>Table2[[#This Row],[3RM Padon nyomás
(bal) (testsúly%)]]</f>
        <v>0.30769230769230771</v>
      </c>
      <c r="AP15" s="171">
        <f>IF(Alapadatok!$B15="férfi",IF(AND(0&lt;=AO15,AO15&lt;0.2),1,IF(AND(0.2&lt;=AO15,AO15&lt;0.25),2,IF(AND(0.25&lt;=AO15,AO15&lt;0.3),3,IF(AND(0.3&lt;=AO15,AO15&lt;0.35),4,IF(0.35&lt;=AO15,5))))),IF(AND(0&lt;=AO15,AO15&lt;0.1),1,IF(AND(0.1&lt;=AO15,AO15&lt;0.15),2,IF(AND(0.15&lt;=AO15,AO15&lt;0.2),3,IF(AND(0.2&lt;=AO15,AO15&lt;0.25),4,IF(0.25&lt;=AO15,5))))))</f>
        <v>4</v>
      </c>
      <c r="AQ15" s="182">
        <f>Table2[[#This Row],[3RM Padon nyomás
(jobb) (testsúly%)]]</f>
        <v>0.23076923076923078</v>
      </c>
      <c r="AR15" s="171">
        <f>IF(Alapadatok!$B15="férfi",IF(AND(0&lt;=AQ15,AQ15&lt;0.2),1,IF(AND(0.2&lt;=AQ15,AQ15&lt;0.25),2,IF(AND(0.25&lt;=AQ15,AQ15&lt;0.3),3,IF(AND(0.3&lt;=AQ15,AQ15&lt;0.35),4,IF(0.35&lt;=AQ15,5))))),IF(AND(0&lt;=AQ15,AQ15&lt;0.1),1,IF(AND(0.1&lt;=AQ15,AQ15&lt;0.15),2,IF(AND(0.15&lt;=AQ15,AQ15&lt;0.2),3,IF(AND(0.2&lt;=AQ15,AQ15&lt;0.25),4,IF(0.25&lt;=AQ15,5))))))</f>
        <v>2</v>
      </c>
      <c r="AS15" s="181">
        <f t="shared" si="0"/>
        <v>3</v>
      </c>
      <c r="AT15" s="182">
        <f>Table2[[#This Row],[3RM Egylábas deadlift
(bal) (testsúly%)]]</f>
        <v>0.61538461538461542</v>
      </c>
      <c r="AU15" s="170">
        <f>IF(Alapadatok!$B15="férfi",IF(AND(0&lt;=AT15,AT15&lt;0.8),1,IF(AND(0.8&lt;=AT15,AT15&lt;0.85),2,IF(AND(0.85&lt;=AT15,AT15&lt;0.9),3,IF(AND(0.9&lt;=AT15,AT15&lt;1),4,IF(1&lt;=AT15,5))))),IF(AND(0&lt;=AT15,AT15&lt;0.6),1,IF(AND(0.6&lt;=AT15,AT15&lt;0.65),2,IF(AND(0.65&lt;=AT15,AT15&lt;0.7),3,IF(AND(0.7&lt;=AT15,AT15&lt;0.75),4,IF(0.75&lt;=AT15,5))))))</f>
        <v>1</v>
      </c>
      <c r="AV15" s="183">
        <f>Table2[[#This Row],[3RM Egylábas deadlift
(jobb) (testsúly%)]]</f>
        <v>0.61538461538461542</v>
      </c>
      <c r="AW15" s="170">
        <f>IF(Alapadatok!$B15="férfi",IF(AND(0&lt;=AV15,AV15&lt;0.8),1,IF(AND(0.8&lt;=AV15,AV15&lt;0.85),2,IF(AND(0.85&lt;=AV15,AV15&lt;0.9),3,IF(AND(0.9&lt;=AV15,AV15&lt;1),4,IF(1&lt;=AV15,5))))),IF(AND(0&lt;=AV15,AV15&lt;0.6),1,IF(AND(0.6&lt;=AV15,AV15&lt;0.65),2,IF(AND(0.65&lt;=AV15,AV15&lt;0.7),3,IF(AND(0.7&lt;=AV15,AV15&lt;0.75),4,IF(0.75&lt;=AV15,5))))))</f>
        <v>1</v>
      </c>
      <c r="AX15" s="180">
        <f t="shared" si="1"/>
        <v>1</v>
      </c>
      <c r="AY15" s="181">
        <f>Table2[[#This Row],[Súlypontemelkedés
(cm)]]</f>
        <v>36</v>
      </c>
      <c r="AZ15" s="171">
        <f>IF(Alapadatok!$B15="férfi",IF(AND(0&lt;=AY15,AY15&lt;31),1,IF(AND(31&lt;=AY15,AY15&lt;41),2,IF(AND(41&lt;=AY15,AY15&lt;51),3,IF(AND(51&lt;=AY15,AY15&lt;61),4,IF(61&lt;=AY15,5))))),IF(AND(0&lt;=AY15,AY15&lt;21),1,IF(AND(21&lt;=AY15,AY15&lt;31),2,IF(AND(31&lt;=AY15,AY15&lt;41),3,IF(AND(41&lt;=AY15,AY15&lt;51),4,IF(51&lt;=AY15,5))))))</f>
        <v>2</v>
      </c>
      <c r="BA15" s="181">
        <f>Table2[[#This Row],[10 mp fekvőtámasz
(db)]]</f>
        <v>11</v>
      </c>
      <c r="BB15" s="174">
        <f>IF(Alapadatok!$B15="férfi",IF(AND(0&lt;=BA15,BA15&lt;12),1,IF(AND(12&lt;=BA15,BA15&lt;15),2,IF(AND(15&lt;=BA15,BA15&lt;20),3,IF(AND(20&lt;=BA15,BA15&lt;25),4,IF(25&lt;=BA15,5))))),IF(AND(0&lt;=BA15,BA15&lt;10),1,IF(AND(10&lt;=BA15,BA15&lt;12),2,IF(AND(12&lt;=BA15,BA15&lt;16),3,IF(AND(16&lt;=BA15,BA15&lt;20),4,IF(20&lt;=BA15,5))))))</f>
        <v>1</v>
      </c>
      <c r="BC15" s="184">
        <f>Table2[[#This Row],[3x Súlypontemelkedés
(összesen) (cm)]]</f>
        <v>108</v>
      </c>
      <c r="BD15" s="174">
        <f>IF(Alapadatok!$B15="férfi",IF(AND(0&lt;=BC15,BC15&lt;82),1,IF(AND(82&lt;=BC15,BC15&lt;109),2,IF(AND(109&lt;=BC15,BC15&lt;136),3,IF(AND(136&lt;=BC15,BC15&lt;163),4,IF(163&lt;=BC15,5))))),IF(AND(0&lt;=BC15,BC15&lt;53),1,IF(AND(53&lt;=BC15,BC15&lt;82),2,IF(AND(82&lt;=BC15,BC15&lt;109),3,IF(AND(109&lt;=BC15,BC15&lt;136),4,IF(136&lt;=BC15,5))))))</f>
        <v>2</v>
      </c>
      <c r="BE15" s="184">
        <f>Table2[[#This Row],[3x 10 mp fekvőtámasz
(összesen) (db)]]</f>
        <v>33</v>
      </c>
      <c r="BF15" s="174">
        <f>IF(Alapadatok!$B15="férfi",IF(AND(0&lt;=BE15,BE15&lt;32),1,IF(AND(32&lt;=BE15,BE15&lt;41),2,IF(AND(41&lt;=BE15,BE15&lt;54),3,IF(AND(54&lt;=BE15,BE15&lt;68),4,IF(68&lt;=BE15,5))))),IF(AND(0&lt;=BE15,BE15&lt;27),1,IF(AND(27&lt;=BE15,BE15&lt;32),2,IF(AND(32&lt;=BE15,BE15&lt;43),3,IF(AND(43&lt;=BE15,BE15&lt;54),4,IF(54&lt;=BE15,5))))))</f>
        <v>2</v>
      </c>
      <c r="BG15" s="184">
        <f>Table2[[#This Row],[RHR]]</f>
        <v>71</v>
      </c>
      <c r="BH15" s="185">
        <f>IF(Alapadatok!$C15&lt;=25,IF(AND(0&lt;=BG15,BG15&lt;=55),5,IF(AND(56&lt;=BG15,BG15&lt;=61),4,IF(AND(62&lt;=BG15,BG15&lt;=65),3,IF(AND(66&lt;=BG15,BG15&lt;=69),2,1)))),IF(AND(26&lt;=Alapadatok!$C15,Alapadatok!$C15&lt;=35),IF(AND(0&lt;=BG15,BG15&lt;=54),5,IF(AND(55&lt;=BG15,BG15&lt;=61),4,IF(AND(62&lt;=BG15,BG15&lt;=65),3,IF(AND(66&lt;=BG15,BG15&lt;=70),2,1)))),IF(AND(36&lt;=Alapadatok!$C15,Alapadatok!$C15&lt;=45),IF(AND(0&lt;=BG15,BG15&lt;=56),5,IF(AND(57&lt;=BG15,BG15&lt;=62),4,IF(AND(63&lt;=BG15,BG15&lt;=66),3,IF(AND(67&lt;=BG15,BG15&lt;=70),2,1)))),IF(AND(46&lt;=Alapadatok!$C15,Alapadatok!$C15&lt;=55),IF(AND(0&lt;=BG15,BG15&lt;=57),5,IF(AND(58&lt;=BG15,BG15&lt;=63),4,IF(AND(64&lt;=BG15,BG15&lt;=67),3,IF(AND(68&lt;=BG15,BG15&lt;=71),2,1)))),IF(AND(56&lt;=Alapadatok!$C15,Alapadatok!$C15&lt;=65),IF(AND(0&lt;=BG15,BG15&lt;=56),5,IF(AND(57&lt;=BG15,BG15&lt;=61),4,IF(AND(62&lt;=BG15,BG15&lt;=67),3,IF(AND(68&lt;=BG15,BG15&lt;=71),2,1)))),IF(65&lt;Alapadatok!$C15,IF(AND(0&lt;=BG15,BG15&lt;=55),5,IF(AND(56&lt;=BG15,BG15&lt;=61),4,IF(AND(62&lt;=BG15,BG15&lt;=65),3,IF(AND(66&lt;=BG15,BG15&lt;=69),2,1))))))))))</f>
        <v>1</v>
      </c>
      <c r="BI15" s="184">
        <f>Table2[[#This Row],[HRR]]</f>
        <v>20</v>
      </c>
      <c r="BJ15" s="187">
        <f t="shared" si="2"/>
        <v>1</v>
      </c>
      <c r="BK15" s="187">
        <f>Table2[[#This Row],[FMS pontszám]]</f>
        <v>11</v>
      </c>
      <c r="BL15" s="187" t="str">
        <f>Table2[[#This Row],[FMS szimmetria]]</f>
        <v>aszimmetrikus</v>
      </c>
      <c r="BM15" s="193">
        <f t="shared" si="3"/>
        <v>1</v>
      </c>
    </row>
    <row r="16" spans="1:65" x14ac:dyDescent="0.2">
      <c r="A16" s="231" t="s">
        <v>162</v>
      </c>
      <c r="B16" s="68">
        <f>Table2[[#This Row],[Cooper-teszt
(méter)]]</f>
        <v>3500</v>
      </c>
      <c r="C16" s="46" t="str">
        <f>IF(A16=Alapadatok!$A$2,$AJ$2,IF(A16=Alapadatok!$A$3,$AJ$3,IF(A16=Alapadatok!$A$4,$AJ$4,IF(A16=Alapadatok!$A$5,$AJ$5,IF(A16=Alapadatok!$A$6,$AJ$6,IF(A16=Alapadatok!$A$7,$AJ$7,IF(A16=Alapadatok!$A$8,$AJ$8,IF(A16=Alapadatok!$A$9,$AJ$9,IF(A16=Alapadatok!$A$10,$AJ$10,IF(A16=Alapadatok!$A$11,$AJ$11,IF(A16=Alapadatok!$A$12,$AJ$12,IF(A16=Alapadatok!$A$13,$AJ$13,IF(A16=Alapadatok!$A$14,$AJ$14,IF(A16=Alapadatok!$A$15,$AJ$15,IF(A16=Alapadatok!$A$16,$AJ$16,IF(A16=Alapadatok!$A$17,$AJ$17,IF(A16=Alapadatok!$A$18,$AJ$18,IF(A16=Alapadatok!$A$19,$AJ$19,IF(A16=Alapadatok!$A$20,$AJ$20,IF(A16=Alapadatok!$A$21,$AJ$21,IF(A16=Alapadatok!$A$22,$AJ$22,IF(A16=Alapadatok!$A$23,$AJ$23,IF(A16=Alapadatok!$A$24,$AJ$24,IF(A16=Alapadatok!$A$25,$AJ$25,IF(A16=Alapadatok!$A$26,$AJ$26,IF(A16=Alapadatok!$A$27,$AJ$27,IF(A16=Alapadatok!$A$28,$AJ$28,IF(A16=Alapadatok!$A$29,$AJ$29,""))))))))))))))))))))))))))))</f>
        <v/>
      </c>
      <c r="D16" s="47">
        <f>Table2[[#This Row],[Max. fekvőtámasz
(db)]]</f>
        <v>70</v>
      </c>
      <c r="E16" s="46" t="str">
        <f>IF(A16=Alapadatok!$A$2,$AL$2,IF(A16=Alapadatok!$A$3,$AL$3,IF(A16=Alapadatok!$A$4,$AL$4,IF(A16=Alapadatok!$A$5,$AL$5,IF(A16=Alapadatok!$A$6,$AL$6,IF(A16=Alapadatok!$A$7,$AL$7,IF(A16=Alapadatok!$A$8,$AL$8,IF(A16=Alapadatok!$A$9,$AL$9,IF(A16=Alapadatok!$A$10,$AL$10,IF(A16=Alapadatok!$A$11,$AL$11,IF(A16=Alapadatok!$A$12,$AL$12,IF(A16=Alapadatok!$A$13,$AL$13,IF(A16=Alapadatok!$A$14,$AL$14,IF(A16=Alapadatok!$A$15,$AL$15,IF(A16=Alapadatok!$A$16,$AL$16,IF(A16=Alapadatok!$A$17,$AL$17,IF(A16=Alapadatok!$A$18,$AL$18,IF(A16=Alapadatok!$A$19,$AL$19,IF(A16=Alapadatok!$A$20,$AL$20,IF(A16=Alapadatok!$A$21,$AL$21,IF(A16=Alapadatok!$A$22,$AL$22,IF(A16=Alapadatok!$A$23,$AL$23,IF(A16=Alapadatok!$A$24,$AL$24,IF(A16=Alapadatok!$A$25,$AL$25,IF(A16=Alapadatok!$A$26,$AL$26,IF(A16=Alapadatok!$A$27,$AL$27,IF(A16=Alapadatok!$A$28,$AL$28,IF(A16=Alapadatok!$A$29,$AL$29,""))))))))))))))))))))))))))))</f>
        <v/>
      </c>
      <c r="F16" s="47">
        <f>Table2[[#This Row],[Max. guggolás
(db)]]</f>
        <v>70</v>
      </c>
      <c r="G16" s="46" t="str">
        <f>IF(A16=Alapadatok!$A$2,$AN$2,IF(A16=Alapadatok!$A$3,$AN$3,IF(A16=Alapadatok!$A$4,$AN$4,IF(A16=Alapadatok!$A$5,$AN$5,IF(A16=Alapadatok!$A$6,$AN$6,IF(A16=Alapadatok!$A$7,$AN$7,IF(A16=Alapadatok!$A$8,$AN$8,IF(A16=Alapadatok!$A$9,$AN$9,IF(A16=Alapadatok!$A$10,$AN$10,IF(A16=Alapadatok!$A$11,$AN$11,IF(A16=Alapadatok!$A$12,$AN$12,IF(A16=Alapadatok!$A$13,$AN$13,IF(A16=Alapadatok!$A$14,$AN$14,IF(A16=Alapadatok!$A$15,$AN$15,IF(A16=Alapadatok!$A$16,$AN$16,IF(A16=Alapadatok!$A$17,$AN$17,IF(A16=Alapadatok!$A$18,$AN$18,IF(A16=Alapadatok!$A$19,$AN$19,IF(A16=Alapadatok!$A$20,$AN$20,IF(A16=Alapadatok!$A$21,$AN$21,IF(A16=Alapadatok!$A$22,$AN$22,IF(A16=Alapadatok!$A$23,$AN$23,IF(A16=Alapadatok!$A$24,$AN$24,IF(A16=Alapadatok!$A$25,$AN$25,IF(A16=Alapadatok!$A$26,$AN$26,IF(A16=Alapadatok!$A$27,$AN$27,IF(A16=Alapadatok!$A$28,$AN$28,IF(A16=Alapadatok!$A$29,$AN$29,""))))))))))))))))))))))))))))</f>
        <v/>
      </c>
      <c r="H16" s="48">
        <f>Table2[[#This Row],[3RM Padon nyomás
(bal) (testsúly%)]]</f>
        <v>0.5</v>
      </c>
      <c r="I16" s="47" t="str">
        <f>IF(A16=Alapadatok!$A$2,$AP$2,IF(A16=Alapadatok!$A$3,$AP$3,IF(A16=Alapadatok!$A$4,$AP$4,IF(A16=Alapadatok!$A$5,$AP$5,IF(A16=Alapadatok!$A$6,$AP$6,IF(A16=Alapadatok!$A$7,$AP$7,IF(A16=Alapadatok!$A$8,$AP$8,IF(A16=Alapadatok!$A$9,$AP$9,IF(A16=Alapadatok!$A$10,$AP$10,IF(A16=Alapadatok!$A$11,$AP$11,IF(A16=Alapadatok!$A$12,$AP$12,IF(A16=Alapadatok!$A$13,$AP$13,IF(A16=Alapadatok!$A$14,$AP$14,IF(A16=Alapadatok!$A$15,$AP$15,IF(A16=Alapadatok!$A$16,$AP$16,IF(A16=Alapadatok!$A$17,$AP$17,IF(A16=Alapadatok!$A$18,$AP$18,IF(A16=Alapadatok!$A$19,$AP$19,IF(A16=Alapadatok!$A$20,$AP$20,IF(A16=Alapadatok!$A$21,$AP$21,IF(A16=Alapadatok!$A$22,$AP$22,IF(A16=Alapadatok!$A$23,$AP$23,IF(A16=Alapadatok!$A$24,$AP$24,IF(A16=Alapadatok!$A$25,$AP$25,IF(A16=Alapadatok!$A$26,$AP$26,IF(A16=Alapadatok!$A$27,$AP$27,IF(A16=Alapadatok!$A$28,$AP$28,IF(A16=Alapadatok!$A$29,$AP$29,""))))))))))))))))))))))))))))</f>
        <v/>
      </c>
      <c r="J16" s="48">
        <f>Table2[[#This Row],[3RM Padon nyomás
(jobb) (testsúly%)]]</f>
        <v>0.4</v>
      </c>
      <c r="K16" s="47" t="str">
        <f>IF(A16=Alapadatok!$A$2,$AR$2,IF(A16=Alapadatok!$A$3,$AR$3,IF(A16=Alapadatok!$A$4,$AR$4,IF(A16=Alapadatok!$A$5,$AR$5,IF(A16=Alapadatok!$A$6,$AR$6,IF(A16=Alapadatok!$A$7,$AR$7,IF(A16=Alapadatok!$A$8,$AR$8,IF(A16=Alapadatok!$A$9,$AR$9,IF(A16=Alapadatok!$A$10,$AR$10,IF(A16=Alapadatok!$A$11,$AR$11,IF(A16=Alapadatok!$A$12,$AR$12,IF(A16=Alapadatok!$A$13,$AR$13,IF(A16=Alapadatok!$A$14,$AR$14,IF(A16=Alapadatok!$A$15,$AR$15,IF(A16=Alapadatok!$A$16,$AR$16,IF(A16=Alapadatok!$A$17,$AR$17,IF(A16=Alapadatok!$A$18,$AR$18,IF(A16=Alapadatok!$A$19,$AR$19,IF(A16=Alapadatok!$A$20,$AR$20,IF(A16=Alapadatok!$A$21,$AR$21,IF(A16=Alapadatok!$A$22,$AR$22,IF(A16=Alapadatok!$A$23,$AR$23,IF(A16=Alapadatok!$A$24,$AR$24,IF(A16=Alapadatok!$A$25,$AR$25,IF(A16=Alapadatok!$A$26,$AR$26,IF(A16=Alapadatok!$A$27,$AR$27,IF(A16=Alapadatok!$A$28,$AR$28,IF(A16=Alapadatok!$A$29,$AR$29,""))))))))))))))))))))))))))))</f>
        <v/>
      </c>
      <c r="L16" s="47" t="str">
        <f>IF(A16=Alapadatok!$A$2,$AS$2,IF(A16=Alapadatok!$A$3,$AS$3,IF(A16=Alapadatok!$A$4,$AS$4,IF(A16=Alapadatok!$A$5,$AS$5,IF(A16=Alapadatok!$A$6,$AS$6,IF(A16=Alapadatok!$A$7,$AS$7,IF(A16=Alapadatok!$A$8,$AS$8,IF(A16=Alapadatok!$A$9,$AS$9,IF(A16=Alapadatok!$A$10,$AS$10,IF(A16=Alapadatok!$A$11,$AS$11,IF(A16=Alapadatok!$A$12,$AS$12,IF(A16=Alapadatok!$A$13,$AS$13,IF(A16=Alapadatok!$A$14,$AS$14,IF(A16=Alapadatok!$A$15,$AS$15,IF(A16=Alapadatok!$A$16,$AS$16,IF(A16=Alapadatok!$A$17,$AS$17,IF(A16=Alapadatok!$A$18,$AS$18,IF(A16=Alapadatok!$A$19,$AS$19,IF(A16=Alapadatok!$A$20,$AS$20,IF(A16=Alapadatok!$A$21,$AS$21,IF(A16=Alapadatok!$A$22,$AS$22,IF(A16=Alapadatok!$A$23,$AS$23,IF(A16=Alapadatok!$A$24,$AS$24,IF(A16=Alapadatok!$A$25,$AS$25,IF(A16=Alapadatok!$A$26,$AS$26,IF(A16=Alapadatok!$A$27,$AS$27,IF(A16=Alapadatok!$A$28,$AS$28,IF(A16=Alapadatok!$A$29,$AS$29,""))))))))))))))))))))))))))))</f>
        <v/>
      </c>
      <c r="M16" s="48">
        <f>Table2[[#This Row],[3RM Egylábas deadlift
(bal) (testsúly%)]]</f>
        <v>1</v>
      </c>
      <c r="N16" s="46" t="str">
        <f>IF(A16=Alapadatok!$A$2,$AU$2,IF(A16=Alapadatok!$A$3,$AU$3,IF(A16=Alapadatok!$A$4,$AU$4,IF(A16=Alapadatok!$A$5,$AU$5,IF(A16=Alapadatok!$A$6,$AU$6,IF(A16=Alapadatok!$A$7,$AU$7,IF(A16=Alapadatok!$A$8,$AU$8,IF(A16=Alapadatok!$A$9,$AU$9,IF(A16=Alapadatok!$A$10,$AU$10,IF(A16=Alapadatok!$A$11,$AU$11,IF(A16=Alapadatok!$A$12,$AU$12,IF(A16=Alapadatok!$A$13,$AU$13,IF(A16=Alapadatok!$A$14,$AU$14,IF(A16=Alapadatok!$A$15,$AU$15,IF(A16=Alapadatok!$A$16,$AU$16,IF(A16=Alapadatok!$A$17,$AU$17,IF(A16=Alapadatok!$A$18,$AU$18,IF(A16=Alapadatok!$A$19,$AU$19,IF(A16=Alapadatok!$A$20,$AU$20,IF(A16=Alapadatok!$A$21,$AU$21,IF(A16=Alapadatok!$A$22,$AU$22,IF(A16=Alapadatok!$A$23,$AU$23,IF(A16=Alapadatok!$A$24,$AU$24,IF(A16=Alapadatok!$A$25,$AU$25,IF(A16=Alapadatok!$A$26,$AU$26,IF(A16=Alapadatok!$A$27,$AU$27,IF(A16=Alapadatok!$A$28,$AU$28,IF(A16=Alapadatok!$A$29,$AU$29,""))))))))))))))))))))))))))))</f>
        <v/>
      </c>
      <c r="O16" s="49">
        <f>Table2[[#This Row],[3RM Egylábas deadlift
(jobb) (testsúly%)]]</f>
        <v>1</v>
      </c>
      <c r="P16" s="46" t="str">
        <f>IF(A16=Alapadatok!$A$2,$AW$2,IF(A16=Alapadatok!$A$3,$AW$3,IF(A16=Alapadatok!$A$4,$AW$4,IF(A16=Alapadatok!$A$5,$AW$5,IF(A16=Alapadatok!$A$6,$AW$6,IF(A16=Alapadatok!$A$7,$AW$7,IF(A16=Alapadatok!$A$8,$AW$8,IF(A16=Alapadatok!$A$9,$AW$9,IF(A16=Alapadatok!$A$10,$AW$10,IF(A16=Alapadatok!$A$11,$AW$11,IF(A16=Alapadatok!$A$12,$AW$12,IF(A16=Alapadatok!$A$13,$AW$13,IF(A16=Alapadatok!$A$14,$AW$14,IF(A16=Alapadatok!$A$15,$AW$15,IF(A16=Alapadatok!$A$16,$AW$16,IF(A16=Alapadatok!$A$17,$AW$17,IF(A16=Alapadatok!$A$18,$AW$18,IF(A16=Alapadatok!$A$19,$AW$19,IF(A16=Alapadatok!$A$20,$AW$20,IF(A16=Alapadatok!$A$21,$AW$21,IF(A16=Alapadatok!$A$22,$AW$22,IF(A16=Alapadatok!$A$23,$AW$23,IF(A16=Alapadatok!$A$24,$AW$24,IF(A16=Alapadatok!$A$25,$AW$25,IF(A16=Alapadatok!$A$26,$AW$26,IF(A16=Alapadatok!$A$27,$AW$27,IF(A16=Alapadatok!$A$28,$AW$28,IF(A16=Alapadatok!$A$29,$AW$29,""))))))))))))))))))))))))))))</f>
        <v/>
      </c>
      <c r="Q16" s="46" t="str">
        <f>IF(A16=Alapadatok!$A$2,$AX$2,IF(A16=Alapadatok!$A$3,$AX$3,IF(A16=Alapadatok!$A$4,$AX$4,IF(A16=Alapadatok!$A$5,$AX$5,IF(A16=Alapadatok!$A$6,$AX$6,IF(A16=Alapadatok!$A$7,$AX$7,IF(A16=Alapadatok!$A$8,$AX$8,IF(A16=Alapadatok!$A$9,$AX$9,IF(A16=Alapadatok!$A$10,$AX$10,IF(A16=Alapadatok!$A$11,$AX$11,IF(A16=Alapadatok!$A$12,$AX$12,IF(A16=Alapadatok!$A$13,$AX$13,IF(A16=Alapadatok!$A$14,$AX$14,IF(A16=Alapadatok!$A$15,$AX$15,IF(A16=Alapadatok!$A$16,$AX$16,IF(A16=Alapadatok!$A$17,$AX$17,IF(A16=Alapadatok!$A$18,$AX$18,IF(A16=Alapadatok!$A$19,$AX$19,IF(A16=Alapadatok!$A$20,$AX$20,IF(A16=Alapadatok!$A$21,$AX$21,IF(A16=Alapadatok!$A$22,$AX$22,IF(A16=Alapadatok!$A$23,$AX$23,IF(A16=Alapadatok!$A$24,$AX$24,IF(A16=Alapadatok!$A$25,$AX$25,IF(A16=Alapadatok!$A$26,$AX$26,IF(A16=Alapadatok!$A$27,$AX$27,IF(A16=Alapadatok!$A$28,$AX$28,IF(A16=Alapadatok!$A$29,$AX$29,""))))))))))))))))))))))))))))</f>
        <v/>
      </c>
      <c r="R16" s="47">
        <f>Table2[[#This Row],[Súlypontemelkedés
(cm)]]</f>
        <v>41</v>
      </c>
      <c r="S16" s="47" t="str">
        <f>IF(A16=Alapadatok!$A$2,$AZ$2,IF(A16=Alapadatok!$A$3,$AZ$3,IF(A16=Alapadatok!$A$4,$AZ$4,IF(A16=Alapadatok!$A$5,$AZ$5,IF(A16=Alapadatok!$A$6,$AZ$6,IF(A16=Alapadatok!$A$7,$AZ$7,IF(A16=Alapadatok!$A$8,$AZ$8,IF(A16=Alapadatok!$A$9,$AZ$9,IF(A16=Alapadatok!$A$10,$AZ$10,IF(A16=Alapadatok!$A$11,$AZ$11,IF(A16=Alapadatok!$A$12,$AZ$12,IF(A16=Alapadatok!$A$13,$AZ$13,IF(A16=Alapadatok!$A$14,$AZ$14,IF(A16=Alapadatok!$A$15,$AZ$15,IF(A16=Alapadatok!$A$16,$AZ$16,IF(A16=Alapadatok!$A$17,$AZ$17,IF(A16=Alapadatok!$A$18,$AZ$18,IF(A16=Alapadatok!$A$19,$AZ$19,IF(A16=Alapadatok!$A$20,$AZ$20,IF(A16=Alapadatok!$A$21,$AZ$21,IF(A16=Alapadatok!$A$22,$AZ$22,IF(A16=Alapadatok!$A$23,$AZ$23,IF(A16=Alapadatok!$A$24,$AZ$24,IF(A16=Alapadatok!$A$25,$AZ$25,IF(A16=Alapadatok!$A$26,$AZ$26,IF(A16=Alapadatok!$A$27,$AZ$27,IF(A16=Alapadatok!$A$28,$AZ$28,IF(A16=Alapadatok!$A$29,$AZ$29,""))))))))))))))))))))))))))))</f>
        <v/>
      </c>
      <c r="T16" s="47">
        <f>Table2[[#This Row],[10 mp fekvőtámasz
(db)]]</f>
        <v>14</v>
      </c>
      <c r="U16" s="50" t="str">
        <f>IF(A16=Alapadatok!$A$2,$BB$2,IF(A16=Alapadatok!$A$3,$BB$3,IF(A16=Alapadatok!$A$4,$BB$4,IF(A16=Alapadatok!$A$5,$BB$5,IF(A16=Alapadatok!$A$6,$BB$6,IF(A16=Alapadatok!$A$7,$BB$7,IF(A16=Alapadatok!$A$8,$BB$8,IF(A16=Alapadatok!$A$9,$BB$9,IF(A16=Alapadatok!$A$10,$BB$10,IF(A16=Alapadatok!$A$11,$BB$11,IF(A16=Alapadatok!$A$12,$BB$12,IF(A16=Alapadatok!$A$13,$BB$13,IF(A16=Alapadatok!$A$14,$BB$14,IF(A16=Alapadatok!$A$15,$BB$15,IF(A16=Alapadatok!$A$16,$BB$16,IF(A16=Alapadatok!$A$17,$BB$17,IF(A16=Alapadatok!$A$18,$BB$18,IF(A16=Alapadatok!$A$19,$BB$19,IF(A16=Alapadatok!$A$20,$BB$20,IF(A16=Alapadatok!$A$21,$BB$21,IF(A16=Alapadatok!$A$22,$BB$22,IF(A16=Alapadatok!$A$23,$BB$23,IF(A16=Alapadatok!$A$24,$BB$24,IF(A16=Alapadatok!$A$25,$BB$25,IF(A16=Alapadatok!$A$26,$BB$26,IF(A16=Alapadatok!$A$27,$BB$27,IF(A16=Alapadatok!$A$28,$BB$28,IF(A16=Alapadatok!$A$29,$BB$29,""))))))))))))))))))))))))))))</f>
        <v/>
      </c>
      <c r="V16" s="50">
        <f>Table2[[#This Row],[3x Súlypontemelkedés
(összesen) (cm)]]</f>
        <v>123</v>
      </c>
      <c r="W16" s="50" t="str">
        <f>IF(A16=Alapadatok!$A$2,$BD$2,IF(A16=Alapadatok!$A$3,$BD$3,IF(A16=Alapadatok!$A$4,$BD$4,IF(A16=Alapadatok!$A$5,$BD$5,IF(A16=Alapadatok!$A$6,$BD$6,IF(A16=Alapadatok!$A$7,$BD$7,IF(A16=Alapadatok!$A$8,$BD$8,IF(A16=Alapadatok!$A$9,$BD$9,IF(A16=Alapadatok!$A$10,$BD$10,IF(A16=Alapadatok!$A$11,$BD$11,IF(A16=Alapadatok!$A$12,$BD$12,IF(A16=Alapadatok!$A$13,$BD$13,IF(A16=Alapadatok!$A$14,$BD$14,IF(A16=Alapadatok!$A$15,$BD$15,IF(A16=Alapadatok!$A$16,$BD$16,IF(A16=Alapadatok!$A$17,$BD$17,IF(A16=Alapadatok!$A$18,$BD$18,IF(A16=Alapadatok!$A$19,$BD$19,IF(A16=Alapadatok!$A$20,$BD$20,IF(A16=Alapadatok!$A$21,$BD$21,IF(A16=Alapadatok!$A$22,$BD$22,IF(A16=Alapadatok!$A$23,$BD$23,IF(A16=Alapadatok!$A$24,$BD$24,IF(A16=Alapadatok!$A$25,$BD$25,IF(A16=Alapadatok!$A$26,$BD$26,IF(A16=Alapadatok!$A$27,$BD$27,IF(A16=Alapadatok!$A$28,$BD$28,IF(A16=Alapadatok!$A$29,$BD$29,""))))))))))))))))))))))))))))</f>
        <v/>
      </c>
      <c r="X16" s="50">
        <f>Table2[[#This Row],[3x 10 mp fekvőtámasz
(összesen) (db)]]</f>
        <v>42</v>
      </c>
      <c r="Y16" s="50" t="str">
        <f>IF(A16=Alapadatok!$A$2,$BF$2,IF(A16=Alapadatok!$A$3,$BF$3,IF(A16=Alapadatok!$A$4,$BF$4,IF(A16=Alapadatok!$A$5,$BF$5,IF(A16=Alapadatok!$A$6,$BF$6,IF(A16=Alapadatok!$A$7,$BF$7,IF(A16=Alapadatok!$A$8,$BF$8,IF(A16=Alapadatok!$A$9,$BF$9,IF(A16=Alapadatok!$A$10,$BF$10,IF(A16=Alapadatok!$A$11,$BF$11,IF(A16=Alapadatok!$A$12,$BF$12,IF(A16=Alapadatok!$A$13,$BF$13,IF(A16=Alapadatok!$A$14,$BF$14,IF(A16=Alapadatok!$A$15,$BF$15,IF(A16=Alapadatok!$A$16,$BF$16,IF(A16=Alapadatok!$A$17,$BF$17,IF(A16=Alapadatok!$A$18,$BF$18,IF(A16=Alapadatok!$A$19,$BF$19,IF(A16=Alapadatok!$A$20,$BF$20,IF(A16=Alapadatok!$A$21,$BF$21,IF(A16=Alapadatok!$A$22,$BF$22,IF(A16=Alapadatok!$A$23,$BF$23,IF(A16=Alapadatok!$A$24,$BF$24,IF(A16=Alapadatok!$A$25,$BF$25,IF(A16=Alapadatok!$A$26,$BF$26,IF(A16=Alapadatok!$A$27,$BF$27,IF(A16=Alapadatok!$A$28,$BF$28,IF(A16=Alapadatok!$A$29,$BF$29,""))))))))))))))))))))))))))))</f>
        <v/>
      </c>
      <c r="Z16" s="50">
        <f>Table2[[#This Row],[RHR]]</f>
        <v>58</v>
      </c>
      <c r="AA16" s="51" t="str">
        <f>IF(A16=Alapadatok!$A$2,$BH$2,IF(A16=Alapadatok!$A$3,$BH$3,IF(A16=Alapadatok!$A$4,$BH$4,IF(A16=Alapadatok!$A$5,$BH$5,IF(A16=Alapadatok!$A$6,$BH$6,IF(A16=Alapadatok!$A$7,$BH$7,IF(A16=Alapadatok!$A$8,$BH$8,IF(A16=Alapadatok!$A$9,$BH$9,IF(A16=Alapadatok!$A$10,$BH$10,IF(A16=Alapadatok!$A$11,$BH$11,IF(A16=Alapadatok!$A$12,$BH$12,IF(A16=Alapadatok!$A$13,$BH$13,IF(A16=Alapadatok!$A$14,$BH$14,IF(A16=Alapadatok!$A$15,$BH$15,IF(A16=Alapadatok!$A$16,$BH$16,IF(A16=Alapadatok!$A$17,$BH$17,IF(A16=Alapadatok!$A$18,$BH$18,IF(A16=Alapadatok!$A$19,$BH$19,IF(A16=Alapadatok!$A$20,$BH$20,IF(A16=Alapadatok!$A$21,$BH$21,IF(A16=Alapadatok!$A$22,$BH$22,IF(A16=Alapadatok!$A$23,$BH$23,IF(A16=Alapadatok!$A$24,$BH$24,IF(A16=Alapadatok!$A$25,$BH$25,IF(A16=Alapadatok!$A$26,$BH$26,IF(A16=Alapadatok!$A$27,$BH$27,IF(A16=Alapadatok!$A$28,$BH$28,IF(A16=Alapadatok!$A$29,$BH$29,""))))))))))))))))))))))))))))</f>
        <v/>
      </c>
      <c r="AB16" s="50">
        <f>Table2[[#This Row],[HRR]]</f>
        <v>26</v>
      </c>
      <c r="AC16" s="51" t="str">
        <f>IF(A16=Alapadatok!$A$2,$BJ$2,IF(A16=Alapadatok!$A$3,$BJ$3,IF(A16=Alapadatok!$A$4,$BJ$4,IF(A16=Alapadatok!$A$5,$BJ$5,IF(A16=Alapadatok!$A$6,$BJ$6,IF(A16=Alapadatok!$A$7,$BJ$7,IF(A16=Alapadatok!$A$8,$BJ$8,IF(A16=Alapadatok!$A$9,$BJ$9,IF(A16=Alapadatok!$A$10,$BJ$10,IF(A16=Alapadatok!$A$11,$BJ$11,IF(A16=Alapadatok!$A$12,$BJ$12,IF(A16=Alapadatok!$A$13,$BJ$13,IF(A16=Alapadatok!$A$14,$BJ$14,IF(A16=Alapadatok!$A$15,$BJ$15,IF(A16=Alapadatok!$A$16,$BJ$16,IF(A16=Alapadatok!$A$17,$BJ$17,IF(A16=Alapadatok!$A$18,$BJ$18,IF(A16=Alapadatok!$A$19,$BJ$19,IF(A16=Alapadatok!$A$20,$BJ$20,IF(A16=Alapadatok!$A$21,$BJ$21,IF(A16=Alapadatok!$A$22,$BJ$22,IF(A16=Alapadatok!$A$23,$BJ$23,IF(A16=Alapadatok!$A$24,$BJ$24,IF(A16=Alapadatok!$A$25,$BJ$25,IF(A16=Alapadatok!$A$26,$BJ$26,IF(A16=Alapadatok!$A$27,$BJ$27,IF(A16=Alapadatok!$A$28,$BJ$28,IF(A16=Alapadatok!$A$29,$BJ$29,""))))))))))))))))))))))))))))</f>
        <v/>
      </c>
      <c r="AD16" s="51">
        <f>Table2[[#This Row],[FMS pontszám]]</f>
        <v>13</v>
      </c>
      <c r="AE16" s="51" t="str">
        <f>Table2[[#This Row],[FMS szimmetria]]</f>
        <v>szimmetrikus</v>
      </c>
      <c r="AF16" s="143" t="str">
        <f>IF(A16=Alapadatok!$A$2,$BM$2,IF(A16=Alapadatok!$A$3,$BM$3,IF(A16=Alapadatok!$A$4,$BM$4,IF(A16=Alapadatok!$A$5,$BM$5,IF(A16=Alapadatok!$A$6,$BM$6,IF(A16=Alapadatok!$A$7,$BM$7,IF(A16=Alapadatok!$A$8,$BM$8,IF(A16=Alapadatok!$A$9,$BM$9,IF(A16=Alapadatok!$A$10,$BM$10,IF(A16=Alapadatok!$A$11,$BM$11,IF(A16=Alapadatok!$A$12,$BM$12,IF(A16=Alapadatok!$A$13,$BM$13,IF(A16=Alapadatok!$A$14,$BM$14,IF(A16=Alapadatok!$A$15,$BM$15,IF(A16=Alapadatok!$A$16,$BM$16,IF(A16=Alapadatok!$A$17,$BM$17,IF(A16=Alapadatok!$A$18,$BM$18,IF(A16=Alapadatok!$A$19,$BM$19,IF(A16=Alapadatok!$A$20,$BM$20,IF(A16=Alapadatok!$A$21,$BM$21,IF(A16=Alapadatok!$A$22,$BM$22,IF(A16=Alapadatok!$A$23,$BM$23,IF(A16=Alapadatok!$A$24,$BM$24,IF(A16=Alapadatok!$A$25,$BM$25,IF(A16=Alapadatok!$A$26,$BM$26,IF(A16=Alapadatok!$A$27,$BM$27,IF(A16=Alapadatok!$A$28,$BM$28,IF(A16=Alapadatok!$A$29,$BM$29,""))))))))))))))))))))))))))))</f>
        <v/>
      </c>
      <c r="AH16">
        <f>Alapadatok!A16</f>
        <v>0</v>
      </c>
      <c r="AI16" s="172">
        <f>Table2[[#This Row],[VO2max]]</f>
        <v>66.959534987704004</v>
      </c>
      <c r="AJ16" s="170">
        <f>IF(Alapadatok!$B16="férfi",IF(Alapadatok!$C16&lt;=29,IF(AND(0&lt;=AI16,AI16&lt;42),1,IF(AND(42&lt;=AI16,AI16&lt;46),2,IF(AND(46&lt;=AI16,AI16&lt;51),3,IF(AND(51&lt;=AI16,AI16&lt;55),4,5)))),IF(AND(30&lt;=Alapadatok!$C16,Alapadatok!$C16&lt;=39),IF(AND(0&lt;=AI16,AI16&lt;41),1,IF(AND(41&lt;=AI16,AI16&lt;44),2,IF(AND(44&lt;=AI16,AI16&lt;48),3,IF(AND(48&lt;=AI16,AI16&lt;53),4,5)))),IF(AND(40&lt;=Alapadatok!$C16,Alapadatok!$C16&lt;=49),IF(AND(0&lt;=AI16,AI16&lt;38),1,IF(AND(38&lt;=AI16,AI16&lt;42),2,IF(AND(42&lt;=AI16,AI16&lt;46),3,IF(AND(46&lt;=AI16,AI16&lt;52),4,5)))),IF(AND(50&lt;=Alapadatok!$C16,Alapadatok!$C16&lt;=59),IF(AND(0&lt;=AI16,AI16&lt;35),1,IF(AND(35&lt;=AI16,AI16&lt;38),2,IF(AND(38&lt;=AI16,AI16&lt;43),3,IF(AND(43&lt;=AI16,AI16&lt;49),4,5)))),IF(60&lt;=Alapadatok!$C16,IF(AND(0&lt;=AI16,AI16&lt;31),1,IF(AND(31&lt;=AI16,AI16&lt;35),2,IF(AND(35&lt;=AI16,AI16&lt;39),3,IF(AND(39&lt;=AI16,AI16&lt;45),4,5))))))))),IF(Alapadatok!$C16&lt;=29,IF(AND(0&lt;=AI16,AI16&lt;36),1,IF(AND(36&lt;=AI16,AI16&lt;40),2,IF(AND(40&lt;=AI16,AI16&lt;44),3,IF(AND(44&lt;=AI16,AI16&lt;49),4,5)))),IF(AND(30&lt;=Alapadatok!$C16,Alapadatok!$C16&lt;=39),IF(AND(0&lt;=AI16,AI16&lt;34),1,IF(AND(34&lt;=AI16,AI16&lt;37),2,IF(AND(37&lt;=AI16,AI16&lt;41),3,IF(AND(41&lt;=AI16,AI16&lt;45),4,5)))),IF(AND(40&lt;=Alapadatok!$C16,Alapadatok!$C16&lt;=49),IF(AND(0&lt;=AI16,AI16&lt;32),1,IF(AND(32&lt;=AI16,AI16&lt;35),2,IF(AND(35&lt;=AI16,AI16&lt;39),3,IF(AND(39&lt;=AI16,AI16&lt;44),4,5)))),IF(AND(50&lt;=Alapadatok!$C16,Alapadatok!$C16&lt;=59),IF(AND(0&lt;=AI16,AI16&lt;25),1,IF(AND(25&lt;=AI16,AI16&lt;29),2,IF(AND(29&lt;=AI16,AI16&lt;31),3,IF(AND(31&lt;=AI16,AI16&lt;34),4,5)))),IF(60&lt;=Alapadatok!$C16,IF(AND(0&lt;=AI16,AI16&lt;26),1,IF(AND(26&lt;=AI16,AI16&lt;29),2,IF(AND(29&lt;=AI16,AI16&lt;32),3,IF(AND(32&lt;=AI16,AI16&lt;35),4,5))))))))))</f>
        <v>5</v>
      </c>
      <c r="AK16" s="181">
        <f>Table2[[#This Row],[Max. fekvőtámasz
(db)]]</f>
        <v>70</v>
      </c>
      <c r="AL16" s="170">
        <f>IF(Alapadatok!$B16="férfi",IF(AND(0&lt;AK16,AK16&lt;60),1,IF(AND(60&lt;=AK16,AK16&lt;80),2,IF(AND(80&lt;=AK16,AK16&lt;100),3,IF(AND(100&lt;=AK16,AK16&lt;115),4,IF(115&lt;=AK16,5))))),IF(AND(0&lt;AK16,AK16&lt;60),1,IF(AND(60&lt;=AK16,AK16&lt;80),2,IF(AND(80&lt;=AK16,AK16&lt;100),3,IF(AND(100&lt;=AK16,AK16&lt;115),4,IF(115&lt;=AK16,5))))))</f>
        <v>2</v>
      </c>
      <c r="AM16" s="181">
        <f>Table2[[#This Row],[Max. guggolás
(db)]]</f>
        <v>70</v>
      </c>
      <c r="AN16" s="170">
        <f>IF(Alapadatok!$B16="férfi",IF(AND(0&lt;AM16,AM16&lt;60),1,IF(AND(60&lt;=AM16,AM16&lt;80),2,IF(AND(80&lt;=AM16,AM16&lt;100),3,IF(AND(100&lt;=AM16,AM16&lt;115),4,IF(115&lt;=AM16,5))))),IF(AND(0&lt;AM16,AM16&lt;40),1,IF(AND(40&lt;=AM16,AM16&lt;60),2,IF(AND(60&lt;=AM16,AM16&lt;80),3,IF(AND(80&lt;=AM16,AM16&lt;100),4,IF(100&lt;=AM16,5))))))</f>
        <v>3</v>
      </c>
      <c r="AO16" s="182">
        <f>Table2[[#This Row],[3RM Padon nyomás
(bal) (testsúly%)]]</f>
        <v>0.5</v>
      </c>
      <c r="AP16" s="171">
        <f>IF(Alapadatok!$B16="férfi",IF(AND(0&lt;=AO16,AO16&lt;0.2),1,IF(AND(0.2&lt;=AO16,AO16&lt;0.25),2,IF(AND(0.25&lt;=AO16,AO16&lt;0.3),3,IF(AND(0.3&lt;=AO16,AO16&lt;0.35),4,IF(0.35&lt;=AO16,5))))),IF(AND(0&lt;=AO16,AO16&lt;0.1),1,IF(AND(0.1&lt;=AO16,AO16&lt;0.15),2,IF(AND(0.15&lt;=AO16,AO16&lt;0.2),3,IF(AND(0.2&lt;=AO16,AO16&lt;0.25),4,IF(0.25&lt;=AO16,5))))))</f>
        <v>5</v>
      </c>
      <c r="AQ16" s="182">
        <f>Table2[[#This Row],[3RM Padon nyomás
(jobb) (testsúly%)]]</f>
        <v>0.4</v>
      </c>
      <c r="AR16" s="171">
        <f>IF(Alapadatok!$B16="férfi",IF(AND(0&lt;=AQ16,AQ16&lt;0.2),1,IF(AND(0.2&lt;=AQ16,AQ16&lt;0.25),2,IF(AND(0.25&lt;=AQ16,AQ16&lt;0.3),3,IF(AND(0.3&lt;=AQ16,AQ16&lt;0.35),4,IF(0.35&lt;=AQ16,5))))),IF(AND(0&lt;=AQ16,AQ16&lt;0.1),1,IF(AND(0.1&lt;=AQ16,AQ16&lt;0.15),2,IF(AND(0.15&lt;=AQ16,AQ16&lt;0.2),3,IF(AND(0.2&lt;=AQ16,AQ16&lt;0.25),4,IF(0.25&lt;=AQ16,5))))))</f>
        <v>5</v>
      </c>
      <c r="AS16" s="181">
        <f t="shared" si="0"/>
        <v>5</v>
      </c>
      <c r="AT16" s="182">
        <f>Table2[[#This Row],[3RM Egylábas deadlift
(bal) (testsúly%)]]</f>
        <v>1</v>
      </c>
      <c r="AU16" s="170">
        <f>IF(Alapadatok!$B16="férfi",IF(AND(0&lt;=AT16,AT16&lt;0.8),1,IF(AND(0.8&lt;=AT16,AT16&lt;0.85),2,IF(AND(0.85&lt;=AT16,AT16&lt;0.9),3,IF(AND(0.9&lt;=AT16,AT16&lt;1),4,IF(1&lt;=AT16,5))))),IF(AND(0&lt;=AT16,AT16&lt;0.6),1,IF(AND(0.6&lt;=AT16,AT16&lt;0.65),2,IF(AND(0.65&lt;=AT16,AT16&lt;0.7),3,IF(AND(0.7&lt;=AT16,AT16&lt;0.75),4,IF(0.75&lt;=AT16,5))))))</f>
        <v>5</v>
      </c>
      <c r="AV16" s="183">
        <f>Table2[[#This Row],[3RM Egylábas deadlift
(jobb) (testsúly%)]]</f>
        <v>1</v>
      </c>
      <c r="AW16" s="170">
        <f>IF(Alapadatok!$B16="férfi",IF(AND(0&lt;=AV16,AV16&lt;0.8),1,IF(AND(0.8&lt;=AV16,AV16&lt;0.85),2,IF(AND(0.85&lt;=AV16,AV16&lt;0.9),3,IF(AND(0.9&lt;=AV16,AV16&lt;1),4,IF(1&lt;=AV16,5))))),IF(AND(0&lt;=AV16,AV16&lt;0.6),1,IF(AND(0.6&lt;=AV16,AV16&lt;0.65),2,IF(AND(0.65&lt;=AV16,AV16&lt;0.7),3,IF(AND(0.7&lt;=AV16,AV16&lt;0.75),4,IF(0.75&lt;=AV16,5))))))</f>
        <v>5</v>
      </c>
      <c r="AX16" s="180">
        <f t="shared" si="1"/>
        <v>5</v>
      </c>
      <c r="AY16" s="181">
        <f>Table2[[#This Row],[Súlypontemelkedés
(cm)]]</f>
        <v>41</v>
      </c>
      <c r="AZ16" s="171">
        <f>IF(Alapadatok!$B16="férfi",IF(AND(0&lt;=AY16,AY16&lt;31),1,IF(AND(31&lt;=AY16,AY16&lt;41),2,IF(AND(41&lt;=AY16,AY16&lt;51),3,IF(AND(51&lt;=AY16,AY16&lt;61),4,IF(61&lt;=AY16,5))))),IF(AND(0&lt;=AY16,AY16&lt;21),1,IF(AND(21&lt;=AY16,AY16&lt;31),2,IF(AND(31&lt;=AY16,AY16&lt;41),3,IF(AND(41&lt;=AY16,AY16&lt;51),4,IF(51&lt;=AY16,5))))))</f>
        <v>4</v>
      </c>
      <c r="BA16" s="181">
        <f>Table2[[#This Row],[10 mp fekvőtámasz
(db)]]</f>
        <v>14</v>
      </c>
      <c r="BB16" s="174">
        <f>IF(Alapadatok!$B16="férfi",IF(AND(0&lt;=BA16,BA16&lt;12),1,IF(AND(12&lt;=BA16,BA16&lt;15),2,IF(AND(15&lt;=BA16,BA16&lt;20),3,IF(AND(20&lt;=BA16,BA16&lt;25),4,IF(25&lt;=BA16,5))))),IF(AND(0&lt;=BA16,BA16&lt;10),1,IF(AND(10&lt;=BA16,BA16&lt;12),2,IF(AND(12&lt;=BA16,BA16&lt;16),3,IF(AND(16&lt;=BA16,BA16&lt;20),4,IF(20&lt;=BA16,5))))))</f>
        <v>3</v>
      </c>
      <c r="BC16" s="184">
        <f>Table2[[#This Row],[3x Súlypontemelkedés
(összesen) (cm)]]</f>
        <v>123</v>
      </c>
      <c r="BD16" s="174">
        <f>IF(Alapadatok!$B16="férfi",IF(AND(0&lt;=BC16,BC16&lt;82),1,IF(AND(82&lt;=BC16,BC16&lt;109),2,IF(AND(109&lt;=BC16,BC16&lt;136),3,IF(AND(136&lt;=BC16,BC16&lt;163),4,IF(163&lt;=BC16,5))))),IF(AND(0&lt;=BC16,BC16&lt;53),1,IF(AND(53&lt;=BC16,BC16&lt;82),2,IF(AND(82&lt;=BC16,BC16&lt;109),3,IF(AND(109&lt;=BC16,BC16&lt;136),4,IF(136&lt;=BC16,5))))))</f>
        <v>4</v>
      </c>
      <c r="BE16" s="184">
        <f>Table2[[#This Row],[3x 10 mp fekvőtámasz
(összesen) (db)]]</f>
        <v>42</v>
      </c>
      <c r="BF16" s="174">
        <f>IF(Alapadatok!$B16="férfi",IF(AND(0&lt;=BE16,BE16&lt;32),1,IF(AND(32&lt;=BE16,BE16&lt;41),2,IF(AND(41&lt;=BE16,BE16&lt;54),3,IF(AND(54&lt;=BE16,BE16&lt;68),4,IF(68&lt;=BE16,5))))),IF(AND(0&lt;=BE16,BE16&lt;27),1,IF(AND(27&lt;=BE16,BE16&lt;32),2,IF(AND(32&lt;=BE16,BE16&lt;43),3,IF(AND(43&lt;=BE16,BE16&lt;54),4,IF(54&lt;=BE16,5))))))</f>
        <v>3</v>
      </c>
      <c r="BG16" s="184">
        <f>Table2[[#This Row],[RHR]]</f>
        <v>58</v>
      </c>
      <c r="BH16" s="185">
        <f>IF(Alapadatok!$C16&lt;=25,IF(AND(0&lt;=BG16,BG16&lt;=55),5,IF(AND(56&lt;=BG16,BG16&lt;=61),4,IF(AND(62&lt;=BG16,BG16&lt;=65),3,IF(AND(66&lt;=BG16,BG16&lt;=69),2,1)))),IF(AND(26&lt;=Alapadatok!$C16,Alapadatok!$C16&lt;=35),IF(AND(0&lt;=BG16,BG16&lt;=54),5,IF(AND(55&lt;=BG16,BG16&lt;=61),4,IF(AND(62&lt;=BG16,BG16&lt;=65),3,IF(AND(66&lt;=BG16,BG16&lt;=70),2,1)))),IF(AND(36&lt;=Alapadatok!$C16,Alapadatok!$C16&lt;=45),IF(AND(0&lt;=BG16,BG16&lt;=56),5,IF(AND(57&lt;=BG16,BG16&lt;=62),4,IF(AND(63&lt;=BG16,BG16&lt;=66),3,IF(AND(67&lt;=BG16,BG16&lt;=70),2,1)))),IF(AND(46&lt;=Alapadatok!$C16,Alapadatok!$C16&lt;=55),IF(AND(0&lt;=BG16,BG16&lt;=57),5,IF(AND(58&lt;=BG16,BG16&lt;=63),4,IF(AND(64&lt;=BG16,BG16&lt;=67),3,IF(AND(68&lt;=BG16,BG16&lt;=71),2,1)))),IF(AND(56&lt;=Alapadatok!$C16,Alapadatok!$C16&lt;=65),IF(AND(0&lt;=BG16,BG16&lt;=56),5,IF(AND(57&lt;=BG16,BG16&lt;=61),4,IF(AND(62&lt;=BG16,BG16&lt;=67),3,IF(AND(68&lt;=BG16,BG16&lt;=71),2,1)))),IF(65&lt;Alapadatok!$C16,IF(AND(0&lt;=BG16,BG16&lt;=55),5,IF(AND(56&lt;=BG16,BG16&lt;=61),4,IF(AND(62&lt;=BG16,BG16&lt;=65),3,IF(AND(66&lt;=BG16,BG16&lt;=69),2,1))))))))))</f>
        <v>4</v>
      </c>
      <c r="BI16" s="184">
        <f>Table2[[#This Row],[HRR]]</f>
        <v>26</v>
      </c>
      <c r="BJ16" s="187">
        <f t="shared" si="2"/>
        <v>2</v>
      </c>
      <c r="BK16" s="187">
        <f>Table2[[#This Row],[FMS pontszám]]</f>
        <v>13</v>
      </c>
      <c r="BL16" s="187" t="str">
        <f>Table2[[#This Row],[FMS szimmetria]]</f>
        <v>szimmetrikus</v>
      </c>
      <c r="BM16" s="193">
        <f t="shared" si="3"/>
        <v>2</v>
      </c>
    </row>
    <row r="17" spans="1:65" x14ac:dyDescent="0.2">
      <c r="A17" s="231" t="s">
        <v>163</v>
      </c>
      <c r="B17" s="68">
        <f>Table2[[#This Row],[Cooper-teszt
(méter)]]</f>
        <v>3000</v>
      </c>
      <c r="C17" s="46" t="str">
        <f>IF(A17=Alapadatok!$A$2,$AJ$2,IF(A17=Alapadatok!$A$3,$AJ$3,IF(A17=Alapadatok!$A$4,$AJ$4,IF(A17=Alapadatok!$A$5,$AJ$5,IF(A17=Alapadatok!$A$6,$AJ$6,IF(A17=Alapadatok!$A$7,$AJ$7,IF(A17=Alapadatok!$A$8,$AJ$8,IF(A17=Alapadatok!$A$9,$AJ$9,IF(A17=Alapadatok!$A$10,$AJ$10,IF(A17=Alapadatok!$A$11,$AJ$11,IF(A17=Alapadatok!$A$12,$AJ$12,IF(A17=Alapadatok!$A$13,$AJ$13,IF(A17=Alapadatok!$A$14,$AJ$14,IF(A17=Alapadatok!$A$15,$AJ$15,IF(A17=Alapadatok!$A$16,$AJ$16,IF(A17=Alapadatok!$A$17,$AJ$17,IF(A17=Alapadatok!$A$18,$AJ$18,IF(A17=Alapadatok!$A$19,$AJ$19,IF(A17=Alapadatok!$A$20,$AJ$20,IF(A17=Alapadatok!$A$21,$AJ$21,IF(A17=Alapadatok!$A$22,$AJ$22,IF(A17=Alapadatok!$A$23,$AJ$23,IF(A17=Alapadatok!$A$24,$AJ$24,IF(A17=Alapadatok!$A$25,$AJ$25,IF(A17=Alapadatok!$A$26,$AJ$26,IF(A17=Alapadatok!$A$27,$AJ$27,IF(A17=Alapadatok!$A$28,$AJ$28,IF(A17=Alapadatok!$A$29,$AJ$29,""))))))))))))))))))))))))))))</f>
        <v/>
      </c>
      <c r="D17" s="47">
        <f>Table2[[#This Row],[Max. fekvőtámasz
(db)]]</f>
        <v>120</v>
      </c>
      <c r="E17" s="46" t="str">
        <f>IF(A17=Alapadatok!$A$2,$AL$2,IF(A17=Alapadatok!$A$3,$AL$3,IF(A17=Alapadatok!$A$4,$AL$4,IF(A17=Alapadatok!$A$5,$AL$5,IF(A17=Alapadatok!$A$6,$AL$6,IF(A17=Alapadatok!$A$7,$AL$7,IF(A17=Alapadatok!$A$8,$AL$8,IF(A17=Alapadatok!$A$9,$AL$9,IF(A17=Alapadatok!$A$10,$AL$10,IF(A17=Alapadatok!$A$11,$AL$11,IF(A17=Alapadatok!$A$12,$AL$12,IF(A17=Alapadatok!$A$13,$AL$13,IF(A17=Alapadatok!$A$14,$AL$14,IF(A17=Alapadatok!$A$15,$AL$15,IF(A17=Alapadatok!$A$16,$AL$16,IF(A17=Alapadatok!$A$17,$AL$17,IF(A17=Alapadatok!$A$18,$AL$18,IF(A17=Alapadatok!$A$19,$AL$19,IF(A17=Alapadatok!$A$20,$AL$20,IF(A17=Alapadatok!$A$21,$AL$21,IF(A17=Alapadatok!$A$22,$AL$22,IF(A17=Alapadatok!$A$23,$AL$23,IF(A17=Alapadatok!$A$24,$AL$24,IF(A17=Alapadatok!$A$25,$AL$25,IF(A17=Alapadatok!$A$26,$AL$26,IF(A17=Alapadatok!$A$27,$AL$27,IF(A17=Alapadatok!$A$28,$AL$28,IF(A17=Alapadatok!$A$29,$AL$29,""))))))))))))))))))))))))))))</f>
        <v/>
      </c>
      <c r="F17" s="47">
        <f>Table2[[#This Row],[Max. guggolás
(db)]]</f>
        <v>120</v>
      </c>
      <c r="G17" s="46" t="str">
        <f>IF(A17=Alapadatok!$A$2,$AN$2,IF(A17=Alapadatok!$A$3,$AN$3,IF(A17=Alapadatok!$A$4,$AN$4,IF(A17=Alapadatok!$A$5,$AN$5,IF(A17=Alapadatok!$A$6,$AN$6,IF(A17=Alapadatok!$A$7,$AN$7,IF(A17=Alapadatok!$A$8,$AN$8,IF(A17=Alapadatok!$A$9,$AN$9,IF(A17=Alapadatok!$A$10,$AN$10,IF(A17=Alapadatok!$A$11,$AN$11,IF(A17=Alapadatok!$A$12,$AN$12,IF(A17=Alapadatok!$A$13,$AN$13,IF(A17=Alapadatok!$A$14,$AN$14,IF(A17=Alapadatok!$A$15,$AN$15,IF(A17=Alapadatok!$A$16,$AN$16,IF(A17=Alapadatok!$A$17,$AN$17,IF(A17=Alapadatok!$A$18,$AN$18,IF(A17=Alapadatok!$A$19,$AN$19,IF(A17=Alapadatok!$A$20,$AN$20,IF(A17=Alapadatok!$A$21,$AN$21,IF(A17=Alapadatok!$A$22,$AN$22,IF(A17=Alapadatok!$A$23,$AN$23,IF(A17=Alapadatok!$A$24,$AN$24,IF(A17=Alapadatok!$A$25,$AN$25,IF(A17=Alapadatok!$A$26,$AN$26,IF(A17=Alapadatok!$A$27,$AN$27,IF(A17=Alapadatok!$A$28,$AN$28,IF(A17=Alapadatok!$A$29,$AN$29,""))))))))))))))))))))))))))))</f>
        <v/>
      </c>
      <c r="H17" s="48">
        <f>Table2[[#This Row],[3RM Padon nyomás
(bal) (testsúly%)]]</f>
        <v>0.44444444444444442</v>
      </c>
      <c r="I17" s="47" t="str">
        <f>IF(A17=Alapadatok!$A$2,$AP$2,IF(A17=Alapadatok!$A$3,$AP$3,IF(A17=Alapadatok!$A$4,$AP$4,IF(A17=Alapadatok!$A$5,$AP$5,IF(A17=Alapadatok!$A$6,$AP$6,IF(A17=Alapadatok!$A$7,$AP$7,IF(A17=Alapadatok!$A$8,$AP$8,IF(A17=Alapadatok!$A$9,$AP$9,IF(A17=Alapadatok!$A$10,$AP$10,IF(A17=Alapadatok!$A$11,$AP$11,IF(A17=Alapadatok!$A$12,$AP$12,IF(A17=Alapadatok!$A$13,$AP$13,IF(A17=Alapadatok!$A$14,$AP$14,IF(A17=Alapadatok!$A$15,$AP$15,IF(A17=Alapadatok!$A$16,$AP$16,IF(A17=Alapadatok!$A$17,$AP$17,IF(A17=Alapadatok!$A$18,$AP$18,IF(A17=Alapadatok!$A$19,$AP$19,IF(A17=Alapadatok!$A$20,$AP$20,IF(A17=Alapadatok!$A$21,$AP$21,IF(A17=Alapadatok!$A$22,$AP$22,IF(A17=Alapadatok!$A$23,$AP$23,IF(A17=Alapadatok!$A$24,$AP$24,IF(A17=Alapadatok!$A$25,$AP$25,IF(A17=Alapadatok!$A$26,$AP$26,IF(A17=Alapadatok!$A$27,$AP$27,IF(A17=Alapadatok!$A$28,$AP$28,IF(A17=Alapadatok!$A$29,$AP$29,""))))))))))))))))))))))))))))</f>
        <v/>
      </c>
      <c r="J17" s="48">
        <f>Table2[[#This Row],[3RM Padon nyomás
(jobb) (testsúly%)]]</f>
        <v>0.33333333333333331</v>
      </c>
      <c r="K17" s="47" t="str">
        <f>IF(A17=Alapadatok!$A$2,$AR$2,IF(A17=Alapadatok!$A$3,$AR$3,IF(A17=Alapadatok!$A$4,$AR$4,IF(A17=Alapadatok!$A$5,$AR$5,IF(A17=Alapadatok!$A$6,$AR$6,IF(A17=Alapadatok!$A$7,$AR$7,IF(A17=Alapadatok!$A$8,$AR$8,IF(A17=Alapadatok!$A$9,$AR$9,IF(A17=Alapadatok!$A$10,$AR$10,IF(A17=Alapadatok!$A$11,$AR$11,IF(A17=Alapadatok!$A$12,$AR$12,IF(A17=Alapadatok!$A$13,$AR$13,IF(A17=Alapadatok!$A$14,$AR$14,IF(A17=Alapadatok!$A$15,$AR$15,IF(A17=Alapadatok!$A$16,$AR$16,IF(A17=Alapadatok!$A$17,$AR$17,IF(A17=Alapadatok!$A$18,$AR$18,IF(A17=Alapadatok!$A$19,$AR$19,IF(A17=Alapadatok!$A$20,$AR$20,IF(A17=Alapadatok!$A$21,$AR$21,IF(A17=Alapadatok!$A$22,$AR$22,IF(A17=Alapadatok!$A$23,$AR$23,IF(A17=Alapadatok!$A$24,$AR$24,IF(A17=Alapadatok!$A$25,$AR$25,IF(A17=Alapadatok!$A$26,$AR$26,IF(A17=Alapadatok!$A$27,$AR$27,IF(A17=Alapadatok!$A$28,$AR$28,IF(A17=Alapadatok!$A$29,$AR$29,""))))))))))))))))))))))))))))</f>
        <v/>
      </c>
      <c r="L17" s="47" t="str">
        <f>IF(A17=Alapadatok!$A$2,$AS$2,IF(A17=Alapadatok!$A$3,$AS$3,IF(A17=Alapadatok!$A$4,$AS$4,IF(A17=Alapadatok!$A$5,$AS$5,IF(A17=Alapadatok!$A$6,$AS$6,IF(A17=Alapadatok!$A$7,$AS$7,IF(A17=Alapadatok!$A$8,$AS$8,IF(A17=Alapadatok!$A$9,$AS$9,IF(A17=Alapadatok!$A$10,$AS$10,IF(A17=Alapadatok!$A$11,$AS$11,IF(A17=Alapadatok!$A$12,$AS$12,IF(A17=Alapadatok!$A$13,$AS$13,IF(A17=Alapadatok!$A$14,$AS$14,IF(A17=Alapadatok!$A$15,$AS$15,IF(A17=Alapadatok!$A$16,$AS$16,IF(A17=Alapadatok!$A$17,$AS$17,IF(A17=Alapadatok!$A$18,$AS$18,IF(A17=Alapadatok!$A$19,$AS$19,IF(A17=Alapadatok!$A$20,$AS$20,IF(A17=Alapadatok!$A$21,$AS$21,IF(A17=Alapadatok!$A$22,$AS$22,IF(A17=Alapadatok!$A$23,$AS$23,IF(A17=Alapadatok!$A$24,$AS$24,IF(A17=Alapadatok!$A$25,$AS$25,IF(A17=Alapadatok!$A$26,$AS$26,IF(A17=Alapadatok!$A$27,$AS$27,IF(A17=Alapadatok!$A$28,$AS$28,IF(A17=Alapadatok!$A$29,$AS$29,""))))))))))))))))))))))))))))</f>
        <v/>
      </c>
      <c r="M17" s="48">
        <f>Table2[[#This Row],[3RM Egylábas deadlift
(bal) (testsúly%)]]</f>
        <v>0.88888888888888884</v>
      </c>
      <c r="N17" s="46" t="str">
        <f>IF(A17=Alapadatok!$A$2,$AU$2,IF(A17=Alapadatok!$A$3,$AU$3,IF(A17=Alapadatok!$A$4,$AU$4,IF(A17=Alapadatok!$A$5,$AU$5,IF(A17=Alapadatok!$A$6,$AU$6,IF(A17=Alapadatok!$A$7,$AU$7,IF(A17=Alapadatok!$A$8,$AU$8,IF(A17=Alapadatok!$A$9,$AU$9,IF(A17=Alapadatok!$A$10,$AU$10,IF(A17=Alapadatok!$A$11,$AU$11,IF(A17=Alapadatok!$A$12,$AU$12,IF(A17=Alapadatok!$A$13,$AU$13,IF(A17=Alapadatok!$A$14,$AU$14,IF(A17=Alapadatok!$A$15,$AU$15,IF(A17=Alapadatok!$A$16,$AU$16,IF(A17=Alapadatok!$A$17,$AU$17,IF(A17=Alapadatok!$A$18,$AU$18,IF(A17=Alapadatok!$A$19,$AU$19,IF(A17=Alapadatok!$A$20,$AU$20,IF(A17=Alapadatok!$A$21,$AU$21,IF(A17=Alapadatok!$A$22,$AU$22,IF(A17=Alapadatok!$A$23,$AU$23,IF(A17=Alapadatok!$A$24,$AU$24,IF(A17=Alapadatok!$A$25,$AU$25,IF(A17=Alapadatok!$A$26,$AU$26,IF(A17=Alapadatok!$A$27,$AU$27,IF(A17=Alapadatok!$A$28,$AU$28,IF(A17=Alapadatok!$A$29,$AU$29,""))))))))))))))))))))))))))))</f>
        <v/>
      </c>
      <c r="O17" s="49">
        <f>Table2[[#This Row],[3RM Egylábas deadlift
(jobb) (testsúly%)]]</f>
        <v>0.88888888888888884</v>
      </c>
      <c r="P17" s="46" t="str">
        <f>IF(A17=Alapadatok!$A$2,$AW$2,IF(A17=Alapadatok!$A$3,$AW$3,IF(A17=Alapadatok!$A$4,$AW$4,IF(A17=Alapadatok!$A$5,$AW$5,IF(A17=Alapadatok!$A$6,$AW$6,IF(A17=Alapadatok!$A$7,$AW$7,IF(A17=Alapadatok!$A$8,$AW$8,IF(A17=Alapadatok!$A$9,$AW$9,IF(A17=Alapadatok!$A$10,$AW$10,IF(A17=Alapadatok!$A$11,$AW$11,IF(A17=Alapadatok!$A$12,$AW$12,IF(A17=Alapadatok!$A$13,$AW$13,IF(A17=Alapadatok!$A$14,$AW$14,IF(A17=Alapadatok!$A$15,$AW$15,IF(A17=Alapadatok!$A$16,$AW$16,IF(A17=Alapadatok!$A$17,$AW$17,IF(A17=Alapadatok!$A$18,$AW$18,IF(A17=Alapadatok!$A$19,$AW$19,IF(A17=Alapadatok!$A$20,$AW$20,IF(A17=Alapadatok!$A$21,$AW$21,IF(A17=Alapadatok!$A$22,$AW$22,IF(A17=Alapadatok!$A$23,$AW$23,IF(A17=Alapadatok!$A$24,$AW$24,IF(A17=Alapadatok!$A$25,$AW$25,IF(A17=Alapadatok!$A$26,$AW$26,IF(A17=Alapadatok!$A$27,$AW$27,IF(A17=Alapadatok!$A$28,$AW$28,IF(A17=Alapadatok!$A$29,$AW$29,""))))))))))))))))))))))))))))</f>
        <v/>
      </c>
      <c r="Q17" s="46" t="str">
        <f>IF(A17=Alapadatok!$A$2,$AX$2,IF(A17=Alapadatok!$A$3,$AX$3,IF(A17=Alapadatok!$A$4,$AX$4,IF(A17=Alapadatok!$A$5,$AX$5,IF(A17=Alapadatok!$A$6,$AX$6,IF(A17=Alapadatok!$A$7,$AX$7,IF(A17=Alapadatok!$A$8,$AX$8,IF(A17=Alapadatok!$A$9,$AX$9,IF(A17=Alapadatok!$A$10,$AX$10,IF(A17=Alapadatok!$A$11,$AX$11,IF(A17=Alapadatok!$A$12,$AX$12,IF(A17=Alapadatok!$A$13,$AX$13,IF(A17=Alapadatok!$A$14,$AX$14,IF(A17=Alapadatok!$A$15,$AX$15,IF(A17=Alapadatok!$A$16,$AX$16,IF(A17=Alapadatok!$A$17,$AX$17,IF(A17=Alapadatok!$A$18,$AX$18,IF(A17=Alapadatok!$A$19,$AX$19,IF(A17=Alapadatok!$A$20,$AX$20,IF(A17=Alapadatok!$A$21,$AX$21,IF(A17=Alapadatok!$A$22,$AX$22,IF(A17=Alapadatok!$A$23,$AX$23,IF(A17=Alapadatok!$A$24,$AX$24,IF(A17=Alapadatok!$A$25,$AX$25,IF(A17=Alapadatok!$A$26,$AX$26,IF(A17=Alapadatok!$A$27,$AX$27,IF(A17=Alapadatok!$A$28,$AX$28,IF(A17=Alapadatok!$A$29,$AX$29,""))))))))))))))))))))))))))))</f>
        <v/>
      </c>
      <c r="R17" s="47">
        <f>Table2[[#This Row],[Súlypontemelkedés
(cm)]]</f>
        <v>14</v>
      </c>
      <c r="S17" s="47" t="str">
        <f>IF(A17=Alapadatok!$A$2,$AZ$2,IF(A17=Alapadatok!$A$3,$AZ$3,IF(A17=Alapadatok!$A$4,$AZ$4,IF(A17=Alapadatok!$A$5,$AZ$5,IF(A17=Alapadatok!$A$6,$AZ$6,IF(A17=Alapadatok!$A$7,$AZ$7,IF(A17=Alapadatok!$A$8,$AZ$8,IF(A17=Alapadatok!$A$9,$AZ$9,IF(A17=Alapadatok!$A$10,$AZ$10,IF(A17=Alapadatok!$A$11,$AZ$11,IF(A17=Alapadatok!$A$12,$AZ$12,IF(A17=Alapadatok!$A$13,$AZ$13,IF(A17=Alapadatok!$A$14,$AZ$14,IF(A17=Alapadatok!$A$15,$AZ$15,IF(A17=Alapadatok!$A$16,$AZ$16,IF(A17=Alapadatok!$A$17,$AZ$17,IF(A17=Alapadatok!$A$18,$AZ$18,IF(A17=Alapadatok!$A$19,$AZ$19,IF(A17=Alapadatok!$A$20,$AZ$20,IF(A17=Alapadatok!$A$21,$AZ$21,IF(A17=Alapadatok!$A$22,$AZ$22,IF(A17=Alapadatok!$A$23,$AZ$23,IF(A17=Alapadatok!$A$24,$AZ$24,IF(A17=Alapadatok!$A$25,$AZ$25,IF(A17=Alapadatok!$A$26,$AZ$26,IF(A17=Alapadatok!$A$27,$AZ$27,IF(A17=Alapadatok!$A$28,$AZ$28,IF(A17=Alapadatok!$A$29,$AZ$29,""))))))))))))))))))))))))))))</f>
        <v/>
      </c>
      <c r="T17" s="47">
        <f>Table2[[#This Row],[10 mp fekvőtámasz
(db)]]</f>
        <v>10</v>
      </c>
      <c r="U17" s="50" t="str">
        <f>IF(A17=Alapadatok!$A$2,$BB$2,IF(A17=Alapadatok!$A$3,$BB$3,IF(A17=Alapadatok!$A$4,$BB$4,IF(A17=Alapadatok!$A$5,$BB$5,IF(A17=Alapadatok!$A$6,$BB$6,IF(A17=Alapadatok!$A$7,$BB$7,IF(A17=Alapadatok!$A$8,$BB$8,IF(A17=Alapadatok!$A$9,$BB$9,IF(A17=Alapadatok!$A$10,$BB$10,IF(A17=Alapadatok!$A$11,$BB$11,IF(A17=Alapadatok!$A$12,$BB$12,IF(A17=Alapadatok!$A$13,$BB$13,IF(A17=Alapadatok!$A$14,$BB$14,IF(A17=Alapadatok!$A$15,$BB$15,IF(A17=Alapadatok!$A$16,$BB$16,IF(A17=Alapadatok!$A$17,$BB$17,IF(A17=Alapadatok!$A$18,$BB$18,IF(A17=Alapadatok!$A$19,$BB$19,IF(A17=Alapadatok!$A$20,$BB$20,IF(A17=Alapadatok!$A$21,$BB$21,IF(A17=Alapadatok!$A$22,$BB$22,IF(A17=Alapadatok!$A$23,$BB$23,IF(A17=Alapadatok!$A$24,$BB$24,IF(A17=Alapadatok!$A$25,$BB$25,IF(A17=Alapadatok!$A$26,$BB$26,IF(A17=Alapadatok!$A$27,$BB$27,IF(A17=Alapadatok!$A$28,$BB$28,IF(A17=Alapadatok!$A$29,$BB$29,""))))))))))))))))))))))))))))</f>
        <v/>
      </c>
      <c r="V17" s="50">
        <f>Table2[[#This Row],[3x Súlypontemelkedés
(összesen) (cm)]]</f>
        <v>42</v>
      </c>
      <c r="W17" s="50" t="str">
        <f>IF(A17=Alapadatok!$A$2,$BD$2,IF(A17=Alapadatok!$A$3,$BD$3,IF(A17=Alapadatok!$A$4,$BD$4,IF(A17=Alapadatok!$A$5,$BD$5,IF(A17=Alapadatok!$A$6,$BD$6,IF(A17=Alapadatok!$A$7,$BD$7,IF(A17=Alapadatok!$A$8,$BD$8,IF(A17=Alapadatok!$A$9,$BD$9,IF(A17=Alapadatok!$A$10,$BD$10,IF(A17=Alapadatok!$A$11,$BD$11,IF(A17=Alapadatok!$A$12,$BD$12,IF(A17=Alapadatok!$A$13,$BD$13,IF(A17=Alapadatok!$A$14,$BD$14,IF(A17=Alapadatok!$A$15,$BD$15,IF(A17=Alapadatok!$A$16,$BD$16,IF(A17=Alapadatok!$A$17,$BD$17,IF(A17=Alapadatok!$A$18,$BD$18,IF(A17=Alapadatok!$A$19,$BD$19,IF(A17=Alapadatok!$A$20,$BD$20,IF(A17=Alapadatok!$A$21,$BD$21,IF(A17=Alapadatok!$A$22,$BD$22,IF(A17=Alapadatok!$A$23,$BD$23,IF(A17=Alapadatok!$A$24,$BD$24,IF(A17=Alapadatok!$A$25,$BD$25,IF(A17=Alapadatok!$A$26,$BD$26,IF(A17=Alapadatok!$A$27,$BD$27,IF(A17=Alapadatok!$A$28,$BD$28,IF(A17=Alapadatok!$A$29,$BD$29,""))))))))))))))))))))))))))))</f>
        <v/>
      </c>
      <c r="X17" s="50">
        <f>Table2[[#This Row],[3x 10 mp fekvőtámasz
(összesen) (db)]]</f>
        <v>30</v>
      </c>
      <c r="Y17" s="50" t="str">
        <f>IF(A17=Alapadatok!$A$2,$BF$2,IF(A17=Alapadatok!$A$3,$BF$3,IF(A17=Alapadatok!$A$4,$BF$4,IF(A17=Alapadatok!$A$5,$BF$5,IF(A17=Alapadatok!$A$6,$BF$6,IF(A17=Alapadatok!$A$7,$BF$7,IF(A17=Alapadatok!$A$8,$BF$8,IF(A17=Alapadatok!$A$9,$BF$9,IF(A17=Alapadatok!$A$10,$BF$10,IF(A17=Alapadatok!$A$11,$BF$11,IF(A17=Alapadatok!$A$12,$BF$12,IF(A17=Alapadatok!$A$13,$BF$13,IF(A17=Alapadatok!$A$14,$BF$14,IF(A17=Alapadatok!$A$15,$BF$15,IF(A17=Alapadatok!$A$16,$BF$16,IF(A17=Alapadatok!$A$17,$BF$17,IF(A17=Alapadatok!$A$18,$BF$18,IF(A17=Alapadatok!$A$19,$BF$19,IF(A17=Alapadatok!$A$20,$BF$20,IF(A17=Alapadatok!$A$21,$BF$21,IF(A17=Alapadatok!$A$22,$BF$22,IF(A17=Alapadatok!$A$23,$BF$23,IF(A17=Alapadatok!$A$24,$BF$24,IF(A17=Alapadatok!$A$25,$BF$25,IF(A17=Alapadatok!$A$26,$BF$26,IF(A17=Alapadatok!$A$27,$BF$27,IF(A17=Alapadatok!$A$28,$BF$28,IF(A17=Alapadatok!$A$29,$BF$29,""))))))))))))))))))))))))))))</f>
        <v/>
      </c>
      <c r="Z17" s="50">
        <f>Table2[[#This Row],[RHR]]</f>
        <v>63</v>
      </c>
      <c r="AA17" s="51" t="str">
        <f>IF(A17=Alapadatok!$A$2,$BH$2,IF(A17=Alapadatok!$A$3,$BH$3,IF(A17=Alapadatok!$A$4,$BH$4,IF(A17=Alapadatok!$A$5,$BH$5,IF(A17=Alapadatok!$A$6,$BH$6,IF(A17=Alapadatok!$A$7,$BH$7,IF(A17=Alapadatok!$A$8,$BH$8,IF(A17=Alapadatok!$A$9,$BH$9,IF(A17=Alapadatok!$A$10,$BH$10,IF(A17=Alapadatok!$A$11,$BH$11,IF(A17=Alapadatok!$A$12,$BH$12,IF(A17=Alapadatok!$A$13,$BH$13,IF(A17=Alapadatok!$A$14,$BH$14,IF(A17=Alapadatok!$A$15,$BH$15,IF(A17=Alapadatok!$A$16,$BH$16,IF(A17=Alapadatok!$A$17,$BH$17,IF(A17=Alapadatok!$A$18,$BH$18,IF(A17=Alapadatok!$A$19,$BH$19,IF(A17=Alapadatok!$A$20,$BH$20,IF(A17=Alapadatok!$A$21,$BH$21,IF(A17=Alapadatok!$A$22,$BH$22,IF(A17=Alapadatok!$A$23,$BH$23,IF(A17=Alapadatok!$A$24,$BH$24,IF(A17=Alapadatok!$A$25,$BH$25,IF(A17=Alapadatok!$A$26,$BH$26,IF(A17=Alapadatok!$A$27,$BH$27,IF(A17=Alapadatok!$A$28,$BH$28,IF(A17=Alapadatok!$A$29,$BH$29,""))))))))))))))))))))))))))))</f>
        <v/>
      </c>
      <c r="AB17" s="50">
        <f>Table2[[#This Row],[HRR]]</f>
        <v>34</v>
      </c>
      <c r="AC17" s="51" t="str">
        <f>IF(A17=Alapadatok!$A$2,$BJ$2,IF(A17=Alapadatok!$A$3,$BJ$3,IF(A17=Alapadatok!$A$4,$BJ$4,IF(A17=Alapadatok!$A$5,$BJ$5,IF(A17=Alapadatok!$A$6,$BJ$6,IF(A17=Alapadatok!$A$7,$BJ$7,IF(A17=Alapadatok!$A$8,$BJ$8,IF(A17=Alapadatok!$A$9,$BJ$9,IF(A17=Alapadatok!$A$10,$BJ$10,IF(A17=Alapadatok!$A$11,$BJ$11,IF(A17=Alapadatok!$A$12,$BJ$12,IF(A17=Alapadatok!$A$13,$BJ$13,IF(A17=Alapadatok!$A$14,$BJ$14,IF(A17=Alapadatok!$A$15,$BJ$15,IF(A17=Alapadatok!$A$16,$BJ$16,IF(A17=Alapadatok!$A$17,$BJ$17,IF(A17=Alapadatok!$A$18,$BJ$18,IF(A17=Alapadatok!$A$19,$BJ$19,IF(A17=Alapadatok!$A$20,$BJ$20,IF(A17=Alapadatok!$A$21,$BJ$21,IF(A17=Alapadatok!$A$22,$BJ$22,IF(A17=Alapadatok!$A$23,$BJ$23,IF(A17=Alapadatok!$A$24,$BJ$24,IF(A17=Alapadatok!$A$25,$BJ$25,IF(A17=Alapadatok!$A$26,$BJ$26,IF(A17=Alapadatok!$A$27,$BJ$27,IF(A17=Alapadatok!$A$28,$BJ$28,IF(A17=Alapadatok!$A$29,$BJ$29,""))))))))))))))))))))))))))))</f>
        <v/>
      </c>
      <c r="AD17" s="51">
        <f>Table2[[#This Row],[FMS pontszám]]</f>
        <v>13</v>
      </c>
      <c r="AE17" s="51" t="str">
        <f>Table2[[#This Row],[FMS szimmetria]]</f>
        <v>aszimmetrikus</v>
      </c>
      <c r="AF17" s="143" t="str">
        <f>IF(A17=Alapadatok!$A$2,$BM$2,IF(A17=Alapadatok!$A$3,$BM$3,IF(A17=Alapadatok!$A$4,$BM$4,IF(A17=Alapadatok!$A$5,$BM$5,IF(A17=Alapadatok!$A$6,$BM$6,IF(A17=Alapadatok!$A$7,$BM$7,IF(A17=Alapadatok!$A$8,$BM$8,IF(A17=Alapadatok!$A$9,$BM$9,IF(A17=Alapadatok!$A$10,$BM$10,IF(A17=Alapadatok!$A$11,$BM$11,IF(A17=Alapadatok!$A$12,$BM$12,IF(A17=Alapadatok!$A$13,$BM$13,IF(A17=Alapadatok!$A$14,$BM$14,IF(A17=Alapadatok!$A$15,$BM$15,IF(A17=Alapadatok!$A$16,$BM$16,IF(A17=Alapadatok!$A$17,$BM$17,IF(A17=Alapadatok!$A$18,$BM$18,IF(A17=Alapadatok!$A$19,$BM$19,IF(A17=Alapadatok!$A$20,$BM$20,IF(A17=Alapadatok!$A$21,$BM$21,IF(A17=Alapadatok!$A$22,$BM$22,IF(A17=Alapadatok!$A$23,$BM$23,IF(A17=Alapadatok!$A$24,$BM$24,IF(A17=Alapadatok!$A$25,$BM$25,IF(A17=Alapadatok!$A$26,$BM$26,IF(A17=Alapadatok!$A$27,$BM$27,IF(A17=Alapadatok!$A$28,$BM$28,IF(A17=Alapadatok!$A$29,$BM$29,""))))))))))))))))))))))))))))</f>
        <v/>
      </c>
      <c r="AH17">
        <f>Alapadatok!A17</f>
        <v>0</v>
      </c>
      <c r="AI17" s="172">
        <f>Table2[[#This Row],[VO2max]]</f>
        <v>55.781354795439306</v>
      </c>
      <c r="AJ17" s="170">
        <f>IF(Alapadatok!$B17="férfi",IF(Alapadatok!$C17&lt;=29,IF(AND(0&lt;=AI17,AI17&lt;42),1,IF(AND(42&lt;=AI17,AI17&lt;46),2,IF(AND(46&lt;=AI17,AI17&lt;51),3,IF(AND(51&lt;=AI17,AI17&lt;55),4,5)))),IF(AND(30&lt;=Alapadatok!$C17,Alapadatok!$C17&lt;=39),IF(AND(0&lt;=AI17,AI17&lt;41),1,IF(AND(41&lt;=AI17,AI17&lt;44),2,IF(AND(44&lt;=AI17,AI17&lt;48),3,IF(AND(48&lt;=AI17,AI17&lt;53),4,5)))),IF(AND(40&lt;=Alapadatok!$C17,Alapadatok!$C17&lt;=49),IF(AND(0&lt;=AI17,AI17&lt;38),1,IF(AND(38&lt;=AI17,AI17&lt;42),2,IF(AND(42&lt;=AI17,AI17&lt;46),3,IF(AND(46&lt;=AI17,AI17&lt;52),4,5)))),IF(AND(50&lt;=Alapadatok!$C17,Alapadatok!$C17&lt;=59),IF(AND(0&lt;=AI17,AI17&lt;35),1,IF(AND(35&lt;=AI17,AI17&lt;38),2,IF(AND(38&lt;=AI17,AI17&lt;43),3,IF(AND(43&lt;=AI17,AI17&lt;49),4,5)))),IF(60&lt;=Alapadatok!$C17,IF(AND(0&lt;=AI17,AI17&lt;31),1,IF(AND(31&lt;=AI17,AI17&lt;35),2,IF(AND(35&lt;=AI17,AI17&lt;39),3,IF(AND(39&lt;=AI17,AI17&lt;45),4,5))))))))),IF(Alapadatok!$C17&lt;=29,IF(AND(0&lt;=AI17,AI17&lt;36),1,IF(AND(36&lt;=AI17,AI17&lt;40),2,IF(AND(40&lt;=AI17,AI17&lt;44),3,IF(AND(44&lt;=AI17,AI17&lt;49),4,5)))),IF(AND(30&lt;=Alapadatok!$C17,Alapadatok!$C17&lt;=39),IF(AND(0&lt;=AI17,AI17&lt;34),1,IF(AND(34&lt;=AI17,AI17&lt;37),2,IF(AND(37&lt;=AI17,AI17&lt;41),3,IF(AND(41&lt;=AI17,AI17&lt;45),4,5)))),IF(AND(40&lt;=Alapadatok!$C17,Alapadatok!$C17&lt;=49),IF(AND(0&lt;=AI17,AI17&lt;32),1,IF(AND(32&lt;=AI17,AI17&lt;35),2,IF(AND(35&lt;=AI17,AI17&lt;39),3,IF(AND(39&lt;=AI17,AI17&lt;44),4,5)))),IF(AND(50&lt;=Alapadatok!$C17,Alapadatok!$C17&lt;=59),IF(AND(0&lt;=AI17,AI17&lt;25),1,IF(AND(25&lt;=AI17,AI17&lt;29),2,IF(AND(29&lt;=AI17,AI17&lt;31),3,IF(AND(31&lt;=AI17,AI17&lt;34),4,5)))),IF(60&lt;=Alapadatok!$C17,IF(AND(0&lt;=AI17,AI17&lt;26),1,IF(AND(26&lt;=AI17,AI17&lt;29),2,IF(AND(29&lt;=AI17,AI17&lt;32),3,IF(AND(32&lt;=AI17,AI17&lt;35),4,5))))))))))</f>
        <v>5</v>
      </c>
      <c r="AK17" s="181">
        <f>Table2[[#This Row],[Max. fekvőtámasz
(db)]]</f>
        <v>120</v>
      </c>
      <c r="AL17" s="170">
        <f>IF(Alapadatok!$B17="férfi",IF(AND(0&lt;AK17,AK17&lt;60),1,IF(AND(60&lt;=AK17,AK17&lt;80),2,IF(AND(80&lt;=AK17,AK17&lt;100),3,IF(AND(100&lt;=AK17,AK17&lt;115),4,IF(115&lt;=AK17,5))))),IF(AND(0&lt;AK17,AK17&lt;60),1,IF(AND(60&lt;=AK17,AK17&lt;80),2,IF(AND(80&lt;=AK17,AK17&lt;100),3,IF(AND(100&lt;=AK17,AK17&lt;115),4,IF(115&lt;=AK17,5))))))</f>
        <v>5</v>
      </c>
      <c r="AM17" s="181">
        <f>Table2[[#This Row],[Max. guggolás
(db)]]</f>
        <v>120</v>
      </c>
      <c r="AN17" s="170">
        <f>IF(Alapadatok!$B17="férfi",IF(AND(0&lt;AM17,AM17&lt;60),1,IF(AND(60&lt;=AM17,AM17&lt;80),2,IF(AND(80&lt;=AM17,AM17&lt;100),3,IF(AND(100&lt;=AM17,AM17&lt;115),4,IF(115&lt;=AM17,5))))),IF(AND(0&lt;AM17,AM17&lt;40),1,IF(AND(40&lt;=AM17,AM17&lt;60),2,IF(AND(60&lt;=AM17,AM17&lt;80),3,IF(AND(80&lt;=AM17,AM17&lt;100),4,IF(100&lt;=AM17,5))))))</f>
        <v>5</v>
      </c>
      <c r="AO17" s="182">
        <f>Table2[[#This Row],[3RM Padon nyomás
(bal) (testsúly%)]]</f>
        <v>0.44444444444444442</v>
      </c>
      <c r="AP17" s="171">
        <f>IF(Alapadatok!$B17="férfi",IF(AND(0&lt;=AO17,AO17&lt;0.2),1,IF(AND(0.2&lt;=AO17,AO17&lt;0.25),2,IF(AND(0.25&lt;=AO17,AO17&lt;0.3),3,IF(AND(0.3&lt;=AO17,AO17&lt;0.35),4,IF(0.35&lt;=AO17,5))))),IF(AND(0&lt;=AO17,AO17&lt;0.1),1,IF(AND(0.1&lt;=AO17,AO17&lt;0.15),2,IF(AND(0.15&lt;=AO17,AO17&lt;0.2),3,IF(AND(0.2&lt;=AO17,AO17&lt;0.25),4,IF(0.25&lt;=AO17,5))))))</f>
        <v>5</v>
      </c>
      <c r="AQ17" s="182">
        <f>Table2[[#This Row],[3RM Padon nyomás
(jobb) (testsúly%)]]</f>
        <v>0.33333333333333331</v>
      </c>
      <c r="AR17" s="171">
        <f>IF(Alapadatok!$B17="férfi",IF(AND(0&lt;=AQ17,AQ17&lt;0.2),1,IF(AND(0.2&lt;=AQ17,AQ17&lt;0.25),2,IF(AND(0.25&lt;=AQ17,AQ17&lt;0.3),3,IF(AND(0.3&lt;=AQ17,AQ17&lt;0.35),4,IF(0.35&lt;=AQ17,5))))),IF(AND(0&lt;=AQ17,AQ17&lt;0.1),1,IF(AND(0.1&lt;=AQ17,AQ17&lt;0.15),2,IF(AND(0.15&lt;=AQ17,AQ17&lt;0.2),3,IF(AND(0.2&lt;=AQ17,AQ17&lt;0.25),4,IF(0.25&lt;=AQ17,5))))))</f>
        <v>5</v>
      </c>
      <c r="AS17" s="181">
        <f t="shared" si="0"/>
        <v>5</v>
      </c>
      <c r="AT17" s="182">
        <f>Table2[[#This Row],[3RM Egylábas deadlift
(bal) (testsúly%)]]</f>
        <v>0.88888888888888884</v>
      </c>
      <c r="AU17" s="170">
        <f>IF(Alapadatok!$B17="férfi",IF(AND(0&lt;=AT17,AT17&lt;0.8),1,IF(AND(0.8&lt;=AT17,AT17&lt;0.85),2,IF(AND(0.85&lt;=AT17,AT17&lt;0.9),3,IF(AND(0.9&lt;=AT17,AT17&lt;1),4,IF(1&lt;=AT17,5))))),IF(AND(0&lt;=AT17,AT17&lt;0.6),1,IF(AND(0.6&lt;=AT17,AT17&lt;0.65),2,IF(AND(0.65&lt;=AT17,AT17&lt;0.7),3,IF(AND(0.7&lt;=AT17,AT17&lt;0.75),4,IF(0.75&lt;=AT17,5))))))</f>
        <v>5</v>
      </c>
      <c r="AV17" s="183">
        <f>Table2[[#This Row],[3RM Egylábas deadlift
(jobb) (testsúly%)]]</f>
        <v>0.88888888888888884</v>
      </c>
      <c r="AW17" s="170">
        <f>IF(Alapadatok!$B17="férfi",IF(AND(0&lt;=AV17,AV17&lt;0.8),1,IF(AND(0.8&lt;=AV17,AV17&lt;0.85),2,IF(AND(0.85&lt;=AV17,AV17&lt;0.9),3,IF(AND(0.9&lt;=AV17,AV17&lt;1),4,IF(1&lt;=AV17,5))))),IF(AND(0&lt;=AV17,AV17&lt;0.6),1,IF(AND(0.6&lt;=AV17,AV17&lt;0.65),2,IF(AND(0.65&lt;=AV17,AV17&lt;0.7),3,IF(AND(0.7&lt;=AV17,AV17&lt;0.75),4,IF(0.75&lt;=AV17,5))))))</f>
        <v>5</v>
      </c>
      <c r="AX17" s="180">
        <f t="shared" si="1"/>
        <v>5</v>
      </c>
      <c r="AY17" s="181">
        <f>Table2[[#This Row],[Súlypontemelkedés
(cm)]]</f>
        <v>14</v>
      </c>
      <c r="AZ17" s="171">
        <f>IF(Alapadatok!$B17="férfi",IF(AND(0&lt;=AY17,AY17&lt;31),1,IF(AND(31&lt;=AY17,AY17&lt;41),2,IF(AND(41&lt;=AY17,AY17&lt;51),3,IF(AND(51&lt;=AY17,AY17&lt;61),4,IF(61&lt;=AY17,5))))),IF(AND(0&lt;=AY17,AY17&lt;21),1,IF(AND(21&lt;=AY17,AY17&lt;31),2,IF(AND(31&lt;=AY17,AY17&lt;41),3,IF(AND(41&lt;=AY17,AY17&lt;51),4,IF(51&lt;=AY17,5))))))</f>
        <v>1</v>
      </c>
      <c r="BA17" s="181">
        <f>Table2[[#This Row],[10 mp fekvőtámasz
(db)]]</f>
        <v>10</v>
      </c>
      <c r="BB17" s="174">
        <f>IF(Alapadatok!$B17="férfi",IF(AND(0&lt;=BA17,BA17&lt;12),1,IF(AND(12&lt;=BA17,BA17&lt;15),2,IF(AND(15&lt;=BA17,BA17&lt;20),3,IF(AND(20&lt;=BA17,BA17&lt;25),4,IF(25&lt;=BA17,5))))),IF(AND(0&lt;=BA17,BA17&lt;10),1,IF(AND(10&lt;=BA17,BA17&lt;12),2,IF(AND(12&lt;=BA17,BA17&lt;16),3,IF(AND(16&lt;=BA17,BA17&lt;20),4,IF(20&lt;=BA17,5))))))</f>
        <v>2</v>
      </c>
      <c r="BC17" s="184">
        <f>Table2[[#This Row],[3x Súlypontemelkedés
(összesen) (cm)]]</f>
        <v>42</v>
      </c>
      <c r="BD17" s="174">
        <f>IF(Alapadatok!$B17="férfi",IF(AND(0&lt;=BC17,BC17&lt;82),1,IF(AND(82&lt;=BC17,BC17&lt;109),2,IF(AND(109&lt;=BC17,BC17&lt;136),3,IF(AND(136&lt;=BC17,BC17&lt;163),4,IF(163&lt;=BC17,5))))),IF(AND(0&lt;=BC17,BC17&lt;53),1,IF(AND(53&lt;=BC17,BC17&lt;82),2,IF(AND(82&lt;=BC17,BC17&lt;109),3,IF(AND(109&lt;=BC17,BC17&lt;136),4,IF(136&lt;=BC17,5))))))</f>
        <v>1</v>
      </c>
      <c r="BE17" s="184">
        <f>Table2[[#This Row],[3x 10 mp fekvőtámasz
(összesen) (db)]]</f>
        <v>30</v>
      </c>
      <c r="BF17" s="174">
        <f>IF(Alapadatok!$B17="férfi",IF(AND(0&lt;=BE17,BE17&lt;32),1,IF(AND(32&lt;=BE17,BE17&lt;41),2,IF(AND(41&lt;=BE17,BE17&lt;54),3,IF(AND(54&lt;=BE17,BE17&lt;68),4,IF(68&lt;=BE17,5))))),IF(AND(0&lt;=BE17,BE17&lt;27),1,IF(AND(27&lt;=BE17,BE17&lt;32),2,IF(AND(32&lt;=BE17,BE17&lt;43),3,IF(AND(43&lt;=BE17,BE17&lt;54),4,IF(54&lt;=BE17,5))))))</f>
        <v>2</v>
      </c>
      <c r="BG17" s="184">
        <f>Table2[[#This Row],[RHR]]</f>
        <v>63</v>
      </c>
      <c r="BH17" s="185">
        <f>IF(Alapadatok!$C17&lt;=25,IF(AND(0&lt;=BG17,BG17&lt;=55),5,IF(AND(56&lt;=BG17,BG17&lt;=61),4,IF(AND(62&lt;=BG17,BG17&lt;=65),3,IF(AND(66&lt;=BG17,BG17&lt;=69),2,1)))),IF(AND(26&lt;=Alapadatok!$C17,Alapadatok!$C17&lt;=35),IF(AND(0&lt;=BG17,BG17&lt;=54),5,IF(AND(55&lt;=BG17,BG17&lt;=61),4,IF(AND(62&lt;=BG17,BG17&lt;=65),3,IF(AND(66&lt;=BG17,BG17&lt;=70),2,1)))),IF(AND(36&lt;=Alapadatok!$C17,Alapadatok!$C17&lt;=45),IF(AND(0&lt;=BG17,BG17&lt;=56),5,IF(AND(57&lt;=BG17,BG17&lt;=62),4,IF(AND(63&lt;=BG17,BG17&lt;=66),3,IF(AND(67&lt;=BG17,BG17&lt;=70),2,1)))),IF(AND(46&lt;=Alapadatok!$C17,Alapadatok!$C17&lt;=55),IF(AND(0&lt;=BG17,BG17&lt;=57),5,IF(AND(58&lt;=BG17,BG17&lt;=63),4,IF(AND(64&lt;=BG17,BG17&lt;=67),3,IF(AND(68&lt;=BG17,BG17&lt;=71),2,1)))),IF(AND(56&lt;=Alapadatok!$C17,Alapadatok!$C17&lt;=65),IF(AND(0&lt;=BG17,BG17&lt;=56),5,IF(AND(57&lt;=BG17,BG17&lt;=61),4,IF(AND(62&lt;=BG17,BG17&lt;=67),3,IF(AND(68&lt;=BG17,BG17&lt;=71),2,1)))),IF(65&lt;Alapadatok!$C17,IF(AND(0&lt;=BG17,BG17&lt;=55),5,IF(AND(56&lt;=BG17,BG17&lt;=61),4,IF(AND(62&lt;=BG17,BG17&lt;=65),3,IF(AND(66&lt;=BG17,BG17&lt;=69),2,1))))))))))</f>
        <v>3</v>
      </c>
      <c r="BI17" s="184">
        <f>Table2[[#This Row],[HRR]]</f>
        <v>34</v>
      </c>
      <c r="BJ17" s="187">
        <f t="shared" si="2"/>
        <v>2</v>
      </c>
      <c r="BK17" s="187">
        <f>Table2[[#This Row],[FMS pontszám]]</f>
        <v>13</v>
      </c>
      <c r="BL17" s="187" t="str">
        <f>Table2[[#This Row],[FMS szimmetria]]</f>
        <v>aszimmetrikus</v>
      </c>
      <c r="BM17" s="193">
        <f t="shared" si="3"/>
        <v>2</v>
      </c>
    </row>
    <row r="18" spans="1:65" x14ac:dyDescent="0.2">
      <c r="A18" s="231" t="s">
        <v>164</v>
      </c>
      <c r="B18" s="68">
        <f>Table2[[#This Row],[Cooper-teszt
(méter)]]</f>
        <v>2500</v>
      </c>
      <c r="C18" s="46" t="str">
        <f>IF(A18=Alapadatok!$A$2,$AJ$2,IF(A18=Alapadatok!$A$3,$AJ$3,IF(A18=Alapadatok!$A$4,$AJ$4,IF(A18=Alapadatok!$A$5,$AJ$5,IF(A18=Alapadatok!$A$6,$AJ$6,IF(A18=Alapadatok!$A$7,$AJ$7,IF(A18=Alapadatok!$A$8,$AJ$8,IF(A18=Alapadatok!$A$9,$AJ$9,IF(A18=Alapadatok!$A$10,$AJ$10,IF(A18=Alapadatok!$A$11,$AJ$11,IF(A18=Alapadatok!$A$12,$AJ$12,IF(A18=Alapadatok!$A$13,$AJ$13,IF(A18=Alapadatok!$A$14,$AJ$14,IF(A18=Alapadatok!$A$15,$AJ$15,IF(A18=Alapadatok!$A$16,$AJ$16,IF(A18=Alapadatok!$A$17,$AJ$17,IF(A18=Alapadatok!$A$18,$AJ$18,IF(A18=Alapadatok!$A$19,$AJ$19,IF(A18=Alapadatok!$A$20,$AJ$20,IF(A18=Alapadatok!$A$21,$AJ$21,IF(A18=Alapadatok!$A$22,$AJ$22,IF(A18=Alapadatok!$A$23,$AJ$23,IF(A18=Alapadatok!$A$24,$AJ$24,IF(A18=Alapadatok!$A$25,$AJ$25,IF(A18=Alapadatok!$A$26,$AJ$26,IF(A18=Alapadatok!$A$27,$AJ$27,IF(A18=Alapadatok!$A$28,$AJ$28,IF(A18=Alapadatok!$A$29,$AJ$29,""))))))))))))))))))))))))))))</f>
        <v/>
      </c>
      <c r="D18" s="47">
        <f>Table2[[#This Row],[Max. fekvőtámasz
(db)]]</f>
        <v>30</v>
      </c>
      <c r="E18" s="46" t="str">
        <f>IF(A18=Alapadatok!$A$2,$AL$2,IF(A18=Alapadatok!$A$3,$AL$3,IF(A18=Alapadatok!$A$4,$AL$4,IF(A18=Alapadatok!$A$5,$AL$5,IF(A18=Alapadatok!$A$6,$AL$6,IF(A18=Alapadatok!$A$7,$AL$7,IF(A18=Alapadatok!$A$8,$AL$8,IF(A18=Alapadatok!$A$9,$AL$9,IF(A18=Alapadatok!$A$10,$AL$10,IF(A18=Alapadatok!$A$11,$AL$11,IF(A18=Alapadatok!$A$12,$AL$12,IF(A18=Alapadatok!$A$13,$AL$13,IF(A18=Alapadatok!$A$14,$AL$14,IF(A18=Alapadatok!$A$15,$AL$15,IF(A18=Alapadatok!$A$16,$AL$16,IF(A18=Alapadatok!$A$17,$AL$17,IF(A18=Alapadatok!$A$18,$AL$18,IF(A18=Alapadatok!$A$19,$AL$19,IF(A18=Alapadatok!$A$20,$AL$20,IF(A18=Alapadatok!$A$21,$AL$21,IF(A18=Alapadatok!$A$22,$AL$22,IF(A18=Alapadatok!$A$23,$AL$23,IF(A18=Alapadatok!$A$24,$AL$24,IF(A18=Alapadatok!$A$25,$AL$25,IF(A18=Alapadatok!$A$26,$AL$26,IF(A18=Alapadatok!$A$27,$AL$27,IF(A18=Alapadatok!$A$28,$AL$28,IF(A18=Alapadatok!$A$29,$AL$29,""))))))))))))))))))))))))))))</f>
        <v/>
      </c>
      <c r="F18" s="47">
        <f>Table2[[#This Row],[Max. guggolás
(db)]]</f>
        <v>30</v>
      </c>
      <c r="G18" s="46" t="str">
        <f>IF(A18=Alapadatok!$A$2,$AN$2,IF(A18=Alapadatok!$A$3,$AN$3,IF(A18=Alapadatok!$A$4,$AN$4,IF(A18=Alapadatok!$A$5,$AN$5,IF(A18=Alapadatok!$A$6,$AN$6,IF(A18=Alapadatok!$A$7,$AN$7,IF(A18=Alapadatok!$A$8,$AN$8,IF(A18=Alapadatok!$A$9,$AN$9,IF(A18=Alapadatok!$A$10,$AN$10,IF(A18=Alapadatok!$A$11,$AN$11,IF(A18=Alapadatok!$A$12,$AN$12,IF(A18=Alapadatok!$A$13,$AN$13,IF(A18=Alapadatok!$A$14,$AN$14,IF(A18=Alapadatok!$A$15,$AN$15,IF(A18=Alapadatok!$A$16,$AN$16,IF(A18=Alapadatok!$A$17,$AN$17,IF(A18=Alapadatok!$A$18,$AN$18,IF(A18=Alapadatok!$A$19,$AN$19,IF(A18=Alapadatok!$A$20,$AN$20,IF(A18=Alapadatok!$A$21,$AN$21,IF(A18=Alapadatok!$A$22,$AN$22,IF(A18=Alapadatok!$A$23,$AN$23,IF(A18=Alapadatok!$A$24,$AN$24,IF(A18=Alapadatok!$A$25,$AN$25,IF(A18=Alapadatok!$A$26,$AN$26,IF(A18=Alapadatok!$A$27,$AN$27,IF(A18=Alapadatok!$A$28,$AN$28,IF(A18=Alapadatok!$A$29,$AN$29,""))))))))))))))))))))))))))))</f>
        <v/>
      </c>
      <c r="H18" s="48">
        <f>Table2[[#This Row],[3RM Padon nyomás
(bal) (testsúly%)]]</f>
        <v>0.35714285714285715</v>
      </c>
      <c r="I18" s="47" t="str">
        <f>IF(A18=Alapadatok!$A$2,$AP$2,IF(A18=Alapadatok!$A$3,$AP$3,IF(A18=Alapadatok!$A$4,$AP$4,IF(A18=Alapadatok!$A$5,$AP$5,IF(A18=Alapadatok!$A$6,$AP$6,IF(A18=Alapadatok!$A$7,$AP$7,IF(A18=Alapadatok!$A$8,$AP$8,IF(A18=Alapadatok!$A$9,$AP$9,IF(A18=Alapadatok!$A$10,$AP$10,IF(A18=Alapadatok!$A$11,$AP$11,IF(A18=Alapadatok!$A$12,$AP$12,IF(A18=Alapadatok!$A$13,$AP$13,IF(A18=Alapadatok!$A$14,$AP$14,IF(A18=Alapadatok!$A$15,$AP$15,IF(A18=Alapadatok!$A$16,$AP$16,IF(A18=Alapadatok!$A$17,$AP$17,IF(A18=Alapadatok!$A$18,$AP$18,IF(A18=Alapadatok!$A$19,$AP$19,IF(A18=Alapadatok!$A$20,$AP$20,IF(A18=Alapadatok!$A$21,$AP$21,IF(A18=Alapadatok!$A$22,$AP$22,IF(A18=Alapadatok!$A$23,$AP$23,IF(A18=Alapadatok!$A$24,$AP$24,IF(A18=Alapadatok!$A$25,$AP$25,IF(A18=Alapadatok!$A$26,$AP$26,IF(A18=Alapadatok!$A$27,$AP$27,IF(A18=Alapadatok!$A$28,$AP$28,IF(A18=Alapadatok!$A$29,$AP$29,""))))))))))))))))))))))))))))</f>
        <v/>
      </c>
      <c r="J18" s="48">
        <f>Table2[[#This Row],[3RM Padon nyomás
(jobb) (testsúly%)]]</f>
        <v>0.2857142857142857</v>
      </c>
      <c r="K18" s="47" t="str">
        <f>IF(A18=Alapadatok!$A$2,$AR$2,IF(A18=Alapadatok!$A$3,$AR$3,IF(A18=Alapadatok!$A$4,$AR$4,IF(A18=Alapadatok!$A$5,$AR$5,IF(A18=Alapadatok!$A$6,$AR$6,IF(A18=Alapadatok!$A$7,$AR$7,IF(A18=Alapadatok!$A$8,$AR$8,IF(A18=Alapadatok!$A$9,$AR$9,IF(A18=Alapadatok!$A$10,$AR$10,IF(A18=Alapadatok!$A$11,$AR$11,IF(A18=Alapadatok!$A$12,$AR$12,IF(A18=Alapadatok!$A$13,$AR$13,IF(A18=Alapadatok!$A$14,$AR$14,IF(A18=Alapadatok!$A$15,$AR$15,IF(A18=Alapadatok!$A$16,$AR$16,IF(A18=Alapadatok!$A$17,$AR$17,IF(A18=Alapadatok!$A$18,$AR$18,IF(A18=Alapadatok!$A$19,$AR$19,IF(A18=Alapadatok!$A$20,$AR$20,IF(A18=Alapadatok!$A$21,$AR$21,IF(A18=Alapadatok!$A$22,$AR$22,IF(A18=Alapadatok!$A$23,$AR$23,IF(A18=Alapadatok!$A$24,$AR$24,IF(A18=Alapadatok!$A$25,$AR$25,IF(A18=Alapadatok!$A$26,$AR$26,IF(A18=Alapadatok!$A$27,$AR$27,IF(A18=Alapadatok!$A$28,$AR$28,IF(A18=Alapadatok!$A$29,$AR$29,""))))))))))))))))))))))))))))</f>
        <v/>
      </c>
      <c r="L18" s="47" t="str">
        <f>IF(A18=Alapadatok!$A$2,$AS$2,IF(A18=Alapadatok!$A$3,$AS$3,IF(A18=Alapadatok!$A$4,$AS$4,IF(A18=Alapadatok!$A$5,$AS$5,IF(A18=Alapadatok!$A$6,$AS$6,IF(A18=Alapadatok!$A$7,$AS$7,IF(A18=Alapadatok!$A$8,$AS$8,IF(A18=Alapadatok!$A$9,$AS$9,IF(A18=Alapadatok!$A$10,$AS$10,IF(A18=Alapadatok!$A$11,$AS$11,IF(A18=Alapadatok!$A$12,$AS$12,IF(A18=Alapadatok!$A$13,$AS$13,IF(A18=Alapadatok!$A$14,$AS$14,IF(A18=Alapadatok!$A$15,$AS$15,IF(A18=Alapadatok!$A$16,$AS$16,IF(A18=Alapadatok!$A$17,$AS$17,IF(A18=Alapadatok!$A$18,$AS$18,IF(A18=Alapadatok!$A$19,$AS$19,IF(A18=Alapadatok!$A$20,$AS$20,IF(A18=Alapadatok!$A$21,$AS$21,IF(A18=Alapadatok!$A$22,$AS$22,IF(A18=Alapadatok!$A$23,$AS$23,IF(A18=Alapadatok!$A$24,$AS$24,IF(A18=Alapadatok!$A$25,$AS$25,IF(A18=Alapadatok!$A$26,$AS$26,IF(A18=Alapadatok!$A$27,$AS$27,IF(A18=Alapadatok!$A$28,$AS$28,IF(A18=Alapadatok!$A$29,$AS$29,""))))))))))))))))))))))))))))</f>
        <v/>
      </c>
      <c r="M18" s="48">
        <f>Table2[[#This Row],[3RM Egylábas deadlift
(bal) (testsúly%)]]</f>
        <v>0.7142857142857143</v>
      </c>
      <c r="N18" s="46" t="str">
        <f>IF(A18=Alapadatok!$A$2,$AU$2,IF(A18=Alapadatok!$A$3,$AU$3,IF(A18=Alapadatok!$A$4,$AU$4,IF(A18=Alapadatok!$A$5,$AU$5,IF(A18=Alapadatok!$A$6,$AU$6,IF(A18=Alapadatok!$A$7,$AU$7,IF(A18=Alapadatok!$A$8,$AU$8,IF(A18=Alapadatok!$A$9,$AU$9,IF(A18=Alapadatok!$A$10,$AU$10,IF(A18=Alapadatok!$A$11,$AU$11,IF(A18=Alapadatok!$A$12,$AU$12,IF(A18=Alapadatok!$A$13,$AU$13,IF(A18=Alapadatok!$A$14,$AU$14,IF(A18=Alapadatok!$A$15,$AU$15,IF(A18=Alapadatok!$A$16,$AU$16,IF(A18=Alapadatok!$A$17,$AU$17,IF(A18=Alapadatok!$A$18,$AU$18,IF(A18=Alapadatok!$A$19,$AU$19,IF(A18=Alapadatok!$A$20,$AU$20,IF(A18=Alapadatok!$A$21,$AU$21,IF(A18=Alapadatok!$A$22,$AU$22,IF(A18=Alapadatok!$A$23,$AU$23,IF(A18=Alapadatok!$A$24,$AU$24,IF(A18=Alapadatok!$A$25,$AU$25,IF(A18=Alapadatok!$A$26,$AU$26,IF(A18=Alapadatok!$A$27,$AU$27,IF(A18=Alapadatok!$A$28,$AU$28,IF(A18=Alapadatok!$A$29,$AU$29,""))))))))))))))))))))))))))))</f>
        <v/>
      </c>
      <c r="O18" s="49">
        <f>Table2[[#This Row],[3RM Egylábas deadlift
(jobb) (testsúly%)]]</f>
        <v>0.7142857142857143</v>
      </c>
      <c r="P18" s="46" t="str">
        <f>IF(A18=Alapadatok!$A$2,$AW$2,IF(A18=Alapadatok!$A$3,$AW$3,IF(A18=Alapadatok!$A$4,$AW$4,IF(A18=Alapadatok!$A$5,$AW$5,IF(A18=Alapadatok!$A$6,$AW$6,IF(A18=Alapadatok!$A$7,$AW$7,IF(A18=Alapadatok!$A$8,$AW$8,IF(A18=Alapadatok!$A$9,$AW$9,IF(A18=Alapadatok!$A$10,$AW$10,IF(A18=Alapadatok!$A$11,$AW$11,IF(A18=Alapadatok!$A$12,$AW$12,IF(A18=Alapadatok!$A$13,$AW$13,IF(A18=Alapadatok!$A$14,$AW$14,IF(A18=Alapadatok!$A$15,$AW$15,IF(A18=Alapadatok!$A$16,$AW$16,IF(A18=Alapadatok!$A$17,$AW$17,IF(A18=Alapadatok!$A$18,$AW$18,IF(A18=Alapadatok!$A$19,$AW$19,IF(A18=Alapadatok!$A$20,$AW$20,IF(A18=Alapadatok!$A$21,$AW$21,IF(A18=Alapadatok!$A$22,$AW$22,IF(A18=Alapadatok!$A$23,$AW$23,IF(A18=Alapadatok!$A$24,$AW$24,IF(A18=Alapadatok!$A$25,$AW$25,IF(A18=Alapadatok!$A$26,$AW$26,IF(A18=Alapadatok!$A$27,$AW$27,IF(A18=Alapadatok!$A$28,$AW$28,IF(A18=Alapadatok!$A$29,$AW$29,""))))))))))))))))))))))))))))</f>
        <v/>
      </c>
      <c r="Q18" s="46" t="str">
        <f>IF(A18=Alapadatok!$A$2,$AX$2,IF(A18=Alapadatok!$A$3,$AX$3,IF(A18=Alapadatok!$A$4,$AX$4,IF(A18=Alapadatok!$A$5,$AX$5,IF(A18=Alapadatok!$A$6,$AX$6,IF(A18=Alapadatok!$A$7,$AX$7,IF(A18=Alapadatok!$A$8,$AX$8,IF(A18=Alapadatok!$A$9,$AX$9,IF(A18=Alapadatok!$A$10,$AX$10,IF(A18=Alapadatok!$A$11,$AX$11,IF(A18=Alapadatok!$A$12,$AX$12,IF(A18=Alapadatok!$A$13,$AX$13,IF(A18=Alapadatok!$A$14,$AX$14,IF(A18=Alapadatok!$A$15,$AX$15,IF(A18=Alapadatok!$A$16,$AX$16,IF(A18=Alapadatok!$A$17,$AX$17,IF(A18=Alapadatok!$A$18,$AX$18,IF(A18=Alapadatok!$A$19,$AX$19,IF(A18=Alapadatok!$A$20,$AX$20,IF(A18=Alapadatok!$A$21,$AX$21,IF(A18=Alapadatok!$A$22,$AX$22,IF(A18=Alapadatok!$A$23,$AX$23,IF(A18=Alapadatok!$A$24,$AX$24,IF(A18=Alapadatok!$A$25,$AX$25,IF(A18=Alapadatok!$A$26,$AX$26,IF(A18=Alapadatok!$A$27,$AX$27,IF(A18=Alapadatok!$A$28,$AX$28,IF(A18=Alapadatok!$A$29,$AX$29,""))))))))))))))))))))))))))))</f>
        <v/>
      </c>
      <c r="R18" s="47">
        <f>Table2[[#This Row],[Súlypontemelkedés
(cm)]]</f>
        <v>25</v>
      </c>
      <c r="S18" s="47" t="str">
        <f>IF(A18=Alapadatok!$A$2,$AZ$2,IF(A18=Alapadatok!$A$3,$AZ$3,IF(A18=Alapadatok!$A$4,$AZ$4,IF(A18=Alapadatok!$A$5,$AZ$5,IF(A18=Alapadatok!$A$6,$AZ$6,IF(A18=Alapadatok!$A$7,$AZ$7,IF(A18=Alapadatok!$A$8,$AZ$8,IF(A18=Alapadatok!$A$9,$AZ$9,IF(A18=Alapadatok!$A$10,$AZ$10,IF(A18=Alapadatok!$A$11,$AZ$11,IF(A18=Alapadatok!$A$12,$AZ$12,IF(A18=Alapadatok!$A$13,$AZ$13,IF(A18=Alapadatok!$A$14,$AZ$14,IF(A18=Alapadatok!$A$15,$AZ$15,IF(A18=Alapadatok!$A$16,$AZ$16,IF(A18=Alapadatok!$A$17,$AZ$17,IF(A18=Alapadatok!$A$18,$AZ$18,IF(A18=Alapadatok!$A$19,$AZ$19,IF(A18=Alapadatok!$A$20,$AZ$20,IF(A18=Alapadatok!$A$21,$AZ$21,IF(A18=Alapadatok!$A$22,$AZ$22,IF(A18=Alapadatok!$A$23,$AZ$23,IF(A18=Alapadatok!$A$24,$AZ$24,IF(A18=Alapadatok!$A$25,$AZ$25,IF(A18=Alapadatok!$A$26,$AZ$26,IF(A18=Alapadatok!$A$27,$AZ$27,IF(A18=Alapadatok!$A$28,$AZ$28,IF(A18=Alapadatok!$A$29,$AZ$29,""))))))))))))))))))))))))))))</f>
        <v/>
      </c>
      <c r="T18" s="47">
        <f>Table2[[#This Row],[10 mp fekvőtámasz
(db)]]</f>
        <v>13</v>
      </c>
      <c r="U18" s="50" t="str">
        <f>IF(A18=Alapadatok!$A$2,$BB$2,IF(A18=Alapadatok!$A$3,$BB$3,IF(A18=Alapadatok!$A$4,$BB$4,IF(A18=Alapadatok!$A$5,$BB$5,IF(A18=Alapadatok!$A$6,$BB$6,IF(A18=Alapadatok!$A$7,$BB$7,IF(A18=Alapadatok!$A$8,$BB$8,IF(A18=Alapadatok!$A$9,$BB$9,IF(A18=Alapadatok!$A$10,$BB$10,IF(A18=Alapadatok!$A$11,$BB$11,IF(A18=Alapadatok!$A$12,$BB$12,IF(A18=Alapadatok!$A$13,$BB$13,IF(A18=Alapadatok!$A$14,$BB$14,IF(A18=Alapadatok!$A$15,$BB$15,IF(A18=Alapadatok!$A$16,$BB$16,IF(A18=Alapadatok!$A$17,$BB$17,IF(A18=Alapadatok!$A$18,$BB$18,IF(A18=Alapadatok!$A$19,$BB$19,IF(A18=Alapadatok!$A$20,$BB$20,IF(A18=Alapadatok!$A$21,$BB$21,IF(A18=Alapadatok!$A$22,$BB$22,IF(A18=Alapadatok!$A$23,$BB$23,IF(A18=Alapadatok!$A$24,$BB$24,IF(A18=Alapadatok!$A$25,$BB$25,IF(A18=Alapadatok!$A$26,$BB$26,IF(A18=Alapadatok!$A$27,$BB$27,IF(A18=Alapadatok!$A$28,$BB$28,IF(A18=Alapadatok!$A$29,$BB$29,""))))))))))))))))))))))))))))</f>
        <v/>
      </c>
      <c r="V18" s="50">
        <f>Table2[[#This Row],[3x Súlypontemelkedés
(összesen) (cm)]]</f>
        <v>75</v>
      </c>
      <c r="W18" s="50" t="str">
        <f>IF(A18=Alapadatok!$A$2,$BD$2,IF(A18=Alapadatok!$A$3,$BD$3,IF(A18=Alapadatok!$A$4,$BD$4,IF(A18=Alapadatok!$A$5,$BD$5,IF(A18=Alapadatok!$A$6,$BD$6,IF(A18=Alapadatok!$A$7,$BD$7,IF(A18=Alapadatok!$A$8,$BD$8,IF(A18=Alapadatok!$A$9,$BD$9,IF(A18=Alapadatok!$A$10,$BD$10,IF(A18=Alapadatok!$A$11,$BD$11,IF(A18=Alapadatok!$A$12,$BD$12,IF(A18=Alapadatok!$A$13,$BD$13,IF(A18=Alapadatok!$A$14,$BD$14,IF(A18=Alapadatok!$A$15,$BD$15,IF(A18=Alapadatok!$A$16,$BD$16,IF(A18=Alapadatok!$A$17,$BD$17,IF(A18=Alapadatok!$A$18,$BD$18,IF(A18=Alapadatok!$A$19,$BD$19,IF(A18=Alapadatok!$A$20,$BD$20,IF(A18=Alapadatok!$A$21,$BD$21,IF(A18=Alapadatok!$A$22,$BD$22,IF(A18=Alapadatok!$A$23,$BD$23,IF(A18=Alapadatok!$A$24,$BD$24,IF(A18=Alapadatok!$A$25,$BD$25,IF(A18=Alapadatok!$A$26,$BD$26,IF(A18=Alapadatok!$A$27,$BD$27,IF(A18=Alapadatok!$A$28,$BD$28,IF(A18=Alapadatok!$A$29,$BD$29,""))))))))))))))))))))))))))))</f>
        <v/>
      </c>
      <c r="X18" s="50">
        <f>Table2[[#This Row],[3x 10 mp fekvőtámasz
(összesen) (db)]]</f>
        <v>39</v>
      </c>
      <c r="Y18" s="50" t="str">
        <f>IF(A18=Alapadatok!$A$2,$BF$2,IF(A18=Alapadatok!$A$3,$BF$3,IF(A18=Alapadatok!$A$4,$BF$4,IF(A18=Alapadatok!$A$5,$BF$5,IF(A18=Alapadatok!$A$6,$BF$6,IF(A18=Alapadatok!$A$7,$BF$7,IF(A18=Alapadatok!$A$8,$BF$8,IF(A18=Alapadatok!$A$9,$BF$9,IF(A18=Alapadatok!$A$10,$BF$10,IF(A18=Alapadatok!$A$11,$BF$11,IF(A18=Alapadatok!$A$12,$BF$12,IF(A18=Alapadatok!$A$13,$BF$13,IF(A18=Alapadatok!$A$14,$BF$14,IF(A18=Alapadatok!$A$15,$BF$15,IF(A18=Alapadatok!$A$16,$BF$16,IF(A18=Alapadatok!$A$17,$BF$17,IF(A18=Alapadatok!$A$18,$BF$18,IF(A18=Alapadatok!$A$19,$BF$19,IF(A18=Alapadatok!$A$20,$BF$20,IF(A18=Alapadatok!$A$21,$BF$21,IF(A18=Alapadatok!$A$22,$BF$22,IF(A18=Alapadatok!$A$23,$BF$23,IF(A18=Alapadatok!$A$24,$BF$24,IF(A18=Alapadatok!$A$25,$BF$25,IF(A18=Alapadatok!$A$26,$BF$26,IF(A18=Alapadatok!$A$27,$BF$27,IF(A18=Alapadatok!$A$28,$BF$28,IF(A18=Alapadatok!$A$29,$BF$29,""))))))))))))))))))))))))))))</f>
        <v/>
      </c>
      <c r="Z18" s="50">
        <f>Table2[[#This Row],[RHR]]</f>
        <v>68</v>
      </c>
      <c r="AA18" s="51" t="str">
        <f>IF(A18=Alapadatok!$A$2,$BH$2,IF(A18=Alapadatok!$A$3,$BH$3,IF(A18=Alapadatok!$A$4,$BH$4,IF(A18=Alapadatok!$A$5,$BH$5,IF(A18=Alapadatok!$A$6,$BH$6,IF(A18=Alapadatok!$A$7,$BH$7,IF(A18=Alapadatok!$A$8,$BH$8,IF(A18=Alapadatok!$A$9,$BH$9,IF(A18=Alapadatok!$A$10,$BH$10,IF(A18=Alapadatok!$A$11,$BH$11,IF(A18=Alapadatok!$A$12,$BH$12,IF(A18=Alapadatok!$A$13,$BH$13,IF(A18=Alapadatok!$A$14,$BH$14,IF(A18=Alapadatok!$A$15,$BH$15,IF(A18=Alapadatok!$A$16,$BH$16,IF(A18=Alapadatok!$A$17,$BH$17,IF(A18=Alapadatok!$A$18,$BH$18,IF(A18=Alapadatok!$A$19,$BH$19,IF(A18=Alapadatok!$A$20,$BH$20,IF(A18=Alapadatok!$A$21,$BH$21,IF(A18=Alapadatok!$A$22,$BH$22,IF(A18=Alapadatok!$A$23,$BH$23,IF(A18=Alapadatok!$A$24,$BH$24,IF(A18=Alapadatok!$A$25,$BH$25,IF(A18=Alapadatok!$A$26,$BH$26,IF(A18=Alapadatok!$A$27,$BH$27,IF(A18=Alapadatok!$A$28,$BH$28,IF(A18=Alapadatok!$A$29,$BH$29,""))))))))))))))))))))))))))))</f>
        <v/>
      </c>
      <c r="AB18" s="50">
        <f>Table2[[#This Row],[HRR]]</f>
        <v>14</v>
      </c>
      <c r="AC18" s="51" t="str">
        <f>IF(A18=Alapadatok!$A$2,$BJ$2,IF(A18=Alapadatok!$A$3,$BJ$3,IF(A18=Alapadatok!$A$4,$BJ$4,IF(A18=Alapadatok!$A$5,$BJ$5,IF(A18=Alapadatok!$A$6,$BJ$6,IF(A18=Alapadatok!$A$7,$BJ$7,IF(A18=Alapadatok!$A$8,$BJ$8,IF(A18=Alapadatok!$A$9,$BJ$9,IF(A18=Alapadatok!$A$10,$BJ$10,IF(A18=Alapadatok!$A$11,$BJ$11,IF(A18=Alapadatok!$A$12,$BJ$12,IF(A18=Alapadatok!$A$13,$BJ$13,IF(A18=Alapadatok!$A$14,$BJ$14,IF(A18=Alapadatok!$A$15,$BJ$15,IF(A18=Alapadatok!$A$16,$BJ$16,IF(A18=Alapadatok!$A$17,$BJ$17,IF(A18=Alapadatok!$A$18,$BJ$18,IF(A18=Alapadatok!$A$19,$BJ$19,IF(A18=Alapadatok!$A$20,$BJ$20,IF(A18=Alapadatok!$A$21,$BJ$21,IF(A18=Alapadatok!$A$22,$BJ$22,IF(A18=Alapadatok!$A$23,$BJ$23,IF(A18=Alapadatok!$A$24,$BJ$24,IF(A18=Alapadatok!$A$25,$BJ$25,IF(A18=Alapadatok!$A$26,$BJ$26,IF(A18=Alapadatok!$A$27,$BJ$27,IF(A18=Alapadatok!$A$28,$BJ$28,IF(A18=Alapadatok!$A$29,$BJ$29,""))))))))))))))))))))))))))))</f>
        <v/>
      </c>
      <c r="AD18" s="51">
        <f>Table2[[#This Row],[FMS pontszám]]</f>
        <v>11</v>
      </c>
      <c r="AE18" s="51" t="str">
        <f>Table2[[#This Row],[FMS szimmetria]]</f>
        <v>szimmetrikus</v>
      </c>
      <c r="AF18" s="143" t="str">
        <f>IF(A18=Alapadatok!$A$2,$BM$2,IF(A18=Alapadatok!$A$3,$BM$3,IF(A18=Alapadatok!$A$4,$BM$4,IF(A18=Alapadatok!$A$5,$BM$5,IF(A18=Alapadatok!$A$6,$BM$6,IF(A18=Alapadatok!$A$7,$BM$7,IF(A18=Alapadatok!$A$8,$BM$8,IF(A18=Alapadatok!$A$9,$BM$9,IF(A18=Alapadatok!$A$10,$BM$10,IF(A18=Alapadatok!$A$11,$BM$11,IF(A18=Alapadatok!$A$12,$BM$12,IF(A18=Alapadatok!$A$13,$BM$13,IF(A18=Alapadatok!$A$14,$BM$14,IF(A18=Alapadatok!$A$15,$BM$15,IF(A18=Alapadatok!$A$16,$BM$16,IF(A18=Alapadatok!$A$17,$BM$17,IF(A18=Alapadatok!$A$18,$BM$18,IF(A18=Alapadatok!$A$19,$BM$19,IF(A18=Alapadatok!$A$20,$BM$20,IF(A18=Alapadatok!$A$21,$BM$21,IF(A18=Alapadatok!$A$22,$BM$22,IF(A18=Alapadatok!$A$23,$BM$23,IF(A18=Alapadatok!$A$24,$BM$24,IF(A18=Alapadatok!$A$25,$BM$25,IF(A18=Alapadatok!$A$26,$BM$26,IF(A18=Alapadatok!$A$27,$BM$27,IF(A18=Alapadatok!$A$28,$BM$28,IF(A18=Alapadatok!$A$29,$BM$29,""))))))))))))))))))))))))))))</f>
        <v/>
      </c>
      <c r="AH18">
        <f>Alapadatok!A18</f>
        <v>0</v>
      </c>
      <c r="AI18" s="172">
        <f>Table2[[#This Row],[VO2max]]</f>
        <v>44.603174603174601</v>
      </c>
      <c r="AJ18" s="170">
        <f>IF(Alapadatok!$B18="férfi",IF(Alapadatok!$C18&lt;=29,IF(AND(0&lt;=AI18,AI18&lt;42),1,IF(AND(42&lt;=AI18,AI18&lt;46),2,IF(AND(46&lt;=AI18,AI18&lt;51),3,IF(AND(51&lt;=AI18,AI18&lt;55),4,5)))),IF(AND(30&lt;=Alapadatok!$C18,Alapadatok!$C18&lt;=39),IF(AND(0&lt;=AI18,AI18&lt;41),1,IF(AND(41&lt;=AI18,AI18&lt;44),2,IF(AND(44&lt;=AI18,AI18&lt;48),3,IF(AND(48&lt;=AI18,AI18&lt;53),4,5)))),IF(AND(40&lt;=Alapadatok!$C18,Alapadatok!$C18&lt;=49),IF(AND(0&lt;=AI18,AI18&lt;38),1,IF(AND(38&lt;=AI18,AI18&lt;42),2,IF(AND(42&lt;=AI18,AI18&lt;46),3,IF(AND(46&lt;=AI18,AI18&lt;52),4,5)))),IF(AND(50&lt;=Alapadatok!$C18,Alapadatok!$C18&lt;=59),IF(AND(0&lt;=AI18,AI18&lt;35),1,IF(AND(35&lt;=AI18,AI18&lt;38),2,IF(AND(38&lt;=AI18,AI18&lt;43),3,IF(AND(43&lt;=AI18,AI18&lt;49),4,5)))),IF(60&lt;=Alapadatok!$C18,IF(AND(0&lt;=AI18,AI18&lt;31),1,IF(AND(31&lt;=AI18,AI18&lt;35),2,IF(AND(35&lt;=AI18,AI18&lt;39),3,IF(AND(39&lt;=AI18,AI18&lt;45),4,5))))))))),IF(Alapadatok!$C18&lt;=29,IF(AND(0&lt;=AI18,AI18&lt;36),1,IF(AND(36&lt;=AI18,AI18&lt;40),2,IF(AND(40&lt;=AI18,AI18&lt;44),3,IF(AND(44&lt;=AI18,AI18&lt;49),4,5)))),IF(AND(30&lt;=Alapadatok!$C18,Alapadatok!$C18&lt;=39),IF(AND(0&lt;=AI18,AI18&lt;34),1,IF(AND(34&lt;=AI18,AI18&lt;37),2,IF(AND(37&lt;=AI18,AI18&lt;41),3,IF(AND(41&lt;=AI18,AI18&lt;45),4,5)))),IF(AND(40&lt;=Alapadatok!$C18,Alapadatok!$C18&lt;=49),IF(AND(0&lt;=AI18,AI18&lt;32),1,IF(AND(32&lt;=AI18,AI18&lt;35),2,IF(AND(35&lt;=AI18,AI18&lt;39),3,IF(AND(39&lt;=AI18,AI18&lt;44),4,5)))),IF(AND(50&lt;=Alapadatok!$C18,Alapadatok!$C18&lt;=59),IF(AND(0&lt;=AI18,AI18&lt;25),1,IF(AND(25&lt;=AI18,AI18&lt;29),2,IF(AND(29&lt;=AI18,AI18&lt;31),3,IF(AND(31&lt;=AI18,AI18&lt;34),4,5)))),IF(60&lt;=Alapadatok!$C18,IF(AND(0&lt;=AI18,AI18&lt;26),1,IF(AND(26&lt;=AI18,AI18&lt;29),2,IF(AND(29&lt;=AI18,AI18&lt;32),3,IF(AND(32&lt;=AI18,AI18&lt;35),4,5))))))))))</f>
        <v>2</v>
      </c>
      <c r="AK18" s="181">
        <f>Table2[[#This Row],[Max. fekvőtámasz
(db)]]</f>
        <v>30</v>
      </c>
      <c r="AL18" s="170">
        <f>IF(Alapadatok!$B18="férfi",IF(AND(0&lt;AK18,AK18&lt;60),1,IF(AND(60&lt;=AK18,AK18&lt;80),2,IF(AND(80&lt;=AK18,AK18&lt;100),3,IF(AND(100&lt;=AK18,AK18&lt;115),4,IF(115&lt;=AK18,5))))),IF(AND(0&lt;AK18,AK18&lt;60),1,IF(AND(60&lt;=AK18,AK18&lt;80),2,IF(AND(80&lt;=AK18,AK18&lt;100),3,IF(AND(100&lt;=AK18,AK18&lt;115),4,IF(115&lt;=AK18,5))))))</f>
        <v>1</v>
      </c>
      <c r="AM18" s="181">
        <f>Table2[[#This Row],[Max. guggolás
(db)]]</f>
        <v>30</v>
      </c>
      <c r="AN18" s="170">
        <f>IF(Alapadatok!$B18="férfi",IF(AND(0&lt;AM18,AM18&lt;60),1,IF(AND(60&lt;=AM18,AM18&lt;80),2,IF(AND(80&lt;=AM18,AM18&lt;100),3,IF(AND(100&lt;=AM18,AM18&lt;115),4,IF(115&lt;=AM18,5))))),IF(AND(0&lt;AM18,AM18&lt;40),1,IF(AND(40&lt;=AM18,AM18&lt;60),2,IF(AND(60&lt;=AM18,AM18&lt;80),3,IF(AND(80&lt;=AM18,AM18&lt;100),4,IF(100&lt;=AM18,5))))))</f>
        <v>1</v>
      </c>
      <c r="AO18" s="182">
        <f>Table2[[#This Row],[3RM Padon nyomás
(bal) (testsúly%)]]</f>
        <v>0.35714285714285715</v>
      </c>
      <c r="AP18" s="171">
        <f>IF(Alapadatok!$B18="férfi",IF(AND(0&lt;=AO18,AO18&lt;0.2),1,IF(AND(0.2&lt;=AO18,AO18&lt;0.25),2,IF(AND(0.25&lt;=AO18,AO18&lt;0.3),3,IF(AND(0.3&lt;=AO18,AO18&lt;0.35),4,IF(0.35&lt;=AO18,5))))),IF(AND(0&lt;=AO18,AO18&lt;0.1),1,IF(AND(0.1&lt;=AO18,AO18&lt;0.15),2,IF(AND(0.15&lt;=AO18,AO18&lt;0.2),3,IF(AND(0.2&lt;=AO18,AO18&lt;0.25),4,IF(0.25&lt;=AO18,5))))))</f>
        <v>5</v>
      </c>
      <c r="AQ18" s="182">
        <f>Table2[[#This Row],[3RM Padon nyomás
(jobb) (testsúly%)]]</f>
        <v>0.2857142857142857</v>
      </c>
      <c r="AR18" s="171">
        <f>IF(Alapadatok!$B18="férfi",IF(AND(0&lt;=AQ18,AQ18&lt;0.2),1,IF(AND(0.2&lt;=AQ18,AQ18&lt;0.25),2,IF(AND(0.25&lt;=AQ18,AQ18&lt;0.3),3,IF(AND(0.3&lt;=AQ18,AQ18&lt;0.35),4,IF(0.35&lt;=AQ18,5))))),IF(AND(0&lt;=AQ18,AQ18&lt;0.1),1,IF(AND(0.1&lt;=AQ18,AQ18&lt;0.15),2,IF(AND(0.15&lt;=AQ18,AQ18&lt;0.2),3,IF(AND(0.2&lt;=AQ18,AQ18&lt;0.25),4,IF(0.25&lt;=AQ18,5))))))</f>
        <v>3</v>
      </c>
      <c r="AS18" s="181">
        <f t="shared" si="0"/>
        <v>4</v>
      </c>
      <c r="AT18" s="182">
        <f>Table2[[#This Row],[3RM Egylábas deadlift
(bal) (testsúly%)]]</f>
        <v>0.7142857142857143</v>
      </c>
      <c r="AU18" s="170">
        <f>IF(Alapadatok!$B18="férfi",IF(AND(0&lt;=AT18,AT18&lt;0.8),1,IF(AND(0.8&lt;=AT18,AT18&lt;0.85),2,IF(AND(0.85&lt;=AT18,AT18&lt;0.9),3,IF(AND(0.9&lt;=AT18,AT18&lt;1),4,IF(1&lt;=AT18,5))))),IF(AND(0&lt;=AT18,AT18&lt;0.6),1,IF(AND(0.6&lt;=AT18,AT18&lt;0.65),2,IF(AND(0.65&lt;=AT18,AT18&lt;0.7),3,IF(AND(0.7&lt;=AT18,AT18&lt;0.75),4,IF(0.75&lt;=AT18,5))))))</f>
        <v>1</v>
      </c>
      <c r="AV18" s="183">
        <f>Table2[[#This Row],[3RM Egylábas deadlift
(jobb) (testsúly%)]]</f>
        <v>0.7142857142857143</v>
      </c>
      <c r="AW18" s="170">
        <f>IF(Alapadatok!$B18="férfi",IF(AND(0&lt;=AV18,AV18&lt;0.8),1,IF(AND(0.8&lt;=AV18,AV18&lt;0.85),2,IF(AND(0.85&lt;=AV18,AV18&lt;0.9),3,IF(AND(0.9&lt;=AV18,AV18&lt;1),4,IF(1&lt;=AV18,5))))),IF(AND(0&lt;=AV18,AV18&lt;0.6),1,IF(AND(0.6&lt;=AV18,AV18&lt;0.65),2,IF(AND(0.65&lt;=AV18,AV18&lt;0.7),3,IF(AND(0.7&lt;=AV18,AV18&lt;0.75),4,IF(0.75&lt;=AV18,5))))))</f>
        <v>1</v>
      </c>
      <c r="AX18" s="180">
        <f t="shared" si="1"/>
        <v>1</v>
      </c>
      <c r="AY18" s="181">
        <f>Table2[[#This Row],[Súlypontemelkedés
(cm)]]</f>
        <v>25</v>
      </c>
      <c r="AZ18" s="171">
        <f>IF(Alapadatok!$B18="férfi",IF(AND(0&lt;=AY18,AY18&lt;31),1,IF(AND(31&lt;=AY18,AY18&lt;41),2,IF(AND(41&lt;=AY18,AY18&lt;51),3,IF(AND(51&lt;=AY18,AY18&lt;61),4,IF(61&lt;=AY18,5))))),IF(AND(0&lt;=AY18,AY18&lt;21),1,IF(AND(21&lt;=AY18,AY18&lt;31),2,IF(AND(31&lt;=AY18,AY18&lt;41),3,IF(AND(41&lt;=AY18,AY18&lt;51),4,IF(51&lt;=AY18,5))))))</f>
        <v>1</v>
      </c>
      <c r="BA18" s="181">
        <f>Table2[[#This Row],[10 mp fekvőtámasz
(db)]]</f>
        <v>13</v>
      </c>
      <c r="BB18" s="174">
        <f>IF(Alapadatok!$B18="férfi",IF(AND(0&lt;=BA18,BA18&lt;12),1,IF(AND(12&lt;=BA18,BA18&lt;15),2,IF(AND(15&lt;=BA18,BA18&lt;20),3,IF(AND(20&lt;=BA18,BA18&lt;25),4,IF(25&lt;=BA18,5))))),IF(AND(0&lt;=BA18,BA18&lt;10),1,IF(AND(10&lt;=BA18,BA18&lt;12),2,IF(AND(12&lt;=BA18,BA18&lt;16),3,IF(AND(16&lt;=BA18,BA18&lt;20),4,IF(20&lt;=BA18,5))))))</f>
        <v>2</v>
      </c>
      <c r="BC18" s="184">
        <f>Table2[[#This Row],[3x Súlypontemelkedés
(összesen) (cm)]]</f>
        <v>75</v>
      </c>
      <c r="BD18" s="174">
        <f>IF(Alapadatok!$B18="férfi",IF(AND(0&lt;=BC18,BC18&lt;82),1,IF(AND(82&lt;=BC18,BC18&lt;109),2,IF(AND(109&lt;=BC18,BC18&lt;136),3,IF(AND(136&lt;=BC18,BC18&lt;163),4,IF(163&lt;=BC18,5))))),IF(AND(0&lt;=BC18,BC18&lt;53),1,IF(AND(53&lt;=BC18,BC18&lt;82),2,IF(AND(82&lt;=BC18,BC18&lt;109),3,IF(AND(109&lt;=BC18,BC18&lt;136),4,IF(136&lt;=BC18,5))))))</f>
        <v>1</v>
      </c>
      <c r="BE18" s="184">
        <f>Table2[[#This Row],[3x 10 mp fekvőtámasz
(összesen) (db)]]</f>
        <v>39</v>
      </c>
      <c r="BF18" s="174">
        <f>IF(Alapadatok!$B18="férfi",IF(AND(0&lt;=BE18,BE18&lt;32),1,IF(AND(32&lt;=BE18,BE18&lt;41),2,IF(AND(41&lt;=BE18,BE18&lt;54),3,IF(AND(54&lt;=BE18,BE18&lt;68),4,IF(68&lt;=BE18,5))))),IF(AND(0&lt;=BE18,BE18&lt;27),1,IF(AND(27&lt;=BE18,BE18&lt;32),2,IF(AND(32&lt;=BE18,BE18&lt;43),3,IF(AND(43&lt;=BE18,BE18&lt;54),4,IF(54&lt;=BE18,5))))))</f>
        <v>2</v>
      </c>
      <c r="BG18" s="184">
        <f>Table2[[#This Row],[RHR]]</f>
        <v>68</v>
      </c>
      <c r="BH18" s="185">
        <f>IF(Alapadatok!$C18&lt;=25,IF(AND(0&lt;=BG18,BG18&lt;=55),5,IF(AND(56&lt;=BG18,BG18&lt;=61),4,IF(AND(62&lt;=BG18,BG18&lt;=65),3,IF(AND(66&lt;=BG18,BG18&lt;=69),2,1)))),IF(AND(26&lt;=Alapadatok!$C18,Alapadatok!$C18&lt;=35),IF(AND(0&lt;=BG18,BG18&lt;=54),5,IF(AND(55&lt;=BG18,BG18&lt;=61),4,IF(AND(62&lt;=BG18,BG18&lt;=65),3,IF(AND(66&lt;=BG18,BG18&lt;=70),2,1)))),IF(AND(36&lt;=Alapadatok!$C18,Alapadatok!$C18&lt;=45),IF(AND(0&lt;=BG18,BG18&lt;=56),5,IF(AND(57&lt;=BG18,BG18&lt;=62),4,IF(AND(63&lt;=BG18,BG18&lt;=66),3,IF(AND(67&lt;=BG18,BG18&lt;=70),2,1)))),IF(AND(46&lt;=Alapadatok!$C18,Alapadatok!$C18&lt;=55),IF(AND(0&lt;=BG18,BG18&lt;=57),5,IF(AND(58&lt;=BG18,BG18&lt;=63),4,IF(AND(64&lt;=BG18,BG18&lt;=67),3,IF(AND(68&lt;=BG18,BG18&lt;=71),2,1)))),IF(AND(56&lt;=Alapadatok!$C18,Alapadatok!$C18&lt;=65),IF(AND(0&lt;=BG18,BG18&lt;=56),5,IF(AND(57&lt;=BG18,BG18&lt;=61),4,IF(AND(62&lt;=BG18,BG18&lt;=67),3,IF(AND(68&lt;=BG18,BG18&lt;=71),2,1)))),IF(65&lt;Alapadatok!$C18,IF(AND(0&lt;=BG18,BG18&lt;=55),5,IF(AND(56&lt;=BG18,BG18&lt;=61),4,IF(AND(62&lt;=BG18,BG18&lt;=65),3,IF(AND(66&lt;=BG18,BG18&lt;=69),2,1))))))))))</f>
        <v>2</v>
      </c>
      <c r="BI18" s="184">
        <f>Table2[[#This Row],[HRR]]</f>
        <v>14</v>
      </c>
      <c r="BJ18" s="187">
        <f t="shared" si="2"/>
        <v>1</v>
      </c>
      <c r="BK18" s="187">
        <f>Table2[[#This Row],[FMS pontszám]]</f>
        <v>11</v>
      </c>
      <c r="BL18" s="187" t="str">
        <f>Table2[[#This Row],[FMS szimmetria]]</f>
        <v>szimmetrikus</v>
      </c>
      <c r="BM18" s="193">
        <f t="shared" si="3"/>
        <v>1</v>
      </c>
    </row>
    <row r="19" spans="1:65" x14ac:dyDescent="0.2">
      <c r="A19" s="231" t="s">
        <v>165</v>
      </c>
      <c r="B19" s="68">
        <f>Table2[[#This Row],[Cooper-teszt
(méter)]]</f>
        <v>2000</v>
      </c>
      <c r="C19" s="46" t="str">
        <f>IF(A19=Alapadatok!$A$2,$AJ$2,IF(A19=Alapadatok!$A$3,$AJ$3,IF(A19=Alapadatok!$A$4,$AJ$4,IF(A19=Alapadatok!$A$5,$AJ$5,IF(A19=Alapadatok!$A$6,$AJ$6,IF(A19=Alapadatok!$A$7,$AJ$7,IF(A19=Alapadatok!$A$8,$AJ$8,IF(A19=Alapadatok!$A$9,$AJ$9,IF(A19=Alapadatok!$A$10,$AJ$10,IF(A19=Alapadatok!$A$11,$AJ$11,IF(A19=Alapadatok!$A$12,$AJ$12,IF(A19=Alapadatok!$A$13,$AJ$13,IF(A19=Alapadatok!$A$14,$AJ$14,IF(A19=Alapadatok!$A$15,$AJ$15,IF(A19=Alapadatok!$A$16,$AJ$16,IF(A19=Alapadatok!$A$17,$AJ$17,IF(A19=Alapadatok!$A$18,$AJ$18,IF(A19=Alapadatok!$A$19,$AJ$19,IF(A19=Alapadatok!$A$20,$AJ$20,IF(A19=Alapadatok!$A$21,$AJ$21,IF(A19=Alapadatok!$A$22,$AJ$22,IF(A19=Alapadatok!$A$23,$AJ$23,IF(A19=Alapadatok!$A$24,$AJ$24,IF(A19=Alapadatok!$A$25,$AJ$25,IF(A19=Alapadatok!$A$26,$AJ$26,IF(A19=Alapadatok!$A$27,$AJ$27,IF(A19=Alapadatok!$A$28,$AJ$28,IF(A19=Alapadatok!$A$29,$AJ$29,""))))))))))))))))))))))))))))</f>
        <v/>
      </c>
      <c r="D19" s="47">
        <f>Table2[[#This Row],[Max. fekvőtámasz
(db)]]</f>
        <v>90</v>
      </c>
      <c r="E19" s="46" t="str">
        <f>IF(A19=Alapadatok!$A$2,$AL$2,IF(A19=Alapadatok!$A$3,$AL$3,IF(A19=Alapadatok!$A$4,$AL$4,IF(A19=Alapadatok!$A$5,$AL$5,IF(A19=Alapadatok!$A$6,$AL$6,IF(A19=Alapadatok!$A$7,$AL$7,IF(A19=Alapadatok!$A$8,$AL$8,IF(A19=Alapadatok!$A$9,$AL$9,IF(A19=Alapadatok!$A$10,$AL$10,IF(A19=Alapadatok!$A$11,$AL$11,IF(A19=Alapadatok!$A$12,$AL$12,IF(A19=Alapadatok!$A$13,$AL$13,IF(A19=Alapadatok!$A$14,$AL$14,IF(A19=Alapadatok!$A$15,$AL$15,IF(A19=Alapadatok!$A$16,$AL$16,IF(A19=Alapadatok!$A$17,$AL$17,IF(A19=Alapadatok!$A$18,$AL$18,IF(A19=Alapadatok!$A$19,$AL$19,IF(A19=Alapadatok!$A$20,$AL$20,IF(A19=Alapadatok!$A$21,$AL$21,IF(A19=Alapadatok!$A$22,$AL$22,IF(A19=Alapadatok!$A$23,$AL$23,IF(A19=Alapadatok!$A$24,$AL$24,IF(A19=Alapadatok!$A$25,$AL$25,IF(A19=Alapadatok!$A$26,$AL$26,IF(A19=Alapadatok!$A$27,$AL$27,IF(A19=Alapadatok!$A$28,$AL$28,IF(A19=Alapadatok!$A$29,$AL$29,""))))))))))))))))))))))))))))</f>
        <v/>
      </c>
      <c r="F19" s="47">
        <f>Table2[[#This Row],[Max. guggolás
(db)]]</f>
        <v>90</v>
      </c>
      <c r="G19" s="46" t="str">
        <f>IF(A19=Alapadatok!$A$2,$AN$2,IF(A19=Alapadatok!$A$3,$AN$3,IF(A19=Alapadatok!$A$4,$AN$4,IF(A19=Alapadatok!$A$5,$AN$5,IF(A19=Alapadatok!$A$6,$AN$6,IF(A19=Alapadatok!$A$7,$AN$7,IF(A19=Alapadatok!$A$8,$AN$8,IF(A19=Alapadatok!$A$9,$AN$9,IF(A19=Alapadatok!$A$10,$AN$10,IF(A19=Alapadatok!$A$11,$AN$11,IF(A19=Alapadatok!$A$12,$AN$12,IF(A19=Alapadatok!$A$13,$AN$13,IF(A19=Alapadatok!$A$14,$AN$14,IF(A19=Alapadatok!$A$15,$AN$15,IF(A19=Alapadatok!$A$16,$AN$16,IF(A19=Alapadatok!$A$17,$AN$17,IF(A19=Alapadatok!$A$18,$AN$18,IF(A19=Alapadatok!$A$19,$AN$19,IF(A19=Alapadatok!$A$20,$AN$20,IF(A19=Alapadatok!$A$21,$AN$21,IF(A19=Alapadatok!$A$22,$AN$22,IF(A19=Alapadatok!$A$23,$AN$23,IF(A19=Alapadatok!$A$24,$AN$24,IF(A19=Alapadatok!$A$25,$AN$25,IF(A19=Alapadatok!$A$26,$AN$26,IF(A19=Alapadatok!$A$27,$AN$27,IF(A19=Alapadatok!$A$28,$AN$28,IF(A19=Alapadatok!$A$29,$AN$29,""))))))))))))))))))))))))))))</f>
        <v/>
      </c>
      <c r="H19" s="48">
        <f>Table2[[#This Row],[3RM Padon nyomás
(bal) (testsúly%)]]</f>
        <v>0.30769230769230771</v>
      </c>
      <c r="I19" s="47" t="str">
        <f>IF(A19=Alapadatok!$A$2,$AP$2,IF(A19=Alapadatok!$A$3,$AP$3,IF(A19=Alapadatok!$A$4,$AP$4,IF(A19=Alapadatok!$A$5,$AP$5,IF(A19=Alapadatok!$A$6,$AP$6,IF(A19=Alapadatok!$A$7,$AP$7,IF(A19=Alapadatok!$A$8,$AP$8,IF(A19=Alapadatok!$A$9,$AP$9,IF(A19=Alapadatok!$A$10,$AP$10,IF(A19=Alapadatok!$A$11,$AP$11,IF(A19=Alapadatok!$A$12,$AP$12,IF(A19=Alapadatok!$A$13,$AP$13,IF(A19=Alapadatok!$A$14,$AP$14,IF(A19=Alapadatok!$A$15,$AP$15,IF(A19=Alapadatok!$A$16,$AP$16,IF(A19=Alapadatok!$A$17,$AP$17,IF(A19=Alapadatok!$A$18,$AP$18,IF(A19=Alapadatok!$A$19,$AP$19,IF(A19=Alapadatok!$A$20,$AP$20,IF(A19=Alapadatok!$A$21,$AP$21,IF(A19=Alapadatok!$A$22,$AP$22,IF(A19=Alapadatok!$A$23,$AP$23,IF(A19=Alapadatok!$A$24,$AP$24,IF(A19=Alapadatok!$A$25,$AP$25,IF(A19=Alapadatok!$A$26,$AP$26,IF(A19=Alapadatok!$A$27,$AP$27,IF(A19=Alapadatok!$A$28,$AP$28,IF(A19=Alapadatok!$A$29,$AP$29,""))))))))))))))))))))))))))))</f>
        <v/>
      </c>
      <c r="J19" s="48">
        <f>Table2[[#This Row],[3RM Padon nyomás
(jobb) (testsúly%)]]</f>
        <v>0.23076923076923078</v>
      </c>
      <c r="K19" s="47" t="str">
        <f>IF(A19=Alapadatok!$A$2,$AR$2,IF(A19=Alapadatok!$A$3,$AR$3,IF(A19=Alapadatok!$A$4,$AR$4,IF(A19=Alapadatok!$A$5,$AR$5,IF(A19=Alapadatok!$A$6,$AR$6,IF(A19=Alapadatok!$A$7,$AR$7,IF(A19=Alapadatok!$A$8,$AR$8,IF(A19=Alapadatok!$A$9,$AR$9,IF(A19=Alapadatok!$A$10,$AR$10,IF(A19=Alapadatok!$A$11,$AR$11,IF(A19=Alapadatok!$A$12,$AR$12,IF(A19=Alapadatok!$A$13,$AR$13,IF(A19=Alapadatok!$A$14,$AR$14,IF(A19=Alapadatok!$A$15,$AR$15,IF(A19=Alapadatok!$A$16,$AR$16,IF(A19=Alapadatok!$A$17,$AR$17,IF(A19=Alapadatok!$A$18,$AR$18,IF(A19=Alapadatok!$A$19,$AR$19,IF(A19=Alapadatok!$A$20,$AR$20,IF(A19=Alapadatok!$A$21,$AR$21,IF(A19=Alapadatok!$A$22,$AR$22,IF(A19=Alapadatok!$A$23,$AR$23,IF(A19=Alapadatok!$A$24,$AR$24,IF(A19=Alapadatok!$A$25,$AR$25,IF(A19=Alapadatok!$A$26,$AR$26,IF(A19=Alapadatok!$A$27,$AR$27,IF(A19=Alapadatok!$A$28,$AR$28,IF(A19=Alapadatok!$A$29,$AR$29,""))))))))))))))))))))))))))))</f>
        <v/>
      </c>
      <c r="L19" s="47" t="str">
        <f>IF(A19=Alapadatok!$A$2,$AS$2,IF(A19=Alapadatok!$A$3,$AS$3,IF(A19=Alapadatok!$A$4,$AS$4,IF(A19=Alapadatok!$A$5,$AS$5,IF(A19=Alapadatok!$A$6,$AS$6,IF(A19=Alapadatok!$A$7,$AS$7,IF(A19=Alapadatok!$A$8,$AS$8,IF(A19=Alapadatok!$A$9,$AS$9,IF(A19=Alapadatok!$A$10,$AS$10,IF(A19=Alapadatok!$A$11,$AS$11,IF(A19=Alapadatok!$A$12,$AS$12,IF(A19=Alapadatok!$A$13,$AS$13,IF(A19=Alapadatok!$A$14,$AS$14,IF(A19=Alapadatok!$A$15,$AS$15,IF(A19=Alapadatok!$A$16,$AS$16,IF(A19=Alapadatok!$A$17,$AS$17,IF(A19=Alapadatok!$A$18,$AS$18,IF(A19=Alapadatok!$A$19,$AS$19,IF(A19=Alapadatok!$A$20,$AS$20,IF(A19=Alapadatok!$A$21,$AS$21,IF(A19=Alapadatok!$A$22,$AS$22,IF(A19=Alapadatok!$A$23,$AS$23,IF(A19=Alapadatok!$A$24,$AS$24,IF(A19=Alapadatok!$A$25,$AS$25,IF(A19=Alapadatok!$A$26,$AS$26,IF(A19=Alapadatok!$A$27,$AS$27,IF(A19=Alapadatok!$A$28,$AS$28,IF(A19=Alapadatok!$A$29,$AS$29,""))))))))))))))))))))))))))))</f>
        <v/>
      </c>
      <c r="M19" s="48">
        <f>Table2[[#This Row],[3RM Egylábas deadlift
(bal) (testsúly%)]]</f>
        <v>0.61538461538461542</v>
      </c>
      <c r="N19" s="46" t="str">
        <f>IF(A19=Alapadatok!$A$2,$AU$2,IF(A19=Alapadatok!$A$3,$AU$3,IF(A19=Alapadatok!$A$4,$AU$4,IF(A19=Alapadatok!$A$5,$AU$5,IF(A19=Alapadatok!$A$6,$AU$6,IF(A19=Alapadatok!$A$7,$AU$7,IF(A19=Alapadatok!$A$8,$AU$8,IF(A19=Alapadatok!$A$9,$AU$9,IF(A19=Alapadatok!$A$10,$AU$10,IF(A19=Alapadatok!$A$11,$AU$11,IF(A19=Alapadatok!$A$12,$AU$12,IF(A19=Alapadatok!$A$13,$AU$13,IF(A19=Alapadatok!$A$14,$AU$14,IF(A19=Alapadatok!$A$15,$AU$15,IF(A19=Alapadatok!$A$16,$AU$16,IF(A19=Alapadatok!$A$17,$AU$17,IF(A19=Alapadatok!$A$18,$AU$18,IF(A19=Alapadatok!$A$19,$AU$19,IF(A19=Alapadatok!$A$20,$AU$20,IF(A19=Alapadatok!$A$21,$AU$21,IF(A19=Alapadatok!$A$22,$AU$22,IF(A19=Alapadatok!$A$23,$AU$23,IF(A19=Alapadatok!$A$24,$AU$24,IF(A19=Alapadatok!$A$25,$AU$25,IF(A19=Alapadatok!$A$26,$AU$26,IF(A19=Alapadatok!$A$27,$AU$27,IF(A19=Alapadatok!$A$28,$AU$28,IF(A19=Alapadatok!$A$29,$AU$29,""))))))))))))))))))))))))))))</f>
        <v/>
      </c>
      <c r="O19" s="49">
        <f>Table2[[#This Row],[3RM Egylábas deadlift
(jobb) (testsúly%)]]</f>
        <v>0.61538461538461542</v>
      </c>
      <c r="P19" s="46" t="str">
        <f>IF(A19=Alapadatok!$A$2,$AW$2,IF(A19=Alapadatok!$A$3,$AW$3,IF(A19=Alapadatok!$A$4,$AW$4,IF(A19=Alapadatok!$A$5,$AW$5,IF(A19=Alapadatok!$A$6,$AW$6,IF(A19=Alapadatok!$A$7,$AW$7,IF(A19=Alapadatok!$A$8,$AW$8,IF(A19=Alapadatok!$A$9,$AW$9,IF(A19=Alapadatok!$A$10,$AW$10,IF(A19=Alapadatok!$A$11,$AW$11,IF(A19=Alapadatok!$A$12,$AW$12,IF(A19=Alapadatok!$A$13,$AW$13,IF(A19=Alapadatok!$A$14,$AW$14,IF(A19=Alapadatok!$A$15,$AW$15,IF(A19=Alapadatok!$A$16,$AW$16,IF(A19=Alapadatok!$A$17,$AW$17,IF(A19=Alapadatok!$A$18,$AW$18,IF(A19=Alapadatok!$A$19,$AW$19,IF(A19=Alapadatok!$A$20,$AW$20,IF(A19=Alapadatok!$A$21,$AW$21,IF(A19=Alapadatok!$A$22,$AW$22,IF(A19=Alapadatok!$A$23,$AW$23,IF(A19=Alapadatok!$A$24,$AW$24,IF(A19=Alapadatok!$A$25,$AW$25,IF(A19=Alapadatok!$A$26,$AW$26,IF(A19=Alapadatok!$A$27,$AW$27,IF(A19=Alapadatok!$A$28,$AW$28,IF(A19=Alapadatok!$A$29,$AW$29,""))))))))))))))))))))))))))))</f>
        <v/>
      </c>
      <c r="Q19" s="46" t="str">
        <f>IF(A19=Alapadatok!$A$2,$AX$2,IF(A19=Alapadatok!$A$3,$AX$3,IF(A19=Alapadatok!$A$4,$AX$4,IF(A19=Alapadatok!$A$5,$AX$5,IF(A19=Alapadatok!$A$6,$AX$6,IF(A19=Alapadatok!$A$7,$AX$7,IF(A19=Alapadatok!$A$8,$AX$8,IF(A19=Alapadatok!$A$9,$AX$9,IF(A19=Alapadatok!$A$10,$AX$10,IF(A19=Alapadatok!$A$11,$AX$11,IF(A19=Alapadatok!$A$12,$AX$12,IF(A19=Alapadatok!$A$13,$AX$13,IF(A19=Alapadatok!$A$14,$AX$14,IF(A19=Alapadatok!$A$15,$AX$15,IF(A19=Alapadatok!$A$16,$AX$16,IF(A19=Alapadatok!$A$17,$AX$17,IF(A19=Alapadatok!$A$18,$AX$18,IF(A19=Alapadatok!$A$19,$AX$19,IF(A19=Alapadatok!$A$20,$AX$20,IF(A19=Alapadatok!$A$21,$AX$21,IF(A19=Alapadatok!$A$22,$AX$22,IF(A19=Alapadatok!$A$23,$AX$23,IF(A19=Alapadatok!$A$24,$AX$24,IF(A19=Alapadatok!$A$25,$AX$25,IF(A19=Alapadatok!$A$26,$AX$26,IF(A19=Alapadatok!$A$27,$AX$27,IF(A19=Alapadatok!$A$28,$AX$28,IF(A19=Alapadatok!$A$29,$AX$29,""))))))))))))))))))))))))))))</f>
        <v/>
      </c>
      <c r="R19" s="47">
        <f>Table2[[#This Row],[Súlypontemelkedés
(cm)]]</f>
        <v>36</v>
      </c>
      <c r="S19" s="47" t="str">
        <f>IF(A19=Alapadatok!$A$2,$AZ$2,IF(A19=Alapadatok!$A$3,$AZ$3,IF(A19=Alapadatok!$A$4,$AZ$4,IF(A19=Alapadatok!$A$5,$AZ$5,IF(A19=Alapadatok!$A$6,$AZ$6,IF(A19=Alapadatok!$A$7,$AZ$7,IF(A19=Alapadatok!$A$8,$AZ$8,IF(A19=Alapadatok!$A$9,$AZ$9,IF(A19=Alapadatok!$A$10,$AZ$10,IF(A19=Alapadatok!$A$11,$AZ$11,IF(A19=Alapadatok!$A$12,$AZ$12,IF(A19=Alapadatok!$A$13,$AZ$13,IF(A19=Alapadatok!$A$14,$AZ$14,IF(A19=Alapadatok!$A$15,$AZ$15,IF(A19=Alapadatok!$A$16,$AZ$16,IF(A19=Alapadatok!$A$17,$AZ$17,IF(A19=Alapadatok!$A$18,$AZ$18,IF(A19=Alapadatok!$A$19,$AZ$19,IF(A19=Alapadatok!$A$20,$AZ$20,IF(A19=Alapadatok!$A$21,$AZ$21,IF(A19=Alapadatok!$A$22,$AZ$22,IF(A19=Alapadatok!$A$23,$AZ$23,IF(A19=Alapadatok!$A$24,$AZ$24,IF(A19=Alapadatok!$A$25,$AZ$25,IF(A19=Alapadatok!$A$26,$AZ$26,IF(A19=Alapadatok!$A$27,$AZ$27,IF(A19=Alapadatok!$A$28,$AZ$28,IF(A19=Alapadatok!$A$29,$AZ$29,""))))))))))))))))))))))))))))</f>
        <v/>
      </c>
      <c r="T19" s="47">
        <f>Table2[[#This Row],[10 mp fekvőtámasz
(db)]]</f>
        <v>11</v>
      </c>
      <c r="U19" s="50" t="str">
        <f>IF(A19=Alapadatok!$A$2,$BB$2,IF(A19=Alapadatok!$A$3,$BB$3,IF(A19=Alapadatok!$A$4,$BB$4,IF(A19=Alapadatok!$A$5,$BB$5,IF(A19=Alapadatok!$A$6,$BB$6,IF(A19=Alapadatok!$A$7,$BB$7,IF(A19=Alapadatok!$A$8,$BB$8,IF(A19=Alapadatok!$A$9,$BB$9,IF(A19=Alapadatok!$A$10,$BB$10,IF(A19=Alapadatok!$A$11,$BB$11,IF(A19=Alapadatok!$A$12,$BB$12,IF(A19=Alapadatok!$A$13,$BB$13,IF(A19=Alapadatok!$A$14,$BB$14,IF(A19=Alapadatok!$A$15,$BB$15,IF(A19=Alapadatok!$A$16,$BB$16,IF(A19=Alapadatok!$A$17,$BB$17,IF(A19=Alapadatok!$A$18,$BB$18,IF(A19=Alapadatok!$A$19,$BB$19,IF(A19=Alapadatok!$A$20,$BB$20,IF(A19=Alapadatok!$A$21,$BB$21,IF(A19=Alapadatok!$A$22,$BB$22,IF(A19=Alapadatok!$A$23,$BB$23,IF(A19=Alapadatok!$A$24,$BB$24,IF(A19=Alapadatok!$A$25,$BB$25,IF(A19=Alapadatok!$A$26,$BB$26,IF(A19=Alapadatok!$A$27,$BB$27,IF(A19=Alapadatok!$A$28,$BB$28,IF(A19=Alapadatok!$A$29,$BB$29,""))))))))))))))))))))))))))))</f>
        <v/>
      </c>
      <c r="V19" s="50">
        <f>Table2[[#This Row],[3x Súlypontemelkedés
(összesen) (cm)]]</f>
        <v>108</v>
      </c>
      <c r="W19" s="50" t="str">
        <f>IF(A19=Alapadatok!$A$2,$BD$2,IF(A19=Alapadatok!$A$3,$BD$3,IF(A19=Alapadatok!$A$4,$BD$4,IF(A19=Alapadatok!$A$5,$BD$5,IF(A19=Alapadatok!$A$6,$BD$6,IF(A19=Alapadatok!$A$7,$BD$7,IF(A19=Alapadatok!$A$8,$BD$8,IF(A19=Alapadatok!$A$9,$BD$9,IF(A19=Alapadatok!$A$10,$BD$10,IF(A19=Alapadatok!$A$11,$BD$11,IF(A19=Alapadatok!$A$12,$BD$12,IF(A19=Alapadatok!$A$13,$BD$13,IF(A19=Alapadatok!$A$14,$BD$14,IF(A19=Alapadatok!$A$15,$BD$15,IF(A19=Alapadatok!$A$16,$BD$16,IF(A19=Alapadatok!$A$17,$BD$17,IF(A19=Alapadatok!$A$18,$BD$18,IF(A19=Alapadatok!$A$19,$BD$19,IF(A19=Alapadatok!$A$20,$BD$20,IF(A19=Alapadatok!$A$21,$BD$21,IF(A19=Alapadatok!$A$22,$BD$22,IF(A19=Alapadatok!$A$23,$BD$23,IF(A19=Alapadatok!$A$24,$BD$24,IF(A19=Alapadatok!$A$25,$BD$25,IF(A19=Alapadatok!$A$26,$BD$26,IF(A19=Alapadatok!$A$27,$BD$27,IF(A19=Alapadatok!$A$28,$BD$28,IF(A19=Alapadatok!$A$29,$BD$29,""))))))))))))))))))))))))))))</f>
        <v/>
      </c>
      <c r="X19" s="50">
        <f>Table2[[#This Row],[3x 10 mp fekvőtámasz
(összesen) (db)]]</f>
        <v>33</v>
      </c>
      <c r="Y19" s="50" t="str">
        <f>IF(A19=Alapadatok!$A$2,$BF$2,IF(A19=Alapadatok!$A$3,$BF$3,IF(A19=Alapadatok!$A$4,$BF$4,IF(A19=Alapadatok!$A$5,$BF$5,IF(A19=Alapadatok!$A$6,$BF$6,IF(A19=Alapadatok!$A$7,$BF$7,IF(A19=Alapadatok!$A$8,$BF$8,IF(A19=Alapadatok!$A$9,$BF$9,IF(A19=Alapadatok!$A$10,$BF$10,IF(A19=Alapadatok!$A$11,$BF$11,IF(A19=Alapadatok!$A$12,$BF$12,IF(A19=Alapadatok!$A$13,$BF$13,IF(A19=Alapadatok!$A$14,$BF$14,IF(A19=Alapadatok!$A$15,$BF$15,IF(A19=Alapadatok!$A$16,$BF$16,IF(A19=Alapadatok!$A$17,$BF$17,IF(A19=Alapadatok!$A$18,$BF$18,IF(A19=Alapadatok!$A$19,$BF$19,IF(A19=Alapadatok!$A$20,$BF$20,IF(A19=Alapadatok!$A$21,$BF$21,IF(A19=Alapadatok!$A$22,$BF$22,IF(A19=Alapadatok!$A$23,$BF$23,IF(A19=Alapadatok!$A$24,$BF$24,IF(A19=Alapadatok!$A$25,$BF$25,IF(A19=Alapadatok!$A$26,$BF$26,IF(A19=Alapadatok!$A$27,$BF$27,IF(A19=Alapadatok!$A$28,$BF$28,IF(A19=Alapadatok!$A$29,$BF$29,""))))))))))))))))))))))))))))</f>
        <v/>
      </c>
      <c r="Z19" s="50">
        <f>Table2[[#This Row],[RHR]]</f>
        <v>71</v>
      </c>
      <c r="AA19" s="51" t="str">
        <f>IF(A19=Alapadatok!$A$2,$BH$2,IF(A19=Alapadatok!$A$3,$BH$3,IF(A19=Alapadatok!$A$4,$BH$4,IF(A19=Alapadatok!$A$5,$BH$5,IF(A19=Alapadatok!$A$6,$BH$6,IF(A19=Alapadatok!$A$7,$BH$7,IF(A19=Alapadatok!$A$8,$BH$8,IF(A19=Alapadatok!$A$9,$BH$9,IF(A19=Alapadatok!$A$10,$BH$10,IF(A19=Alapadatok!$A$11,$BH$11,IF(A19=Alapadatok!$A$12,$BH$12,IF(A19=Alapadatok!$A$13,$BH$13,IF(A19=Alapadatok!$A$14,$BH$14,IF(A19=Alapadatok!$A$15,$BH$15,IF(A19=Alapadatok!$A$16,$BH$16,IF(A19=Alapadatok!$A$17,$BH$17,IF(A19=Alapadatok!$A$18,$BH$18,IF(A19=Alapadatok!$A$19,$BH$19,IF(A19=Alapadatok!$A$20,$BH$20,IF(A19=Alapadatok!$A$21,$BH$21,IF(A19=Alapadatok!$A$22,$BH$22,IF(A19=Alapadatok!$A$23,$BH$23,IF(A19=Alapadatok!$A$24,$BH$24,IF(A19=Alapadatok!$A$25,$BH$25,IF(A19=Alapadatok!$A$26,$BH$26,IF(A19=Alapadatok!$A$27,$BH$27,IF(A19=Alapadatok!$A$28,$BH$28,IF(A19=Alapadatok!$A$29,$BH$29,""))))))))))))))))))))))))))))</f>
        <v/>
      </c>
      <c r="AB19" s="50">
        <f>Table2[[#This Row],[HRR]]</f>
        <v>20</v>
      </c>
      <c r="AC19" s="51" t="str">
        <f>IF(A19=Alapadatok!$A$2,$BJ$2,IF(A19=Alapadatok!$A$3,$BJ$3,IF(A19=Alapadatok!$A$4,$BJ$4,IF(A19=Alapadatok!$A$5,$BJ$5,IF(A19=Alapadatok!$A$6,$BJ$6,IF(A19=Alapadatok!$A$7,$BJ$7,IF(A19=Alapadatok!$A$8,$BJ$8,IF(A19=Alapadatok!$A$9,$BJ$9,IF(A19=Alapadatok!$A$10,$BJ$10,IF(A19=Alapadatok!$A$11,$BJ$11,IF(A19=Alapadatok!$A$12,$BJ$12,IF(A19=Alapadatok!$A$13,$BJ$13,IF(A19=Alapadatok!$A$14,$BJ$14,IF(A19=Alapadatok!$A$15,$BJ$15,IF(A19=Alapadatok!$A$16,$BJ$16,IF(A19=Alapadatok!$A$17,$BJ$17,IF(A19=Alapadatok!$A$18,$BJ$18,IF(A19=Alapadatok!$A$19,$BJ$19,IF(A19=Alapadatok!$A$20,$BJ$20,IF(A19=Alapadatok!$A$21,$BJ$21,IF(A19=Alapadatok!$A$22,$BJ$22,IF(A19=Alapadatok!$A$23,$BJ$23,IF(A19=Alapadatok!$A$24,$BJ$24,IF(A19=Alapadatok!$A$25,$BJ$25,IF(A19=Alapadatok!$A$26,$BJ$26,IF(A19=Alapadatok!$A$27,$BJ$27,IF(A19=Alapadatok!$A$28,$BJ$28,IF(A19=Alapadatok!$A$29,$BJ$29,""))))))))))))))))))))))))))))</f>
        <v/>
      </c>
      <c r="AD19" s="51">
        <f>Table2[[#This Row],[FMS pontszám]]</f>
        <v>11</v>
      </c>
      <c r="AE19" s="51" t="str">
        <f>Table2[[#This Row],[FMS szimmetria]]</f>
        <v>aszimmetrikus</v>
      </c>
      <c r="AF19" s="143" t="str">
        <f>IF(A19=Alapadatok!$A$2,$BM$2,IF(A19=Alapadatok!$A$3,$BM$3,IF(A19=Alapadatok!$A$4,$BM$4,IF(A19=Alapadatok!$A$5,$BM$5,IF(A19=Alapadatok!$A$6,$BM$6,IF(A19=Alapadatok!$A$7,$BM$7,IF(A19=Alapadatok!$A$8,$BM$8,IF(A19=Alapadatok!$A$9,$BM$9,IF(A19=Alapadatok!$A$10,$BM$10,IF(A19=Alapadatok!$A$11,$BM$11,IF(A19=Alapadatok!$A$12,$BM$12,IF(A19=Alapadatok!$A$13,$BM$13,IF(A19=Alapadatok!$A$14,$BM$14,IF(A19=Alapadatok!$A$15,$BM$15,IF(A19=Alapadatok!$A$16,$BM$16,IF(A19=Alapadatok!$A$17,$BM$17,IF(A19=Alapadatok!$A$18,$BM$18,IF(A19=Alapadatok!$A$19,$BM$19,IF(A19=Alapadatok!$A$20,$BM$20,IF(A19=Alapadatok!$A$21,$BM$21,IF(A19=Alapadatok!$A$22,$BM$22,IF(A19=Alapadatok!$A$23,$BM$23,IF(A19=Alapadatok!$A$24,$BM$24,IF(A19=Alapadatok!$A$25,$BM$25,IF(A19=Alapadatok!$A$26,$BM$26,IF(A19=Alapadatok!$A$27,$BM$27,IF(A19=Alapadatok!$A$28,$BM$28,IF(A19=Alapadatok!$A$29,$BM$29,""))))))))))))))))))))))))))))</f>
        <v/>
      </c>
      <c r="AH19">
        <f>Alapadatok!A19</f>
        <v>0</v>
      </c>
      <c r="AI19" s="172">
        <f>Table2[[#This Row],[VO2max]]</f>
        <v>33.424994410909903</v>
      </c>
      <c r="AJ19" s="170">
        <f>IF(Alapadatok!$B19="férfi",IF(Alapadatok!$C19&lt;=29,IF(AND(0&lt;=AI19,AI19&lt;42),1,IF(AND(42&lt;=AI19,AI19&lt;46),2,IF(AND(46&lt;=AI19,AI19&lt;51),3,IF(AND(51&lt;=AI19,AI19&lt;55),4,5)))),IF(AND(30&lt;=Alapadatok!$C19,Alapadatok!$C19&lt;=39),IF(AND(0&lt;=AI19,AI19&lt;41),1,IF(AND(41&lt;=AI19,AI19&lt;44),2,IF(AND(44&lt;=AI19,AI19&lt;48),3,IF(AND(48&lt;=AI19,AI19&lt;53),4,5)))),IF(AND(40&lt;=Alapadatok!$C19,Alapadatok!$C19&lt;=49),IF(AND(0&lt;=AI19,AI19&lt;38),1,IF(AND(38&lt;=AI19,AI19&lt;42),2,IF(AND(42&lt;=AI19,AI19&lt;46),3,IF(AND(46&lt;=AI19,AI19&lt;52),4,5)))),IF(AND(50&lt;=Alapadatok!$C19,Alapadatok!$C19&lt;=59),IF(AND(0&lt;=AI19,AI19&lt;35),1,IF(AND(35&lt;=AI19,AI19&lt;38),2,IF(AND(38&lt;=AI19,AI19&lt;43),3,IF(AND(43&lt;=AI19,AI19&lt;49),4,5)))),IF(60&lt;=Alapadatok!$C19,IF(AND(0&lt;=AI19,AI19&lt;31),1,IF(AND(31&lt;=AI19,AI19&lt;35),2,IF(AND(35&lt;=AI19,AI19&lt;39),3,IF(AND(39&lt;=AI19,AI19&lt;45),4,5))))))))),IF(Alapadatok!$C19&lt;=29,IF(AND(0&lt;=AI19,AI19&lt;36),1,IF(AND(36&lt;=AI19,AI19&lt;40),2,IF(AND(40&lt;=AI19,AI19&lt;44),3,IF(AND(44&lt;=AI19,AI19&lt;49),4,5)))),IF(AND(30&lt;=Alapadatok!$C19,Alapadatok!$C19&lt;=39),IF(AND(0&lt;=AI19,AI19&lt;34),1,IF(AND(34&lt;=AI19,AI19&lt;37),2,IF(AND(37&lt;=AI19,AI19&lt;41),3,IF(AND(41&lt;=AI19,AI19&lt;45),4,5)))),IF(AND(40&lt;=Alapadatok!$C19,Alapadatok!$C19&lt;=49),IF(AND(0&lt;=AI19,AI19&lt;32),1,IF(AND(32&lt;=AI19,AI19&lt;35),2,IF(AND(35&lt;=AI19,AI19&lt;39),3,IF(AND(39&lt;=AI19,AI19&lt;44),4,5)))),IF(AND(50&lt;=Alapadatok!$C19,Alapadatok!$C19&lt;=59),IF(AND(0&lt;=AI19,AI19&lt;25),1,IF(AND(25&lt;=AI19,AI19&lt;29),2,IF(AND(29&lt;=AI19,AI19&lt;31),3,IF(AND(31&lt;=AI19,AI19&lt;34),4,5)))),IF(60&lt;=Alapadatok!$C19,IF(AND(0&lt;=AI19,AI19&lt;26),1,IF(AND(26&lt;=AI19,AI19&lt;29),2,IF(AND(29&lt;=AI19,AI19&lt;32),3,IF(AND(32&lt;=AI19,AI19&lt;35),4,5))))))))))</f>
        <v>1</v>
      </c>
      <c r="AK19" s="181">
        <f>Table2[[#This Row],[Max. fekvőtámasz
(db)]]</f>
        <v>90</v>
      </c>
      <c r="AL19" s="170">
        <f>IF(Alapadatok!$B19="férfi",IF(AND(0&lt;AK19,AK19&lt;60),1,IF(AND(60&lt;=AK19,AK19&lt;80),2,IF(AND(80&lt;=AK19,AK19&lt;100),3,IF(AND(100&lt;=AK19,AK19&lt;115),4,IF(115&lt;=AK19,5))))),IF(AND(0&lt;AK19,AK19&lt;60),1,IF(AND(60&lt;=AK19,AK19&lt;80),2,IF(AND(80&lt;=AK19,AK19&lt;100),3,IF(AND(100&lt;=AK19,AK19&lt;115),4,IF(115&lt;=AK19,5))))))</f>
        <v>3</v>
      </c>
      <c r="AM19" s="181">
        <f>Table2[[#This Row],[Max. guggolás
(db)]]</f>
        <v>90</v>
      </c>
      <c r="AN19" s="170">
        <f>IF(Alapadatok!$B19="férfi",IF(AND(0&lt;AM19,AM19&lt;60),1,IF(AND(60&lt;=AM19,AM19&lt;80),2,IF(AND(80&lt;=AM19,AM19&lt;100),3,IF(AND(100&lt;=AM19,AM19&lt;115),4,IF(115&lt;=AM19,5))))),IF(AND(0&lt;AM19,AM19&lt;40),1,IF(AND(40&lt;=AM19,AM19&lt;60),2,IF(AND(60&lt;=AM19,AM19&lt;80),3,IF(AND(80&lt;=AM19,AM19&lt;100),4,IF(100&lt;=AM19,5))))))</f>
        <v>3</v>
      </c>
      <c r="AO19" s="182">
        <f>Table2[[#This Row],[3RM Padon nyomás
(bal) (testsúly%)]]</f>
        <v>0.30769230769230771</v>
      </c>
      <c r="AP19" s="171">
        <f>IF(Alapadatok!$B19="férfi",IF(AND(0&lt;=AO19,AO19&lt;0.2),1,IF(AND(0.2&lt;=AO19,AO19&lt;0.25),2,IF(AND(0.25&lt;=AO19,AO19&lt;0.3),3,IF(AND(0.3&lt;=AO19,AO19&lt;0.35),4,IF(0.35&lt;=AO19,5))))),IF(AND(0&lt;=AO19,AO19&lt;0.1),1,IF(AND(0.1&lt;=AO19,AO19&lt;0.15),2,IF(AND(0.15&lt;=AO19,AO19&lt;0.2),3,IF(AND(0.2&lt;=AO19,AO19&lt;0.25),4,IF(0.25&lt;=AO19,5))))))</f>
        <v>4</v>
      </c>
      <c r="AQ19" s="182">
        <f>Table2[[#This Row],[3RM Padon nyomás
(jobb) (testsúly%)]]</f>
        <v>0.23076923076923078</v>
      </c>
      <c r="AR19" s="171">
        <f>IF(Alapadatok!$B19="férfi",IF(AND(0&lt;=AQ19,AQ19&lt;0.2),1,IF(AND(0.2&lt;=AQ19,AQ19&lt;0.25),2,IF(AND(0.25&lt;=AQ19,AQ19&lt;0.3),3,IF(AND(0.3&lt;=AQ19,AQ19&lt;0.35),4,IF(0.35&lt;=AQ19,5))))),IF(AND(0&lt;=AQ19,AQ19&lt;0.1),1,IF(AND(0.1&lt;=AQ19,AQ19&lt;0.15),2,IF(AND(0.15&lt;=AQ19,AQ19&lt;0.2),3,IF(AND(0.2&lt;=AQ19,AQ19&lt;0.25),4,IF(0.25&lt;=AQ19,5))))))</f>
        <v>2</v>
      </c>
      <c r="AS19" s="181">
        <f t="shared" si="0"/>
        <v>3</v>
      </c>
      <c r="AT19" s="182">
        <f>Table2[[#This Row],[3RM Egylábas deadlift
(bal) (testsúly%)]]</f>
        <v>0.61538461538461542</v>
      </c>
      <c r="AU19" s="170">
        <f>IF(Alapadatok!$B19="férfi",IF(AND(0&lt;=AT19,AT19&lt;0.8),1,IF(AND(0.8&lt;=AT19,AT19&lt;0.85),2,IF(AND(0.85&lt;=AT19,AT19&lt;0.9),3,IF(AND(0.9&lt;=AT19,AT19&lt;1),4,IF(1&lt;=AT19,5))))),IF(AND(0&lt;=AT19,AT19&lt;0.6),1,IF(AND(0.6&lt;=AT19,AT19&lt;0.65),2,IF(AND(0.65&lt;=AT19,AT19&lt;0.7),3,IF(AND(0.7&lt;=AT19,AT19&lt;0.75),4,IF(0.75&lt;=AT19,5))))))</f>
        <v>1</v>
      </c>
      <c r="AV19" s="183">
        <f>Table2[[#This Row],[3RM Egylábas deadlift
(jobb) (testsúly%)]]</f>
        <v>0.61538461538461542</v>
      </c>
      <c r="AW19" s="170">
        <f>IF(Alapadatok!$B19="férfi",IF(AND(0&lt;=AV19,AV19&lt;0.8),1,IF(AND(0.8&lt;=AV19,AV19&lt;0.85),2,IF(AND(0.85&lt;=AV19,AV19&lt;0.9),3,IF(AND(0.9&lt;=AV19,AV19&lt;1),4,IF(1&lt;=AV19,5))))),IF(AND(0&lt;=AV19,AV19&lt;0.6),1,IF(AND(0.6&lt;=AV19,AV19&lt;0.65),2,IF(AND(0.65&lt;=AV19,AV19&lt;0.7),3,IF(AND(0.7&lt;=AV19,AV19&lt;0.75),4,IF(0.75&lt;=AV19,5))))))</f>
        <v>1</v>
      </c>
      <c r="AX19" s="180">
        <f t="shared" si="1"/>
        <v>1</v>
      </c>
      <c r="AY19" s="181">
        <f>Table2[[#This Row],[Súlypontemelkedés
(cm)]]</f>
        <v>36</v>
      </c>
      <c r="AZ19" s="171">
        <f>IF(Alapadatok!$B19="férfi",IF(AND(0&lt;=AY19,AY19&lt;31),1,IF(AND(31&lt;=AY19,AY19&lt;41),2,IF(AND(41&lt;=AY19,AY19&lt;51),3,IF(AND(51&lt;=AY19,AY19&lt;61),4,IF(61&lt;=AY19,5))))),IF(AND(0&lt;=AY19,AY19&lt;21),1,IF(AND(21&lt;=AY19,AY19&lt;31),2,IF(AND(31&lt;=AY19,AY19&lt;41),3,IF(AND(41&lt;=AY19,AY19&lt;51),4,IF(51&lt;=AY19,5))))))</f>
        <v>2</v>
      </c>
      <c r="BA19" s="181">
        <f>Table2[[#This Row],[10 mp fekvőtámasz
(db)]]</f>
        <v>11</v>
      </c>
      <c r="BB19" s="174">
        <f>IF(Alapadatok!$B19="férfi",IF(AND(0&lt;=BA19,BA19&lt;12),1,IF(AND(12&lt;=BA19,BA19&lt;15),2,IF(AND(15&lt;=BA19,BA19&lt;20),3,IF(AND(20&lt;=BA19,BA19&lt;25),4,IF(25&lt;=BA19,5))))),IF(AND(0&lt;=BA19,BA19&lt;10),1,IF(AND(10&lt;=BA19,BA19&lt;12),2,IF(AND(12&lt;=BA19,BA19&lt;16),3,IF(AND(16&lt;=BA19,BA19&lt;20),4,IF(20&lt;=BA19,5))))))</f>
        <v>1</v>
      </c>
      <c r="BC19" s="184">
        <f>Table2[[#This Row],[3x Súlypontemelkedés
(összesen) (cm)]]</f>
        <v>108</v>
      </c>
      <c r="BD19" s="174">
        <f>IF(Alapadatok!$B19="férfi",IF(AND(0&lt;=BC19,BC19&lt;82),1,IF(AND(82&lt;=BC19,BC19&lt;109),2,IF(AND(109&lt;=BC19,BC19&lt;136),3,IF(AND(136&lt;=BC19,BC19&lt;163),4,IF(163&lt;=BC19,5))))),IF(AND(0&lt;=BC19,BC19&lt;53),1,IF(AND(53&lt;=BC19,BC19&lt;82),2,IF(AND(82&lt;=BC19,BC19&lt;109),3,IF(AND(109&lt;=BC19,BC19&lt;136),4,IF(136&lt;=BC19,5))))))</f>
        <v>2</v>
      </c>
      <c r="BE19" s="184">
        <f>Table2[[#This Row],[3x 10 mp fekvőtámasz
(összesen) (db)]]</f>
        <v>33</v>
      </c>
      <c r="BF19" s="174">
        <f>IF(Alapadatok!$B19="férfi",IF(AND(0&lt;=BE19,BE19&lt;32),1,IF(AND(32&lt;=BE19,BE19&lt;41),2,IF(AND(41&lt;=BE19,BE19&lt;54),3,IF(AND(54&lt;=BE19,BE19&lt;68),4,IF(68&lt;=BE19,5))))),IF(AND(0&lt;=BE19,BE19&lt;27),1,IF(AND(27&lt;=BE19,BE19&lt;32),2,IF(AND(32&lt;=BE19,BE19&lt;43),3,IF(AND(43&lt;=BE19,BE19&lt;54),4,IF(54&lt;=BE19,5))))))</f>
        <v>2</v>
      </c>
      <c r="BG19" s="184">
        <f>Table2[[#This Row],[RHR]]</f>
        <v>71</v>
      </c>
      <c r="BH19" s="185">
        <f>IF(Alapadatok!$C19&lt;=25,IF(AND(0&lt;=BG19,BG19&lt;=55),5,IF(AND(56&lt;=BG19,BG19&lt;=61),4,IF(AND(62&lt;=BG19,BG19&lt;=65),3,IF(AND(66&lt;=BG19,BG19&lt;=69),2,1)))),IF(AND(26&lt;=Alapadatok!$C19,Alapadatok!$C19&lt;=35),IF(AND(0&lt;=BG19,BG19&lt;=54),5,IF(AND(55&lt;=BG19,BG19&lt;=61),4,IF(AND(62&lt;=BG19,BG19&lt;=65),3,IF(AND(66&lt;=BG19,BG19&lt;=70),2,1)))),IF(AND(36&lt;=Alapadatok!$C19,Alapadatok!$C19&lt;=45),IF(AND(0&lt;=BG19,BG19&lt;=56),5,IF(AND(57&lt;=BG19,BG19&lt;=62),4,IF(AND(63&lt;=BG19,BG19&lt;=66),3,IF(AND(67&lt;=BG19,BG19&lt;=70),2,1)))),IF(AND(46&lt;=Alapadatok!$C19,Alapadatok!$C19&lt;=55),IF(AND(0&lt;=BG19,BG19&lt;=57),5,IF(AND(58&lt;=BG19,BG19&lt;=63),4,IF(AND(64&lt;=BG19,BG19&lt;=67),3,IF(AND(68&lt;=BG19,BG19&lt;=71),2,1)))),IF(AND(56&lt;=Alapadatok!$C19,Alapadatok!$C19&lt;=65),IF(AND(0&lt;=BG19,BG19&lt;=56),5,IF(AND(57&lt;=BG19,BG19&lt;=61),4,IF(AND(62&lt;=BG19,BG19&lt;=67),3,IF(AND(68&lt;=BG19,BG19&lt;=71),2,1)))),IF(65&lt;Alapadatok!$C19,IF(AND(0&lt;=BG19,BG19&lt;=55),5,IF(AND(56&lt;=BG19,BG19&lt;=61),4,IF(AND(62&lt;=BG19,BG19&lt;=65),3,IF(AND(66&lt;=BG19,BG19&lt;=69),2,1))))))))))</f>
        <v>1</v>
      </c>
      <c r="BI19" s="184">
        <f>Table2[[#This Row],[HRR]]</f>
        <v>20</v>
      </c>
      <c r="BJ19" s="187">
        <f t="shared" si="2"/>
        <v>1</v>
      </c>
      <c r="BK19" s="187">
        <f>Table2[[#This Row],[FMS pontszám]]</f>
        <v>11</v>
      </c>
      <c r="BL19" s="187" t="str">
        <f>Table2[[#This Row],[FMS szimmetria]]</f>
        <v>aszimmetrikus</v>
      </c>
      <c r="BM19" s="193">
        <f t="shared" si="3"/>
        <v>1</v>
      </c>
    </row>
    <row r="20" spans="1:65" x14ac:dyDescent="0.2">
      <c r="A20" s="231" t="s">
        <v>152</v>
      </c>
      <c r="B20" s="68">
        <f>Table2[[#This Row],[Cooper-teszt
(méter)]]</f>
        <v>1500</v>
      </c>
      <c r="C20" s="46" t="str">
        <f>IF(A20=Alapadatok!$A$2,$AJ$2,IF(A20=Alapadatok!$A$3,$AJ$3,IF(A20=Alapadatok!$A$4,$AJ$4,IF(A20=Alapadatok!$A$5,$AJ$5,IF(A20=Alapadatok!$A$6,$AJ$6,IF(A20=Alapadatok!$A$7,$AJ$7,IF(A20=Alapadatok!$A$8,$AJ$8,IF(A20=Alapadatok!$A$9,$AJ$9,IF(A20=Alapadatok!$A$10,$AJ$10,IF(A20=Alapadatok!$A$11,$AJ$11,IF(A20=Alapadatok!$A$12,$AJ$12,IF(A20=Alapadatok!$A$13,$AJ$13,IF(A20=Alapadatok!$A$14,$AJ$14,IF(A20=Alapadatok!$A$15,$AJ$15,IF(A20=Alapadatok!$A$16,$AJ$16,IF(A20=Alapadatok!$A$17,$AJ$17,IF(A20=Alapadatok!$A$18,$AJ$18,IF(A20=Alapadatok!$A$19,$AJ$19,IF(A20=Alapadatok!$A$20,$AJ$20,IF(A20=Alapadatok!$A$21,$AJ$21,IF(A20=Alapadatok!$A$22,$AJ$22,IF(A20=Alapadatok!$A$23,$AJ$23,IF(A20=Alapadatok!$A$24,$AJ$24,IF(A20=Alapadatok!$A$25,$AJ$25,IF(A20=Alapadatok!$A$26,$AJ$26,IF(A20=Alapadatok!$A$27,$AJ$27,IF(A20=Alapadatok!$A$28,$AJ$28,IF(A20=Alapadatok!$A$29,$AJ$29,""))))))))))))))))))))))))))))</f>
        <v/>
      </c>
      <c r="D20" s="47">
        <f>Table2[[#This Row],[Max. fekvőtámasz
(db)]]</f>
        <v>70</v>
      </c>
      <c r="E20" s="46" t="str">
        <f>IF(A20=Alapadatok!$A$2,$AL$2,IF(A20=Alapadatok!$A$3,$AL$3,IF(A20=Alapadatok!$A$4,$AL$4,IF(A20=Alapadatok!$A$5,$AL$5,IF(A20=Alapadatok!$A$6,$AL$6,IF(A20=Alapadatok!$A$7,$AL$7,IF(A20=Alapadatok!$A$8,$AL$8,IF(A20=Alapadatok!$A$9,$AL$9,IF(A20=Alapadatok!$A$10,$AL$10,IF(A20=Alapadatok!$A$11,$AL$11,IF(A20=Alapadatok!$A$12,$AL$12,IF(A20=Alapadatok!$A$13,$AL$13,IF(A20=Alapadatok!$A$14,$AL$14,IF(A20=Alapadatok!$A$15,$AL$15,IF(A20=Alapadatok!$A$16,$AL$16,IF(A20=Alapadatok!$A$17,$AL$17,IF(A20=Alapadatok!$A$18,$AL$18,IF(A20=Alapadatok!$A$19,$AL$19,IF(A20=Alapadatok!$A$20,$AL$20,IF(A20=Alapadatok!$A$21,$AL$21,IF(A20=Alapadatok!$A$22,$AL$22,IF(A20=Alapadatok!$A$23,$AL$23,IF(A20=Alapadatok!$A$24,$AL$24,IF(A20=Alapadatok!$A$25,$AL$25,IF(A20=Alapadatok!$A$26,$AL$26,IF(A20=Alapadatok!$A$27,$AL$27,IF(A20=Alapadatok!$A$28,$AL$28,IF(A20=Alapadatok!$A$29,$AL$29,""))))))))))))))))))))))))))))</f>
        <v/>
      </c>
      <c r="F20" s="47">
        <f>Table2[[#This Row],[Max. guggolás
(db)]]</f>
        <v>70</v>
      </c>
      <c r="G20" s="46" t="str">
        <f>IF(A20=Alapadatok!$A$2,$AN$2,IF(A20=Alapadatok!$A$3,$AN$3,IF(A20=Alapadatok!$A$4,$AN$4,IF(A20=Alapadatok!$A$5,$AN$5,IF(A20=Alapadatok!$A$6,$AN$6,IF(A20=Alapadatok!$A$7,$AN$7,IF(A20=Alapadatok!$A$8,$AN$8,IF(A20=Alapadatok!$A$9,$AN$9,IF(A20=Alapadatok!$A$10,$AN$10,IF(A20=Alapadatok!$A$11,$AN$11,IF(A20=Alapadatok!$A$12,$AN$12,IF(A20=Alapadatok!$A$13,$AN$13,IF(A20=Alapadatok!$A$14,$AN$14,IF(A20=Alapadatok!$A$15,$AN$15,IF(A20=Alapadatok!$A$16,$AN$16,IF(A20=Alapadatok!$A$17,$AN$17,IF(A20=Alapadatok!$A$18,$AN$18,IF(A20=Alapadatok!$A$19,$AN$19,IF(A20=Alapadatok!$A$20,$AN$20,IF(A20=Alapadatok!$A$21,$AN$21,IF(A20=Alapadatok!$A$22,$AN$22,IF(A20=Alapadatok!$A$23,$AN$23,IF(A20=Alapadatok!$A$24,$AN$24,IF(A20=Alapadatok!$A$25,$AN$25,IF(A20=Alapadatok!$A$26,$AN$26,IF(A20=Alapadatok!$A$27,$AN$27,IF(A20=Alapadatok!$A$28,$AN$28,IF(A20=Alapadatok!$A$29,$AN$29,""))))))))))))))))))))))))))))</f>
        <v/>
      </c>
      <c r="H20" s="48">
        <f>Table2[[#This Row],[3RM Padon nyomás
(bal) (testsúly%)]]</f>
        <v>0.5</v>
      </c>
      <c r="I20" s="47" t="str">
        <f>IF(A20=Alapadatok!$A$2,$AP$2,IF(A20=Alapadatok!$A$3,$AP$3,IF(A20=Alapadatok!$A$4,$AP$4,IF(A20=Alapadatok!$A$5,$AP$5,IF(A20=Alapadatok!$A$6,$AP$6,IF(A20=Alapadatok!$A$7,$AP$7,IF(A20=Alapadatok!$A$8,$AP$8,IF(A20=Alapadatok!$A$9,$AP$9,IF(A20=Alapadatok!$A$10,$AP$10,IF(A20=Alapadatok!$A$11,$AP$11,IF(A20=Alapadatok!$A$12,$AP$12,IF(A20=Alapadatok!$A$13,$AP$13,IF(A20=Alapadatok!$A$14,$AP$14,IF(A20=Alapadatok!$A$15,$AP$15,IF(A20=Alapadatok!$A$16,$AP$16,IF(A20=Alapadatok!$A$17,$AP$17,IF(A20=Alapadatok!$A$18,$AP$18,IF(A20=Alapadatok!$A$19,$AP$19,IF(A20=Alapadatok!$A$20,$AP$20,IF(A20=Alapadatok!$A$21,$AP$21,IF(A20=Alapadatok!$A$22,$AP$22,IF(A20=Alapadatok!$A$23,$AP$23,IF(A20=Alapadatok!$A$24,$AP$24,IF(A20=Alapadatok!$A$25,$AP$25,IF(A20=Alapadatok!$A$26,$AP$26,IF(A20=Alapadatok!$A$27,$AP$27,IF(A20=Alapadatok!$A$28,$AP$28,IF(A20=Alapadatok!$A$29,$AP$29,""))))))))))))))))))))))))))))</f>
        <v/>
      </c>
      <c r="J20" s="48">
        <f>Table2[[#This Row],[3RM Padon nyomás
(jobb) (testsúly%)]]</f>
        <v>0.4</v>
      </c>
      <c r="K20" s="47" t="str">
        <f>IF(A20=Alapadatok!$A$2,$AR$2,IF(A20=Alapadatok!$A$3,$AR$3,IF(A20=Alapadatok!$A$4,$AR$4,IF(A20=Alapadatok!$A$5,$AR$5,IF(A20=Alapadatok!$A$6,$AR$6,IF(A20=Alapadatok!$A$7,$AR$7,IF(A20=Alapadatok!$A$8,$AR$8,IF(A20=Alapadatok!$A$9,$AR$9,IF(A20=Alapadatok!$A$10,$AR$10,IF(A20=Alapadatok!$A$11,$AR$11,IF(A20=Alapadatok!$A$12,$AR$12,IF(A20=Alapadatok!$A$13,$AR$13,IF(A20=Alapadatok!$A$14,$AR$14,IF(A20=Alapadatok!$A$15,$AR$15,IF(A20=Alapadatok!$A$16,$AR$16,IF(A20=Alapadatok!$A$17,$AR$17,IF(A20=Alapadatok!$A$18,$AR$18,IF(A20=Alapadatok!$A$19,$AR$19,IF(A20=Alapadatok!$A$20,$AR$20,IF(A20=Alapadatok!$A$21,$AR$21,IF(A20=Alapadatok!$A$22,$AR$22,IF(A20=Alapadatok!$A$23,$AR$23,IF(A20=Alapadatok!$A$24,$AR$24,IF(A20=Alapadatok!$A$25,$AR$25,IF(A20=Alapadatok!$A$26,$AR$26,IF(A20=Alapadatok!$A$27,$AR$27,IF(A20=Alapadatok!$A$28,$AR$28,IF(A20=Alapadatok!$A$29,$AR$29,""))))))))))))))))))))))))))))</f>
        <v/>
      </c>
      <c r="L20" s="47" t="str">
        <f>IF(A20=Alapadatok!$A$2,$AS$2,IF(A20=Alapadatok!$A$3,$AS$3,IF(A20=Alapadatok!$A$4,$AS$4,IF(A20=Alapadatok!$A$5,$AS$5,IF(A20=Alapadatok!$A$6,$AS$6,IF(A20=Alapadatok!$A$7,$AS$7,IF(A20=Alapadatok!$A$8,$AS$8,IF(A20=Alapadatok!$A$9,$AS$9,IF(A20=Alapadatok!$A$10,$AS$10,IF(A20=Alapadatok!$A$11,$AS$11,IF(A20=Alapadatok!$A$12,$AS$12,IF(A20=Alapadatok!$A$13,$AS$13,IF(A20=Alapadatok!$A$14,$AS$14,IF(A20=Alapadatok!$A$15,$AS$15,IF(A20=Alapadatok!$A$16,$AS$16,IF(A20=Alapadatok!$A$17,$AS$17,IF(A20=Alapadatok!$A$18,$AS$18,IF(A20=Alapadatok!$A$19,$AS$19,IF(A20=Alapadatok!$A$20,$AS$20,IF(A20=Alapadatok!$A$21,$AS$21,IF(A20=Alapadatok!$A$22,$AS$22,IF(A20=Alapadatok!$A$23,$AS$23,IF(A20=Alapadatok!$A$24,$AS$24,IF(A20=Alapadatok!$A$25,$AS$25,IF(A20=Alapadatok!$A$26,$AS$26,IF(A20=Alapadatok!$A$27,$AS$27,IF(A20=Alapadatok!$A$28,$AS$28,IF(A20=Alapadatok!$A$29,$AS$29,""))))))))))))))))))))))))))))</f>
        <v/>
      </c>
      <c r="M20" s="48">
        <f>Table2[[#This Row],[3RM Egylábas deadlift
(bal) (testsúly%)]]</f>
        <v>1</v>
      </c>
      <c r="N20" s="46" t="str">
        <f>IF(A20=Alapadatok!$A$2,$AU$2,IF(A20=Alapadatok!$A$3,$AU$3,IF(A20=Alapadatok!$A$4,$AU$4,IF(A20=Alapadatok!$A$5,$AU$5,IF(A20=Alapadatok!$A$6,$AU$6,IF(A20=Alapadatok!$A$7,$AU$7,IF(A20=Alapadatok!$A$8,$AU$8,IF(A20=Alapadatok!$A$9,$AU$9,IF(A20=Alapadatok!$A$10,$AU$10,IF(A20=Alapadatok!$A$11,$AU$11,IF(A20=Alapadatok!$A$12,$AU$12,IF(A20=Alapadatok!$A$13,$AU$13,IF(A20=Alapadatok!$A$14,$AU$14,IF(A20=Alapadatok!$A$15,$AU$15,IF(A20=Alapadatok!$A$16,$AU$16,IF(A20=Alapadatok!$A$17,$AU$17,IF(A20=Alapadatok!$A$18,$AU$18,IF(A20=Alapadatok!$A$19,$AU$19,IF(A20=Alapadatok!$A$20,$AU$20,IF(A20=Alapadatok!$A$21,$AU$21,IF(A20=Alapadatok!$A$22,$AU$22,IF(A20=Alapadatok!$A$23,$AU$23,IF(A20=Alapadatok!$A$24,$AU$24,IF(A20=Alapadatok!$A$25,$AU$25,IF(A20=Alapadatok!$A$26,$AU$26,IF(A20=Alapadatok!$A$27,$AU$27,IF(A20=Alapadatok!$A$28,$AU$28,IF(A20=Alapadatok!$A$29,$AU$29,""))))))))))))))))))))))))))))</f>
        <v/>
      </c>
      <c r="O20" s="49">
        <f>Table2[[#This Row],[3RM Egylábas deadlift
(jobb) (testsúly%)]]</f>
        <v>1</v>
      </c>
      <c r="P20" s="46" t="str">
        <f>IF(A20=Alapadatok!$A$2,$AW$2,IF(A20=Alapadatok!$A$3,$AW$3,IF(A20=Alapadatok!$A$4,$AW$4,IF(A20=Alapadatok!$A$5,$AW$5,IF(A20=Alapadatok!$A$6,$AW$6,IF(A20=Alapadatok!$A$7,$AW$7,IF(A20=Alapadatok!$A$8,$AW$8,IF(A20=Alapadatok!$A$9,$AW$9,IF(A20=Alapadatok!$A$10,$AW$10,IF(A20=Alapadatok!$A$11,$AW$11,IF(A20=Alapadatok!$A$12,$AW$12,IF(A20=Alapadatok!$A$13,$AW$13,IF(A20=Alapadatok!$A$14,$AW$14,IF(A20=Alapadatok!$A$15,$AW$15,IF(A20=Alapadatok!$A$16,$AW$16,IF(A20=Alapadatok!$A$17,$AW$17,IF(A20=Alapadatok!$A$18,$AW$18,IF(A20=Alapadatok!$A$19,$AW$19,IF(A20=Alapadatok!$A$20,$AW$20,IF(A20=Alapadatok!$A$21,$AW$21,IF(A20=Alapadatok!$A$22,$AW$22,IF(A20=Alapadatok!$A$23,$AW$23,IF(A20=Alapadatok!$A$24,$AW$24,IF(A20=Alapadatok!$A$25,$AW$25,IF(A20=Alapadatok!$A$26,$AW$26,IF(A20=Alapadatok!$A$27,$AW$27,IF(A20=Alapadatok!$A$28,$AW$28,IF(A20=Alapadatok!$A$29,$AW$29,""))))))))))))))))))))))))))))</f>
        <v/>
      </c>
      <c r="Q20" s="46" t="str">
        <f>IF(A20=Alapadatok!$A$2,$AX$2,IF(A20=Alapadatok!$A$3,$AX$3,IF(A20=Alapadatok!$A$4,$AX$4,IF(A20=Alapadatok!$A$5,$AX$5,IF(A20=Alapadatok!$A$6,$AX$6,IF(A20=Alapadatok!$A$7,$AX$7,IF(A20=Alapadatok!$A$8,$AX$8,IF(A20=Alapadatok!$A$9,$AX$9,IF(A20=Alapadatok!$A$10,$AX$10,IF(A20=Alapadatok!$A$11,$AX$11,IF(A20=Alapadatok!$A$12,$AX$12,IF(A20=Alapadatok!$A$13,$AX$13,IF(A20=Alapadatok!$A$14,$AX$14,IF(A20=Alapadatok!$A$15,$AX$15,IF(A20=Alapadatok!$A$16,$AX$16,IF(A20=Alapadatok!$A$17,$AX$17,IF(A20=Alapadatok!$A$18,$AX$18,IF(A20=Alapadatok!$A$19,$AX$19,IF(A20=Alapadatok!$A$20,$AX$20,IF(A20=Alapadatok!$A$21,$AX$21,IF(A20=Alapadatok!$A$22,$AX$22,IF(A20=Alapadatok!$A$23,$AX$23,IF(A20=Alapadatok!$A$24,$AX$24,IF(A20=Alapadatok!$A$25,$AX$25,IF(A20=Alapadatok!$A$26,$AX$26,IF(A20=Alapadatok!$A$27,$AX$27,IF(A20=Alapadatok!$A$28,$AX$28,IF(A20=Alapadatok!$A$29,$AX$29,""))))))))))))))))))))))))))))</f>
        <v/>
      </c>
      <c r="R20" s="47">
        <f>Table2[[#This Row],[Súlypontemelkedés
(cm)]]</f>
        <v>41</v>
      </c>
      <c r="S20" s="47" t="str">
        <f>IF(A20=Alapadatok!$A$2,$AZ$2,IF(A20=Alapadatok!$A$3,$AZ$3,IF(A20=Alapadatok!$A$4,$AZ$4,IF(A20=Alapadatok!$A$5,$AZ$5,IF(A20=Alapadatok!$A$6,$AZ$6,IF(A20=Alapadatok!$A$7,$AZ$7,IF(A20=Alapadatok!$A$8,$AZ$8,IF(A20=Alapadatok!$A$9,$AZ$9,IF(A20=Alapadatok!$A$10,$AZ$10,IF(A20=Alapadatok!$A$11,$AZ$11,IF(A20=Alapadatok!$A$12,$AZ$12,IF(A20=Alapadatok!$A$13,$AZ$13,IF(A20=Alapadatok!$A$14,$AZ$14,IF(A20=Alapadatok!$A$15,$AZ$15,IF(A20=Alapadatok!$A$16,$AZ$16,IF(A20=Alapadatok!$A$17,$AZ$17,IF(A20=Alapadatok!$A$18,$AZ$18,IF(A20=Alapadatok!$A$19,$AZ$19,IF(A20=Alapadatok!$A$20,$AZ$20,IF(A20=Alapadatok!$A$21,$AZ$21,IF(A20=Alapadatok!$A$22,$AZ$22,IF(A20=Alapadatok!$A$23,$AZ$23,IF(A20=Alapadatok!$A$24,$AZ$24,IF(A20=Alapadatok!$A$25,$AZ$25,IF(A20=Alapadatok!$A$26,$AZ$26,IF(A20=Alapadatok!$A$27,$AZ$27,IF(A20=Alapadatok!$A$28,$AZ$28,IF(A20=Alapadatok!$A$29,$AZ$29,""))))))))))))))))))))))))))))</f>
        <v/>
      </c>
      <c r="T20" s="47">
        <f>Table2[[#This Row],[10 mp fekvőtámasz
(db)]]</f>
        <v>14</v>
      </c>
      <c r="U20" s="50" t="str">
        <f>IF(A20=Alapadatok!$A$2,$BB$2,IF(A20=Alapadatok!$A$3,$BB$3,IF(A20=Alapadatok!$A$4,$BB$4,IF(A20=Alapadatok!$A$5,$BB$5,IF(A20=Alapadatok!$A$6,$BB$6,IF(A20=Alapadatok!$A$7,$BB$7,IF(A20=Alapadatok!$A$8,$BB$8,IF(A20=Alapadatok!$A$9,$BB$9,IF(A20=Alapadatok!$A$10,$BB$10,IF(A20=Alapadatok!$A$11,$BB$11,IF(A20=Alapadatok!$A$12,$BB$12,IF(A20=Alapadatok!$A$13,$BB$13,IF(A20=Alapadatok!$A$14,$BB$14,IF(A20=Alapadatok!$A$15,$BB$15,IF(A20=Alapadatok!$A$16,$BB$16,IF(A20=Alapadatok!$A$17,$BB$17,IF(A20=Alapadatok!$A$18,$BB$18,IF(A20=Alapadatok!$A$19,$BB$19,IF(A20=Alapadatok!$A$20,$BB$20,IF(A20=Alapadatok!$A$21,$BB$21,IF(A20=Alapadatok!$A$22,$BB$22,IF(A20=Alapadatok!$A$23,$BB$23,IF(A20=Alapadatok!$A$24,$BB$24,IF(A20=Alapadatok!$A$25,$BB$25,IF(A20=Alapadatok!$A$26,$BB$26,IF(A20=Alapadatok!$A$27,$BB$27,IF(A20=Alapadatok!$A$28,$BB$28,IF(A20=Alapadatok!$A$29,$BB$29,""))))))))))))))))))))))))))))</f>
        <v/>
      </c>
      <c r="V20" s="50">
        <f>Table2[[#This Row],[3x Súlypontemelkedés
(összesen) (cm)]]</f>
        <v>123</v>
      </c>
      <c r="W20" s="50" t="str">
        <f>IF(A20=Alapadatok!$A$2,$BD$2,IF(A20=Alapadatok!$A$3,$BD$3,IF(A20=Alapadatok!$A$4,$BD$4,IF(A20=Alapadatok!$A$5,$BD$5,IF(A20=Alapadatok!$A$6,$BD$6,IF(A20=Alapadatok!$A$7,$BD$7,IF(A20=Alapadatok!$A$8,$BD$8,IF(A20=Alapadatok!$A$9,$BD$9,IF(A20=Alapadatok!$A$10,$BD$10,IF(A20=Alapadatok!$A$11,$BD$11,IF(A20=Alapadatok!$A$12,$BD$12,IF(A20=Alapadatok!$A$13,$BD$13,IF(A20=Alapadatok!$A$14,$BD$14,IF(A20=Alapadatok!$A$15,$BD$15,IF(A20=Alapadatok!$A$16,$BD$16,IF(A20=Alapadatok!$A$17,$BD$17,IF(A20=Alapadatok!$A$18,$BD$18,IF(A20=Alapadatok!$A$19,$BD$19,IF(A20=Alapadatok!$A$20,$BD$20,IF(A20=Alapadatok!$A$21,$BD$21,IF(A20=Alapadatok!$A$22,$BD$22,IF(A20=Alapadatok!$A$23,$BD$23,IF(A20=Alapadatok!$A$24,$BD$24,IF(A20=Alapadatok!$A$25,$BD$25,IF(A20=Alapadatok!$A$26,$BD$26,IF(A20=Alapadatok!$A$27,$BD$27,IF(A20=Alapadatok!$A$28,$BD$28,IF(A20=Alapadatok!$A$29,$BD$29,""))))))))))))))))))))))))))))</f>
        <v/>
      </c>
      <c r="X20" s="50">
        <f>Table2[[#This Row],[3x 10 mp fekvőtámasz
(összesen) (db)]]</f>
        <v>42</v>
      </c>
      <c r="Y20" s="50" t="str">
        <f>IF(A20=Alapadatok!$A$2,$BF$2,IF(A20=Alapadatok!$A$3,$BF$3,IF(A20=Alapadatok!$A$4,$BF$4,IF(A20=Alapadatok!$A$5,$BF$5,IF(A20=Alapadatok!$A$6,$BF$6,IF(A20=Alapadatok!$A$7,$BF$7,IF(A20=Alapadatok!$A$8,$BF$8,IF(A20=Alapadatok!$A$9,$BF$9,IF(A20=Alapadatok!$A$10,$BF$10,IF(A20=Alapadatok!$A$11,$BF$11,IF(A20=Alapadatok!$A$12,$BF$12,IF(A20=Alapadatok!$A$13,$BF$13,IF(A20=Alapadatok!$A$14,$BF$14,IF(A20=Alapadatok!$A$15,$BF$15,IF(A20=Alapadatok!$A$16,$BF$16,IF(A20=Alapadatok!$A$17,$BF$17,IF(A20=Alapadatok!$A$18,$BF$18,IF(A20=Alapadatok!$A$19,$BF$19,IF(A20=Alapadatok!$A$20,$BF$20,IF(A20=Alapadatok!$A$21,$BF$21,IF(A20=Alapadatok!$A$22,$BF$22,IF(A20=Alapadatok!$A$23,$BF$23,IF(A20=Alapadatok!$A$24,$BF$24,IF(A20=Alapadatok!$A$25,$BF$25,IF(A20=Alapadatok!$A$26,$BF$26,IF(A20=Alapadatok!$A$27,$BF$27,IF(A20=Alapadatok!$A$28,$BF$28,IF(A20=Alapadatok!$A$29,$BF$29,""))))))))))))))))))))))))))))</f>
        <v/>
      </c>
      <c r="Z20" s="50">
        <f>Table2[[#This Row],[RHR]]</f>
        <v>58</v>
      </c>
      <c r="AA20" s="51" t="str">
        <f>IF(A20=Alapadatok!$A$2,$BH$2,IF(A20=Alapadatok!$A$3,$BH$3,IF(A20=Alapadatok!$A$4,$BH$4,IF(A20=Alapadatok!$A$5,$BH$5,IF(A20=Alapadatok!$A$6,$BH$6,IF(A20=Alapadatok!$A$7,$BH$7,IF(A20=Alapadatok!$A$8,$BH$8,IF(A20=Alapadatok!$A$9,$BH$9,IF(A20=Alapadatok!$A$10,$BH$10,IF(A20=Alapadatok!$A$11,$BH$11,IF(A20=Alapadatok!$A$12,$BH$12,IF(A20=Alapadatok!$A$13,$BH$13,IF(A20=Alapadatok!$A$14,$BH$14,IF(A20=Alapadatok!$A$15,$BH$15,IF(A20=Alapadatok!$A$16,$BH$16,IF(A20=Alapadatok!$A$17,$BH$17,IF(A20=Alapadatok!$A$18,$BH$18,IF(A20=Alapadatok!$A$19,$BH$19,IF(A20=Alapadatok!$A$20,$BH$20,IF(A20=Alapadatok!$A$21,$BH$21,IF(A20=Alapadatok!$A$22,$BH$22,IF(A20=Alapadatok!$A$23,$BH$23,IF(A20=Alapadatok!$A$24,$BH$24,IF(A20=Alapadatok!$A$25,$BH$25,IF(A20=Alapadatok!$A$26,$BH$26,IF(A20=Alapadatok!$A$27,$BH$27,IF(A20=Alapadatok!$A$28,$BH$28,IF(A20=Alapadatok!$A$29,$BH$29,""))))))))))))))))))))))))))))</f>
        <v/>
      </c>
      <c r="AB20" s="50">
        <f>Table2[[#This Row],[HRR]]</f>
        <v>26</v>
      </c>
      <c r="AC20" s="51" t="str">
        <f>IF(A20=Alapadatok!$A$2,$BJ$2,IF(A20=Alapadatok!$A$3,$BJ$3,IF(A20=Alapadatok!$A$4,$BJ$4,IF(A20=Alapadatok!$A$5,$BJ$5,IF(A20=Alapadatok!$A$6,$BJ$6,IF(A20=Alapadatok!$A$7,$BJ$7,IF(A20=Alapadatok!$A$8,$BJ$8,IF(A20=Alapadatok!$A$9,$BJ$9,IF(A20=Alapadatok!$A$10,$BJ$10,IF(A20=Alapadatok!$A$11,$BJ$11,IF(A20=Alapadatok!$A$12,$BJ$12,IF(A20=Alapadatok!$A$13,$BJ$13,IF(A20=Alapadatok!$A$14,$BJ$14,IF(A20=Alapadatok!$A$15,$BJ$15,IF(A20=Alapadatok!$A$16,$BJ$16,IF(A20=Alapadatok!$A$17,$BJ$17,IF(A20=Alapadatok!$A$18,$BJ$18,IF(A20=Alapadatok!$A$19,$BJ$19,IF(A20=Alapadatok!$A$20,$BJ$20,IF(A20=Alapadatok!$A$21,$BJ$21,IF(A20=Alapadatok!$A$22,$BJ$22,IF(A20=Alapadatok!$A$23,$BJ$23,IF(A20=Alapadatok!$A$24,$BJ$24,IF(A20=Alapadatok!$A$25,$BJ$25,IF(A20=Alapadatok!$A$26,$BJ$26,IF(A20=Alapadatok!$A$27,$BJ$27,IF(A20=Alapadatok!$A$28,$BJ$28,IF(A20=Alapadatok!$A$29,$BJ$29,""))))))))))))))))))))))))))))</f>
        <v/>
      </c>
      <c r="AD20" s="51">
        <f>Table2[[#This Row],[FMS pontszám]]</f>
        <v>13</v>
      </c>
      <c r="AE20" s="51" t="str">
        <f>Table2[[#This Row],[FMS szimmetria]]</f>
        <v>szimmetrikus</v>
      </c>
      <c r="AF20" s="143" t="str">
        <f>IF(A20=Alapadatok!$A$2,$BM$2,IF(A20=Alapadatok!$A$3,$BM$3,IF(A20=Alapadatok!$A$4,$BM$4,IF(A20=Alapadatok!$A$5,$BM$5,IF(A20=Alapadatok!$A$6,$BM$6,IF(A20=Alapadatok!$A$7,$BM$7,IF(A20=Alapadatok!$A$8,$BM$8,IF(A20=Alapadatok!$A$9,$BM$9,IF(A20=Alapadatok!$A$10,$BM$10,IF(A20=Alapadatok!$A$11,$BM$11,IF(A20=Alapadatok!$A$12,$BM$12,IF(A20=Alapadatok!$A$13,$BM$13,IF(A20=Alapadatok!$A$14,$BM$14,IF(A20=Alapadatok!$A$15,$BM$15,IF(A20=Alapadatok!$A$16,$BM$16,IF(A20=Alapadatok!$A$17,$BM$17,IF(A20=Alapadatok!$A$18,$BM$18,IF(A20=Alapadatok!$A$19,$BM$19,IF(A20=Alapadatok!$A$20,$BM$20,IF(A20=Alapadatok!$A$21,$BM$21,IF(A20=Alapadatok!$A$22,$BM$22,IF(A20=Alapadatok!$A$23,$BM$23,IF(A20=Alapadatok!$A$24,$BM$24,IF(A20=Alapadatok!$A$25,$BM$25,IF(A20=Alapadatok!$A$26,$BM$26,IF(A20=Alapadatok!$A$27,$BM$27,IF(A20=Alapadatok!$A$28,$BM$28,IF(A20=Alapadatok!$A$29,$BM$29,""))))))))))))))))))))))))))))</f>
        <v/>
      </c>
      <c r="AH20">
        <f>Alapadatok!A20</f>
        <v>0</v>
      </c>
      <c r="AI20" s="172">
        <f>Table2[[#This Row],[VO2max]]</f>
        <v>22.246814218645206</v>
      </c>
      <c r="AJ20" s="170">
        <f>IF(Alapadatok!$B20="férfi",IF(Alapadatok!$C20&lt;=29,IF(AND(0&lt;=AI20,AI20&lt;42),1,IF(AND(42&lt;=AI20,AI20&lt;46),2,IF(AND(46&lt;=AI20,AI20&lt;51),3,IF(AND(51&lt;=AI20,AI20&lt;55),4,5)))),IF(AND(30&lt;=Alapadatok!$C20,Alapadatok!$C20&lt;=39),IF(AND(0&lt;=AI20,AI20&lt;41),1,IF(AND(41&lt;=AI20,AI20&lt;44),2,IF(AND(44&lt;=AI20,AI20&lt;48),3,IF(AND(48&lt;=AI20,AI20&lt;53),4,5)))),IF(AND(40&lt;=Alapadatok!$C20,Alapadatok!$C20&lt;=49),IF(AND(0&lt;=AI20,AI20&lt;38),1,IF(AND(38&lt;=AI20,AI20&lt;42),2,IF(AND(42&lt;=AI20,AI20&lt;46),3,IF(AND(46&lt;=AI20,AI20&lt;52),4,5)))),IF(AND(50&lt;=Alapadatok!$C20,Alapadatok!$C20&lt;=59),IF(AND(0&lt;=AI20,AI20&lt;35),1,IF(AND(35&lt;=AI20,AI20&lt;38),2,IF(AND(38&lt;=AI20,AI20&lt;43),3,IF(AND(43&lt;=AI20,AI20&lt;49),4,5)))),IF(60&lt;=Alapadatok!$C20,IF(AND(0&lt;=AI20,AI20&lt;31),1,IF(AND(31&lt;=AI20,AI20&lt;35),2,IF(AND(35&lt;=AI20,AI20&lt;39),3,IF(AND(39&lt;=AI20,AI20&lt;45),4,5))))))))),IF(Alapadatok!$C20&lt;=29,IF(AND(0&lt;=AI20,AI20&lt;36),1,IF(AND(36&lt;=AI20,AI20&lt;40),2,IF(AND(40&lt;=AI20,AI20&lt;44),3,IF(AND(44&lt;=AI20,AI20&lt;49),4,5)))),IF(AND(30&lt;=Alapadatok!$C20,Alapadatok!$C20&lt;=39),IF(AND(0&lt;=AI20,AI20&lt;34),1,IF(AND(34&lt;=AI20,AI20&lt;37),2,IF(AND(37&lt;=AI20,AI20&lt;41),3,IF(AND(41&lt;=AI20,AI20&lt;45),4,5)))),IF(AND(40&lt;=Alapadatok!$C20,Alapadatok!$C20&lt;=49),IF(AND(0&lt;=AI20,AI20&lt;32),1,IF(AND(32&lt;=AI20,AI20&lt;35),2,IF(AND(35&lt;=AI20,AI20&lt;39),3,IF(AND(39&lt;=AI20,AI20&lt;44),4,5)))),IF(AND(50&lt;=Alapadatok!$C20,Alapadatok!$C20&lt;=59),IF(AND(0&lt;=AI20,AI20&lt;25),1,IF(AND(25&lt;=AI20,AI20&lt;29),2,IF(AND(29&lt;=AI20,AI20&lt;31),3,IF(AND(31&lt;=AI20,AI20&lt;34),4,5)))),IF(60&lt;=Alapadatok!$C20,IF(AND(0&lt;=AI20,AI20&lt;26),1,IF(AND(26&lt;=AI20,AI20&lt;29),2,IF(AND(29&lt;=AI20,AI20&lt;32),3,IF(AND(32&lt;=AI20,AI20&lt;35),4,5))))))))))</f>
        <v>1</v>
      </c>
      <c r="AK20" s="181">
        <f>Table2[[#This Row],[Max. fekvőtámasz
(db)]]</f>
        <v>70</v>
      </c>
      <c r="AL20" s="170">
        <f>IF(Alapadatok!$B20="férfi",IF(AND(0&lt;AK20,AK20&lt;60),1,IF(AND(60&lt;=AK20,AK20&lt;80),2,IF(AND(80&lt;=AK20,AK20&lt;100),3,IF(AND(100&lt;=AK20,AK20&lt;115),4,IF(115&lt;=AK20,5))))),IF(AND(0&lt;AK20,AK20&lt;60),1,IF(AND(60&lt;=AK20,AK20&lt;80),2,IF(AND(80&lt;=AK20,AK20&lt;100),3,IF(AND(100&lt;=AK20,AK20&lt;115),4,IF(115&lt;=AK20,5))))))</f>
        <v>2</v>
      </c>
      <c r="AM20" s="181">
        <f>Table2[[#This Row],[Max. guggolás
(db)]]</f>
        <v>70</v>
      </c>
      <c r="AN20" s="170">
        <f>IF(Alapadatok!$B20="férfi",IF(AND(0&lt;AM20,AM20&lt;60),1,IF(AND(60&lt;=AM20,AM20&lt;80),2,IF(AND(80&lt;=AM20,AM20&lt;100),3,IF(AND(100&lt;=AM20,AM20&lt;115),4,IF(115&lt;=AM20,5))))),IF(AND(0&lt;AM20,AM20&lt;40),1,IF(AND(40&lt;=AM20,AM20&lt;60),2,IF(AND(60&lt;=AM20,AM20&lt;80),3,IF(AND(80&lt;=AM20,AM20&lt;100),4,IF(100&lt;=AM20,5))))))</f>
        <v>3</v>
      </c>
      <c r="AO20" s="182">
        <f>Table2[[#This Row],[3RM Padon nyomás
(bal) (testsúly%)]]</f>
        <v>0.5</v>
      </c>
      <c r="AP20" s="171">
        <f>IF(Alapadatok!$B20="férfi",IF(AND(0&lt;=AO20,AO20&lt;0.2),1,IF(AND(0.2&lt;=AO20,AO20&lt;0.25),2,IF(AND(0.25&lt;=AO20,AO20&lt;0.3),3,IF(AND(0.3&lt;=AO20,AO20&lt;0.35),4,IF(0.35&lt;=AO20,5))))),IF(AND(0&lt;=AO20,AO20&lt;0.1),1,IF(AND(0.1&lt;=AO20,AO20&lt;0.15),2,IF(AND(0.15&lt;=AO20,AO20&lt;0.2),3,IF(AND(0.2&lt;=AO20,AO20&lt;0.25),4,IF(0.25&lt;=AO20,5))))))</f>
        <v>5</v>
      </c>
      <c r="AQ20" s="182">
        <f>Table2[[#This Row],[3RM Padon nyomás
(jobb) (testsúly%)]]</f>
        <v>0.4</v>
      </c>
      <c r="AR20" s="171">
        <f>IF(Alapadatok!$B20="férfi",IF(AND(0&lt;=AQ20,AQ20&lt;0.2),1,IF(AND(0.2&lt;=AQ20,AQ20&lt;0.25),2,IF(AND(0.25&lt;=AQ20,AQ20&lt;0.3),3,IF(AND(0.3&lt;=AQ20,AQ20&lt;0.35),4,IF(0.35&lt;=AQ20,5))))),IF(AND(0&lt;=AQ20,AQ20&lt;0.1),1,IF(AND(0.1&lt;=AQ20,AQ20&lt;0.15),2,IF(AND(0.15&lt;=AQ20,AQ20&lt;0.2),3,IF(AND(0.2&lt;=AQ20,AQ20&lt;0.25),4,IF(0.25&lt;=AQ20,5))))))</f>
        <v>5</v>
      </c>
      <c r="AS20" s="181">
        <f t="shared" si="0"/>
        <v>5</v>
      </c>
      <c r="AT20" s="182">
        <f>Table2[[#This Row],[3RM Egylábas deadlift
(bal) (testsúly%)]]</f>
        <v>1</v>
      </c>
      <c r="AU20" s="170">
        <f>IF(Alapadatok!$B20="férfi",IF(AND(0&lt;=AT20,AT20&lt;0.8),1,IF(AND(0.8&lt;=AT20,AT20&lt;0.85),2,IF(AND(0.85&lt;=AT20,AT20&lt;0.9),3,IF(AND(0.9&lt;=AT20,AT20&lt;1),4,IF(1&lt;=AT20,5))))),IF(AND(0&lt;=AT20,AT20&lt;0.6),1,IF(AND(0.6&lt;=AT20,AT20&lt;0.65),2,IF(AND(0.65&lt;=AT20,AT20&lt;0.7),3,IF(AND(0.7&lt;=AT20,AT20&lt;0.75),4,IF(0.75&lt;=AT20,5))))))</f>
        <v>5</v>
      </c>
      <c r="AV20" s="183">
        <f>Table2[[#This Row],[3RM Egylábas deadlift
(jobb) (testsúly%)]]</f>
        <v>1</v>
      </c>
      <c r="AW20" s="170">
        <f>IF(Alapadatok!$B20="férfi",IF(AND(0&lt;=AV20,AV20&lt;0.8),1,IF(AND(0.8&lt;=AV20,AV20&lt;0.85),2,IF(AND(0.85&lt;=AV20,AV20&lt;0.9),3,IF(AND(0.9&lt;=AV20,AV20&lt;1),4,IF(1&lt;=AV20,5))))),IF(AND(0&lt;=AV20,AV20&lt;0.6),1,IF(AND(0.6&lt;=AV20,AV20&lt;0.65),2,IF(AND(0.65&lt;=AV20,AV20&lt;0.7),3,IF(AND(0.7&lt;=AV20,AV20&lt;0.75),4,IF(0.75&lt;=AV20,5))))))</f>
        <v>5</v>
      </c>
      <c r="AX20" s="180">
        <f t="shared" si="1"/>
        <v>5</v>
      </c>
      <c r="AY20" s="181">
        <f>Table2[[#This Row],[Súlypontemelkedés
(cm)]]</f>
        <v>41</v>
      </c>
      <c r="AZ20" s="171">
        <f>IF(Alapadatok!$B20="férfi",IF(AND(0&lt;=AY20,AY20&lt;31),1,IF(AND(31&lt;=AY20,AY20&lt;41),2,IF(AND(41&lt;=AY20,AY20&lt;51),3,IF(AND(51&lt;=AY20,AY20&lt;61),4,IF(61&lt;=AY20,5))))),IF(AND(0&lt;=AY20,AY20&lt;21),1,IF(AND(21&lt;=AY20,AY20&lt;31),2,IF(AND(31&lt;=AY20,AY20&lt;41),3,IF(AND(41&lt;=AY20,AY20&lt;51),4,IF(51&lt;=AY20,5))))))</f>
        <v>4</v>
      </c>
      <c r="BA20" s="181">
        <f>Table2[[#This Row],[10 mp fekvőtámasz
(db)]]</f>
        <v>14</v>
      </c>
      <c r="BB20" s="174">
        <f>IF(Alapadatok!$B20="férfi",IF(AND(0&lt;=BA20,BA20&lt;12),1,IF(AND(12&lt;=BA20,BA20&lt;15),2,IF(AND(15&lt;=BA20,BA20&lt;20),3,IF(AND(20&lt;=BA20,BA20&lt;25),4,IF(25&lt;=BA20,5))))),IF(AND(0&lt;=BA20,BA20&lt;10),1,IF(AND(10&lt;=BA20,BA20&lt;12),2,IF(AND(12&lt;=BA20,BA20&lt;16),3,IF(AND(16&lt;=BA20,BA20&lt;20),4,IF(20&lt;=BA20,5))))))</f>
        <v>3</v>
      </c>
      <c r="BC20" s="184">
        <f>Table2[[#This Row],[3x Súlypontemelkedés
(összesen) (cm)]]</f>
        <v>123</v>
      </c>
      <c r="BD20" s="174">
        <f>IF(Alapadatok!$B20="férfi",IF(AND(0&lt;=BC20,BC20&lt;82),1,IF(AND(82&lt;=BC20,BC20&lt;109),2,IF(AND(109&lt;=BC20,BC20&lt;136),3,IF(AND(136&lt;=BC20,BC20&lt;163),4,IF(163&lt;=BC20,5))))),IF(AND(0&lt;=BC20,BC20&lt;53),1,IF(AND(53&lt;=BC20,BC20&lt;82),2,IF(AND(82&lt;=BC20,BC20&lt;109),3,IF(AND(109&lt;=BC20,BC20&lt;136),4,IF(136&lt;=BC20,5))))))</f>
        <v>4</v>
      </c>
      <c r="BE20" s="184">
        <f>Table2[[#This Row],[3x 10 mp fekvőtámasz
(összesen) (db)]]</f>
        <v>42</v>
      </c>
      <c r="BF20" s="174">
        <f>IF(Alapadatok!$B20="férfi",IF(AND(0&lt;=BE20,BE20&lt;32),1,IF(AND(32&lt;=BE20,BE20&lt;41),2,IF(AND(41&lt;=BE20,BE20&lt;54),3,IF(AND(54&lt;=BE20,BE20&lt;68),4,IF(68&lt;=BE20,5))))),IF(AND(0&lt;=BE20,BE20&lt;27),1,IF(AND(27&lt;=BE20,BE20&lt;32),2,IF(AND(32&lt;=BE20,BE20&lt;43),3,IF(AND(43&lt;=BE20,BE20&lt;54),4,IF(54&lt;=BE20,5))))))</f>
        <v>3</v>
      </c>
      <c r="BG20" s="184">
        <f>Table2[[#This Row],[RHR]]</f>
        <v>58</v>
      </c>
      <c r="BH20" s="185">
        <f>IF(Alapadatok!$C20&lt;=25,IF(AND(0&lt;=BG20,BG20&lt;=55),5,IF(AND(56&lt;=BG20,BG20&lt;=61),4,IF(AND(62&lt;=BG20,BG20&lt;=65),3,IF(AND(66&lt;=BG20,BG20&lt;=69),2,1)))),IF(AND(26&lt;=Alapadatok!$C20,Alapadatok!$C20&lt;=35),IF(AND(0&lt;=BG20,BG20&lt;=54),5,IF(AND(55&lt;=BG20,BG20&lt;=61),4,IF(AND(62&lt;=BG20,BG20&lt;=65),3,IF(AND(66&lt;=BG20,BG20&lt;=70),2,1)))),IF(AND(36&lt;=Alapadatok!$C20,Alapadatok!$C20&lt;=45),IF(AND(0&lt;=BG20,BG20&lt;=56),5,IF(AND(57&lt;=BG20,BG20&lt;=62),4,IF(AND(63&lt;=BG20,BG20&lt;=66),3,IF(AND(67&lt;=BG20,BG20&lt;=70),2,1)))),IF(AND(46&lt;=Alapadatok!$C20,Alapadatok!$C20&lt;=55),IF(AND(0&lt;=BG20,BG20&lt;=57),5,IF(AND(58&lt;=BG20,BG20&lt;=63),4,IF(AND(64&lt;=BG20,BG20&lt;=67),3,IF(AND(68&lt;=BG20,BG20&lt;=71),2,1)))),IF(AND(56&lt;=Alapadatok!$C20,Alapadatok!$C20&lt;=65),IF(AND(0&lt;=BG20,BG20&lt;=56),5,IF(AND(57&lt;=BG20,BG20&lt;=61),4,IF(AND(62&lt;=BG20,BG20&lt;=67),3,IF(AND(68&lt;=BG20,BG20&lt;=71),2,1)))),IF(65&lt;Alapadatok!$C20,IF(AND(0&lt;=BG20,BG20&lt;=55),5,IF(AND(56&lt;=BG20,BG20&lt;=61),4,IF(AND(62&lt;=BG20,BG20&lt;=65),3,IF(AND(66&lt;=BG20,BG20&lt;=69),2,1))))))))))</f>
        <v>4</v>
      </c>
      <c r="BI20" s="184">
        <f>Table2[[#This Row],[HRR]]</f>
        <v>26</v>
      </c>
      <c r="BJ20" s="187">
        <f t="shared" si="2"/>
        <v>2</v>
      </c>
      <c r="BK20" s="187">
        <f>Table2[[#This Row],[FMS pontszám]]</f>
        <v>13</v>
      </c>
      <c r="BL20" s="187" t="str">
        <f>Table2[[#This Row],[FMS szimmetria]]</f>
        <v>szimmetrikus</v>
      </c>
      <c r="BM20" s="193">
        <f t="shared" si="3"/>
        <v>2</v>
      </c>
    </row>
    <row r="21" spans="1:65" x14ac:dyDescent="0.2">
      <c r="A21" s="231" t="s">
        <v>166</v>
      </c>
      <c r="B21" s="68">
        <f>Table2[[#This Row],[Cooper-teszt
(méter)]]</f>
        <v>1000</v>
      </c>
      <c r="C21" s="46" t="str">
        <f>IF(A21=Alapadatok!$A$2,$AJ$2,IF(A21=Alapadatok!$A$3,$AJ$3,IF(A21=Alapadatok!$A$4,$AJ$4,IF(A21=Alapadatok!$A$5,$AJ$5,IF(A21=Alapadatok!$A$6,$AJ$6,IF(A21=Alapadatok!$A$7,$AJ$7,IF(A21=Alapadatok!$A$8,$AJ$8,IF(A21=Alapadatok!$A$9,$AJ$9,IF(A21=Alapadatok!$A$10,$AJ$10,IF(A21=Alapadatok!$A$11,$AJ$11,IF(A21=Alapadatok!$A$12,$AJ$12,IF(A21=Alapadatok!$A$13,$AJ$13,IF(A21=Alapadatok!$A$14,$AJ$14,IF(A21=Alapadatok!$A$15,$AJ$15,IF(A21=Alapadatok!$A$16,$AJ$16,IF(A21=Alapadatok!$A$17,$AJ$17,IF(A21=Alapadatok!$A$18,$AJ$18,IF(A21=Alapadatok!$A$19,$AJ$19,IF(A21=Alapadatok!$A$20,$AJ$20,IF(A21=Alapadatok!$A$21,$AJ$21,IF(A21=Alapadatok!$A$22,$AJ$22,IF(A21=Alapadatok!$A$23,$AJ$23,IF(A21=Alapadatok!$A$24,$AJ$24,IF(A21=Alapadatok!$A$25,$AJ$25,IF(A21=Alapadatok!$A$26,$AJ$26,IF(A21=Alapadatok!$A$27,$AJ$27,IF(A21=Alapadatok!$A$28,$AJ$28,IF(A21=Alapadatok!$A$29,$AJ$29,""))))))))))))))))))))))))))))</f>
        <v/>
      </c>
      <c r="D21" s="47">
        <f>Table2[[#This Row],[Max. fekvőtámasz
(db)]]</f>
        <v>120</v>
      </c>
      <c r="E21" s="46" t="str">
        <f>IF(A21=Alapadatok!$A$2,$AL$2,IF(A21=Alapadatok!$A$3,$AL$3,IF(A21=Alapadatok!$A$4,$AL$4,IF(A21=Alapadatok!$A$5,$AL$5,IF(A21=Alapadatok!$A$6,$AL$6,IF(A21=Alapadatok!$A$7,$AL$7,IF(A21=Alapadatok!$A$8,$AL$8,IF(A21=Alapadatok!$A$9,$AL$9,IF(A21=Alapadatok!$A$10,$AL$10,IF(A21=Alapadatok!$A$11,$AL$11,IF(A21=Alapadatok!$A$12,$AL$12,IF(A21=Alapadatok!$A$13,$AL$13,IF(A21=Alapadatok!$A$14,$AL$14,IF(A21=Alapadatok!$A$15,$AL$15,IF(A21=Alapadatok!$A$16,$AL$16,IF(A21=Alapadatok!$A$17,$AL$17,IF(A21=Alapadatok!$A$18,$AL$18,IF(A21=Alapadatok!$A$19,$AL$19,IF(A21=Alapadatok!$A$20,$AL$20,IF(A21=Alapadatok!$A$21,$AL$21,IF(A21=Alapadatok!$A$22,$AL$22,IF(A21=Alapadatok!$A$23,$AL$23,IF(A21=Alapadatok!$A$24,$AL$24,IF(A21=Alapadatok!$A$25,$AL$25,IF(A21=Alapadatok!$A$26,$AL$26,IF(A21=Alapadatok!$A$27,$AL$27,IF(A21=Alapadatok!$A$28,$AL$28,IF(A21=Alapadatok!$A$29,$AL$29,""))))))))))))))))))))))))))))</f>
        <v/>
      </c>
      <c r="F21" s="47">
        <f>Table2[[#This Row],[Max. guggolás
(db)]]</f>
        <v>120</v>
      </c>
      <c r="G21" s="46" t="str">
        <f>IF(A21=Alapadatok!$A$2,$AN$2,IF(A21=Alapadatok!$A$3,$AN$3,IF(A21=Alapadatok!$A$4,$AN$4,IF(A21=Alapadatok!$A$5,$AN$5,IF(A21=Alapadatok!$A$6,$AN$6,IF(A21=Alapadatok!$A$7,$AN$7,IF(A21=Alapadatok!$A$8,$AN$8,IF(A21=Alapadatok!$A$9,$AN$9,IF(A21=Alapadatok!$A$10,$AN$10,IF(A21=Alapadatok!$A$11,$AN$11,IF(A21=Alapadatok!$A$12,$AN$12,IF(A21=Alapadatok!$A$13,$AN$13,IF(A21=Alapadatok!$A$14,$AN$14,IF(A21=Alapadatok!$A$15,$AN$15,IF(A21=Alapadatok!$A$16,$AN$16,IF(A21=Alapadatok!$A$17,$AN$17,IF(A21=Alapadatok!$A$18,$AN$18,IF(A21=Alapadatok!$A$19,$AN$19,IF(A21=Alapadatok!$A$20,$AN$20,IF(A21=Alapadatok!$A$21,$AN$21,IF(A21=Alapadatok!$A$22,$AN$22,IF(A21=Alapadatok!$A$23,$AN$23,IF(A21=Alapadatok!$A$24,$AN$24,IF(A21=Alapadatok!$A$25,$AN$25,IF(A21=Alapadatok!$A$26,$AN$26,IF(A21=Alapadatok!$A$27,$AN$27,IF(A21=Alapadatok!$A$28,$AN$28,IF(A21=Alapadatok!$A$29,$AN$29,""))))))))))))))))))))))))))))</f>
        <v/>
      </c>
      <c r="H21" s="48">
        <f>Table2[[#This Row],[3RM Padon nyomás
(bal) (testsúly%)]]</f>
        <v>0.44444444444444442</v>
      </c>
      <c r="I21" s="47" t="str">
        <f>IF(A21=Alapadatok!$A$2,$AP$2,IF(A21=Alapadatok!$A$3,$AP$3,IF(A21=Alapadatok!$A$4,$AP$4,IF(A21=Alapadatok!$A$5,$AP$5,IF(A21=Alapadatok!$A$6,$AP$6,IF(A21=Alapadatok!$A$7,$AP$7,IF(A21=Alapadatok!$A$8,$AP$8,IF(A21=Alapadatok!$A$9,$AP$9,IF(A21=Alapadatok!$A$10,$AP$10,IF(A21=Alapadatok!$A$11,$AP$11,IF(A21=Alapadatok!$A$12,$AP$12,IF(A21=Alapadatok!$A$13,$AP$13,IF(A21=Alapadatok!$A$14,$AP$14,IF(A21=Alapadatok!$A$15,$AP$15,IF(A21=Alapadatok!$A$16,$AP$16,IF(A21=Alapadatok!$A$17,$AP$17,IF(A21=Alapadatok!$A$18,$AP$18,IF(A21=Alapadatok!$A$19,$AP$19,IF(A21=Alapadatok!$A$20,$AP$20,IF(A21=Alapadatok!$A$21,$AP$21,IF(A21=Alapadatok!$A$22,$AP$22,IF(A21=Alapadatok!$A$23,$AP$23,IF(A21=Alapadatok!$A$24,$AP$24,IF(A21=Alapadatok!$A$25,$AP$25,IF(A21=Alapadatok!$A$26,$AP$26,IF(A21=Alapadatok!$A$27,$AP$27,IF(A21=Alapadatok!$A$28,$AP$28,IF(A21=Alapadatok!$A$29,$AP$29,""))))))))))))))))))))))))))))</f>
        <v/>
      </c>
      <c r="J21" s="48">
        <f>Table2[[#This Row],[3RM Padon nyomás
(jobb) (testsúly%)]]</f>
        <v>0.33333333333333331</v>
      </c>
      <c r="K21" s="47" t="str">
        <f>IF(A21=Alapadatok!$A$2,$AR$2,IF(A21=Alapadatok!$A$3,$AR$3,IF(A21=Alapadatok!$A$4,$AR$4,IF(A21=Alapadatok!$A$5,$AR$5,IF(A21=Alapadatok!$A$6,$AR$6,IF(A21=Alapadatok!$A$7,$AR$7,IF(A21=Alapadatok!$A$8,$AR$8,IF(A21=Alapadatok!$A$9,$AR$9,IF(A21=Alapadatok!$A$10,$AR$10,IF(A21=Alapadatok!$A$11,$AR$11,IF(A21=Alapadatok!$A$12,$AR$12,IF(A21=Alapadatok!$A$13,$AR$13,IF(A21=Alapadatok!$A$14,$AR$14,IF(A21=Alapadatok!$A$15,$AR$15,IF(A21=Alapadatok!$A$16,$AR$16,IF(A21=Alapadatok!$A$17,$AR$17,IF(A21=Alapadatok!$A$18,$AR$18,IF(A21=Alapadatok!$A$19,$AR$19,IF(A21=Alapadatok!$A$20,$AR$20,IF(A21=Alapadatok!$A$21,$AR$21,IF(A21=Alapadatok!$A$22,$AR$22,IF(A21=Alapadatok!$A$23,$AR$23,IF(A21=Alapadatok!$A$24,$AR$24,IF(A21=Alapadatok!$A$25,$AR$25,IF(A21=Alapadatok!$A$26,$AR$26,IF(A21=Alapadatok!$A$27,$AR$27,IF(A21=Alapadatok!$A$28,$AR$28,IF(A21=Alapadatok!$A$29,$AR$29,""))))))))))))))))))))))))))))</f>
        <v/>
      </c>
      <c r="L21" s="47" t="str">
        <f>IF(A21=Alapadatok!$A$2,$AS$2,IF(A21=Alapadatok!$A$3,$AS$3,IF(A21=Alapadatok!$A$4,$AS$4,IF(A21=Alapadatok!$A$5,$AS$5,IF(A21=Alapadatok!$A$6,$AS$6,IF(A21=Alapadatok!$A$7,$AS$7,IF(A21=Alapadatok!$A$8,$AS$8,IF(A21=Alapadatok!$A$9,$AS$9,IF(A21=Alapadatok!$A$10,$AS$10,IF(A21=Alapadatok!$A$11,$AS$11,IF(A21=Alapadatok!$A$12,$AS$12,IF(A21=Alapadatok!$A$13,$AS$13,IF(A21=Alapadatok!$A$14,$AS$14,IF(A21=Alapadatok!$A$15,$AS$15,IF(A21=Alapadatok!$A$16,$AS$16,IF(A21=Alapadatok!$A$17,$AS$17,IF(A21=Alapadatok!$A$18,$AS$18,IF(A21=Alapadatok!$A$19,$AS$19,IF(A21=Alapadatok!$A$20,$AS$20,IF(A21=Alapadatok!$A$21,$AS$21,IF(A21=Alapadatok!$A$22,$AS$22,IF(A21=Alapadatok!$A$23,$AS$23,IF(A21=Alapadatok!$A$24,$AS$24,IF(A21=Alapadatok!$A$25,$AS$25,IF(A21=Alapadatok!$A$26,$AS$26,IF(A21=Alapadatok!$A$27,$AS$27,IF(A21=Alapadatok!$A$28,$AS$28,IF(A21=Alapadatok!$A$29,$AS$29,""))))))))))))))))))))))))))))</f>
        <v/>
      </c>
      <c r="M21" s="48">
        <f>Table2[[#This Row],[3RM Egylábas deadlift
(bal) (testsúly%)]]</f>
        <v>0.88888888888888884</v>
      </c>
      <c r="N21" s="46" t="str">
        <f>IF(A21=Alapadatok!$A$2,$AU$2,IF(A21=Alapadatok!$A$3,$AU$3,IF(A21=Alapadatok!$A$4,$AU$4,IF(A21=Alapadatok!$A$5,$AU$5,IF(A21=Alapadatok!$A$6,$AU$6,IF(A21=Alapadatok!$A$7,$AU$7,IF(A21=Alapadatok!$A$8,$AU$8,IF(A21=Alapadatok!$A$9,$AU$9,IF(A21=Alapadatok!$A$10,$AU$10,IF(A21=Alapadatok!$A$11,$AU$11,IF(A21=Alapadatok!$A$12,$AU$12,IF(A21=Alapadatok!$A$13,$AU$13,IF(A21=Alapadatok!$A$14,$AU$14,IF(A21=Alapadatok!$A$15,$AU$15,IF(A21=Alapadatok!$A$16,$AU$16,IF(A21=Alapadatok!$A$17,$AU$17,IF(A21=Alapadatok!$A$18,$AU$18,IF(A21=Alapadatok!$A$19,$AU$19,IF(A21=Alapadatok!$A$20,$AU$20,IF(A21=Alapadatok!$A$21,$AU$21,IF(A21=Alapadatok!$A$22,$AU$22,IF(A21=Alapadatok!$A$23,$AU$23,IF(A21=Alapadatok!$A$24,$AU$24,IF(A21=Alapadatok!$A$25,$AU$25,IF(A21=Alapadatok!$A$26,$AU$26,IF(A21=Alapadatok!$A$27,$AU$27,IF(A21=Alapadatok!$A$28,$AU$28,IF(A21=Alapadatok!$A$29,$AU$29,""))))))))))))))))))))))))))))</f>
        <v/>
      </c>
      <c r="O21" s="49">
        <f>Table2[[#This Row],[3RM Egylábas deadlift
(jobb) (testsúly%)]]</f>
        <v>0.88888888888888884</v>
      </c>
      <c r="P21" s="46" t="str">
        <f>IF(A21=Alapadatok!$A$2,$AW$2,IF(A21=Alapadatok!$A$3,$AW$3,IF(A21=Alapadatok!$A$4,$AW$4,IF(A21=Alapadatok!$A$5,$AW$5,IF(A21=Alapadatok!$A$6,$AW$6,IF(A21=Alapadatok!$A$7,$AW$7,IF(A21=Alapadatok!$A$8,$AW$8,IF(A21=Alapadatok!$A$9,$AW$9,IF(A21=Alapadatok!$A$10,$AW$10,IF(A21=Alapadatok!$A$11,$AW$11,IF(A21=Alapadatok!$A$12,$AW$12,IF(A21=Alapadatok!$A$13,$AW$13,IF(A21=Alapadatok!$A$14,$AW$14,IF(A21=Alapadatok!$A$15,$AW$15,IF(A21=Alapadatok!$A$16,$AW$16,IF(A21=Alapadatok!$A$17,$AW$17,IF(A21=Alapadatok!$A$18,$AW$18,IF(A21=Alapadatok!$A$19,$AW$19,IF(A21=Alapadatok!$A$20,$AW$20,IF(A21=Alapadatok!$A$21,$AW$21,IF(A21=Alapadatok!$A$22,$AW$22,IF(A21=Alapadatok!$A$23,$AW$23,IF(A21=Alapadatok!$A$24,$AW$24,IF(A21=Alapadatok!$A$25,$AW$25,IF(A21=Alapadatok!$A$26,$AW$26,IF(A21=Alapadatok!$A$27,$AW$27,IF(A21=Alapadatok!$A$28,$AW$28,IF(A21=Alapadatok!$A$29,$AW$29,""))))))))))))))))))))))))))))</f>
        <v/>
      </c>
      <c r="Q21" s="46" t="str">
        <f>IF(A21=Alapadatok!$A$2,$AX$2,IF(A21=Alapadatok!$A$3,$AX$3,IF(A21=Alapadatok!$A$4,$AX$4,IF(A21=Alapadatok!$A$5,$AX$5,IF(A21=Alapadatok!$A$6,$AX$6,IF(A21=Alapadatok!$A$7,$AX$7,IF(A21=Alapadatok!$A$8,$AX$8,IF(A21=Alapadatok!$A$9,$AX$9,IF(A21=Alapadatok!$A$10,$AX$10,IF(A21=Alapadatok!$A$11,$AX$11,IF(A21=Alapadatok!$A$12,$AX$12,IF(A21=Alapadatok!$A$13,$AX$13,IF(A21=Alapadatok!$A$14,$AX$14,IF(A21=Alapadatok!$A$15,$AX$15,IF(A21=Alapadatok!$A$16,$AX$16,IF(A21=Alapadatok!$A$17,$AX$17,IF(A21=Alapadatok!$A$18,$AX$18,IF(A21=Alapadatok!$A$19,$AX$19,IF(A21=Alapadatok!$A$20,$AX$20,IF(A21=Alapadatok!$A$21,$AX$21,IF(A21=Alapadatok!$A$22,$AX$22,IF(A21=Alapadatok!$A$23,$AX$23,IF(A21=Alapadatok!$A$24,$AX$24,IF(A21=Alapadatok!$A$25,$AX$25,IF(A21=Alapadatok!$A$26,$AX$26,IF(A21=Alapadatok!$A$27,$AX$27,IF(A21=Alapadatok!$A$28,$AX$28,IF(A21=Alapadatok!$A$29,$AX$29,""))))))))))))))))))))))))))))</f>
        <v/>
      </c>
      <c r="R21" s="47">
        <f>Table2[[#This Row],[Súlypontemelkedés
(cm)]]</f>
        <v>14</v>
      </c>
      <c r="S21" s="47" t="str">
        <f>IF(A21=Alapadatok!$A$2,$AZ$2,IF(A21=Alapadatok!$A$3,$AZ$3,IF(A21=Alapadatok!$A$4,$AZ$4,IF(A21=Alapadatok!$A$5,$AZ$5,IF(A21=Alapadatok!$A$6,$AZ$6,IF(A21=Alapadatok!$A$7,$AZ$7,IF(A21=Alapadatok!$A$8,$AZ$8,IF(A21=Alapadatok!$A$9,$AZ$9,IF(A21=Alapadatok!$A$10,$AZ$10,IF(A21=Alapadatok!$A$11,$AZ$11,IF(A21=Alapadatok!$A$12,$AZ$12,IF(A21=Alapadatok!$A$13,$AZ$13,IF(A21=Alapadatok!$A$14,$AZ$14,IF(A21=Alapadatok!$A$15,$AZ$15,IF(A21=Alapadatok!$A$16,$AZ$16,IF(A21=Alapadatok!$A$17,$AZ$17,IF(A21=Alapadatok!$A$18,$AZ$18,IF(A21=Alapadatok!$A$19,$AZ$19,IF(A21=Alapadatok!$A$20,$AZ$20,IF(A21=Alapadatok!$A$21,$AZ$21,IF(A21=Alapadatok!$A$22,$AZ$22,IF(A21=Alapadatok!$A$23,$AZ$23,IF(A21=Alapadatok!$A$24,$AZ$24,IF(A21=Alapadatok!$A$25,$AZ$25,IF(A21=Alapadatok!$A$26,$AZ$26,IF(A21=Alapadatok!$A$27,$AZ$27,IF(A21=Alapadatok!$A$28,$AZ$28,IF(A21=Alapadatok!$A$29,$AZ$29,""))))))))))))))))))))))))))))</f>
        <v/>
      </c>
      <c r="T21" s="47">
        <f>Table2[[#This Row],[10 mp fekvőtámasz
(db)]]</f>
        <v>10</v>
      </c>
      <c r="U21" s="50" t="str">
        <f>IF(A21=Alapadatok!$A$2,$BB$2,IF(A21=Alapadatok!$A$3,$BB$3,IF(A21=Alapadatok!$A$4,$BB$4,IF(A21=Alapadatok!$A$5,$BB$5,IF(A21=Alapadatok!$A$6,$BB$6,IF(A21=Alapadatok!$A$7,$BB$7,IF(A21=Alapadatok!$A$8,$BB$8,IF(A21=Alapadatok!$A$9,$BB$9,IF(A21=Alapadatok!$A$10,$BB$10,IF(A21=Alapadatok!$A$11,$BB$11,IF(A21=Alapadatok!$A$12,$BB$12,IF(A21=Alapadatok!$A$13,$BB$13,IF(A21=Alapadatok!$A$14,$BB$14,IF(A21=Alapadatok!$A$15,$BB$15,IF(A21=Alapadatok!$A$16,$BB$16,IF(A21=Alapadatok!$A$17,$BB$17,IF(A21=Alapadatok!$A$18,$BB$18,IF(A21=Alapadatok!$A$19,$BB$19,IF(A21=Alapadatok!$A$20,$BB$20,IF(A21=Alapadatok!$A$21,$BB$21,IF(A21=Alapadatok!$A$22,$BB$22,IF(A21=Alapadatok!$A$23,$BB$23,IF(A21=Alapadatok!$A$24,$BB$24,IF(A21=Alapadatok!$A$25,$BB$25,IF(A21=Alapadatok!$A$26,$BB$26,IF(A21=Alapadatok!$A$27,$BB$27,IF(A21=Alapadatok!$A$28,$BB$28,IF(A21=Alapadatok!$A$29,$BB$29,""))))))))))))))))))))))))))))</f>
        <v/>
      </c>
      <c r="V21" s="50">
        <f>Table2[[#This Row],[3x Súlypontemelkedés
(összesen) (cm)]]</f>
        <v>42</v>
      </c>
      <c r="W21" s="50" t="str">
        <f>IF(A21=Alapadatok!$A$2,$BD$2,IF(A21=Alapadatok!$A$3,$BD$3,IF(A21=Alapadatok!$A$4,$BD$4,IF(A21=Alapadatok!$A$5,$BD$5,IF(A21=Alapadatok!$A$6,$BD$6,IF(A21=Alapadatok!$A$7,$BD$7,IF(A21=Alapadatok!$A$8,$BD$8,IF(A21=Alapadatok!$A$9,$BD$9,IF(A21=Alapadatok!$A$10,$BD$10,IF(A21=Alapadatok!$A$11,$BD$11,IF(A21=Alapadatok!$A$12,$BD$12,IF(A21=Alapadatok!$A$13,$BD$13,IF(A21=Alapadatok!$A$14,$BD$14,IF(A21=Alapadatok!$A$15,$BD$15,IF(A21=Alapadatok!$A$16,$BD$16,IF(A21=Alapadatok!$A$17,$BD$17,IF(A21=Alapadatok!$A$18,$BD$18,IF(A21=Alapadatok!$A$19,$BD$19,IF(A21=Alapadatok!$A$20,$BD$20,IF(A21=Alapadatok!$A$21,$BD$21,IF(A21=Alapadatok!$A$22,$BD$22,IF(A21=Alapadatok!$A$23,$BD$23,IF(A21=Alapadatok!$A$24,$BD$24,IF(A21=Alapadatok!$A$25,$BD$25,IF(A21=Alapadatok!$A$26,$BD$26,IF(A21=Alapadatok!$A$27,$BD$27,IF(A21=Alapadatok!$A$28,$BD$28,IF(A21=Alapadatok!$A$29,$BD$29,""))))))))))))))))))))))))))))</f>
        <v/>
      </c>
      <c r="X21" s="50">
        <f>Table2[[#This Row],[3x 10 mp fekvőtámasz
(összesen) (db)]]</f>
        <v>30</v>
      </c>
      <c r="Y21" s="50" t="str">
        <f>IF(A21=Alapadatok!$A$2,$BF$2,IF(A21=Alapadatok!$A$3,$BF$3,IF(A21=Alapadatok!$A$4,$BF$4,IF(A21=Alapadatok!$A$5,$BF$5,IF(A21=Alapadatok!$A$6,$BF$6,IF(A21=Alapadatok!$A$7,$BF$7,IF(A21=Alapadatok!$A$8,$BF$8,IF(A21=Alapadatok!$A$9,$BF$9,IF(A21=Alapadatok!$A$10,$BF$10,IF(A21=Alapadatok!$A$11,$BF$11,IF(A21=Alapadatok!$A$12,$BF$12,IF(A21=Alapadatok!$A$13,$BF$13,IF(A21=Alapadatok!$A$14,$BF$14,IF(A21=Alapadatok!$A$15,$BF$15,IF(A21=Alapadatok!$A$16,$BF$16,IF(A21=Alapadatok!$A$17,$BF$17,IF(A21=Alapadatok!$A$18,$BF$18,IF(A21=Alapadatok!$A$19,$BF$19,IF(A21=Alapadatok!$A$20,$BF$20,IF(A21=Alapadatok!$A$21,$BF$21,IF(A21=Alapadatok!$A$22,$BF$22,IF(A21=Alapadatok!$A$23,$BF$23,IF(A21=Alapadatok!$A$24,$BF$24,IF(A21=Alapadatok!$A$25,$BF$25,IF(A21=Alapadatok!$A$26,$BF$26,IF(A21=Alapadatok!$A$27,$BF$27,IF(A21=Alapadatok!$A$28,$BF$28,IF(A21=Alapadatok!$A$29,$BF$29,""))))))))))))))))))))))))))))</f>
        <v/>
      </c>
      <c r="Z21" s="50">
        <f>Table2[[#This Row],[RHR]]</f>
        <v>63</v>
      </c>
      <c r="AA21" s="51" t="str">
        <f>IF(A21=Alapadatok!$A$2,$BH$2,IF(A21=Alapadatok!$A$3,$BH$3,IF(A21=Alapadatok!$A$4,$BH$4,IF(A21=Alapadatok!$A$5,$BH$5,IF(A21=Alapadatok!$A$6,$BH$6,IF(A21=Alapadatok!$A$7,$BH$7,IF(A21=Alapadatok!$A$8,$BH$8,IF(A21=Alapadatok!$A$9,$BH$9,IF(A21=Alapadatok!$A$10,$BH$10,IF(A21=Alapadatok!$A$11,$BH$11,IF(A21=Alapadatok!$A$12,$BH$12,IF(A21=Alapadatok!$A$13,$BH$13,IF(A21=Alapadatok!$A$14,$BH$14,IF(A21=Alapadatok!$A$15,$BH$15,IF(A21=Alapadatok!$A$16,$BH$16,IF(A21=Alapadatok!$A$17,$BH$17,IF(A21=Alapadatok!$A$18,$BH$18,IF(A21=Alapadatok!$A$19,$BH$19,IF(A21=Alapadatok!$A$20,$BH$20,IF(A21=Alapadatok!$A$21,$BH$21,IF(A21=Alapadatok!$A$22,$BH$22,IF(A21=Alapadatok!$A$23,$BH$23,IF(A21=Alapadatok!$A$24,$BH$24,IF(A21=Alapadatok!$A$25,$BH$25,IF(A21=Alapadatok!$A$26,$BH$26,IF(A21=Alapadatok!$A$27,$BH$27,IF(A21=Alapadatok!$A$28,$BH$28,IF(A21=Alapadatok!$A$29,$BH$29,""))))))))))))))))))))))))))))</f>
        <v/>
      </c>
      <c r="AB21" s="50">
        <f>Table2[[#This Row],[HRR]]</f>
        <v>34</v>
      </c>
      <c r="AC21" s="51" t="str">
        <f>IF(A21=Alapadatok!$A$2,$BJ$2,IF(A21=Alapadatok!$A$3,$BJ$3,IF(A21=Alapadatok!$A$4,$BJ$4,IF(A21=Alapadatok!$A$5,$BJ$5,IF(A21=Alapadatok!$A$6,$BJ$6,IF(A21=Alapadatok!$A$7,$BJ$7,IF(A21=Alapadatok!$A$8,$BJ$8,IF(A21=Alapadatok!$A$9,$BJ$9,IF(A21=Alapadatok!$A$10,$BJ$10,IF(A21=Alapadatok!$A$11,$BJ$11,IF(A21=Alapadatok!$A$12,$BJ$12,IF(A21=Alapadatok!$A$13,$BJ$13,IF(A21=Alapadatok!$A$14,$BJ$14,IF(A21=Alapadatok!$A$15,$BJ$15,IF(A21=Alapadatok!$A$16,$BJ$16,IF(A21=Alapadatok!$A$17,$BJ$17,IF(A21=Alapadatok!$A$18,$BJ$18,IF(A21=Alapadatok!$A$19,$BJ$19,IF(A21=Alapadatok!$A$20,$BJ$20,IF(A21=Alapadatok!$A$21,$BJ$21,IF(A21=Alapadatok!$A$22,$BJ$22,IF(A21=Alapadatok!$A$23,$BJ$23,IF(A21=Alapadatok!$A$24,$BJ$24,IF(A21=Alapadatok!$A$25,$BJ$25,IF(A21=Alapadatok!$A$26,$BJ$26,IF(A21=Alapadatok!$A$27,$BJ$27,IF(A21=Alapadatok!$A$28,$BJ$28,IF(A21=Alapadatok!$A$29,$BJ$29,""))))))))))))))))))))))))))))</f>
        <v/>
      </c>
      <c r="AD21" s="51">
        <f>Table2[[#This Row],[FMS pontszám]]</f>
        <v>13</v>
      </c>
      <c r="AE21" s="51" t="str">
        <f>Table2[[#This Row],[FMS szimmetria]]</f>
        <v>aszimmetrikus</v>
      </c>
      <c r="AF21" s="143" t="str">
        <f>IF(A21=Alapadatok!$A$2,$BM$2,IF(A21=Alapadatok!$A$3,$BM$3,IF(A21=Alapadatok!$A$4,$BM$4,IF(A21=Alapadatok!$A$5,$BM$5,IF(A21=Alapadatok!$A$6,$BM$6,IF(A21=Alapadatok!$A$7,$BM$7,IF(A21=Alapadatok!$A$8,$BM$8,IF(A21=Alapadatok!$A$9,$BM$9,IF(A21=Alapadatok!$A$10,$BM$10,IF(A21=Alapadatok!$A$11,$BM$11,IF(A21=Alapadatok!$A$12,$BM$12,IF(A21=Alapadatok!$A$13,$BM$13,IF(A21=Alapadatok!$A$14,$BM$14,IF(A21=Alapadatok!$A$15,$BM$15,IF(A21=Alapadatok!$A$16,$BM$16,IF(A21=Alapadatok!$A$17,$BM$17,IF(A21=Alapadatok!$A$18,$BM$18,IF(A21=Alapadatok!$A$19,$BM$19,IF(A21=Alapadatok!$A$20,$BM$20,IF(A21=Alapadatok!$A$21,$BM$21,IF(A21=Alapadatok!$A$22,$BM$22,IF(A21=Alapadatok!$A$23,$BM$23,IF(A21=Alapadatok!$A$24,$BM$24,IF(A21=Alapadatok!$A$25,$BM$25,IF(A21=Alapadatok!$A$26,$BM$26,IF(A21=Alapadatok!$A$27,$BM$27,IF(A21=Alapadatok!$A$28,$BM$28,IF(A21=Alapadatok!$A$29,$BM$29,""))))))))))))))))))))))))))))</f>
        <v/>
      </c>
      <c r="AH21">
        <f>Alapadatok!A21</f>
        <v>0</v>
      </c>
      <c r="AI21" s="172">
        <f>Table2[[#This Row],[VO2max]]</f>
        <v>11.068634026380506</v>
      </c>
      <c r="AJ21" s="170">
        <f>IF(Alapadatok!$B21="férfi",IF(Alapadatok!$C21&lt;=29,IF(AND(0&lt;=AI21,AI21&lt;42),1,IF(AND(42&lt;=AI21,AI21&lt;46),2,IF(AND(46&lt;=AI21,AI21&lt;51),3,IF(AND(51&lt;=AI21,AI21&lt;55),4,5)))),IF(AND(30&lt;=Alapadatok!$C21,Alapadatok!$C21&lt;=39),IF(AND(0&lt;=AI21,AI21&lt;41),1,IF(AND(41&lt;=AI21,AI21&lt;44),2,IF(AND(44&lt;=AI21,AI21&lt;48),3,IF(AND(48&lt;=AI21,AI21&lt;53),4,5)))),IF(AND(40&lt;=Alapadatok!$C21,Alapadatok!$C21&lt;=49),IF(AND(0&lt;=AI21,AI21&lt;38),1,IF(AND(38&lt;=AI21,AI21&lt;42),2,IF(AND(42&lt;=AI21,AI21&lt;46),3,IF(AND(46&lt;=AI21,AI21&lt;52),4,5)))),IF(AND(50&lt;=Alapadatok!$C21,Alapadatok!$C21&lt;=59),IF(AND(0&lt;=AI21,AI21&lt;35),1,IF(AND(35&lt;=AI21,AI21&lt;38),2,IF(AND(38&lt;=AI21,AI21&lt;43),3,IF(AND(43&lt;=AI21,AI21&lt;49),4,5)))),IF(60&lt;=Alapadatok!$C21,IF(AND(0&lt;=AI21,AI21&lt;31),1,IF(AND(31&lt;=AI21,AI21&lt;35),2,IF(AND(35&lt;=AI21,AI21&lt;39),3,IF(AND(39&lt;=AI21,AI21&lt;45),4,5))))))))),IF(Alapadatok!$C21&lt;=29,IF(AND(0&lt;=AI21,AI21&lt;36),1,IF(AND(36&lt;=AI21,AI21&lt;40),2,IF(AND(40&lt;=AI21,AI21&lt;44),3,IF(AND(44&lt;=AI21,AI21&lt;49),4,5)))),IF(AND(30&lt;=Alapadatok!$C21,Alapadatok!$C21&lt;=39),IF(AND(0&lt;=AI21,AI21&lt;34),1,IF(AND(34&lt;=AI21,AI21&lt;37),2,IF(AND(37&lt;=AI21,AI21&lt;41),3,IF(AND(41&lt;=AI21,AI21&lt;45),4,5)))),IF(AND(40&lt;=Alapadatok!$C21,Alapadatok!$C21&lt;=49),IF(AND(0&lt;=AI21,AI21&lt;32),1,IF(AND(32&lt;=AI21,AI21&lt;35),2,IF(AND(35&lt;=AI21,AI21&lt;39),3,IF(AND(39&lt;=AI21,AI21&lt;44),4,5)))),IF(AND(50&lt;=Alapadatok!$C21,Alapadatok!$C21&lt;=59),IF(AND(0&lt;=AI21,AI21&lt;25),1,IF(AND(25&lt;=AI21,AI21&lt;29),2,IF(AND(29&lt;=AI21,AI21&lt;31),3,IF(AND(31&lt;=AI21,AI21&lt;34),4,5)))),IF(60&lt;=Alapadatok!$C21,IF(AND(0&lt;=AI21,AI21&lt;26),1,IF(AND(26&lt;=AI21,AI21&lt;29),2,IF(AND(29&lt;=AI21,AI21&lt;32),3,IF(AND(32&lt;=AI21,AI21&lt;35),4,5))))))))))</f>
        <v>1</v>
      </c>
      <c r="AK21" s="176">
        <f>Table2[[#This Row],[Max. fekvőtámasz
(db)]]</f>
        <v>120</v>
      </c>
      <c r="AL21" s="175">
        <f>IF(Alapadatok!$B21="férfi",IF(AND(0&lt;AK21,AK21&lt;60),1,IF(AND(60&lt;=AK21,AK21&lt;80),2,IF(AND(80&lt;=AK21,AK21&lt;100),3,IF(AND(100&lt;=AK21,AK21&lt;115),4,IF(115&lt;=AK21,5))))),IF(AND(0&lt;AK21,AK21&lt;60),1,IF(AND(60&lt;=AK21,AK21&lt;80),2,IF(AND(80&lt;=AK21,AK21&lt;100),3,IF(AND(100&lt;=AK21,AK21&lt;115),4,IF(115&lt;=AK21,5))))))</f>
        <v>5</v>
      </c>
      <c r="AM21" s="176">
        <f>Table2[[#This Row],[Max. guggolás
(db)]]</f>
        <v>120</v>
      </c>
      <c r="AN21" s="175">
        <f>IF(Alapadatok!$B21="férfi",IF(AND(0&lt;AM21,AM21&lt;60),1,IF(AND(60&lt;=AM21,AM21&lt;80),2,IF(AND(80&lt;=AM21,AM21&lt;100),3,IF(AND(100&lt;=AM21,AM21&lt;115),4,IF(115&lt;=AM21,5))))),IF(AND(0&lt;AM21,AM21&lt;40),1,IF(AND(40&lt;=AM21,AM21&lt;60),2,IF(AND(60&lt;=AM21,AM21&lt;80),3,IF(AND(80&lt;=AM21,AM21&lt;100),4,IF(100&lt;=AM21,5))))))</f>
        <v>5</v>
      </c>
      <c r="AO21" s="177">
        <f>Table2[[#This Row],[3RM Padon nyomás
(bal) (testsúly%)]]</f>
        <v>0.44444444444444442</v>
      </c>
      <c r="AP21" s="176">
        <f>IF(Alapadatok!$B21="férfi",IF(AND(0&lt;=AO21,AO21&lt;0.2),1,IF(AND(0.2&lt;=AO21,AO21&lt;0.25),2,IF(AND(0.25&lt;=AO21,AO21&lt;0.3),3,IF(AND(0.3&lt;=AO21,AO21&lt;0.35),4,IF(0.35&lt;=AO21,5))))),IF(AND(0&lt;=AO21,AO21&lt;0.1),1,IF(AND(0.1&lt;=AO21,AO21&lt;0.15),2,IF(AND(0.15&lt;=AO21,AO21&lt;0.2),3,IF(AND(0.2&lt;=AO21,AO21&lt;0.25),4,IF(0.25&lt;=AO21,5))))))</f>
        <v>5</v>
      </c>
      <c r="AQ21" s="177">
        <f>Table2[[#This Row],[3RM Padon nyomás
(jobb) (testsúly%)]]</f>
        <v>0.33333333333333331</v>
      </c>
      <c r="AR21" s="176">
        <f>IF(Alapadatok!$B21="férfi",IF(AND(0&lt;=AQ21,AQ21&lt;0.2),1,IF(AND(0.2&lt;=AQ21,AQ21&lt;0.25),2,IF(AND(0.25&lt;=AQ21,AQ21&lt;0.3),3,IF(AND(0.3&lt;=AQ21,AQ21&lt;0.35),4,IF(0.35&lt;=AQ21,5))))),IF(AND(0&lt;=AQ21,AQ21&lt;0.1),1,IF(AND(0.1&lt;=AQ21,AQ21&lt;0.15),2,IF(AND(0.15&lt;=AQ21,AQ21&lt;0.2),3,IF(AND(0.2&lt;=AQ21,AQ21&lt;0.25),4,IF(0.25&lt;=AQ21,5))))))</f>
        <v>5</v>
      </c>
      <c r="AS21" s="176">
        <f t="shared" si="0"/>
        <v>5</v>
      </c>
      <c r="AT21" s="177">
        <f>Table2[[#This Row],[3RM Egylábas deadlift
(bal) (testsúly%)]]</f>
        <v>0.88888888888888884</v>
      </c>
      <c r="AU21" s="175">
        <f>IF(Alapadatok!$B21="férfi",IF(AND(0&lt;=AT21,AT21&lt;0.8),1,IF(AND(0.8&lt;=AT21,AT21&lt;0.85),2,IF(AND(0.85&lt;=AT21,AT21&lt;0.9),3,IF(AND(0.9&lt;=AT21,AT21&lt;1),4,IF(1&lt;=AT21,5))))),IF(AND(0&lt;=AT21,AT21&lt;0.6),1,IF(AND(0.6&lt;=AT21,AT21&lt;0.65),2,IF(AND(0.65&lt;=AT21,AT21&lt;0.7),3,IF(AND(0.7&lt;=AT21,AT21&lt;0.75),4,IF(0.75&lt;=AT21,5))))))</f>
        <v>5</v>
      </c>
      <c r="AV21" s="178">
        <f>Table2[[#This Row],[3RM Egylábas deadlift
(jobb) (testsúly%)]]</f>
        <v>0.88888888888888884</v>
      </c>
      <c r="AW21" s="175">
        <f>IF(Alapadatok!$B21="férfi",IF(AND(0&lt;=AV21,AV21&lt;0.8),1,IF(AND(0.8&lt;=AV21,AV21&lt;0.85),2,IF(AND(0.85&lt;=AV21,AV21&lt;0.9),3,IF(AND(0.9&lt;=AV21,AV21&lt;1),4,IF(1&lt;=AV21,5))))),IF(AND(0&lt;=AV21,AV21&lt;0.6),1,IF(AND(0.6&lt;=AV21,AV21&lt;0.65),2,IF(AND(0.65&lt;=AV21,AV21&lt;0.7),3,IF(AND(0.7&lt;=AV21,AV21&lt;0.75),4,IF(0.75&lt;=AV21,5))))))</f>
        <v>5</v>
      </c>
      <c r="AX21" s="175">
        <f t="shared" si="1"/>
        <v>5</v>
      </c>
      <c r="AY21" s="176">
        <f>Table2[[#This Row],[Súlypontemelkedés
(cm)]]</f>
        <v>14</v>
      </c>
      <c r="AZ21" s="176">
        <f>IF(Alapadatok!$B21="férfi",IF(AND(0&lt;=AY21,AY21&lt;31),1,IF(AND(31&lt;=AY21,AY21&lt;41),2,IF(AND(41&lt;=AY21,AY21&lt;51),3,IF(AND(51&lt;=AY21,AY21&lt;61),4,IF(61&lt;=AY21,5))))),IF(AND(0&lt;=AY21,AY21&lt;21),1,IF(AND(21&lt;=AY21,AY21&lt;31),2,IF(AND(31&lt;=AY21,AY21&lt;41),3,IF(AND(41&lt;=AY21,AY21&lt;51),4,IF(51&lt;=AY21,5))))))</f>
        <v>1</v>
      </c>
      <c r="BA21" s="176">
        <f>Table2[[#This Row],[10 mp fekvőtámasz
(db)]]</f>
        <v>10</v>
      </c>
      <c r="BB21" s="179">
        <f>IF(Alapadatok!$B21="férfi",IF(AND(0&lt;=BA21,BA21&lt;12),1,IF(AND(12&lt;=BA21,BA21&lt;15),2,IF(AND(15&lt;=BA21,BA21&lt;20),3,IF(AND(20&lt;=BA21,BA21&lt;25),4,IF(25&lt;=BA21,5))))),IF(AND(0&lt;=BA21,BA21&lt;10),1,IF(AND(10&lt;=BA21,BA21&lt;12),2,IF(AND(12&lt;=BA21,BA21&lt;16),3,IF(AND(16&lt;=BA21,BA21&lt;20),4,IF(20&lt;=BA21,5))))))</f>
        <v>2</v>
      </c>
      <c r="BC21" s="179">
        <f>Table2[[#This Row],[3x Súlypontemelkedés
(összesen) (cm)]]</f>
        <v>42</v>
      </c>
      <c r="BD21" s="179">
        <f>IF(Alapadatok!$B21="férfi",IF(AND(0&lt;=BC21,BC21&lt;82),1,IF(AND(82&lt;=BC21,BC21&lt;109),2,IF(AND(109&lt;=BC21,BC21&lt;136),3,IF(AND(136&lt;=BC21,BC21&lt;163),4,IF(163&lt;=BC21,5))))),IF(AND(0&lt;=BC21,BC21&lt;53),1,IF(AND(53&lt;=BC21,BC21&lt;82),2,IF(AND(82&lt;=BC21,BC21&lt;109),3,IF(AND(109&lt;=BC21,BC21&lt;136),4,IF(136&lt;=BC21,5))))))</f>
        <v>1</v>
      </c>
      <c r="BE21" s="179">
        <f>Table2[[#This Row],[3x 10 mp fekvőtámasz
(összesen) (db)]]</f>
        <v>30</v>
      </c>
      <c r="BF21" s="179">
        <f>IF(Alapadatok!$B21="férfi",IF(AND(0&lt;=BE21,BE21&lt;32),1,IF(AND(32&lt;=BE21,BE21&lt;41),2,IF(AND(41&lt;=BE21,BE21&lt;54),3,IF(AND(54&lt;=BE21,BE21&lt;68),4,IF(68&lt;=BE21,5))))),IF(AND(0&lt;=BE21,BE21&lt;27),1,IF(AND(27&lt;=BE21,BE21&lt;32),2,IF(AND(32&lt;=BE21,BE21&lt;43),3,IF(AND(43&lt;=BE21,BE21&lt;54),4,IF(54&lt;=BE21,5))))))</f>
        <v>2</v>
      </c>
      <c r="BG21" s="179">
        <f>Table2[[#This Row],[RHR]]</f>
        <v>63</v>
      </c>
      <c r="BH21" s="186">
        <f>IF(Alapadatok!$C21&lt;=25,IF(AND(0&lt;=BG21,BG21&lt;=55),5,IF(AND(56&lt;=BG21,BG21&lt;=61),4,IF(AND(62&lt;=BG21,BG21&lt;=65),3,IF(AND(66&lt;=BG21,BG21&lt;=69),2,1)))),IF(AND(26&lt;=Alapadatok!$C21,Alapadatok!$C21&lt;=35),IF(AND(0&lt;=BG21,BG21&lt;=54),5,IF(AND(55&lt;=BG21,BG21&lt;=61),4,IF(AND(62&lt;=BG21,BG21&lt;=65),3,IF(AND(66&lt;=BG21,BG21&lt;=70),2,1)))),IF(AND(36&lt;=Alapadatok!$C21,Alapadatok!$C21&lt;=45),IF(AND(0&lt;=BG21,BG21&lt;=56),5,IF(AND(57&lt;=BG21,BG21&lt;=62),4,IF(AND(63&lt;=BG21,BG21&lt;=66),3,IF(AND(67&lt;=BG21,BG21&lt;=70),2,1)))),IF(AND(46&lt;=Alapadatok!$C21,Alapadatok!$C21&lt;=55),IF(AND(0&lt;=BG21,BG21&lt;=57),5,IF(AND(58&lt;=BG21,BG21&lt;=63),4,IF(AND(64&lt;=BG21,BG21&lt;=67),3,IF(AND(68&lt;=BG21,BG21&lt;=71),2,1)))),IF(AND(56&lt;=Alapadatok!$C21,Alapadatok!$C21&lt;=65),IF(AND(0&lt;=BG21,BG21&lt;=56),5,IF(AND(57&lt;=BG21,BG21&lt;=61),4,IF(AND(62&lt;=BG21,BG21&lt;=67),3,IF(AND(68&lt;=BG21,BG21&lt;=71),2,1)))),IF(65&lt;Alapadatok!$C21,IF(AND(0&lt;=BG21,BG21&lt;=55),5,IF(AND(56&lt;=BG21,BG21&lt;=61),4,IF(AND(62&lt;=BG21,BG21&lt;=65),3,IF(AND(66&lt;=BG21,BG21&lt;=69),2,1))))))))))</f>
        <v>3</v>
      </c>
      <c r="BI21" s="179">
        <f>Table2[[#This Row],[HRR]]</f>
        <v>34</v>
      </c>
      <c r="BJ21" s="186">
        <f t="shared" si="2"/>
        <v>2</v>
      </c>
      <c r="BK21" s="186">
        <f>Table2[[#This Row],[FMS pontszám]]</f>
        <v>13</v>
      </c>
      <c r="BL21" s="186" t="str">
        <f>Table2[[#This Row],[FMS szimmetria]]</f>
        <v>aszimmetrikus</v>
      </c>
      <c r="BM21" s="192">
        <f t="shared" si="3"/>
        <v>2</v>
      </c>
    </row>
    <row r="22" spans="1:65" x14ac:dyDescent="0.2">
      <c r="A22" s="231" t="s">
        <v>153</v>
      </c>
      <c r="B22" s="44">
        <f>Table2[[#This Row],[Cooper-teszt
(méter)]]</f>
        <v>4500</v>
      </c>
      <c r="C22" s="45" t="str">
        <f>IF(A22=Alapadatok!$A$2,$AJ$2,IF(A22=Alapadatok!$A$3,$AJ$3,IF(A22=Alapadatok!$A$4,$AJ$4,IF(A22=Alapadatok!$A$5,$AJ$5,IF(A22=Alapadatok!$A$6,$AJ$6,IF(A22=Alapadatok!$A$7,$AJ$7,IF(A22=Alapadatok!$A$8,$AJ$8,IF(A22=Alapadatok!$A$9,$AJ$9,IF(A22=Alapadatok!$A$10,$AJ$10,IF(A22=Alapadatok!$A$11,$AJ$11,IF(A22=Alapadatok!$A$12,$AJ$12,IF(A22=Alapadatok!$A$13,$AJ$13,IF(A22=Alapadatok!$A$14,$AJ$14,IF(A22=Alapadatok!$A$15,$AJ$15,IF(A22=Alapadatok!$A$16,$AJ$16,IF(A22=Alapadatok!$A$17,$AJ$17,IF(A22=Alapadatok!$A$18,$AJ$18,IF(A22=Alapadatok!$A$19,$AJ$19,IF(A22=Alapadatok!$A$20,$AJ$20,IF(A22=Alapadatok!$A$21,$AJ$21,IF(A22=Alapadatok!$A$22,$AJ$22,IF(A22=Alapadatok!$A$23,$AJ$23,IF(A22=Alapadatok!$A$24,$AJ$24,IF(A22=Alapadatok!$A$25,$AJ$25,IF(A22=Alapadatok!$A$26,$AJ$26,IF(A22=Alapadatok!$A$27,$AJ$27,IF(A22=Alapadatok!$A$28,$AJ$28,IF(A22=Alapadatok!$A$29,$AJ$29,""))))))))))))))))))))))))))))</f>
        <v/>
      </c>
      <c r="D22" s="45">
        <f>Table2[[#This Row],[Max. fekvőtámasz
(db)]]</f>
        <v>80</v>
      </c>
      <c r="E22" s="45" t="str">
        <f>IF(A22=Alapadatok!$A$2,$AL$2,IF(A22=Alapadatok!$A$3,$AL$3,IF(A22=Alapadatok!$A$4,$AL$4,IF(A22=Alapadatok!$A$5,$AL$5,IF(A22=Alapadatok!$A$6,$AL$6,IF(A22=Alapadatok!$A$7,$AL$7,IF(A22=Alapadatok!$A$8,$AL$8,IF(A22=Alapadatok!$A$9,$AL$9,IF(A22=Alapadatok!$A$10,$AL$10,IF(A22=Alapadatok!$A$11,$AL$11,IF(A22=Alapadatok!$A$12,$AL$12,IF(A22=Alapadatok!$A$13,$AL$13,IF(A22=Alapadatok!$A$14,$AL$14,IF(A22=Alapadatok!$A$15,$AL$15,IF(A22=Alapadatok!$A$16,$AL$16,IF(A22=Alapadatok!$A$17,$AL$17,IF(A22=Alapadatok!$A$18,$AL$18,IF(A22=Alapadatok!$A$19,$AL$19,IF(A22=Alapadatok!$A$20,$AL$20,IF(A22=Alapadatok!$A$21,$AL$21,IF(A22=Alapadatok!$A$22,$AL$22,IF(A22=Alapadatok!$A$23,$AL$23,IF(A22=Alapadatok!$A$24,$AL$24,IF(A22=Alapadatok!$A$25,$AL$25,IF(A22=Alapadatok!$A$26,$AL$26,IF(A22=Alapadatok!$A$27,$AL$27,IF(A22=Alapadatok!$A$28,$AL$28,IF(A22=Alapadatok!$A$29,$AL$29,""))))))))))))))))))))))))))))</f>
        <v/>
      </c>
      <c r="F22" s="45">
        <f>Table2[[#This Row],[Max. guggolás
(db)]]</f>
        <v>40</v>
      </c>
      <c r="G22" s="45" t="str">
        <f>IF(A22=Alapadatok!$A$2,$AN$2,IF(A22=Alapadatok!$A$3,$AN$3,IF(A22=Alapadatok!$A$4,$AN$4,IF(A22=Alapadatok!$A$5,$AN$5,IF(A22=Alapadatok!$A$6,$AN$6,IF(A22=Alapadatok!$A$7,$AN$7,IF(A22=Alapadatok!$A$8,$AN$8,IF(A22=Alapadatok!$A$9,$AN$9,IF(A22=Alapadatok!$A$10,$AN$10,IF(A22=Alapadatok!$A$11,$AN$11,IF(A22=Alapadatok!$A$12,$AN$12,IF(A22=Alapadatok!$A$13,$AN$13,IF(A22=Alapadatok!$A$14,$AN$14,IF(A22=Alapadatok!$A$15,$AN$15,IF(A22=Alapadatok!$A$16,$AN$16,IF(A22=Alapadatok!$A$17,$AN$17,IF(A22=Alapadatok!$A$18,$AN$18,IF(A22=Alapadatok!$A$19,$AN$19,IF(A22=Alapadatok!$A$20,$AN$20,IF(A22=Alapadatok!$A$21,$AN$21,IF(A22=Alapadatok!$A$22,$AN$22,IF(A22=Alapadatok!$A$23,$AN$23,IF(A22=Alapadatok!$A$24,$AN$24,IF(A22=Alapadatok!$A$25,$AN$25,IF(A22=Alapadatok!$A$26,$AN$26,IF(A22=Alapadatok!$A$27,$AN$27,IF(A22=Alapadatok!$A$28,$AN$28,IF(A22=Alapadatok!$A$29,$AN$29,""))))))))))))))))))))))))))))</f>
        <v/>
      </c>
      <c r="H22" s="214">
        <f>Table2[[#This Row],[3RM Padon nyomás
(bal) (testsúly%)]]</f>
        <v>0.53333333333333333</v>
      </c>
      <c r="I22" s="45" t="str">
        <f>IF(A22=Alapadatok!$A$2,$AP$2,IF(A22=Alapadatok!$A$3,$AP$3,IF(A22=Alapadatok!$A$4,$AP$4,IF(A22=Alapadatok!$A$5,$AP$5,IF(A22=Alapadatok!$A$6,$AP$6,IF(A22=Alapadatok!$A$7,$AP$7,IF(A22=Alapadatok!$A$8,$AP$8,IF(A22=Alapadatok!$A$9,$AP$9,IF(A22=Alapadatok!$A$10,$AP$10,IF(A22=Alapadatok!$A$11,$AP$11,IF(A22=Alapadatok!$A$12,$AP$12,IF(A22=Alapadatok!$A$13,$AP$13,IF(A22=Alapadatok!$A$14,$AP$14,IF(A22=Alapadatok!$A$15,$AP$15,IF(A22=Alapadatok!$A$16,$AP$16,IF(A22=Alapadatok!$A$17,$AP$17,IF(A22=Alapadatok!$A$18,$AP$18,IF(A22=Alapadatok!$A$19,$AP$19,IF(A22=Alapadatok!$A$20,$AP$20,IF(A22=Alapadatok!$A$21,$AP$21,IF(A22=Alapadatok!$A$22,$AP$22,IF(A22=Alapadatok!$A$23,$AP$23,IF(A22=Alapadatok!$A$24,$AP$24,IF(A22=Alapadatok!$A$25,$AP$25,IF(A22=Alapadatok!$A$26,$AP$26,IF(A22=Alapadatok!$A$27,$AP$27,IF(A22=Alapadatok!$A$28,$AP$28,IF(A22=Alapadatok!$A$29,$AP$29,""))))))))))))))))))))))))))))</f>
        <v/>
      </c>
      <c r="J22" s="214">
        <f>Table2[[#This Row],[3RM Padon nyomás
(jobb) (testsúly%)]]</f>
        <v>0.46666666666666667</v>
      </c>
      <c r="K22" s="45" t="str">
        <f>IF(A22=Alapadatok!$A$2,$AR$2,IF(A22=Alapadatok!$A$3,$AR$3,IF(A22=Alapadatok!$A$4,$AR$4,IF(A22=Alapadatok!$A$5,$AR$5,IF(A22=Alapadatok!$A$6,$AR$6,IF(A22=Alapadatok!$A$7,$AR$7,IF(A22=Alapadatok!$A$8,$AR$8,IF(A22=Alapadatok!$A$9,$AR$9,IF(A22=Alapadatok!$A$10,$AR$10,IF(A22=Alapadatok!$A$11,$AR$11,IF(A22=Alapadatok!$A$12,$AR$12,IF(A22=Alapadatok!$A$13,$AR$13,IF(A22=Alapadatok!$A$14,$AR$14,IF(A22=Alapadatok!$A$15,$AR$15,IF(A22=Alapadatok!$A$16,$AR$16,IF(A22=Alapadatok!$A$17,$AR$17,IF(A22=Alapadatok!$A$18,$AR$18,IF(A22=Alapadatok!$A$19,$AR$19,IF(A22=Alapadatok!$A$20,$AR$20,IF(A22=Alapadatok!$A$21,$AR$21,IF(A22=Alapadatok!$A$22,$AR$22,IF(A22=Alapadatok!$A$23,$AR$23,IF(A22=Alapadatok!$A$24,$AR$24,IF(A22=Alapadatok!$A$25,$AR$25,IF(A22=Alapadatok!$A$26,$AR$26,IF(A22=Alapadatok!$A$27,$AR$27,IF(A22=Alapadatok!$A$28,$AR$28,IF(A22=Alapadatok!$A$29,$AR$29,""))))))))))))))))))))))))))))</f>
        <v/>
      </c>
      <c r="L22" s="45" t="str">
        <f>IF(A22=Alapadatok!$A$2,$AS$2,IF(A22=Alapadatok!$A$3,$AS$3,IF(A22=Alapadatok!$A$4,$AS$4,IF(A22=Alapadatok!$A$5,$AS$5,IF(A22=Alapadatok!$A$6,$AS$6,IF(A22=Alapadatok!$A$7,$AS$7,IF(A22=Alapadatok!$A$8,$AS$8,IF(A22=Alapadatok!$A$9,$AS$9,IF(A22=Alapadatok!$A$10,$AS$10,IF(A22=Alapadatok!$A$11,$AS$11,IF(A22=Alapadatok!$A$12,$AS$12,IF(A22=Alapadatok!$A$13,$AS$13,IF(A22=Alapadatok!$A$14,$AS$14,IF(A22=Alapadatok!$A$15,$AS$15,IF(A22=Alapadatok!$A$16,$AS$16,IF(A22=Alapadatok!$A$17,$AS$17,IF(A22=Alapadatok!$A$18,$AS$18,IF(A22=Alapadatok!$A$19,$AS$19,IF(A22=Alapadatok!$A$20,$AS$20,IF(A22=Alapadatok!$A$21,$AS$21,IF(A22=Alapadatok!$A$22,$AS$22,IF(A22=Alapadatok!$A$23,$AS$23,IF(A22=Alapadatok!$A$24,$AS$24,IF(A22=Alapadatok!$A$25,$AS$25,IF(A22=Alapadatok!$A$26,$AS$26,IF(A22=Alapadatok!$A$27,$AS$27,IF(A22=Alapadatok!$A$28,$AS$28,IF(A22=Alapadatok!$A$29,$AS$29,""))))))))))))))))))))))))))))</f>
        <v/>
      </c>
      <c r="M22" s="214">
        <f>Table2[[#This Row],[3RM Egylábas deadlift
(bal) (testsúly%)]]</f>
        <v>1.0666666666666667</v>
      </c>
      <c r="N22" s="45" t="str">
        <f>IF(A22=Alapadatok!$A$2,$AU$2,IF(A22=Alapadatok!$A$3,$AU$3,IF(A22=Alapadatok!$A$4,$AU$4,IF(A22=Alapadatok!$A$5,$AU$5,IF(A22=Alapadatok!$A$6,$AU$6,IF(A22=Alapadatok!$A$7,$AU$7,IF(A22=Alapadatok!$A$8,$AU$8,IF(A22=Alapadatok!$A$9,$AU$9,IF(A22=Alapadatok!$A$10,$AU$10,IF(A22=Alapadatok!$A$11,$AU$11,IF(A22=Alapadatok!$A$12,$AU$12,IF(A22=Alapadatok!$A$13,$AU$13,IF(A22=Alapadatok!$A$14,$AU$14,IF(A22=Alapadatok!$A$15,$AU$15,IF(A22=Alapadatok!$A$16,$AU$16,IF(A22=Alapadatok!$A$17,$AU$17,IF(A22=Alapadatok!$A$18,$AU$18,IF(A22=Alapadatok!$A$19,$AU$19,IF(A22=Alapadatok!$A$20,$AU$20,IF(A22=Alapadatok!$A$21,$AU$21,IF(A22=Alapadatok!$A$22,$AU$22,IF(A22=Alapadatok!$A$23,$AU$23,IF(A22=Alapadatok!$A$24,$AU$24,IF(A22=Alapadatok!$A$25,$AU$25,IF(A22=Alapadatok!$A$26,$AU$26,IF(A22=Alapadatok!$A$27,$AU$27,IF(A22=Alapadatok!$A$28,$AU$28,IF(A22=Alapadatok!$A$29,$AU$29,""))))))))))))))))))))))))))))</f>
        <v/>
      </c>
      <c r="O22" s="215">
        <f>Table2[[#This Row],[3RM Egylábas deadlift
(jobb) (testsúly%)]]</f>
        <v>0.93333333333333335</v>
      </c>
      <c r="P22" s="216" t="str">
        <f>IF(A22=Alapadatok!$A$2,$AW$2,IF(A22=Alapadatok!$A$3,$AW$3,IF(A22=Alapadatok!$A$4,$AW$4,IF(A22=Alapadatok!$A$5,$AW$5,IF(A22=Alapadatok!$A$6,$AW$6,IF(A22=Alapadatok!$A$7,$AW$7,IF(A22=Alapadatok!$A$8,$AW$8,IF(A22=Alapadatok!$A$9,$AW$9,IF(A22=Alapadatok!$A$10,$AW$10,IF(A22=Alapadatok!$A$11,$AW$11,IF(A22=Alapadatok!$A$12,$AW$12,IF(A22=Alapadatok!$A$13,$AW$13,IF(A22=Alapadatok!$A$14,$AW$14,IF(A22=Alapadatok!$A$15,$AW$15,IF(A22=Alapadatok!$A$16,$AW$16,IF(A22=Alapadatok!$A$17,$AW$17,IF(A22=Alapadatok!$A$18,$AW$18,IF(A22=Alapadatok!$A$19,$AW$19,IF(A22=Alapadatok!$A$20,$AW$20,IF(A22=Alapadatok!$A$21,$AW$21,IF(A22=Alapadatok!$A$22,$AW$22,IF(A22=Alapadatok!$A$23,$AW$23,IF(A22=Alapadatok!$A$24,$AW$24,IF(A22=Alapadatok!$A$25,$AW$25,IF(A22=Alapadatok!$A$26,$AW$26,IF(A22=Alapadatok!$A$27,$AW$27,IF(A22=Alapadatok!$A$28,$AW$28,IF(A22=Alapadatok!$A$29,$AW$29,""))))))))))))))))))))))))))))</f>
        <v/>
      </c>
      <c r="Q22" s="216" t="str">
        <f>IF(A22=Alapadatok!$A$2,$AX$2,IF(A22=Alapadatok!$A$3,$AX$3,IF(A22=Alapadatok!$A$4,$AX$4,IF(A22=Alapadatok!$A$5,$AX$5,IF(A22=Alapadatok!$A$6,$AX$6,IF(A22=Alapadatok!$A$7,$AX$7,IF(A22=Alapadatok!$A$8,$AX$8,IF(A22=Alapadatok!$A$9,$AX$9,IF(A22=Alapadatok!$A$10,$AX$10,IF(A22=Alapadatok!$A$11,$AX$11,IF(A22=Alapadatok!$A$12,$AX$12,IF(A22=Alapadatok!$A$13,$AX$13,IF(A22=Alapadatok!$A$14,$AX$14,IF(A22=Alapadatok!$A$15,$AX$15,IF(A22=Alapadatok!$A$16,$AX$16,IF(A22=Alapadatok!$A$17,$AX$17,IF(A22=Alapadatok!$A$18,$AX$18,IF(A22=Alapadatok!$A$19,$AX$19,IF(A22=Alapadatok!$A$20,$AX$20,IF(A22=Alapadatok!$A$21,$AX$21,IF(A22=Alapadatok!$A$22,$AX$22,IF(A22=Alapadatok!$A$23,$AX$23,IF(A22=Alapadatok!$A$24,$AX$24,IF(A22=Alapadatok!$A$25,$AX$25,IF(A22=Alapadatok!$A$26,$AX$26,IF(A22=Alapadatok!$A$27,$AX$27,IF(A22=Alapadatok!$A$28,$AX$28,IF(A22=Alapadatok!$A$29,$AX$29,""))))))))))))))))))))))))))))</f>
        <v/>
      </c>
      <c r="R22" s="45">
        <f>Table2[[#This Row],[Súlypontemelkedés
(cm)]]</f>
        <v>51</v>
      </c>
      <c r="S22" s="221" t="str">
        <f>IF(A22=Alapadatok!$A$2,$AZ$2,IF(A22=Alapadatok!$A$3,$AZ$3,IF(A22=Alapadatok!$A$4,$AZ$4,IF(A22=Alapadatok!$A$5,$AZ$5,IF(A22=Alapadatok!$A$6,$AZ$6,IF(A22=Alapadatok!$A$7,$AZ$7,IF(A22=Alapadatok!$A$8,$AZ$8,IF(A22=Alapadatok!$A$9,$AZ$9,IF(A22=Alapadatok!$A$10,$AZ$10,IF(A22=Alapadatok!$A$11,$AZ$11,IF(A22=Alapadatok!$A$12,$AZ$12,IF(A22=Alapadatok!$A$13,$AZ$13,IF(A22=Alapadatok!$A$14,$AZ$14,IF(A22=Alapadatok!$A$15,$AZ$15,IF(A22=Alapadatok!$A$16,$AZ$16,IF(A22=Alapadatok!$A$17,$AZ$17,IF(A22=Alapadatok!$A$18,$AZ$18,IF(A22=Alapadatok!$A$19,$AZ$19,IF(A22=Alapadatok!$A$20,$AZ$20,IF(A22=Alapadatok!$A$21,$AZ$21,IF(A22=Alapadatok!$A$22,$AZ$22,IF(A22=Alapadatok!$A$23,$AZ$23,IF(A22=Alapadatok!$A$24,$AZ$24,IF(A22=Alapadatok!$A$25,$AZ$25,IF(A22=Alapadatok!$A$26,$AZ$26,IF(A22=Alapadatok!$A$27,$AZ$27,IF(A22=Alapadatok!$A$28,$AZ$28,IF(A22=Alapadatok!$A$29,$AZ$29,""))))))))))))))))))))))))))))</f>
        <v/>
      </c>
      <c r="T22" s="45">
        <f>Table2[[#This Row],[10 mp fekvőtámasz
(db)]]</f>
        <v>25</v>
      </c>
      <c r="U22" s="44" t="str">
        <f>IF(A22=Alapadatok!$A$2,$BB$2,IF(A22=Alapadatok!$A$3,$BB$3,IF(A22=Alapadatok!$A$4,$BB$4,IF(A22=Alapadatok!$A$5,$BB$5,IF(A22=Alapadatok!$A$6,$BB$6,IF(A22=Alapadatok!$A$7,$BB$7,IF(A22=Alapadatok!$A$8,$BB$8,IF(A22=Alapadatok!$A$9,$BB$9,IF(A22=Alapadatok!$A$10,$BB$10,IF(A22=Alapadatok!$A$11,$BB$11,IF(A22=Alapadatok!$A$12,$BB$12,IF(A22=Alapadatok!$A$13,$BB$13,IF(A22=Alapadatok!$A$14,$BB$14,IF(A22=Alapadatok!$A$15,$BB$15,IF(A22=Alapadatok!$A$16,$BB$16,IF(A22=Alapadatok!$A$17,$BB$17,IF(A22=Alapadatok!$A$18,$BB$18,IF(A22=Alapadatok!$A$19,$BB$19,IF(A22=Alapadatok!$A$20,$BB$20,IF(A22=Alapadatok!$A$21,$BB$21,IF(A22=Alapadatok!$A$22,$BB$22,IF(A22=Alapadatok!$A$23,$BB$23,IF(A22=Alapadatok!$A$24,$BB$24,IF(A22=Alapadatok!$A$25,$BB$25,IF(A22=Alapadatok!$A$26,$BB$26,IF(A22=Alapadatok!$A$27,$BB$27,IF(A22=Alapadatok!$A$28,$BB$28,IF(A22=Alapadatok!$A$29,$BB$29,""))))))))))))))))))))))))))))</f>
        <v/>
      </c>
      <c r="V22" s="44">
        <f>Table2[[#This Row],[3x Súlypontemelkedés
(összesen) (cm)]]</f>
        <v>153</v>
      </c>
      <c r="W22" s="44" t="str">
        <f>IF(A22=Alapadatok!$A$2,$BD$2,IF(A22=Alapadatok!$A$3,$BD$3,IF(A22=Alapadatok!$A$4,$BD$4,IF(A22=Alapadatok!$A$5,$BD$5,IF(A22=Alapadatok!$A$6,$BD$6,IF(A22=Alapadatok!$A$7,$BD$7,IF(A22=Alapadatok!$A$8,$BD$8,IF(A22=Alapadatok!$A$9,$BD$9,IF(A22=Alapadatok!$A$10,$BD$10,IF(A22=Alapadatok!$A$11,$BD$11,IF(A22=Alapadatok!$A$12,$BD$12,IF(A22=Alapadatok!$A$13,$BD$13,IF(A22=Alapadatok!$A$14,$BD$14,IF(A22=Alapadatok!$A$15,$BD$15,IF(A22=Alapadatok!$A$16,$BD$16,IF(A22=Alapadatok!$A$17,$BD$17,IF(A22=Alapadatok!$A$18,$BD$18,IF(A22=Alapadatok!$A$19,$BD$19,IF(A22=Alapadatok!$A$20,$BD$20,IF(A22=Alapadatok!$A$21,$BD$21,IF(A22=Alapadatok!$A$22,$BD$22,IF(A22=Alapadatok!$A$23,$BD$23,IF(A22=Alapadatok!$A$24,$BD$24,IF(A22=Alapadatok!$A$25,$BD$25,IF(A22=Alapadatok!$A$26,$BD$26,IF(A22=Alapadatok!$A$27,$BD$27,IF(A22=Alapadatok!$A$28,$BD$28,IF(A22=Alapadatok!$A$29,$BD$29,""))))))))))))))))))))))))))))</f>
        <v/>
      </c>
      <c r="X22" s="44">
        <f>Table2[[#This Row],[3x 10 mp fekvőtámasz
(összesen) (db)]]</f>
        <v>75</v>
      </c>
      <c r="Y22" s="44" t="str">
        <f>IF(A22=Alapadatok!$A$2,$BF$2,IF(A22=Alapadatok!$A$3,$BF$3,IF(A22=Alapadatok!$A$4,$BF$4,IF(A22=Alapadatok!$A$5,$BF$5,IF(A22=Alapadatok!$A$6,$BF$6,IF(A22=Alapadatok!$A$7,$BF$7,IF(A22=Alapadatok!$A$8,$BF$8,IF(A22=Alapadatok!$A$9,$BF$9,IF(A22=Alapadatok!$A$10,$BF$10,IF(A22=Alapadatok!$A$11,$BF$11,IF(A22=Alapadatok!$A$12,$BF$12,IF(A22=Alapadatok!$A$13,$BF$13,IF(A22=Alapadatok!$A$14,$BF$14,IF(A22=Alapadatok!$A$15,$BF$15,IF(A22=Alapadatok!$A$16,$BF$16,IF(A22=Alapadatok!$A$17,$BF$17,IF(A22=Alapadatok!$A$18,$BF$18,IF(A22=Alapadatok!$A$19,$BF$19,IF(A22=Alapadatok!$A$20,$BF$20,IF(A22=Alapadatok!$A$21,$BF$21,IF(A22=Alapadatok!$A$22,$BF$22,IF(A22=Alapadatok!$A$23,$BF$23,IF(A22=Alapadatok!$A$24,$BF$24,IF(A22=Alapadatok!$A$25,$BF$25,IF(A22=Alapadatok!$A$26,$BF$26,IF(A22=Alapadatok!$A$27,$BF$27,IF(A22=Alapadatok!$A$28,$BF$28,IF(A22=Alapadatok!$A$29,$BF$29,""))))))))))))))))))))))))))))</f>
        <v/>
      </c>
      <c r="Z22" s="217">
        <f>Table2[[#This Row],[RHR]]</f>
        <v>52</v>
      </c>
      <c r="AA22" s="45" t="str">
        <f>IF(A22=Alapadatok!$A$2,$BH$2,IF(A22=Alapadatok!$A$3,$BH$3,IF(A22=Alapadatok!$A$4,$BH$4,IF(A22=Alapadatok!$A$5,$BH$5,IF(A22=Alapadatok!$A$6,$BH$6,IF(A22=Alapadatok!$A$7,$BH$7,IF(A22=Alapadatok!$A$8,$BH$8,IF(A22=Alapadatok!$A$9,$BH$9,IF(A22=Alapadatok!$A$10,$BH$10,IF(A22=Alapadatok!$A$11,$BH$11,IF(A22=Alapadatok!$A$12,$BH$12,IF(A22=Alapadatok!$A$13,$BH$13,IF(A22=Alapadatok!$A$14,$BH$14,IF(A22=Alapadatok!$A$15,$BH$15,IF(A22=Alapadatok!$A$16,$BH$16,IF(A22=Alapadatok!$A$17,$BH$17,IF(A22=Alapadatok!$A$18,$BH$18,IF(A22=Alapadatok!$A$19,$BH$19,IF(A22=Alapadatok!$A$20,$BH$20,IF(A22=Alapadatok!$A$21,$BH$21,IF(A22=Alapadatok!$A$22,$BH$22,IF(A22=Alapadatok!$A$23,$BH$23,IF(A22=Alapadatok!$A$24,$BH$24,IF(A22=Alapadatok!$A$25,$BH$25,IF(A22=Alapadatok!$A$26,$BH$26,IF(A22=Alapadatok!$A$27,$BH$27,IF(A22=Alapadatok!$A$28,$BH$28,IF(A22=Alapadatok!$A$29,$BH$29,""))))))))))))))))))))))))))))</f>
        <v/>
      </c>
      <c r="AB22" s="44">
        <f>Table2[[#This Row],[HRR]]</f>
        <v>48</v>
      </c>
      <c r="AC22" s="45" t="str">
        <f>IF(A22=Alapadatok!$A$2,$BJ$2,IF(A22=Alapadatok!$A$3,$BJ$3,IF(A22=Alapadatok!$A$4,$BJ$4,IF(A22=Alapadatok!$A$5,$BJ$5,IF(A22=Alapadatok!$A$6,$BJ$6,IF(A22=Alapadatok!$A$7,$BJ$7,IF(A22=Alapadatok!$A$8,$BJ$8,IF(A22=Alapadatok!$A$9,$BJ$9,IF(A22=Alapadatok!$A$10,$BJ$10,IF(A22=Alapadatok!$A$11,$BJ$11,IF(A22=Alapadatok!$A$12,$BJ$12,IF(A22=Alapadatok!$A$13,$BJ$13,IF(A22=Alapadatok!$A$14,$BJ$14,IF(A22=Alapadatok!$A$15,$BJ$15,IF(A22=Alapadatok!$A$16,$BJ$16,IF(A22=Alapadatok!$A$17,$BJ$17,IF(A22=Alapadatok!$A$18,$BJ$18,IF(A22=Alapadatok!$A$19,$BJ$19,IF(A22=Alapadatok!$A$20,$BJ$20,IF(A22=Alapadatok!$A$21,$BJ$21,IF(A22=Alapadatok!$A$22,$BJ$22,IF(A22=Alapadatok!$A$23,$BJ$23,IF(A22=Alapadatok!$A$24,$BJ$24,IF(A22=Alapadatok!$A$25,$BJ$25,IF(A22=Alapadatok!$A$26,$BJ$26,IF(A22=Alapadatok!$A$27,$BJ$27,IF(A22=Alapadatok!$A$28,$BJ$28,IF(A22=Alapadatok!$A$29,$BJ$29,""))))))))))))))))))))))))))))</f>
        <v/>
      </c>
      <c r="AD22" s="45">
        <f>Table2[[#This Row],[FMS pontszám]]</f>
        <v>16</v>
      </c>
      <c r="AE22" s="45" t="str">
        <f>Table2[[#This Row],[FMS szimmetria]]</f>
        <v>szimmetrikus</v>
      </c>
      <c r="AF22" s="219" t="str">
        <f>IF(A22=Alapadatok!$A$2,$BM$2,IF(A22=Alapadatok!$A$3,$BM$3,IF(A22=Alapadatok!$A$4,$BM$4,IF(A22=Alapadatok!$A$5,$BM$5,IF(A22=Alapadatok!$A$6,$BM$6,IF(A22=Alapadatok!$A$7,$BM$7,IF(A22=Alapadatok!$A$8,$BM$8,IF(A22=Alapadatok!$A$9,$BM$9,IF(A22=Alapadatok!$A$10,$BM$10,IF(A22=Alapadatok!$A$11,$BM$11,IF(A22=Alapadatok!$A$12,$BM$12,IF(A22=Alapadatok!$A$13,$BM$13,IF(A22=Alapadatok!$A$14,$BM$14,IF(A22=Alapadatok!$A$15,$BM$15,IF(A22=Alapadatok!$A$16,$BM$16,IF(A22=Alapadatok!$A$17,$BM$17,IF(A22=Alapadatok!$A$18,$BM$18,IF(A22=Alapadatok!$A$19,$BM$19,IF(A22=Alapadatok!$A$20,$BM$20,IF(A22=Alapadatok!$A$21,$BM$21,IF(A22=Alapadatok!$A$22,$BM$22,IF(A22=Alapadatok!$A$23,$BM$23,IF(A22=Alapadatok!$A$24,$BM$24,IF(A22=Alapadatok!$A$25,$BM$25,IF(A22=Alapadatok!$A$26,$BM$26,IF(A22=Alapadatok!$A$27,$BM$27,IF(A22=Alapadatok!$A$28,$BM$28,IF(A22=Alapadatok!$A$29,$BM$29,""))))))))))))))))))))))))))))</f>
        <v/>
      </c>
      <c r="AH22">
        <f>Alapadatok!A22</f>
        <v>0</v>
      </c>
      <c r="AI22" s="172">
        <f>Table2[[#This Row],[VO2max]]</f>
        <v>89.315895372233399</v>
      </c>
      <c r="AJ22" s="170">
        <f>IF(Alapadatok!$B22="férfi",IF(Alapadatok!$C22&lt;=29,IF(AND(0&lt;=AI22,AI22&lt;42),1,IF(AND(42&lt;=AI22,AI22&lt;46),2,IF(AND(46&lt;=AI22,AI22&lt;51),3,IF(AND(51&lt;=AI22,AI22&lt;55),4,5)))),IF(AND(30&lt;=Alapadatok!$C22,Alapadatok!$C22&lt;=39),IF(AND(0&lt;=AI22,AI22&lt;41),1,IF(AND(41&lt;=AI22,AI22&lt;44),2,IF(AND(44&lt;=AI22,AI22&lt;48),3,IF(AND(48&lt;=AI22,AI22&lt;53),4,5)))),IF(AND(40&lt;=Alapadatok!$C22,Alapadatok!$C22&lt;=49),IF(AND(0&lt;=AI22,AI22&lt;38),1,IF(AND(38&lt;=AI22,AI22&lt;42),2,IF(AND(42&lt;=AI22,AI22&lt;46),3,IF(AND(46&lt;=AI22,AI22&lt;52),4,5)))),IF(AND(50&lt;=Alapadatok!$C22,Alapadatok!$C22&lt;=59),IF(AND(0&lt;=AI22,AI22&lt;35),1,IF(AND(35&lt;=AI22,AI22&lt;38),2,IF(AND(38&lt;=AI22,AI22&lt;43),3,IF(AND(43&lt;=AI22,AI22&lt;49),4,5)))),IF(60&lt;=Alapadatok!$C22,IF(AND(0&lt;=AI22,AI22&lt;31),1,IF(AND(31&lt;=AI22,AI22&lt;35),2,IF(AND(35&lt;=AI22,AI22&lt;39),3,IF(AND(39&lt;=AI22,AI22&lt;45),4,5))))))))),IF(Alapadatok!$C22&lt;=29,IF(AND(0&lt;=AI22,AI22&lt;36),1,IF(AND(36&lt;=AI22,AI22&lt;40),2,IF(AND(40&lt;=AI22,AI22&lt;44),3,IF(AND(44&lt;=AI22,AI22&lt;49),4,5)))),IF(AND(30&lt;=Alapadatok!$C22,Alapadatok!$C22&lt;=39),IF(AND(0&lt;=AI22,AI22&lt;34),1,IF(AND(34&lt;=AI22,AI22&lt;37),2,IF(AND(37&lt;=AI22,AI22&lt;41),3,IF(AND(41&lt;=AI22,AI22&lt;45),4,5)))),IF(AND(40&lt;=Alapadatok!$C22,Alapadatok!$C22&lt;=49),IF(AND(0&lt;=AI22,AI22&lt;32),1,IF(AND(32&lt;=AI22,AI22&lt;35),2,IF(AND(35&lt;=AI22,AI22&lt;39),3,IF(AND(39&lt;=AI22,AI22&lt;44),4,5)))),IF(AND(50&lt;=Alapadatok!$C22,Alapadatok!$C22&lt;=59),IF(AND(0&lt;=AI22,AI22&lt;25),1,IF(AND(25&lt;=AI22,AI22&lt;29),2,IF(AND(29&lt;=AI22,AI22&lt;31),3,IF(AND(31&lt;=AI22,AI22&lt;34),4,5)))),IF(60&lt;=Alapadatok!$C22,IF(AND(0&lt;=AI22,AI22&lt;26),1,IF(AND(26&lt;=AI22,AI22&lt;29),2,IF(AND(29&lt;=AI22,AI22&lt;32),3,IF(AND(32&lt;=AI22,AI22&lt;35),4,5))))))))))</f>
        <v>5</v>
      </c>
      <c r="AK22" s="176">
        <f>Table2[[#This Row],[Max. fekvőtámasz
(db)]]</f>
        <v>80</v>
      </c>
      <c r="AL22" s="175">
        <f>IF(Alapadatok!$B22="férfi",IF(AND(0&lt;AK22,AK22&lt;60),1,IF(AND(60&lt;=AK22,AK22&lt;80),2,IF(AND(80&lt;=AK22,AK22&lt;100),3,IF(AND(100&lt;=AK22,AK22&lt;115),4,IF(115&lt;=AK22,5))))),IF(AND(0&lt;AK22,AK22&lt;60),1,IF(AND(60&lt;=AK22,AK22&lt;80),2,IF(AND(80&lt;=AK22,AK22&lt;100),3,IF(AND(100&lt;=AK22,AK22&lt;115),4,IF(115&lt;=AK22,5))))))</f>
        <v>3</v>
      </c>
      <c r="AM22" s="176">
        <f>Table2[[#This Row],[Max. guggolás
(db)]]</f>
        <v>40</v>
      </c>
      <c r="AN22" s="175">
        <f>IF(Alapadatok!$B22="férfi",IF(AND(0&lt;AM22,AM22&lt;60),1,IF(AND(60&lt;=AM22,AM22&lt;80),2,IF(AND(80&lt;=AM22,AM22&lt;100),3,IF(AND(100&lt;=AM22,AM22&lt;115),4,IF(115&lt;=AM22,5))))),IF(AND(0&lt;AM22,AM22&lt;40),1,IF(AND(40&lt;=AM22,AM22&lt;60),2,IF(AND(60&lt;=AM22,AM22&lt;80),3,IF(AND(80&lt;=AM22,AM22&lt;100),4,IF(100&lt;=AM22,5))))))</f>
        <v>1</v>
      </c>
      <c r="AO22" s="177">
        <f>Table2[[#This Row],[3RM Padon nyomás
(bal) (testsúly%)]]</f>
        <v>0.53333333333333333</v>
      </c>
      <c r="AP22" s="176">
        <f>IF(Alapadatok!$B22="férfi",IF(AND(0&lt;=AO22,AO22&lt;0.2),1,IF(AND(0.2&lt;=AO22,AO22&lt;0.25),2,IF(AND(0.25&lt;=AO22,AO22&lt;0.3),3,IF(AND(0.3&lt;=AO22,AO22&lt;0.35),4,IF(0.35&lt;=AO22,5))))),IF(AND(0&lt;=AO22,AO22&lt;0.1),1,IF(AND(0.1&lt;=AO22,AO22&lt;0.15),2,IF(AND(0.15&lt;=AO22,AO22&lt;0.2),3,IF(AND(0.2&lt;=AO22,AO22&lt;0.25),4,IF(0.25&lt;=AO22,5))))))</f>
        <v>5</v>
      </c>
      <c r="AQ22" s="177">
        <f>Table2[[#This Row],[3RM Padon nyomás
(jobb) (testsúly%)]]</f>
        <v>0.46666666666666667</v>
      </c>
      <c r="AR22" s="176">
        <f>IF(Alapadatok!$B22="férfi",IF(AND(0&lt;=AQ22,AQ22&lt;0.2),1,IF(AND(0.2&lt;=AQ22,AQ22&lt;0.25),2,IF(AND(0.25&lt;=AQ22,AQ22&lt;0.3),3,IF(AND(0.3&lt;=AQ22,AQ22&lt;0.35),4,IF(0.35&lt;=AQ22,5))))),IF(AND(0&lt;=AQ22,AQ22&lt;0.1),1,IF(AND(0.1&lt;=AQ22,AQ22&lt;0.15),2,IF(AND(0.15&lt;=AQ22,AQ22&lt;0.2),3,IF(AND(0.2&lt;=AQ22,AQ22&lt;0.25),4,IF(0.25&lt;=AQ22,5))))))</f>
        <v>5</v>
      </c>
      <c r="AS22" s="176">
        <f t="shared" ref="AS22:AS29" si="4">(AP22+AR22)/2</f>
        <v>5</v>
      </c>
      <c r="AT22" s="177">
        <f>Table2[[#This Row],[3RM Egylábas deadlift
(bal) (testsúly%)]]</f>
        <v>1.0666666666666667</v>
      </c>
      <c r="AU22" s="175">
        <f>IF(Alapadatok!$B22="férfi",IF(AND(0&lt;=AT22,AT22&lt;0.8),1,IF(AND(0.8&lt;=AT22,AT22&lt;0.85),2,IF(AND(0.85&lt;=AT22,AT22&lt;0.9),3,IF(AND(0.9&lt;=AT22,AT22&lt;1),4,IF(1&lt;=AT22,5))))),IF(AND(0&lt;=AT22,AT22&lt;0.6),1,IF(AND(0.6&lt;=AT22,AT22&lt;0.65),2,IF(AND(0.65&lt;=AT22,AT22&lt;0.7),3,IF(AND(0.7&lt;=AT22,AT22&lt;0.75),4,IF(0.75&lt;=AT22,5))))))</f>
        <v>5</v>
      </c>
      <c r="AV22" s="178">
        <f>Table2[[#This Row],[3RM Egylábas deadlift
(jobb) (testsúly%)]]</f>
        <v>0.93333333333333335</v>
      </c>
      <c r="AW22" s="175">
        <f>IF(Alapadatok!$B22="férfi",IF(AND(0&lt;=AV22,AV22&lt;0.8),1,IF(AND(0.8&lt;=AV22,AV22&lt;0.85),2,IF(AND(0.85&lt;=AV22,AV22&lt;0.9),3,IF(AND(0.9&lt;=AV22,AV22&lt;1),4,IF(1&lt;=AV22,5))))),IF(AND(0&lt;=AV22,AV22&lt;0.6),1,IF(AND(0.6&lt;=AV22,AV22&lt;0.65),2,IF(AND(0.65&lt;=AV22,AV22&lt;0.7),3,IF(AND(0.7&lt;=AV22,AV22&lt;0.75),4,IF(0.75&lt;=AV22,5))))))</f>
        <v>4</v>
      </c>
      <c r="AX22" s="175">
        <f t="shared" ref="AX22:AX29" si="5">(AU22+AW22)/2</f>
        <v>4.5</v>
      </c>
      <c r="AY22" s="176">
        <f>Table2[[#This Row],[Súlypontemelkedés
(cm)]]</f>
        <v>51</v>
      </c>
      <c r="AZ22" s="176">
        <f>IF(Alapadatok!$B22="férfi",IF(AND(0&lt;=AY22,AY22&lt;31),1,IF(AND(31&lt;=AY22,AY22&lt;41),2,IF(AND(41&lt;=AY22,AY22&lt;51),3,IF(AND(51&lt;=AY22,AY22&lt;61),4,IF(61&lt;=AY22,5))))),IF(AND(0&lt;=AY22,AY22&lt;21),1,IF(AND(21&lt;=AY22,AY22&lt;31),2,IF(AND(31&lt;=AY22,AY22&lt;41),3,IF(AND(41&lt;=AY22,AY22&lt;51),4,IF(51&lt;=AY22,5))))))</f>
        <v>4</v>
      </c>
      <c r="BA22" s="176">
        <f>Table2[[#This Row],[10 mp fekvőtámasz
(db)]]</f>
        <v>25</v>
      </c>
      <c r="BB22" s="179">
        <f>IF(Alapadatok!$B22="férfi",IF(AND(0&lt;=BA22,BA22&lt;12),1,IF(AND(12&lt;=BA22,BA22&lt;15),2,IF(AND(15&lt;=BA22,BA22&lt;20),3,IF(AND(20&lt;=BA22,BA22&lt;25),4,IF(25&lt;=BA22,5))))),IF(AND(0&lt;=BA22,BA22&lt;10),1,IF(AND(10&lt;=BA22,BA22&lt;12),2,IF(AND(12&lt;=BA22,BA22&lt;16),3,IF(AND(16&lt;=BA22,BA22&lt;20),4,IF(20&lt;=BA22,5))))))</f>
        <v>5</v>
      </c>
      <c r="BC22" s="179">
        <f>Table2[[#This Row],[3x Súlypontemelkedés
(összesen) (cm)]]</f>
        <v>153</v>
      </c>
      <c r="BD22" s="179">
        <f>IF(Alapadatok!$B22="férfi",IF(AND(0&lt;=BC22,BC22&lt;82),1,IF(AND(82&lt;=BC22,BC22&lt;109),2,IF(AND(109&lt;=BC22,BC22&lt;136),3,IF(AND(136&lt;=BC22,BC22&lt;163),4,IF(163&lt;=BC22,5))))),IF(AND(0&lt;=BC22,BC22&lt;53),1,IF(AND(53&lt;=BC22,BC22&lt;82),2,IF(AND(82&lt;=BC22,BC22&lt;109),3,IF(AND(109&lt;=BC22,BC22&lt;136),4,IF(136&lt;=BC22,5))))))</f>
        <v>4</v>
      </c>
      <c r="BE22" s="179">
        <f>Table2[[#This Row],[3x 10 mp fekvőtámasz
(összesen) (db)]]</f>
        <v>75</v>
      </c>
      <c r="BF22" s="179">
        <f>IF(Alapadatok!$B22="férfi",IF(AND(0&lt;=BE22,BE22&lt;32),1,IF(AND(32&lt;=BE22,BE22&lt;41),2,IF(AND(41&lt;=BE22,BE22&lt;54),3,IF(AND(54&lt;=BE22,BE22&lt;68),4,IF(68&lt;=BE22,5))))),IF(AND(0&lt;=BE22,BE22&lt;27),1,IF(AND(27&lt;=BE22,BE22&lt;32),2,IF(AND(32&lt;=BE22,BE22&lt;43),3,IF(AND(43&lt;=BE22,BE22&lt;54),4,IF(54&lt;=BE22,5))))))</f>
        <v>5</v>
      </c>
      <c r="BG22" s="179">
        <f>Table2[[#This Row],[RHR]]</f>
        <v>52</v>
      </c>
      <c r="BH22" s="186">
        <f>IF(Alapadatok!$C22&lt;=25,IF(AND(0&lt;=BG22,BG22&lt;=55),5,IF(AND(56&lt;=BG22,BG22&lt;=61),4,IF(AND(62&lt;=BG22,BG22&lt;=65),3,IF(AND(66&lt;=BG22,BG22&lt;=69),2,1)))),IF(AND(26&lt;=Alapadatok!$C22,Alapadatok!$C22&lt;=35),IF(AND(0&lt;=BG22,BG22&lt;=54),5,IF(AND(55&lt;=BG22,BG22&lt;=61),4,IF(AND(62&lt;=BG22,BG22&lt;=65),3,IF(AND(66&lt;=BG22,BG22&lt;=70),2,1)))),IF(AND(36&lt;=Alapadatok!$C22,Alapadatok!$C22&lt;=45),IF(AND(0&lt;=BG22,BG22&lt;=56),5,IF(AND(57&lt;=BG22,BG22&lt;=62),4,IF(AND(63&lt;=BG22,BG22&lt;=66),3,IF(AND(67&lt;=BG22,BG22&lt;=70),2,1)))),IF(AND(46&lt;=Alapadatok!$C22,Alapadatok!$C22&lt;=55),IF(AND(0&lt;=BG22,BG22&lt;=57),5,IF(AND(58&lt;=BG22,BG22&lt;=63),4,IF(AND(64&lt;=BG22,BG22&lt;=67),3,IF(AND(68&lt;=BG22,BG22&lt;=71),2,1)))),IF(AND(56&lt;=Alapadatok!$C22,Alapadatok!$C22&lt;=65),IF(AND(0&lt;=BG22,BG22&lt;=56),5,IF(AND(57&lt;=BG22,BG22&lt;=61),4,IF(AND(62&lt;=BG22,BG22&lt;=67),3,IF(AND(68&lt;=BG22,BG22&lt;=71),2,1)))),IF(65&lt;Alapadatok!$C22,IF(AND(0&lt;=BG22,BG22&lt;=55),5,IF(AND(56&lt;=BG22,BG22&lt;=61),4,IF(AND(62&lt;=BG22,BG22&lt;=65),3,IF(AND(66&lt;=BG22,BG22&lt;=69),2,1))))))))))</f>
        <v>5</v>
      </c>
      <c r="BI22" s="179">
        <f>Table2[[#This Row],[HRR]]</f>
        <v>48</v>
      </c>
      <c r="BJ22" s="186">
        <f t="shared" ref="BJ22:BJ29" si="6">IF(AND(0&lt;=BI22,BI22&lt;25),1,IF(AND(25&lt;=BI22,BI22&lt;35),2,IF(AND(35&lt;=BI22,BI22&lt;45),3,IF(AND(45&lt;=BI22,BI22&lt;60),4,IF(60&lt;=BI22,5)))))</f>
        <v>4</v>
      </c>
      <c r="BK22" s="186">
        <f>Table2[[#This Row],[FMS pontszám]]</f>
        <v>16</v>
      </c>
      <c r="BL22" s="186" t="str">
        <f>Table2[[#This Row],[FMS szimmetria]]</f>
        <v>szimmetrikus</v>
      </c>
      <c r="BM22" s="192">
        <f t="shared" ref="BM22:BM29" si="7">IF(AND(0&lt;=BK22,BK22&lt;12),1,IF(AND(12&lt;=BK22,BK22&lt;14),2,IF(AND(14&lt;=BK22,BL22="aszimmetrikus"),3,IF(AND(14&lt;=BK22,BK22&lt;16,BL22="szimmetrikus"),4,IF(AND(16&lt;=BK22,BL22="szimmetrikus"),5)))))</f>
        <v>5</v>
      </c>
    </row>
    <row r="23" spans="1:65" x14ac:dyDescent="0.2">
      <c r="A23" s="231" t="s">
        <v>167</v>
      </c>
      <c r="B23" s="44">
        <f>Table2[[#This Row],[Cooper-teszt
(méter)]]</f>
        <v>4000</v>
      </c>
      <c r="C23" s="45" t="str">
        <f>IF(A23=Alapadatok!$A$2,$AJ$2,IF(A23=Alapadatok!$A$3,$AJ$3,IF(A23=Alapadatok!$A$4,$AJ$4,IF(A23=Alapadatok!$A$5,$AJ$5,IF(A23=Alapadatok!$A$6,$AJ$6,IF(A23=Alapadatok!$A$7,$AJ$7,IF(A23=Alapadatok!$A$8,$AJ$8,IF(A23=Alapadatok!$A$9,$AJ$9,IF(A23=Alapadatok!$A$10,$AJ$10,IF(A23=Alapadatok!$A$11,$AJ$11,IF(A23=Alapadatok!$A$12,$AJ$12,IF(A23=Alapadatok!$A$13,$AJ$13,IF(A23=Alapadatok!$A$14,$AJ$14,IF(A23=Alapadatok!$A$15,$AJ$15,IF(A23=Alapadatok!$A$16,$AJ$16,IF(A23=Alapadatok!$A$17,$AJ$17,IF(A23=Alapadatok!$A$18,$AJ$18,IF(A23=Alapadatok!$A$19,$AJ$19,IF(A23=Alapadatok!$A$20,$AJ$20,IF(A23=Alapadatok!$A$21,$AJ$21,IF(A23=Alapadatok!$A$22,$AJ$22,IF(A23=Alapadatok!$A$23,$AJ$23,IF(A23=Alapadatok!$A$24,$AJ$24,IF(A23=Alapadatok!$A$25,$AJ$25,IF(A23=Alapadatok!$A$26,$AJ$26,IF(A23=Alapadatok!$A$27,$AJ$27,IF(A23=Alapadatok!$A$28,$AJ$28,IF(A23=Alapadatok!$A$29,$AJ$29,""))))))))))))))))))))))))))))</f>
        <v/>
      </c>
      <c r="D23" s="45">
        <f>Table2[[#This Row],[Max. fekvőtámasz
(db)]]</f>
        <v>60</v>
      </c>
      <c r="E23" s="45" t="str">
        <f>IF(A23=Alapadatok!$A$2,$AL$2,IF(A23=Alapadatok!$A$3,$AL$3,IF(A23=Alapadatok!$A$4,$AL$4,IF(A23=Alapadatok!$A$5,$AL$5,IF(A23=Alapadatok!$A$6,$AL$6,IF(A23=Alapadatok!$A$7,$AL$7,IF(A23=Alapadatok!$A$8,$AL$8,IF(A23=Alapadatok!$A$9,$AL$9,IF(A23=Alapadatok!$A$10,$AL$10,IF(A23=Alapadatok!$A$11,$AL$11,IF(A23=Alapadatok!$A$12,$AL$12,IF(A23=Alapadatok!$A$13,$AL$13,IF(A23=Alapadatok!$A$14,$AL$14,IF(A23=Alapadatok!$A$15,$AL$15,IF(A23=Alapadatok!$A$16,$AL$16,IF(A23=Alapadatok!$A$17,$AL$17,IF(A23=Alapadatok!$A$18,$AL$18,IF(A23=Alapadatok!$A$19,$AL$19,IF(A23=Alapadatok!$A$20,$AL$20,IF(A23=Alapadatok!$A$21,$AL$21,IF(A23=Alapadatok!$A$22,$AL$22,IF(A23=Alapadatok!$A$23,$AL$23,IF(A23=Alapadatok!$A$24,$AL$24,IF(A23=Alapadatok!$A$25,$AL$25,IF(A23=Alapadatok!$A$26,$AL$26,IF(A23=Alapadatok!$A$27,$AL$27,IF(A23=Alapadatok!$A$28,$AL$28,IF(A23=Alapadatok!$A$29,$AL$29,""))))))))))))))))))))))))))))</f>
        <v/>
      </c>
      <c r="F23" s="45">
        <f>Table2[[#This Row],[Max. guggolás
(db)]]</f>
        <v>60</v>
      </c>
      <c r="G23" s="45" t="str">
        <f>IF(A23=Alapadatok!$A$2,$AN$2,IF(A23=Alapadatok!$A$3,$AN$3,IF(A23=Alapadatok!$A$4,$AN$4,IF(A23=Alapadatok!$A$5,$AN$5,IF(A23=Alapadatok!$A$6,$AN$6,IF(A23=Alapadatok!$A$7,$AN$7,IF(A23=Alapadatok!$A$8,$AN$8,IF(A23=Alapadatok!$A$9,$AN$9,IF(A23=Alapadatok!$A$10,$AN$10,IF(A23=Alapadatok!$A$11,$AN$11,IF(A23=Alapadatok!$A$12,$AN$12,IF(A23=Alapadatok!$A$13,$AN$13,IF(A23=Alapadatok!$A$14,$AN$14,IF(A23=Alapadatok!$A$15,$AN$15,IF(A23=Alapadatok!$A$16,$AN$16,IF(A23=Alapadatok!$A$17,$AN$17,IF(A23=Alapadatok!$A$18,$AN$18,IF(A23=Alapadatok!$A$19,$AN$19,IF(A23=Alapadatok!$A$20,$AN$20,IF(A23=Alapadatok!$A$21,$AN$21,IF(A23=Alapadatok!$A$22,$AN$22,IF(A23=Alapadatok!$A$23,$AN$23,IF(A23=Alapadatok!$A$24,$AN$24,IF(A23=Alapadatok!$A$25,$AN$25,IF(A23=Alapadatok!$A$26,$AN$26,IF(A23=Alapadatok!$A$27,$AN$27,IF(A23=Alapadatok!$A$28,$AN$28,IF(A23=Alapadatok!$A$29,$AN$29,""))))))))))))))))))))))))))))</f>
        <v/>
      </c>
      <c r="H23" s="214">
        <f>Table2[[#This Row],[3RM Padon nyomás
(bal) (testsúly%)]]</f>
        <v>0.5</v>
      </c>
      <c r="I23" s="45" t="str">
        <f>IF(A23=Alapadatok!$A$2,$AP$2,IF(A23=Alapadatok!$A$3,$AP$3,IF(A23=Alapadatok!$A$4,$AP$4,IF(A23=Alapadatok!$A$5,$AP$5,IF(A23=Alapadatok!$A$6,$AP$6,IF(A23=Alapadatok!$A$7,$AP$7,IF(A23=Alapadatok!$A$8,$AP$8,IF(A23=Alapadatok!$A$9,$AP$9,IF(A23=Alapadatok!$A$10,$AP$10,IF(A23=Alapadatok!$A$11,$AP$11,IF(A23=Alapadatok!$A$12,$AP$12,IF(A23=Alapadatok!$A$13,$AP$13,IF(A23=Alapadatok!$A$14,$AP$14,IF(A23=Alapadatok!$A$15,$AP$15,IF(A23=Alapadatok!$A$16,$AP$16,IF(A23=Alapadatok!$A$17,$AP$17,IF(A23=Alapadatok!$A$18,$AP$18,IF(A23=Alapadatok!$A$19,$AP$19,IF(A23=Alapadatok!$A$20,$AP$20,IF(A23=Alapadatok!$A$21,$AP$21,IF(A23=Alapadatok!$A$22,$AP$22,IF(A23=Alapadatok!$A$23,$AP$23,IF(A23=Alapadatok!$A$24,$AP$24,IF(A23=Alapadatok!$A$25,$AP$25,IF(A23=Alapadatok!$A$26,$AP$26,IF(A23=Alapadatok!$A$27,$AP$27,IF(A23=Alapadatok!$A$28,$AP$28,IF(A23=Alapadatok!$A$29,$AP$29,""))))))))))))))))))))))))))))</f>
        <v/>
      </c>
      <c r="J23" s="214">
        <f>Table2[[#This Row],[3RM Padon nyomás
(jobb) (testsúly%)]]</f>
        <v>0.42857142857142855</v>
      </c>
      <c r="K23" s="45" t="str">
        <f>IF(A23=Alapadatok!$A$2,$AR$2,IF(A23=Alapadatok!$A$3,$AR$3,IF(A23=Alapadatok!$A$4,$AR$4,IF(A23=Alapadatok!$A$5,$AR$5,IF(A23=Alapadatok!$A$6,$AR$6,IF(A23=Alapadatok!$A$7,$AR$7,IF(A23=Alapadatok!$A$8,$AR$8,IF(A23=Alapadatok!$A$9,$AR$9,IF(A23=Alapadatok!$A$10,$AR$10,IF(A23=Alapadatok!$A$11,$AR$11,IF(A23=Alapadatok!$A$12,$AR$12,IF(A23=Alapadatok!$A$13,$AR$13,IF(A23=Alapadatok!$A$14,$AR$14,IF(A23=Alapadatok!$A$15,$AR$15,IF(A23=Alapadatok!$A$16,$AR$16,IF(A23=Alapadatok!$A$17,$AR$17,IF(A23=Alapadatok!$A$18,$AR$18,IF(A23=Alapadatok!$A$19,$AR$19,IF(A23=Alapadatok!$A$20,$AR$20,IF(A23=Alapadatok!$A$21,$AR$21,IF(A23=Alapadatok!$A$22,$AR$22,IF(A23=Alapadatok!$A$23,$AR$23,IF(A23=Alapadatok!$A$24,$AR$24,IF(A23=Alapadatok!$A$25,$AR$25,IF(A23=Alapadatok!$A$26,$AR$26,IF(A23=Alapadatok!$A$27,$AR$27,IF(A23=Alapadatok!$A$28,$AR$28,IF(A23=Alapadatok!$A$29,$AR$29,""))))))))))))))))))))))))))))</f>
        <v/>
      </c>
      <c r="L23" s="45" t="str">
        <f>IF(A23=Alapadatok!$A$2,$AS$2,IF(A23=Alapadatok!$A$3,$AS$3,IF(A23=Alapadatok!$A$4,$AS$4,IF(A23=Alapadatok!$A$5,$AS$5,IF(A23=Alapadatok!$A$6,$AS$6,IF(A23=Alapadatok!$A$7,$AS$7,IF(A23=Alapadatok!$A$8,$AS$8,IF(A23=Alapadatok!$A$9,$AS$9,IF(A23=Alapadatok!$A$10,$AS$10,IF(A23=Alapadatok!$A$11,$AS$11,IF(A23=Alapadatok!$A$12,$AS$12,IF(A23=Alapadatok!$A$13,$AS$13,IF(A23=Alapadatok!$A$14,$AS$14,IF(A23=Alapadatok!$A$15,$AS$15,IF(A23=Alapadatok!$A$16,$AS$16,IF(A23=Alapadatok!$A$17,$AS$17,IF(A23=Alapadatok!$A$18,$AS$18,IF(A23=Alapadatok!$A$19,$AS$19,IF(A23=Alapadatok!$A$20,$AS$20,IF(A23=Alapadatok!$A$21,$AS$21,IF(A23=Alapadatok!$A$22,$AS$22,IF(A23=Alapadatok!$A$23,$AS$23,IF(A23=Alapadatok!$A$24,$AS$24,IF(A23=Alapadatok!$A$25,$AS$25,IF(A23=Alapadatok!$A$26,$AS$26,IF(A23=Alapadatok!$A$27,$AS$27,IF(A23=Alapadatok!$A$28,$AS$28,IF(A23=Alapadatok!$A$29,$AS$29,""))))))))))))))))))))))))))))</f>
        <v/>
      </c>
      <c r="M23" s="214">
        <f>Table2[[#This Row],[3RM Egylábas deadlift
(bal) (testsúly%)]]</f>
        <v>1</v>
      </c>
      <c r="N23" s="45" t="str">
        <f>IF(A23=Alapadatok!$A$2,$AU$2,IF(A23=Alapadatok!$A$3,$AU$3,IF(A23=Alapadatok!$A$4,$AU$4,IF(A23=Alapadatok!$A$5,$AU$5,IF(A23=Alapadatok!$A$6,$AU$6,IF(A23=Alapadatok!$A$7,$AU$7,IF(A23=Alapadatok!$A$8,$AU$8,IF(A23=Alapadatok!$A$9,$AU$9,IF(A23=Alapadatok!$A$10,$AU$10,IF(A23=Alapadatok!$A$11,$AU$11,IF(A23=Alapadatok!$A$12,$AU$12,IF(A23=Alapadatok!$A$13,$AU$13,IF(A23=Alapadatok!$A$14,$AU$14,IF(A23=Alapadatok!$A$15,$AU$15,IF(A23=Alapadatok!$A$16,$AU$16,IF(A23=Alapadatok!$A$17,$AU$17,IF(A23=Alapadatok!$A$18,$AU$18,IF(A23=Alapadatok!$A$19,$AU$19,IF(A23=Alapadatok!$A$20,$AU$20,IF(A23=Alapadatok!$A$21,$AU$21,IF(A23=Alapadatok!$A$22,$AU$22,IF(A23=Alapadatok!$A$23,$AU$23,IF(A23=Alapadatok!$A$24,$AU$24,IF(A23=Alapadatok!$A$25,$AU$25,IF(A23=Alapadatok!$A$26,$AU$26,IF(A23=Alapadatok!$A$27,$AU$27,IF(A23=Alapadatok!$A$28,$AU$28,IF(A23=Alapadatok!$A$29,$AU$29,""))))))))))))))))))))))))))))</f>
        <v/>
      </c>
      <c r="O23" s="215">
        <f>Table2[[#This Row],[3RM Egylábas deadlift
(jobb) (testsúly%)]]</f>
        <v>0.8571428571428571</v>
      </c>
      <c r="P23" s="216" t="str">
        <f>IF(A23=Alapadatok!$A$2,$AW$2,IF(A23=Alapadatok!$A$3,$AW$3,IF(A23=Alapadatok!$A$4,$AW$4,IF(A23=Alapadatok!$A$5,$AW$5,IF(A23=Alapadatok!$A$6,$AW$6,IF(A23=Alapadatok!$A$7,$AW$7,IF(A23=Alapadatok!$A$8,$AW$8,IF(A23=Alapadatok!$A$9,$AW$9,IF(A23=Alapadatok!$A$10,$AW$10,IF(A23=Alapadatok!$A$11,$AW$11,IF(A23=Alapadatok!$A$12,$AW$12,IF(A23=Alapadatok!$A$13,$AW$13,IF(A23=Alapadatok!$A$14,$AW$14,IF(A23=Alapadatok!$A$15,$AW$15,IF(A23=Alapadatok!$A$16,$AW$16,IF(A23=Alapadatok!$A$17,$AW$17,IF(A23=Alapadatok!$A$18,$AW$18,IF(A23=Alapadatok!$A$19,$AW$19,IF(A23=Alapadatok!$A$20,$AW$20,IF(A23=Alapadatok!$A$21,$AW$21,IF(A23=Alapadatok!$A$22,$AW$22,IF(A23=Alapadatok!$A$23,$AW$23,IF(A23=Alapadatok!$A$24,$AW$24,IF(A23=Alapadatok!$A$25,$AW$25,IF(A23=Alapadatok!$A$26,$AW$26,IF(A23=Alapadatok!$A$27,$AW$27,IF(A23=Alapadatok!$A$28,$AW$28,IF(A23=Alapadatok!$A$29,$AW$29,""))))))))))))))))))))))))))))</f>
        <v/>
      </c>
      <c r="Q23" s="216" t="str">
        <f>IF(A23=Alapadatok!$A$2,$AX$2,IF(A23=Alapadatok!$A$3,$AX$3,IF(A23=Alapadatok!$A$4,$AX$4,IF(A23=Alapadatok!$A$5,$AX$5,IF(A23=Alapadatok!$A$6,$AX$6,IF(A23=Alapadatok!$A$7,$AX$7,IF(A23=Alapadatok!$A$8,$AX$8,IF(A23=Alapadatok!$A$9,$AX$9,IF(A23=Alapadatok!$A$10,$AX$10,IF(A23=Alapadatok!$A$11,$AX$11,IF(A23=Alapadatok!$A$12,$AX$12,IF(A23=Alapadatok!$A$13,$AX$13,IF(A23=Alapadatok!$A$14,$AX$14,IF(A23=Alapadatok!$A$15,$AX$15,IF(A23=Alapadatok!$A$16,$AX$16,IF(A23=Alapadatok!$A$17,$AX$17,IF(A23=Alapadatok!$A$18,$AX$18,IF(A23=Alapadatok!$A$19,$AX$19,IF(A23=Alapadatok!$A$20,$AX$20,IF(A23=Alapadatok!$A$21,$AX$21,IF(A23=Alapadatok!$A$22,$AX$22,IF(A23=Alapadatok!$A$23,$AX$23,IF(A23=Alapadatok!$A$24,$AX$24,IF(A23=Alapadatok!$A$25,$AX$25,IF(A23=Alapadatok!$A$26,$AX$26,IF(A23=Alapadatok!$A$27,$AX$27,IF(A23=Alapadatok!$A$28,$AX$28,IF(A23=Alapadatok!$A$29,$AX$29,""))))))))))))))))))))))))))))</f>
        <v/>
      </c>
      <c r="R23" s="45">
        <f>Table2[[#This Row],[Súlypontemelkedés
(cm)]]</f>
        <v>40</v>
      </c>
      <c r="S23" s="221" t="str">
        <f>IF(A23=Alapadatok!$A$2,$AZ$2,IF(A23=Alapadatok!$A$3,$AZ$3,IF(A23=Alapadatok!$A$4,$AZ$4,IF(A23=Alapadatok!$A$5,$AZ$5,IF(A23=Alapadatok!$A$6,$AZ$6,IF(A23=Alapadatok!$A$7,$AZ$7,IF(A23=Alapadatok!$A$8,$AZ$8,IF(A23=Alapadatok!$A$9,$AZ$9,IF(A23=Alapadatok!$A$10,$AZ$10,IF(A23=Alapadatok!$A$11,$AZ$11,IF(A23=Alapadatok!$A$12,$AZ$12,IF(A23=Alapadatok!$A$13,$AZ$13,IF(A23=Alapadatok!$A$14,$AZ$14,IF(A23=Alapadatok!$A$15,$AZ$15,IF(A23=Alapadatok!$A$16,$AZ$16,IF(A23=Alapadatok!$A$17,$AZ$17,IF(A23=Alapadatok!$A$18,$AZ$18,IF(A23=Alapadatok!$A$19,$AZ$19,IF(A23=Alapadatok!$A$20,$AZ$20,IF(A23=Alapadatok!$A$21,$AZ$21,IF(A23=Alapadatok!$A$22,$AZ$22,IF(A23=Alapadatok!$A$23,$AZ$23,IF(A23=Alapadatok!$A$24,$AZ$24,IF(A23=Alapadatok!$A$25,$AZ$25,IF(A23=Alapadatok!$A$26,$AZ$26,IF(A23=Alapadatok!$A$27,$AZ$27,IF(A23=Alapadatok!$A$28,$AZ$28,IF(A23=Alapadatok!$A$29,$AZ$29,""))))))))))))))))))))))))))))</f>
        <v/>
      </c>
      <c r="T23" s="45">
        <f>Table2[[#This Row],[10 mp fekvőtámasz
(db)]]</f>
        <v>20</v>
      </c>
      <c r="U23" s="44" t="str">
        <f>IF(A23=Alapadatok!$A$2,$BB$2,IF(A23=Alapadatok!$A$3,$BB$3,IF(A23=Alapadatok!$A$4,$BB$4,IF(A23=Alapadatok!$A$5,$BB$5,IF(A23=Alapadatok!$A$6,$BB$6,IF(A23=Alapadatok!$A$7,$BB$7,IF(A23=Alapadatok!$A$8,$BB$8,IF(A23=Alapadatok!$A$9,$BB$9,IF(A23=Alapadatok!$A$10,$BB$10,IF(A23=Alapadatok!$A$11,$BB$11,IF(A23=Alapadatok!$A$12,$BB$12,IF(A23=Alapadatok!$A$13,$BB$13,IF(A23=Alapadatok!$A$14,$BB$14,IF(A23=Alapadatok!$A$15,$BB$15,IF(A23=Alapadatok!$A$16,$BB$16,IF(A23=Alapadatok!$A$17,$BB$17,IF(A23=Alapadatok!$A$18,$BB$18,IF(A23=Alapadatok!$A$19,$BB$19,IF(A23=Alapadatok!$A$20,$BB$20,IF(A23=Alapadatok!$A$21,$BB$21,IF(A23=Alapadatok!$A$22,$BB$22,IF(A23=Alapadatok!$A$23,$BB$23,IF(A23=Alapadatok!$A$24,$BB$24,IF(A23=Alapadatok!$A$25,$BB$25,IF(A23=Alapadatok!$A$26,$BB$26,IF(A23=Alapadatok!$A$27,$BB$27,IF(A23=Alapadatok!$A$28,$BB$28,IF(A23=Alapadatok!$A$29,$BB$29,""))))))))))))))))))))))))))))</f>
        <v/>
      </c>
      <c r="V23" s="44">
        <f>Table2[[#This Row],[3x Súlypontemelkedés
(összesen) (cm)]]</f>
        <v>120</v>
      </c>
      <c r="W23" s="44" t="str">
        <f>IF(A23=Alapadatok!$A$2,$BD$2,IF(A23=Alapadatok!$A$3,$BD$3,IF(A23=Alapadatok!$A$4,$BD$4,IF(A23=Alapadatok!$A$5,$BD$5,IF(A23=Alapadatok!$A$6,$BD$6,IF(A23=Alapadatok!$A$7,$BD$7,IF(A23=Alapadatok!$A$8,$BD$8,IF(A23=Alapadatok!$A$9,$BD$9,IF(A23=Alapadatok!$A$10,$BD$10,IF(A23=Alapadatok!$A$11,$BD$11,IF(A23=Alapadatok!$A$12,$BD$12,IF(A23=Alapadatok!$A$13,$BD$13,IF(A23=Alapadatok!$A$14,$BD$14,IF(A23=Alapadatok!$A$15,$BD$15,IF(A23=Alapadatok!$A$16,$BD$16,IF(A23=Alapadatok!$A$17,$BD$17,IF(A23=Alapadatok!$A$18,$BD$18,IF(A23=Alapadatok!$A$19,$BD$19,IF(A23=Alapadatok!$A$20,$BD$20,IF(A23=Alapadatok!$A$21,$BD$21,IF(A23=Alapadatok!$A$22,$BD$22,IF(A23=Alapadatok!$A$23,$BD$23,IF(A23=Alapadatok!$A$24,$BD$24,IF(A23=Alapadatok!$A$25,$BD$25,IF(A23=Alapadatok!$A$26,$BD$26,IF(A23=Alapadatok!$A$27,$BD$27,IF(A23=Alapadatok!$A$28,$BD$28,IF(A23=Alapadatok!$A$29,$BD$29,""))))))))))))))))))))))))))))</f>
        <v/>
      </c>
      <c r="X23" s="44">
        <f>Table2[[#This Row],[3x 10 mp fekvőtámasz
(összesen) (db)]]</f>
        <v>60</v>
      </c>
      <c r="Y23" s="44" t="str">
        <f>IF(A23=Alapadatok!$A$2,$BF$2,IF(A23=Alapadatok!$A$3,$BF$3,IF(A23=Alapadatok!$A$4,$BF$4,IF(A23=Alapadatok!$A$5,$BF$5,IF(A23=Alapadatok!$A$6,$BF$6,IF(A23=Alapadatok!$A$7,$BF$7,IF(A23=Alapadatok!$A$8,$BF$8,IF(A23=Alapadatok!$A$9,$BF$9,IF(A23=Alapadatok!$A$10,$BF$10,IF(A23=Alapadatok!$A$11,$BF$11,IF(A23=Alapadatok!$A$12,$BF$12,IF(A23=Alapadatok!$A$13,$BF$13,IF(A23=Alapadatok!$A$14,$BF$14,IF(A23=Alapadatok!$A$15,$BF$15,IF(A23=Alapadatok!$A$16,$BF$16,IF(A23=Alapadatok!$A$17,$BF$17,IF(A23=Alapadatok!$A$18,$BF$18,IF(A23=Alapadatok!$A$19,$BF$19,IF(A23=Alapadatok!$A$20,$BF$20,IF(A23=Alapadatok!$A$21,$BF$21,IF(A23=Alapadatok!$A$22,$BF$22,IF(A23=Alapadatok!$A$23,$BF$23,IF(A23=Alapadatok!$A$24,$BF$24,IF(A23=Alapadatok!$A$25,$BF$25,IF(A23=Alapadatok!$A$26,$BF$26,IF(A23=Alapadatok!$A$27,$BF$27,IF(A23=Alapadatok!$A$28,$BF$28,IF(A23=Alapadatok!$A$29,$BF$29,""))))))))))))))))))))))))))))</f>
        <v/>
      </c>
      <c r="Z23" s="217">
        <f>Table2[[#This Row],[RHR]]</f>
        <v>58</v>
      </c>
      <c r="AA23" s="45" t="str">
        <f>IF(A23=Alapadatok!$A$2,$BH$2,IF(A23=Alapadatok!$A$3,$BH$3,IF(A23=Alapadatok!$A$4,$BH$4,IF(A23=Alapadatok!$A$5,$BH$5,IF(A23=Alapadatok!$A$6,$BH$6,IF(A23=Alapadatok!$A$7,$BH$7,IF(A23=Alapadatok!$A$8,$BH$8,IF(A23=Alapadatok!$A$9,$BH$9,IF(A23=Alapadatok!$A$10,$BH$10,IF(A23=Alapadatok!$A$11,$BH$11,IF(A23=Alapadatok!$A$12,$BH$12,IF(A23=Alapadatok!$A$13,$BH$13,IF(A23=Alapadatok!$A$14,$BH$14,IF(A23=Alapadatok!$A$15,$BH$15,IF(A23=Alapadatok!$A$16,$BH$16,IF(A23=Alapadatok!$A$17,$BH$17,IF(A23=Alapadatok!$A$18,$BH$18,IF(A23=Alapadatok!$A$19,$BH$19,IF(A23=Alapadatok!$A$20,$BH$20,IF(A23=Alapadatok!$A$21,$BH$21,IF(A23=Alapadatok!$A$22,$BH$22,IF(A23=Alapadatok!$A$23,$BH$23,IF(A23=Alapadatok!$A$24,$BH$24,IF(A23=Alapadatok!$A$25,$BH$25,IF(A23=Alapadatok!$A$26,$BH$26,IF(A23=Alapadatok!$A$27,$BH$27,IF(A23=Alapadatok!$A$28,$BH$28,IF(A23=Alapadatok!$A$29,$BH$29,""))))))))))))))))))))))))))))</f>
        <v/>
      </c>
      <c r="AB23" s="44">
        <f>Table2[[#This Row],[HRR]]</f>
        <v>31</v>
      </c>
      <c r="AC23" s="45" t="str">
        <f>IF(A23=Alapadatok!$A$2,$BJ$2,IF(A23=Alapadatok!$A$3,$BJ$3,IF(A23=Alapadatok!$A$4,$BJ$4,IF(A23=Alapadatok!$A$5,$BJ$5,IF(A23=Alapadatok!$A$6,$BJ$6,IF(A23=Alapadatok!$A$7,$BJ$7,IF(A23=Alapadatok!$A$8,$BJ$8,IF(A23=Alapadatok!$A$9,$BJ$9,IF(A23=Alapadatok!$A$10,$BJ$10,IF(A23=Alapadatok!$A$11,$BJ$11,IF(A23=Alapadatok!$A$12,$BJ$12,IF(A23=Alapadatok!$A$13,$BJ$13,IF(A23=Alapadatok!$A$14,$BJ$14,IF(A23=Alapadatok!$A$15,$BJ$15,IF(A23=Alapadatok!$A$16,$BJ$16,IF(A23=Alapadatok!$A$17,$BJ$17,IF(A23=Alapadatok!$A$18,$BJ$18,IF(A23=Alapadatok!$A$19,$BJ$19,IF(A23=Alapadatok!$A$20,$BJ$20,IF(A23=Alapadatok!$A$21,$BJ$21,IF(A23=Alapadatok!$A$22,$BJ$22,IF(A23=Alapadatok!$A$23,$BJ$23,IF(A23=Alapadatok!$A$24,$BJ$24,IF(A23=Alapadatok!$A$25,$BJ$25,IF(A23=Alapadatok!$A$26,$BJ$26,IF(A23=Alapadatok!$A$27,$BJ$27,IF(A23=Alapadatok!$A$28,$BJ$28,IF(A23=Alapadatok!$A$29,$BJ$29,""))))))))))))))))))))))))))))</f>
        <v/>
      </c>
      <c r="AD23" s="45">
        <f>Table2[[#This Row],[FMS pontszám]]</f>
        <v>16</v>
      </c>
      <c r="AE23" s="45" t="str">
        <f>Table2[[#This Row],[FMS szimmetria]]</f>
        <v>aszimmetrikus</v>
      </c>
      <c r="AF23" s="218" t="str">
        <f>IF(A23=Alapadatok!$A$2,$BM$2,IF(A23=Alapadatok!$A$3,$BM$3,IF(A23=Alapadatok!$A$4,$BM$4,IF(A23=Alapadatok!$A$5,$BM$5,IF(A23=Alapadatok!$A$6,$BM$6,IF(A23=Alapadatok!$A$7,$BM$7,IF(A23=Alapadatok!$A$8,$BM$8,IF(A23=Alapadatok!$A$9,$BM$9,IF(A23=Alapadatok!$A$10,$BM$10,IF(A23=Alapadatok!$A$11,$BM$11,IF(A23=Alapadatok!$A$12,$BM$12,IF(A23=Alapadatok!$A$13,$BM$13,IF(A23=Alapadatok!$A$14,$BM$14,IF(A23=Alapadatok!$A$15,$BM$15,IF(A23=Alapadatok!$A$16,$BM$16,IF(A23=Alapadatok!$A$17,$BM$17,IF(A23=Alapadatok!$A$18,$BM$18,IF(A23=Alapadatok!$A$19,$BM$19,IF(A23=Alapadatok!$A$20,$BM$20,IF(A23=Alapadatok!$A$21,$BM$21,IF(A23=Alapadatok!$A$22,$BM$22,IF(A23=Alapadatok!$A$23,$BM$23,IF(A23=Alapadatok!$A$24,$BM$24,IF(A23=Alapadatok!$A$25,$BM$25,IF(A23=Alapadatok!$A$26,$BM$26,IF(A23=Alapadatok!$A$27,$BM$27,IF(A23=Alapadatok!$A$28,$BM$28,IF(A23=Alapadatok!$A$29,$BM$29,""))))))))))))))))))))))))))))</f>
        <v/>
      </c>
      <c r="AH23">
        <f>Alapadatok!A23</f>
        <v>0</v>
      </c>
      <c r="AI23" s="172">
        <f>Table2[[#This Row],[VO2max]]</f>
        <v>78.137715179968708</v>
      </c>
      <c r="AJ23" s="170">
        <f>IF(Alapadatok!$B23="férfi",IF(Alapadatok!$C23&lt;=29,IF(AND(0&lt;=AI23,AI23&lt;42),1,IF(AND(42&lt;=AI23,AI23&lt;46),2,IF(AND(46&lt;=AI23,AI23&lt;51),3,IF(AND(51&lt;=AI23,AI23&lt;55),4,5)))),IF(AND(30&lt;=Alapadatok!$C23,Alapadatok!$C23&lt;=39),IF(AND(0&lt;=AI23,AI23&lt;41),1,IF(AND(41&lt;=AI23,AI23&lt;44),2,IF(AND(44&lt;=AI23,AI23&lt;48),3,IF(AND(48&lt;=AI23,AI23&lt;53),4,5)))),IF(AND(40&lt;=Alapadatok!$C23,Alapadatok!$C23&lt;=49),IF(AND(0&lt;=AI23,AI23&lt;38),1,IF(AND(38&lt;=AI23,AI23&lt;42),2,IF(AND(42&lt;=AI23,AI23&lt;46),3,IF(AND(46&lt;=AI23,AI23&lt;52),4,5)))),IF(AND(50&lt;=Alapadatok!$C23,Alapadatok!$C23&lt;=59),IF(AND(0&lt;=AI23,AI23&lt;35),1,IF(AND(35&lt;=AI23,AI23&lt;38),2,IF(AND(38&lt;=AI23,AI23&lt;43),3,IF(AND(43&lt;=AI23,AI23&lt;49),4,5)))),IF(60&lt;=Alapadatok!$C23,IF(AND(0&lt;=AI23,AI23&lt;31),1,IF(AND(31&lt;=AI23,AI23&lt;35),2,IF(AND(35&lt;=AI23,AI23&lt;39),3,IF(AND(39&lt;=AI23,AI23&lt;45),4,5))))))))),IF(Alapadatok!$C23&lt;=29,IF(AND(0&lt;=AI23,AI23&lt;36),1,IF(AND(36&lt;=AI23,AI23&lt;40),2,IF(AND(40&lt;=AI23,AI23&lt;44),3,IF(AND(44&lt;=AI23,AI23&lt;49),4,5)))),IF(AND(30&lt;=Alapadatok!$C23,Alapadatok!$C23&lt;=39),IF(AND(0&lt;=AI23,AI23&lt;34),1,IF(AND(34&lt;=AI23,AI23&lt;37),2,IF(AND(37&lt;=AI23,AI23&lt;41),3,IF(AND(41&lt;=AI23,AI23&lt;45),4,5)))),IF(AND(40&lt;=Alapadatok!$C23,Alapadatok!$C23&lt;=49),IF(AND(0&lt;=AI23,AI23&lt;32),1,IF(AND(32&lt;=AI23,AI23&lt;35),2,IF(AND(35&lt;=AI23,AI23&lt;39),3,IF(AND(39&lt;=AI23,AI23&lt;44),4,5)))),IF(AND(50&lt;=Alapadatok!$C23,Alapadatok!$C23&lt;=59),IF(AND(0&lt;=AI23,AI23&lt;25),1,IF(AND(25&lt;=AI23,AI23&lt;29),2,IF(AND(29&lt;=AI23,AI23&lt;31),3,IF(AND(31&lt;=AI23,AI23&lt;34),4,5)))),IF(60&lt;=Alapadatok!$C23,IF(AND(0&lt;=AI23,AI23&lt;26),1,IF(AND(26&lt;=AI23,AI23&lt;29),2,IF(AND(29&lt;=AI23,AI23&lt;32),3,IF(AND(32&lt;=AI23,AI23&lt;35),4,5))))))))))</f>
        <v>5</v>
      </c>
      <c r="AK23" s="176">
        <f>Table2[[#This Row],[Max. fekvőtámasz
(db)]]</f>
        <v>60</v>
      </c>
      <c r="AL23" s="175">
        <f>IF(Alapadatok!$B23="férfi",IF(AND(0&lt;AK23,AK23&lt;60),1,IF(AND(60&lt;=AK23,AK23&lt;80),2,IF(AND(80&lt;=AK23,AK23&lt;100),3,IF(AND(100&lt;=AK23,AK23&lt;115),4,IF(115&lt;=AK23,5))))),IF(AND(0&lt;AK23,AK23&lt;60),1,IF(AND(60&lt;=AK23,AK23&lt;80),2,IF(AND(80&lt;=AK23,AK23&lt;100),3,IF(AND(100&lt;=AK23,AK23&lt;115),4,IF(115&lt;=AK23,5))))))</f>
        <v>2</v>
      </c>
      <c r="AM23" s="176">
        <f>Table2[[#This Row],[Max. guggolás
(db)]]</f>
        <v>60</v>
      </c>
      <c r="AN23" s="175">
        <f>IF(Alapadatok!$B23="férfi",IF(AND(0&lt;AM23,AM23&lt;60),1,IF(AND(60&lt;=AM23,AM23&lt;80),2,IF(AND(80&lt;=AM23,AM23&lt;100),3,IF(AND(100&lt;=AM23,AM23&lt;115),4,IF(115&lt;=AM23,5))))),IF(AND(0&lt;AM23,AM23&lt;40),1,IF(AND(40&lt;=AM23,AM23&lt;60),2,IF(AND(60&lt;=AM23,AM23&lt;80),3,IF(AND(80&lt;=AM23,AM23&lt;100),4,IF(100&lt;=AM23,5))))))</f>
        <v>2</v>
      </c>
      <c r="AO23" s="177">
        <f>Table2[[#This Row],[3RM Padon nyomás
(bal) (testsúly%)]]</f>
        <v>0.5</v>
      </c>
      <c r="AP23" s="176">
        <f>IF(Alapadatok!$B23="férfi",IF(AND(0&lt;=AO23,AO23&lt;0.2),1,IF(AND(0.2&lt;=AO23,AO23&lt;0.25),2,IF(AND(0.25&lt;=AO23,AO23&lt;0.3),3,IF(AND(0.3&lt;=AO23,AO23&lt;0.35),4,IF(0.35&lt;=AO23,5))))),IF(AND(0&lt;=AO23,AO23&lt;0.1),1,IF(AND(0.1&lt;=AO23,AO23&lt;0.15),2,IF(AND(0.15&lt;=AO23,AO23&lt;0.2),3,IF(AND(0.2&lt;=AO23,AO23&lt;0.25),4,IF(0.25&lt;=AO23,5))))))</f>
        <v>5</v>
      </c>
      <c r="AQ23" s="177">
        <f>Table2[[#This Row],[3RM Padon nyomás
(jobb) (testsúly%)]]</f>
        <v>0.42857142857142855</v>
      </c>
      <c r="AR23" s="176">
        <f>IF(Alapadatok!$B23="férfi",IF(AND(0&lt;=AQ23,AQ23&lt;0.2),1,IF(AND(0.2&lt;=AQ23,AQ23&lt;0.25),2,IF(AND(0.25&lt;=AQ23,AQ23&lt;0.3),3,IF(AND(0.3&lt;=AQ23,AQ23&lt;0.35),4,IF(0.35&lt;=AQ23,5))))),IF(AND(0&lt;=AQ23,AQ23&lt;0.1),1,IF(AND(0.1&lt;=AQ23,AQ23&lt;0.15),2,IF(AND(0.15&lt;=AQ23,AQ23&lt;0.2),3,IF(AND(0.2&lt;=AQ23,AQ23&lt;0.25),4,IF(0.25&lt;=AQ23,5))))))</f>
        <v>5</v>
      </c>
      <c r="AS23" s="176">
        <f t="shared" si="4"/>
        <v>5</v>
      </c>
      <c r="AT23" s="177">
        <f>Table2[[#This Row],[3RM Egylábas deadlift
(bal) (testsúly%)]]</f>
        <v>1</v>
      </c>
      <c r="AU23" s="175">
        <f>IF(Alapadatok!$B23="férfi",IF(AND(0&lt;=AT23,AT23&lt;0.8),1,IF(AND(0.8&lt;=AT23,AT23&lt;0.85),2,IF(AND(0.85&lt;=AT23,AT23&lt;0.9),3,IF(AND(0.9&lt;=AT23,AT23&lt;1),4,IF(1&lt;=AT23,5))))),IF(AND(0&lt;=AT23,AT23&lt;0.6),1,IF(AND(0.6&lt;=AT23,AT23&lt;0.65),2,IF(AND(0.65&lt;=AT23,AT23&lt;0.7),3,IF(AND(0.7&lt;=AT23,AT23&lt;0.75),4,IF(0.75&lt;=AT23,5))))))</f>
        <v>5</v>
      </c>
      <c r="AV23" s="178">
        <f>Table2[[#This Row],[3RM Egylábas deadlift
(jobb) (testsúly%)]]</f>
        <v>0.8571428571428571</v>
      </c>
      <c r="AW23" s="175">
        <f>IF(Alapadatok!$B23="férfi",IF(AND(0&lt;=AV23,AV23&lt;0.8),1,IF(AND(0.8&lt;=AV23,AV23&lt;0.85),2,IF(AND(0.85&lt;=AV23,AV23&lt;0.9),3,IF(AND(0.9&lt;=AV23,AV23&lt;1),4,IF(1&lt;=AV23,5))))),IF(AND(0&lt;=AV23,AV23&lt;0.6),1,IF(AND(0.6&lt;=AV23,AV23&lt;0.65),2,IF(AND(0.65&lt;=AV23,AV23&lt;0.7),3,IF(AND(0.7&lt;=AV23,AV23&lt;0.75),4,IF(0.75&lt;=AV23,5))))))</f>
        <v>3</v>
      </c>
      <c r="AX23" s="175">
        <f t="shared" si="5"/>
        <v>4</v>
      </c>
      <c r="AY23" s="176">
        <f>Table2[[#This Row],[Súlypontemelkedés
(cm)]]</f>
        <v>40</v>
      </c>
      <c r="AZ23" s="176">
        <f>IF(Alapadatok!$B23="férfi",IF(AND(0&lt;=AY23,AY23&lt;31),1,IF(AND(31&lt;=AY23,AY23&lt;41),2,IF(AND(41&lt;=AY23,AY23&lt;51),3,IF(AND(51&lt;=AY23,AY23&lt;61),4,IF(61&lt;=AY23,5))))),IF(AND(0&lt;=AY23,AY23&lt;21),1,IF(AND(21&lt;=AY23,AY23&lt;31),2,IF(AND(31&lt;=AY23,AY23&lt;41),3,IF(AND(41&lt;=AY23,AY23&lt;51),4,IF(51&lt;=AY23,5))))))</f>
        <v>2</v>
      </c>
      <c r="BA23" s="176">
        <f>Table2[[#This Row],[10 mp fekvőtámasz
(db)]]</f>
        <v>20</v>
      </c>
      <c r="BB23" s="179">
        <f>IF(Alapadatok!$B23="férfi",IF(AND(0&lt;=BA23,BA23&lt;12),1,IF(AND(12&lt;=BA23,BA23&lt;15),2,IF(AND(15&lt;=BA23,BA23&lt;20),3,IF(AND(20&lt;=BA23,BA23&lt;25),4,IF(25&lt;=BA23,5))))),IF(AND(0&lt;=BA23,BA23&lt;10),1,IF(AND(10&lt;=BA23,BA23&lt;12),2,IF(AND(12&lt;=BA23,BA23&lt;16),3,IF(AND(16&lt;=BA23,BA23&lt;20),4,IF(20&lt;=BA23,5))))))</f>
        <v>4</v>
      </c>
      <c r="BC23" s="179">
        <f>Table2[[#This Row],[3x Súlypontemelkedés
(összesen) (cm)]]</f>
        <v>120</v>
      </c>
      <c r="BD23" s="179">
        <f>IF(Alapadatok!$B23="férfi",IF(AND(0&lt;=BC23,BC23&lt;82),1,IF(AND(82&lt;=BC23,BC23&lt;109),2,IF(AND(109&lt;=BC23,BC23&lt;136),3,IF(AND(136&lt;=BC23,BC23&lt;163),4,IF(163&lt;=BC23,5))))),IF(AND(0&lt;=BC23,BC23&lt;53),1,IF(AND(53&lt;=BC23,BC23&lt;82),2,IF(AND(82&lt;=BC23,BC23&lt;109),3,IF(AND(109&lt;=BC23,BC23&lt;136),4,IF(136&lt;=BC23,5))))))</f>
        <v>3</v>
      </c>
      <c r="BE23" s="179">
        <f>Table2[[#This Row],[3x 10 mp fekvőtámasz
(összesen) (db)]]</f>
        <v>60</v>
      </c>
      <c r="BF23" s="179">
        <f>IF(Alapadatok!$B23="férfi",IF(AND(0&lt;=BE23,BE23&lt;32),1,IF(AND(32&lt;=BE23,BE23&lt;41),2,IF(AND(41&lt;=BE23,BE23&lt;54),3,IF(AND(54&lt;=BE23,BE23&lt;68),4,IF(68&lt;=BE23,5))))),IF(AND(0&lt;=BE23,BE23&lt;27),1,IF(AND(27&lt;=BE23,BE23&lt;32),2,IF(AND(32&lt;=BE23,BE23&lt;43),3,IF(AND(43&lt;=BE23,BE23&lt;54),4,IF(54&lt;=BE23,5))))))</f>
        <v>4</v>
      </c>
      <c r="BG23" s="179">
        <f>Table2[[#This Row],[RHR]]</f>
        <v>58</v>
      </c>
      <c r="BH23" s="186">
        <f>IF(Alapadatok!$C23&lt;=25,IF(AND(0&lt;=BG23,BG23&lt;=55),5,IF(AND(56&lt;=BG23,BG23&lt;=61),4,IF(AND(62&lt;=BG23,BG23&lt;=65),3,IF(AND(66&lt;=BG23,BG23&lt;=69),2,1)))),IF(AND(26&lt;=Alapadatok!$C23,Alapadatok!$C23&lt;=35),IF(AND(0&lt;=BG23,BG23&lt;=54),5,IF(AND(55&lt;=BG23,BG23&lt;=61),4,IF(AND(62&lt;=BG23,BG23&lt;=65),3,IF(AND(66&lt;=BG23,BG23&lt;=70),2,1)))),IF(AND(36&lt;=Alapadatok!$C23,Alapadatok!$C23&lt;=45),IF(AND(0&lt;=BG23,BG23&lt;=56),5,IF(AND(57&lt;=BG23,BG23&lt;=62),4,IF(AND(63&lt;=BG23,BG23&lt;=66),3,IF(AND(67&lt;=BG23,BG23&lt;=70),2,1)))),IF(AND(46&lt;=Alapadatok!$C23,Alapadatok!$C23&lt;=55),IF(AND(0&lt;=BG23,BG23&lt;=57),5,IF(AND(58&lt;=BG23,BG23&lt;=63),4,IF(AND(64&lt;=BG23,BG23&lt;=67),3,IF(AND(68&lt;=BG23,BG23&lt;=71),2,1)))),IF(AND(56&lt;=Alapadatok!$C23,Alapadatok!$C23&lt;=65),IF(AND(0&lt;=BG23,BG23&lt;=56),5,IF(AND(57&lt;=BG23,BG23&lt;=61),4,IF(AND(62&lt;=BG23,BG23&lt;=67),3,IF(AND(68&lt;=BG23,BG23&lt;=71),2,1)))),IF(65&lt;Alapadatok!$C23,IF(AND(0&lt;=BG23,BG23&lt;=55),5,IF(AND(56&lt;=BG23,BG23&lt;=61),4,IF(AND(62&lt;=BG23,BG23&lt;=65),3,IF(AND(66&lt;=BG23,BG23&lt;=69),2,1))))))))))</f>
        <v>4</v>
      </c>
      <c r="BI23" s="179">
        <f>Table2[[#This Row],[HRR]]</f>
        <v>31</v>
      </c>
      <c r="BJ23" s="186">
        <f t="shared" si="6"/>
        <v>2</v>
      </c>
      <c r="BK23" s="186">
        <f>Table2[[#This Row],[FMS pontszám]]</f>
        <v>16</v>
      </c>
      <c r="BL23" s="186" t="str">
        <f>Table2[[#This Row],[FMS szimmetria]]</f>
        <v>aszimmetrikus</v>
      </c>
      <c r="BM23" s="192">
        <f t="shared" si="7"/>
        <v>3</v>
      </c>
    </row>
    <row r="24" spans="1:65" x14ac:dyDescent="0.2">
      <c r="A24" s="231" t="s">
        <v>154</v>
      </c>
      <c r="B24" s="44">
        <f>Table2[[#This Row],[Cooper-teszt
(méter)]]</f>
        <v>3500</v>
      </c>
      <c r="C24" s="45" t="str">
        <f>IF(A24=Alapadatok!$A$2,$AJ$2,IF(A24=Alapadatok!$A$3,$AJ$3,IF(A24=Alapadatok!$A$4,$AJ$4,IF(A24=Alapadatok!$A$5,$AJ$5,IF(A24=Alapadatok!$A$6,$AJ$6,IF(A24=Alapadatok!$A$7,$AJ$7,IF(A24=Alapadatok!$A$8,$AJ$8,IF(A24=Alapadatok!$A$9,$AJ$9,IF(A24=Alapadatok!$A$10,$AJ$10,IF(A24=Alapadatok!$A$11,$AJ$11,IF(A24=Alapadatok!$A$12,$AJ$12,IF(A24=Alapadatok!$A$13,$AJ$13,IF(A24=Alapadatok!$A$14,$AJ$14,IF(A24=Alapadatok!$A$15,$AJ$15,IF(A24=Alapadatok!$A$16,$AJ$16,IF(A24=Alapadatok!$A$17,$AJ$17,IF(A24=Alapadatok!$A$18,$AJ$18,IF(A24=Alapadatok!$A$19,$AJ$19,IF(A24=Alapadatok!$A$20,$AJ$20,IF(A24=Alapadatok!$A$21,$AJ$21,IF(A24=Alapadatok!$A$22,$AJ$22,IF(A24=Alapadatok!$A$23,$AJ$23,IF(A24=Alapadatok!$A$24,$AJ$24,IF(A24=Alapadatok!$A$25,$AJ$25,IF(A24=Alapadatok!$A$26,$AJ$26,IF(A24=Alapadatok!$A$27,$AJ$27,IF(A24=Alapadatok!$A$28,$AJ$28,IF(A24=Alapadatok!$A$29,$AJ$29,""))))))))))))))))))))))))))))</f>
        <v/>
      </c>
      <c r="D24" s="45">
        <f>Table2[[#This Row],[Max. fekvőtámasz
(db)]]</f>
        <v>100</v>
      </c>
      <c r="E24" s="45" t="str">
        <f>IF(A24=Alapadatok!$A$2,$AL$2,IF(A24=Alapadatok!$A$3,$AL$3,IF(A24=Alapadatok!$A$4,$AL$4,IF(A24=Alapadatok!$A$5,$AL$5,IF(A24=Alapadatok!$A$6,$AL$6,IF(A24=Alapadatok!$A$7,$AL$7,IF(A24=Alapadatok!$A$8,$AL$8,IF(A24=Alapadatok!$A$9,$AL$9,IF(A24=Alapadatok!$A$10,$AL$10,IF(A24=Alapadatok!$A$11,$AL$11,IF(A24=Alapadatok!$A$12,$AL$12,IF(A24=Alapadatok!$A$13,$AL$13,IF(A24=Alapadatok!$A$14,$AL$14,IF(A24=Alapadatok!$A$15,$AL$15,IF(A24=Alapadatok!$A$16,$AL$16,IF(A24=Alapadatok!$A$17,$AL$17,IF(A24=Alapadatok!$A$18,$AL$18,IF(A24=Alapadatok!$A$19,$AL$19,IF(A24=Alapadatok!$A$20,$AL$20,IF(A24=Alapadatok!$A$21,$AL$21,IF(A24=Alapadatok!$A$22,$AL$22,IF(A24=Alapadatok!$A$23,$AL$23,IF(A24=Alapadatok!$A$24,$AL$24,IF(A24=Alapadatok!$A$25,$AL$25,IF(A24=Alapadatok!$A$26,$AL$26,IF(A24=Alapadatok!$A$27,$AL$27,IF(A24=Alapadatok!$A$28,$AL$28,IF(A24=Alapadatok!$A$29,$AL$29,""))))))))))))))))))))))))))))</f>
        <v/>
      </c>
      <c r="F24" s="45">
        <f>Table2[[#This Row],[Max. guggolás
(db)]]</f>
        <v>70</v>
      </c>
      <c r="G24" s="45" t="str">
        <f>IF(A24=Alapadatok!$A$2,$AN$2,IF(A24=Alapadatok!$A$3,$AN$3,IF(A24=Alapadatok!$A$4,$AN$4,IF(A24=Alapadatok!$A$5,$AN$5,IF(A24=Alapadatok!$A$6,$AN$6,IF(A24=Alapadatok!$A$7,$AN$7,IF(A24=Alapadatok!$A$8,$AN$8,IF(A24=Alapadatok!$A$9,$AN$9,IF(A24=Alapadatok!$A$10,$AN$10,IF(A24=Alapadatok!$A$11,$AN$11,IF(A24=Alapadatok!$A$12,$AN$12,IF(A24=Alapadatok!$A$13,$AN$13,IF(A24=Alapadatok!$A$14,$AN$14,IF(A24=Alapadatok!$A$15,$AN$15,IF(A24=Alapadatok!$A$16,$AN$16,IF(A24=Alapadatok!$A$17,$AN$17,IF(A24=Alapadatok!$A$18,$AN$18,IF(A24=Alapadatok!$A$19,$AN$19,IF(A24=Alapadatok!$A$20,$AN$20,IF(A24=Alapadatok!$A$21,$AN$21,IF(A24=Alapadatok!$A$22,$AN$22,IF(A24=Alapadatok!$A$23,$AN$23,IF(A24=Alapadatok!$A$24,$AN$24,IF(A24=Alapadatok!$A$25,$AN$25,IF(A24=Alapadatok!$A$26,$AN$26,IF(A24=Alapadatok!$A$27,$AN$27,IF(A24=Alapadatok!$A$28,$AN$28,IF(A24=Alapadatok!$A$29,$AN$29,""))))))))))))))))))))))))))))</f>
        <v/>
      </c>
      <c r="H24" s="214">
        <f>Table2[[#This Row],[3RM Padon nyomás
(bal) (testsúly%)]]</f>
        <v>0.46153846153846156</v>
      </c>
      <c r="I24" s="45" t="str">
        <f>IF(A24=Alapadatok!$A$2,$AP$2,IF(A24=Alapadatok!$A$3,$AP$3,IF(A24=Alapadatok!$A$4,$AP$4,IF(A24=Alapadatok!$A$5,$AP$5,IF(A24=Alapadatok!$A$6,$AP$6,IF(A24=Alapadatok!$A$7,$AP$7,IF(A24=Alapadatok!$A$8,$AP$8,IF(A24=Alapadatok!$A$9,$AP$9,IF(A24=Alapadatok!$A$10,$AP$10,IF(A24=Alapadatok!$A$11,$AP$11,IF(A24=Alapadatok!$A$12,$AP$12,IF(A24=Alapadatok!$A$13,$AP$13,IF(A24=Alapadatok!$A$14,$AP$14,IF(A24=Alapadatok!$A$15,$AP$15,IF(A24=Alapadatok!$A$16,$AP$16,IF(A24=Alapadatok!$A$17,$AP$17,IF(A24=Alapadatok!$A$18,$AP$18,IF(A24=Alapadatok!$A$19,$AP$19,IF(A24=Alapadatok!$A$20,$AP$20,IF(A24=Alapadatok!$A$21,$AP$21,IF(A24=Alapadatok!$A$22,$AP$22,IF(A24=Alapadatok!$A$23,$AP$23,IF(A24=Alapadatok!$A$24,$AP$24,IF(A24=Alapadatok!$A$25,$AP$25,IF(A24=Alapadatok!$A$26,$AP$26,IF(A24=Alapadatok!$A$27,$AP$27,IF(A24=Alapadatok!$A$28,$AP$28,IF(A24=Alapadatok!$A$29,$AP$29,""))))))))))))))))))))))))))))</f>
        <v/>
      </c>
      <c r="J24" s="214">
        <f>Table2[[#This Row],[3RM Padon nyomás
(jobb) (testsúly%)]]</f>
        <v>0.38461538461538464</v>
      </c>
      <c r="K24" s="45" t="str">
        <f>IF(A24=Alapadatok!$A$2,$AR$2,IF(A24=Alapadatok!$A$3,$AR$3,IF(A24=Alapadatok!$A$4,$AR$4,IF(A24=Alapadatok!$A$5,$AR$5,IF(A24=Alapadatok!$A$6,$AR$6,IF(A24=Alapadatok!$A$7,$AR$7,IF(A24=Alapadatok!$A$8,$AR$8,IF(A24=Alapadatok!$A$9,$AR$9,IF(A24=Alapadatok!$A$10,$AR$10,IF(A24=Alapadatok!$A$11,$AR$11,IF(A24=Alapadatok!$A$12,$AR$12,IF(A24=Alapadatok!$A$13,$AR$13,IF(A24=Alapadatok!$A$14,$AR$14,IF(A24=Alapadatok!$A$15,$AR$15,IF(A24=Alapadatok!$A$16,$AR$16,IF(A24=Alapadatok!$A$17,$AR$17,IF(A24=Alapadatok!$A$18,$AR$18,IF(A24=Alapadatok!$A$19,$AR$19,IF(A24=Alapadatok!$A$20,$AR$20,IF(A24=Alapadatok!$A$21,$AR$21,IF(A24=Alapadatok!$A$22,$AR$22,IF(A24=Alapadatok!$A$23,$AR$23,IF(A24=Alapadatok!$A$24,$AR$24,IF(A24=Alapadatok!$A$25,$AR$25,IF(A24=Alapadatok!$A$26,$AR$26,IF(A24=Alapadatok!$A$27,$AR$27,IF(A24=Alapadatok!$A$28,$AR$28,IF(A24=Alapadatok!$A$29,$AR$29,""))))))))))))))))))))))))))))</f>
        <v/>
      </c>
      <c r="L24" s="45" t="str">
        <f>IF(A24=Alapadatok!$A$2,$AS$2,IF(A24=Alapadatok!$A$3,$AS$3,IF(A24=Alapadatok!$A$4,$AS$4,IF(A24=Alapadatok!$A$5,$AS$5,IF(A24=Alapadatok!$A$6,$AS$6,IF(A24=Alapadatok!$A$7,$AS$7,IF(A24=Alapadatok!$A$8,$AS$8,IF(A24=Alapadatok!$A$9,$AS$9,IF(A24=Alapadatok!$A$10,$AS$10,IF(A24=Alapadatok!$A$11,$AS$11,IF(A24=Alapadatok!$A$12,$AS$12,IF(A24=Alapadatok!$A$13,$AS$13,IF(A24=Alapadatok!$A$14,$AS$14,IF(A24=Alapadatok!$A$15,$AS$15,IF(A24=Alapadatok!$A$16,$AS$16,IF(A24=Alapadatok!$A$17,$AS$17,IF(A24=Alapadatok!$A$18,$AS$18,IF(A24=Alapadatok!$A$19,$AS$19,IF(A24=Alapadatok!$A$20,$AS$20,IF(A24=Alapadatok!$A$21,$AS$21,IF(A24=Alapadatok!$A$22,$AS$22,IF(A24=Alapadatok!$A$23,$AS$23,IF(A24=Alapadatok!$A$24,$AS$24,IF(A24=Alapadatok!$A$25,$AS$25,IF(A24=Alapadatok!$A$26,$AS$26,IF(A24=Alapadatok!$A$27,$AS$27,IF(A24=Alapadatok!$A$28,$AS$28,IF(A24=Alapadatok!$A$29,$AS$29,""))))))))))))))))))))))))))))</f>
        <v/>
      </c>
      <c r="M24" s="214">
        <f>Table2[[#This Row],[3RM Egylábas deadlift
(bal) (testsúly%)]]</f>
        <v>0.92307692307692313</v>
      </c>
      <c r="N24" s="45" t="str">
        <f>IF(A24=Alapadatok!$A$2,$AU$2,IF(A24=Alapadatok!$A$3,$AU$3,IF(A24=Alapadatok!$A$4,$AU$4,IF(A24=Alapadatok!$A$5,$AU$5,IF(A24=Alapadatok!$A$6,$AU$6,IF(A24=Alapadatok!$A$7,$AU$7,IF(A24=Alapadatok!$A$8,$AU$8,IF(A24=Alapadatok!$A$9,$AU$9,IF(A24=Alapadatok!$A$10,$AU$10,IF(A24=Alapadatok!$A$11,$AU$11,IF(A24=Alapadatok!$A$12,$AU$12,IF(A24=Alapadatok!$A$13,$AU$13,IF(A24=Alapadatok!$A$14,$AU$14,IF(A24=Alapadatok!$A$15,$AU$15,IF(A24=Alapadatok!$A$16,$AU$16,IF(A24=Alapadatok!$A$17,$AU$17,IF(A24=Alapadatok!$A$18,$AU$18,IF(A24=Alapadatok!$A$19,$AU$19,IF(A24=Alapadatok!$A$20,$AU$20,IF(A24=Alapadatok!$A$21,$AU$21,IF(A24=Alapadatok!$A$22,$AU$22,IF(A24=Alapadatok!$A$23,$AU$23,IF(A24=Alapadatok!$A$24,$AU$24,IF(A24=Alapadatok!$A$25,$AU$25,IF(A24=Alapadatok!$A$26,$AU$26,IF(A24=Alapadatok!$A$27,$AU$27,IF(A24=Alapadatok!$A$28,$AU$28,IF(A24=Alapadatok!$A$29,$AU$29,""))))))))))))))))))))))))))))</f>
        <v/>
      </c>
      <c r="O24" s="215">
        <f>Table2[[#This Row],[3RM Egylábas deadlift
(jobb) (testsúly%)]]</f>
        <v>0.76923076923076927</v>
      </c>
      <c r="P24" s="216" t="str">
        <f>IF(A24=Alapadatok!$A$2,$AW$2,IF(A24=Alapadatok!$A$3,$AW$3,IF(A24=Alapadatok!$A$4,$AW$4,IF(A24=Alapadatok!$A$5,$AW$5,IF(A24=Alapadatok!$A$6,$AW$6,IF(A24=Alapadatok!$A$7,$AW$7,IF(A24=Alapadatok!$A$8,$AW$8,IF(A24=Alapadatok!$A$9,$AW$9,IF(A24=Alapadatok!$A$10,$AW$10,IF(A24=Alapadatok!$A$11,$AW$11,IF(A24=Alapadatok!$A$12,$AW$12,IF(A24=Alapadatok!$A$13,$AW$13,IF(A24=Alapadatok!$A$14,$AW$14,IF(A24=Alapadatok!$A$15,$AW$15,IF(A24=Alapadatok!$A$16,$AW$16,IF(A24=Alapadatok!$A$17,$AW$17,IF(A24=Alapadatok!$A$18,$AW$18,IF(A24=Alapadatok!$A$19,$AW$19,IF(A24=Alapadatok!$A$20,$AW$20,IF(A24=Alapadatok!$A$21,$AW$21,IF(A24=Alapadatok!$A$22,$AW$22,IF(A24=Alapadatok!$A$23,$AW$23,IF(A24=Alapadatok!$A$24,$AW$24,IF(A24=Alapadatok!$A$25,$AW$25,IF(A24=Alapadatok!$A$26,$AW$26,IF(A24=Alapadatok!$A$27,$AW$27,IF(A24=Alapadatok!$A$28,$AW$28,IF(A24=Alapadatok!$A$29,$AW$29,""))))))))))))))))))))))))))))</f>
        <v/>
      </c>
      <c r="Q24" s="216" t="str">
        <f>IF(A24=Alapadatok!$A$2,$AX$2,IF(A24=Alapadatok!$A$3,$AX$3,IF(A24=Alapadatok!$A$4,$AX$4,IF(A24=Alapadatok!$A$5,$AX$5,IF(A24=Alapadatok!$A$6,$AX$6,IF(A24=Alapadatok!$A$7,$AX$7,IF(A24=Alapadatok!$A$8,$AX$8,IF(A24=Alapadatok!$A$9,$AX$9,IF(A24=Alapadatok!$A$10,$AX$10,IF(A24=Alapadatok!$A$11,$AX$11,IF(A24=Alapadatok!$A$12,$AX$12,IF(A24=Alapadatok!$A$13,$AX$13,IF(A24=Alapadatok!$A$14,$AX$14,IF(A24=Alapadatok!$A$15,$AX$15,IF(A24=Alapadatok!$A$16,$AX$16,IF(A24=Alapadatok!$A$17,$AX$17,IF(A24=Alapadatok!$A$18,$AX$18,IF(A24=Alapadatok!$A$19,$AX$19,IF(A24=Alapadatok!$A$20,$AX$20,IF(A24=Alapadatok!$A$21,$AX$21,IF(A24=Alapadatok!$A$22,$AX$22,IF(A24=Alapadatok!$A$23,$AX$23,IF(A24=Alapadatok!$A$24,$AX$24,IF(A24=Alapadatok!$A$25,$AX$25,IF(A24=Alapadatok!$A$26,$AX$26,IF(A24=Alapadatok!$A$27,$AX$27,IF(A24=Alapadatok!$A$28,$AX$28,IF(A24=Alapadatok!$A$29,$AX$29,""))))))))))))))))))))))))))))</f>
        <v/>
      </c>
      <c r="R24" s="45">
        <f>Table2[[#This Row],[Súlypontemelkedés
(cm)]]</f>
        <v>35</v>
      </c>
      <c r="S24" s="221" t="str">
        <f>IF(A24=Alapadatok!$A$2,$AZ$2,IF(A24=Alapadatok!$A$3,$AZ$3,IF(A24=Alapadatok!$A$4,$AZ$4,IF(A24=Alapadatok!$A$5,$AZ$5,IF(A24=Alapadatok!$A$6,$AZ$6,IF(A24=Alapadatok!$A$7,$AZ$7,IF(A24=Alapadatok!$A$8,$AZ$8,IF(A24=Alapadatok!$A$9,$AZ$9,IF(A24=Alapadatok!$A$10,$AZ$10,IF(A24=Alapadatok!$A$11,$AZ$11,IF(A24=Alapadatok!$A$12,$AZ$12,IF(A24=Alapadatok!$A$13,$AZ$13,IF(A24=Alapadatok!$A$14,$AZ$14,IF(A24=Alapadatok!$A$15,$AZ$15,IF(A24=Alapadatok!$A$16,$AZ$16,IF(A24=Alapadatok!$A$17,$AZ$17,IF(A24=Alapadatok!$A$18,$AZ$18,IF(A24=Alapadatok!$A$19,$AZ$19,IF(A24=Alapadatok!$A$20,$AZ$20,IF(A24=Alapadatok!$A$21,$AZ$21,IF(A24=Alapadatok!$A$22,$AZ$22,IF(A24=Alapadatok!$A$23,$AZ$23,IF(A24=Alapadatok!$A$24,$AZ$24,IF(A24=Alapadatok!$A$25,$AZ$25,IF(A24=Alapadatok!$A$26,$AZ$26,IF(A24=Alapadatok!$A$27,$AZ$27,IF(A24=Alapadatok!$A$28,$AZ$28,IF(A24=Alapadatok!$A$29,$AZ$29,""))))))))))))))))))))))))))))</f>
        <v/>
      </c>
      <c r="T24" s="45">
        <f>Table2[[#This Row],[10 mp fekvőtámasz
(db)]]</f>
        <v>22</v>
      </c>
      <c r="U24" s="44" t="str">
        <f>IF(A24=Alapadatok!$A$2,$BB$2,IF(A24=Alapadatok!$A$3,$BB$3,IF(A24=Alapadatok!$A$4,$BB$4,IF(A24=Alapadatok!$A$5,$BB$5,IF(A24=Alapadatok!$A$6,$BB$6,IF(A24=Alapadatok!$A$7,$BB$7,IF(A24=Alapadatok!$A$8,$BB$8,IF(A24=Alapadatok!$A$9,$BB$9,IF(A24=Alapadatok!$A$10,$BB$10,IF(A24=Alapadatok!$A$11,$BB$11,IF(A24=Alapadatok!$A$12,$BB$12,IF(A24=Alapadatok!$A$13,$BB$13,IF(A24=Alapadatok!$A$14,$BB$14,IF(A24=Alapadatok!$A$15,$BB$15,IF(A24=Alapadatok!$A$16,$BB$16,IF(A24=Alapadatok!$A$17,$BB$17,IF(A24=Alapadatok!$A$18,$BB$18,IF(A24=Alapadatok!$A$19,$BB$19,IF(A24=Alapadatok!$A$20,$BB$20,IF(A24=Alapadatok!$A$21,$BB$21,IF(A24=Alapadatok!$A$22,$BB$22,IF(A24=Alapadatok!$A$23,$BB$23,IF(A24=Alapadatok!$A$24,$BB$24,IF(A24=Alapadatok!$A$25,$BB$25,IF(A24=Alapadatok!$A$26,$BB$26,IF(A24=Alapadatok!$A$27,$BB$27,IF(A24=Alapadatok!$A$28,$BB$28,IF(A24=Alapadatok!$A$29,$BB$29,""))))))))))))))))))))))))))))</f>
        <v/>
      </c>
      <c r="V24" s="44">
        <f>Table2[[#This Row],[3x Súlypontemelkedés
(összesen) (cm)]]</f>
        <v>105</v>
      </c>
      <c r="W24" s="44" t="str">
        <f>IF(A24=Alapadatok!$A$2,$BD$2,IF(A24=Alapadatok!$A$3,$BD$3,IF(A24=Alapadatok!$A$4,$BD$4,IF(A24=Alapadatok!$A$5,$BD$5,IF(A24=Alapadatok!$A$6,$BD$6,IF(A24=Alapadatok!$A$7,$BD$7,IF(A24=Alapadatok!$A$8,$BD$8,IF(A24=Alapadatok!$A$9,$BD$9,IF(A24=Alapadatok!$A$10,$BD$10,IF(A24=Alapadatok!$A$11,$BD$11,IF(A24=Alapadatok!$A$12,$BD$12,IF(A24=Alapadatok!$A$13,$BD$13,IF(A24=Alapadatok!$A$14,$BD$14,IF(A24=Alapadatok!$A$15,$BD$15,IF(A24=Alapadatok!$A$16,$BD$16,IF(A24=Alapadatok!$A$17,$BD$17,IF(A24=Alapadatok!$A$18,$BD$18,IF(A24=Alapadatok!$A$19,$BD$19,IF(A24=Alapadatok!$A$20,$BD$20,IF(A24=Alapadatok!$A$21,$BD$21,IF(A24=Alapadatok!$A$22,$BD$22,IF(A24=Alapadatok!$A$23,$BD$23,IF(A24=Alapadatok!$A$24,$BD$24,IF(A24=Alapadatok!$A$25,$BD$25,IF(A24=Alapadatok!$A$26,$BD$26,IF(A24=Alapadatok!$A$27,$BD$27,IF(A24=Alapadatok!$A$28,$BD$28,IF(A24=Alapadatok!$A$29,$BD$29,""))))))))))))))))))))))))))))</f>
        <v/>
      </c>
      <c r="X24" s="44">
        <f>Table2[[#This Row],[3x 10 mp fekvőtámasz
(összesen) (db)]]</f>
        <v>66</v>
      </c>
      <c r="Y24" s="44" t="str">
        <f>IF(A24=Alapadatok!$A$2,$BF$2,IF(A24=Alapadatok!$A$3,$BF$3,IF(A24=Alapadatok!$A$4,$BF$4,IF(A24=Alapadatok!$A$5,$BF$5,IF(A24=Alapadatok!$A$6,$BF$6,IF(A24=Alapadatok!$A$7,$BF$7,IF(A24=Alapadatok!$A$8,$BF$8,IF(A24=Alapadatok!$A$9,$BF$9,IF(A24=Alapadatok!$A$10,$BF$10,IF(A24=Alapadatok!$A$11,$BF$11,IF(A24=Alapadatok!$A$12,$BF$12,IF(A24=Alapadatok!$A$13,$BF$13,IF(A24=Alapadatok!$A$14,$BF$14,IF(A24=Alapadatok!$A$15,$BF$15,IF(A24=Alapadatok!$A$16,$BF$16,IF(A24=Alapadatok!$A$17,$BF$17,IF(A24=Alapadatok!$A$18,$BF$18,IF(A24=Alapadatok!$A$19,$BF$19,IF(A24=Alapadatok!$A$20,$BF$20,IF(A24=Alapadatok!$A$21,$BF$21,IF(A24=Alapadatok!$A$22,$BF$22,IF(A24=Alapadatok!$A$23,$BF$23,IF(A24=Alapadatok!$A$24,$BF$24,IF(A24=Alapadatok!$A$25,$BF$25,IF(A24=Alapadatok!$A$26,$BF$26,IF(A24=Alapadatok!$A$27,$BF$27,IF(A24=Alapadatok!$A$28,$BF$28,IF(A24=Alapadatok!$A$29,$BF$29,""))))))))))))))))))))))))))))</f>
        <v/>
      </c>
      <c r="Z24" s="217">
        <f>Table2[[#This Row],[RHR]]</f>
        <v>63</v>
      </c>
      <c r="AA24" s="45" t="str">
        <f>IF(A24=Alapadatok!$A$2,$BH$2,IF(A24=Alapadatok!$A$3,$BH$3,IF(A24=Alapadatok!$A$4,$BH$4,IF(A24=Alapadatok!$A$5,$BH$5,IF(A24=Alapadatok!$A$6,$BH$6,IF(A24=Alapadatok!$A$7,$BH$7,IF(A24=Alapadatok!$A$8,$BH$8,IF(A24=Alapadatok!$A$9,$BH$9,IF(A24=Alapadatok!$A$10,$BH$10,IF(A24=Alapadatok!$A$11,$BH$11,IF(A24=Alapadatok!$A$12,$BH$12,IF(A24=Alapadatok!$A$13,$BH$13,IF(A24=Alapadatok!$A$14,$BH$14,IF(A24=Alapadatok!$A$15,$BH$15,IF(A24=Alapadatok!$A$16,$BH$16,IF(A24=Alapadatok!$A$17,$BH$17,IF(A24=Alapadatok!$A$18,$BH$18,IF(A24=Alapadatok!$A$19,$BH$19,IF(A24=Alapadatok!$A$20,$BH$20,IF(A24=Alapadatok!$A$21,$BH$21,IF(A24=Alapadatok!$A$22,$BH$22,IF(A24=Alapadatok!$A$23,$BH$23,IF(A24=Alapadatok!$A$24,$BH$24,IF(A24=Alapadatok!$A$25,$BH$25,IF(A24=Alapadatok!$A$26,$BH$26,IF(A24=Alapadatok!$A$27,$BH$27,IF(A24=Alapadatok!$A$28,$BH$28,IF(A24=Alapadatok!$A$29,$BH$29,""))))))))))))))))))))))))))))</f>
        <v/>
      </c>
      <c r="AB24" s="44">
        <f>Table2[[#This Row],[HRR]]</f>
        <v>42</v>
      </c>
      <c r="AC24" s="45" t="str">
        <f>IF(A24=Alapadatok!$A$2,$BJ$2,IF(A24=Alapadatok!$A$3,$BJ$3,IF(A24=Alapadatok!$A$4,$BJ$4,IF(A24=Alapadatok!$A$5,$BJ$5,IF(A24=Alapadatok!$A$6,$BJ$6,IF(A24=Alapadatok!$A$7,$BJ$7,IF(A24=Alapadatok!$A$8,$BJ$8,IF(A24=Alapadatok!$A$9,$BJ$9,IF(A24=Alapadatok!$A$10,$BJ$10,IF(A24=Alapadatok!$A$11,$BJ$11,IF(A24=Alapadatok!$A$12,$BJ$12,IF(A24=Alapadatok!$A$13,$BJ$13,IF(A24=Alapadatok!$A$14,$BJ$14,IF(A24=Alapadatok!$A$15,$BJ$15,IF(A24=Alapadatok!$A$16,$BJ$16,IF(A24=Alapadatok!$A$17,$BJ$17,IF(A24=Alapadatok!$A$18,$BJ$18,IF(A24=Alapadatok!$A$19,$BJ$19,IF(A24=Alapadatok!$A$20,$BJ$20,IF(A24=Alapadatok!$A$21,$BJ$21,IF(A24=Alapadatok!$A$22,$BJ$22,IF(A24=Alapadatok!$A$23,$BJ$23,IF(A24=Alapadatok!$A$24,$BJ$24,IF(A24=Alapadatok!$A$25,$BJ$25,IF(A24=Alapadatok!$A$26,$BJ$26,IF(A24=Alapadatok!$A$27,$BJ$27,IF(A24=Alapadatok!$A$28,$BJ$28,IF(A24=Alapadatok!$A$29,$BJ$29,""))))))))))))))))))))))))))))</f>
        <v/>
      </c>
      <c r="AD24" s="45">
        <f>Table2[[#This Row],[FMS pontszám]]</f>
        <v>15</v>
      </c>
      <c r="AE24" s="45" t="str">
        <f>Table2[[#This Row],[FMS szimmetria]]</f>
        <v>szimmetrikus</v>
      </c>
      <c r="AF24" s="219" t="str">
        <f>IF(A24=Alapadatok!$A$2,$BM$2,IF(A24=Alapadatok!$A$3,$BM$3,IF(A24=Alapadatok!$A$4,$BM$4,IF(A24=Alapadatok!$A$5,$BM$5,IF(A24=Alapadatok!$A$6,$BM$6,IF(A24=Alapadatok!$A$7,$BM$7,IF(A24=Alapadatok!$A$8,$BM$8,IF(A24=Alapadatok!$A$9,$BM$9,IF(A24=Alapadatok!$A$10,$BM$10,IF(A24=Alapadatok!$A$11,$BM$11,IF(A24=Alapadatok!$A$12,$BM$12,IF(A24=Alapadatok!$A$13,$BM$13,IF(A24=Alapadatok!$A$14,$BM$14,IF(A24=Alapadatok!$A$15,$BM$15,IF(A24=Alapadatok!$A$16,$BM$16,IF(A24=Alapadatok!$A$17,$BM$17,IF(A24=Alapadatok!$A$18,$BM$18,IF(A24=Alapadatok!$A$19,$BM$19,IF(A24=Alapadatok!$A$20,$BM$20,IF(A24=Alapadatok!$A$21,$BM$21,IF(A24=Alapadatok!$A$22,$BM$22,IF(A24=Alapadatok!$A$23,$BM$23,IF(A24=Alapadatok!$A$24,$BM$24,IF(A24=Alapadatok!$A$25,$BM$25,IF(A24=Alapadatok!$A$26,$BM$26,IF(A24=Alapadatok!$A$27,$BM$27,IF(A24=Alapadatok!$A$28,$BM$28,IF(A24=Alapadatok!$A$29,$BM$29,""))))))))))))))))))))))))))))</f>
        <v/>
      </c>
      <c r="AH24">
        <f>Alapadatok!A24</f>
        <v>0</v>
      </c>
      <c r="AI24" s="172">
        <f>Table2[[#This Row],[VO2max]]</f>
        <v>66.959534987704004</v>
      </c>
      <c r="AJ24" s="170">
        <f>IF(Alapadatok!$B24="férfi",IF(Alapadatok!$C24&lt;=29,IF(AND(0&lt;=AI24,AI24&lt;42),1,IF(AND(42&lt;=AI24,AI24&lt;46),2,IF(AND(46&lt;=AI24,AI24&lt;51),3,IF(AND(51&lt;=AI24,AI24&lt;55),4,5)))),IF(AND(30&lt;=Alapadatok!$C24,Alapadatok!$C24&lt;=39),IF(AND(0&lt;=AI24,AI24&lt;41),1,IF(AND(41&lt;=AI24,AI24&lt;44),2,IF(AND(44&lt;=AI24,AI24&lt;48),3,IF(AND(48&lt;=AI24,AI24&lt;53),4,5)))),IF(AND(40&lt;=Alapadatok!$C24,Alapadatok!$C24&lt;=49),IF(AND(0&lt;=AI24,AI24&lt;38),1,IF(AND(38&lt;=AI24,AI24&lt;42),2,IF(AND(42&lt;=AI24,AI24&lt;46),3,IF(AND(46&lt;=AI24,AI24&lt;52),4,5)))),IF(AND(50&lt;=Alapadatok!$C24,Alapadatok!$C24&lt;=59),IF(AND(0&lt;=AI24,AI24&lt;35),1,IF(AND(35&lt;=AI24,AI24&lt;38),2,IF(AND(38&lt;=AI24,AI24&lt;43),3,IF(AND(43&lt;=AI24,AI24&lt;49),4,5)))),IF(60&lt;=Alapadatok!$C24,IF(AND(0&lt;=AI24,AI24&lt;31),1,IF(AND(31&lt;=AI24,AI24&lt;35),2,IF(AND(35&lt;=AI24,AI24&lt;39),3,IF(AND(39&lt;=AI24,AI24&lt;45),4,5))))))))),IF(Alapadatok!$C24&lt;=29,IF(AND(0&lt;=AI24,AI24&lt;36),1,IF(AND(36&lt;=AI24,AI24&lt;40),2,IF(AND(40&lt;=AI24,AI24&lt;44),3,IF(AND(44&lt;=AI24,AI24&lt;49),4,5)))),IF(AND(30&lt;=Alapadatok!$C24,Alapadatok!$C24&lt;=39),IF(AND(0&lt;=AI24,AI24&lt;34),1,IF(AND(34&lt;=AI24,AI24&lt;37),2,IF(AND(37&lt;=AI24,AI24&lt;41),3,IF(AND(41&lt;=AI24,AI24&lt;45),4,5)))),IF(AND(40&lt;=Alapadatok!$C24,Alapadatok!$C24&lt;=49),IF(AND(0&lt;=AI24,AI24&lt;32),1,IF(AND(32&lt;=AI24,AI24&lt;35),2,IF(AND(35&lt;=AI24,AI24&lt;39),3,IF(AND(39&lt;=AI24,AI24&lt;44),4,5)))),IF(AND(50&lt;=Alapadatok!$C24,Alapadatok!$C24&lt;=59),IF(AND(0&lt;=AI24,AI24&lt;25),1,IF(AND(25&lt;=AI24,AI24&lt;29),2,IF(AND(29&lt;=AI24,AI24&lt;31),3,IF(AND(31&lt;=AI24,AI24&lt;34),4,5)))),IF(60&lt;=Alapadatok!$C24,IF(AND(0&lt;=AI24,AI24&lt;26),1,IF(AND(26&lt;=AI24,AI24&lt;29),2,IF(AND(29&lt;=AI24,AI24&lt;32),3,IF(AND(32&lt;=AI24,AI24&lt;35),4,5))))))))))</f>
        <v>5</v>
      </c>
      <c r="AK24" s="176">
        <f>Table2[[#This Row],[Max. fekvőtámasz
(db)]]</f>
        <v>100</v>
      </c>
      <c r="AL24" s="175">
        <f>IF(Alapadatok!$B24="férfi",IF(AND(0&lt;AK24,AK24&lt;60),1,IF(AND(60&lt;=AK24,AK24&lt;80),2,IF(AND(80&lt;=AK24,AK24&lt;100),3,IF(AND(100&lt;=AK24,AK24&lt;115),4,IF(115&lt;=AK24,5))))),IF(AND(0&lt;AK24,AK24&lt;60),1,IF(AND(60&lt;=AK24,AK24&lt;80),2,IF(AND(80&lt;=AK24,AK24&lt;100),3,IF(AND(100&lt;=AK24,AK24&lt;115),4,IF(115&lt;=AK24,5))))))</f>
        <v>4</v>
      </c>
      <c r="AM24" s="176">
        <f>Table2[[#This Row],[Max. guggolás
(db)]]</f>
        <v>70</v>
      </c>
      <c r="AN24" s="175">
        <f>IF(Alapadatok!$B24="férfi",IF(AND(0&lt;AM24,AM24&lt;60),1,IF(AND(60&lt;=AM24,AM24&lt;80),2,IF(AND(80&lt;=AM24,AM24&lt;100),3,IF(AND(100&lt;=AM24,AM24&lt;115),4,IF(115&lt;=AM24,5))))),IF(AND(0&lt;AM24,AM24&lt;40),1,IF(AND(40&lt;=AM24,AM24&lt;60),2,IF(AND(60&lt;=AM24,AM24&lt;80),3,IF(AND(80&lt;=AM24,AM24&lt;100),4,IF(100&lt;=AM24,5))))))</f>
        <v>3</v>
      </c>
      <c r="AO24" s="177">
        <f>Table2[[#This Row],[3RM Padon nyomás
(bal) (testsúly%)]]</f>
        <v>0.46153846153846156</v>
      </c>
      <c r="AP24" s="176">
        <f>IF(Alapadatok!$B24="férfi",IF(AND(0&lt;=AO24,AO24&lt;0.2),1,IF(AND(0.2&lt;=AO24,AO24&lt;0.25),2,IF(AND(0.25&lt;=AO24,AO24&lt;0.3),3,IF(AND(0.3&lt;=AO24,AO24&lt;0.35),4,IF(0.35&lt;=AO24,5))))),IF(AND(0&lt;=AO24,AO24&lt;0.1),1,IF(AND(0.1&lt;=AO24,AO24&lt;0.15),2,IF(AND(0.15&lt;=AO24,AO24&lt;0.2),3,IF(AND(0.2&lt;=AO24,AO24&lt;0.25),4,IF(0.25&lt;=AO24,5))))))</f>
        <v>5</v>
      </c>
      <c r="AQ24" s="177">
        <f>Table2[[#This Row],[3RM Padon nyomás
(jobb) (testsúly%)]]</f>
        <v>0.38461538461538464</v>
      </c>
      <c r="AR24" s="176">
        <f>IF(Alapadatok!$B24="férfi",IF(AND(0&lt;=AQ24,AQ24&lt;0.2),1,IF(AND(0.2&lt;=AQ24,AQ24&lt;0.25),2,IF(AND(0.25&lt;=AQ24,AQ24&lt;0.3),3,IF(AND(0.3&lt;=AQ24,AQ24&lt;0.35),4,IF(0.35&lt;=AQ24,5))))),IF(AND(0&lt;=AQ24,AQ24&lt;0.1),1,IF(AND(0.1&lt;=AQ24,AQ24&lt;0.15),2,IF(AND(0.15&lt;=AQ24,AQ24&lt;0.2),3,IF(AND(0.2&lt;=AQ24,AQ24&lt;0.25),4,IF(0.25&lt;=AQ24,5))))))</f>
        <v>5</v>
      </c>
      <c r="AS24" s="176">
        <f t="shared" si="4"/>
        <v>5</v>
      </c>
      <c r="AT24" s="177">
        <f>Table2[[#This Row],[3RM Egylábas deadlift
(bal) (testsúly%)]]</f>
        <v>0.92307692307692313</v>
      </c>
      <c r="AU24" s="175">
        <f>IF(Alapadatok!$B24="férfi",IF(AND(0&lt;=AT24,AT24&lt;0.8),1,IF(AND(0.8&lt;=AT24,AT24&lt;0.85),2,IF(AND(0.85&lt;=AT24,AT24&lt;0.9),3,IF(AND(0.9&lt;=AT24,AT24&lt;1),4,IF(1&lt;=AT24,5))))),IF(AND(0&lt;=AT24,AT24&lt;0.6),1,IF(AND(0.6&lt;=AT24,AT24&lt;0.65),2,IF(AND(0.65&lt;=AT24,AT24&lt;0.7),3,IF(AND(0.7&lt;=AT24,AT24&lt;0.75),4,IF(0.75&lt;=AT24,5))))))</f>
        <v>5</v>
      </c>
      <c r="AV24" s="178">
        <f>Table2[[#This Row],[3RM Egylábas deadlift
(jobb) (testsúly%)]]</f>
        <v>0.76923076923076927</v>
      </c>
      <c r="AW24" s="175">
        <f>IF(Alapadatok!$B24="férfi",IF(AND(0&lt;=AV24,AV24&lt;0.8),1,IF(AND(0.8&lt;=AV24,AV24&lt;0.85),2,IF(AND(0.85&lt;=AV24,AV24&lt;0.9),3,IF(AND(0.9&lt;=AV24,AV24&lt;1),4,IF(1&lt;=AV24,5))))),IF(AND(0&lt;=AV24,AV24&lt;0.6),1,IF(AND(0.6&lt;=AV24,AV24&lt;0.65),2,IF(AND(0.65&lt;=AV24,AV24&lt;0.7),3,IF(AND(0.7&lt;=AV24,AV24&lt;0.75),4,IF(0.75&lt;=AV24,5))))))</f>
        <v>5</v>
      </c>
      <c r="AX24" s="175">
        <f t="shared" si="5"/>
        <v>5</v>
      </c>
      <c r="AY24" s="176">
        <f>Table2[[#This Row],[Súlypontemelkedés
(cm)]]</f>
        <v>35</v>
      </c>
      <c r="AZ24" s="176">
        <f>IF(Alapadatok!$B24="férfi",IF(AND(0&lt;=AY24,AY24&lt;31),1,IF(AND(31&lt;=AY24,AY24&lt;41),2,IF(AND(41&lt;=AY24,AY24&lt;51),3,IF(AND(51&lt;=AY24,AY24&lt;61),4,IF(61&lt;=AY24,5))))),IF(AND(0&lt;=AY24,AY24&lt;21),1,IF(AND(21&lt;=AY24,AY24&lt;31),2,IF(AND(31&lt;=AY24,AY24&lt;41),3,IF(AND(41&lt;=AY24,AY24&lt;51),4,IF(51&lt;=AY24,5))))))</f>
        <v>3</v>
      </c>
      <c r="BA24" s="176">
        <f>Table2[[#This Row],[10 mp fekvőtámasz
(db)]]</f>
        <v>22</v>
      </c>
      <c r="BB24" s="179">
        <f>IF(Alapadatok!$B24="férfi",IF(AND(0&lt;=BA24,BA24&lt;12),1,IF(AND(12&lt;=BA24,BA24&lt;15),2,IF(AND(15&lt;=BA24,BA24&lt;20),3,IF(AND(20&lt;=BA24,BA24&lt;25),4,IF(25&lt;=BA24,5))))),IF(AND(0&lt;=BA24,BA24&lt;10),1,IF(AND(10&lt;=BA24,BA24&lt;12),2,IF(AND(12&lt;=BA24,BA24&lt;16),3,IF(AND(16&lt;=BA24,BA24&lt;20),4,IF(20&lt;=BA24,5))))))</f>
        <v>5</v>
      </c>
      <c r="BC24" s="179">
        <f>Table2[[#This Row],[3x Súlypontemelkedés
(összesen) (cm)]]</f>
        <v>105</v>
      </c>
      <c r="BD24" s="179">
        <f>IF(Alapadatok!$B24="férfi",IF(AND(0&lt;=BC24,BC24&lt;82),1,IF(AND(82&lt;=BC24,BC24&lt;109),2,IF(AND(109&lt;=BC24,BC24&lt;136),3,IF(AND(136&lt;=BC24,BC24&lt;163),4,IF(163&lt;=BC24,5))))),IF(AND(0&lt;=BC24,BC24&lt;53),1,IF(AND(53&lt;=BC24,BC24&lt;82),2,IF(AND(82&lt;=BC24,BC24&lt;109),3,IF(AND(109&lt;=BC24,BC24&lt;136),4,IF(136&lt;=BC24,5))))))</f>
        <v>3</v>
      </c>
      <c r="BE24" s="179">
        <f>Table2[[#This Row],[3x 10 mp fekvőtámasz
(összesen) (db)]]</f>
        <v>66</v>
      </c>
      <c r="BF24" s="179">
        <f>IF(Alapadatok!$B24="férfi",IF(AND(0&lt;=BE24,BE24&lt;32),1,IF(AND(32&lt;=BE24,BE24&lt;41),2,IF(AND(41&lt;=BE24,BE24&lt;54),3,IF(AND(54&lt;=BE24,BE24&lt;68),4,IF(68&lt;=BE24,5))))),IF(AND(0&lt;=BE24,BE24&lt;27),1,IF(AND(27&lt;=BE24,BE24&lt;32),2,IF(AND(32&lt;=BE24,BE24&lt;43),3,IF(AND(43&lt;=BE24,BE24&lt;54),4,IF(54&lt;=BE24,5))))))</f>
        <v>5</v>
      </c>
      <c r="BG24" s="179">
        <f>Table2[[#This Row],[RHR]]</f>
        <v>63</v>
      </c>
      <c r="BH24" s="186">
        <f>IF(Alapadatok!$C24&lt;=25,IF(AND(0&lt;=BG24,BG24&lt;=55),5,IF(AND(56&lt;=BG24,BG24&lt;=61),4,IF(AND(62&lt;=BG24,BG24&lt;=65),3,IF(AND(66&lt;=BG24,BG24&lt;=69),2,1)))),IF(AND(26&lt;=Alapadatok!$C24,Alapadatok!$C24&lt;=35),IF(AND(0&lt;=BG24,BG24&lt;=54),5,IF(AND(55&lt;=BG24,BG24&lt;=61),4,IF(AND(62&lt;=BG24,BG24&lt;=65),3,IF(AND(66&lt;=BG24,BG24&lt;=70),2,1)))),IF(AND(36&lt;=Alapadatok!$C24,Alapadatok!$C24&lt;=45),IF(AND(0&lt;=BG24,BG24&lt;=56),5,IF(AND(57&lt;=BG24,BG24&lt;=62),4,IF(AND(63&lt;=BG24,BG24&lt;=66),3,IF(AND(67&lt;=BG24,BG24&lt;=70),2,1)))),IF(AND(46&lt;=Alapadatok!$C24,Alapadatok!$C24&lt;=55),IF(AND(0&lt;=BG24,BG24&lt;=57),5,IF(AND(58&lt;=BG24,BG24&lt;=63),4,IF(AND(64&lt;=BG24,BG24&lt;=67),3,IF(AND(68&lt;=BG24,BG24&lt;=71),2,1)))),IF(AND(56&lt;=Alapadatok!$C24,Alapadatok!$C24&lt;=65),IF(AND(0&lt;=BG24,BG24&lt;=56),5,IF(AND(57&lt;=BG24,BG24&lt;=61),4,IF(AND(62&lt;=BG24,BG24&lt;=67),3,IF(AND(68&lt;=BG24,BG24&lt;=71),2,1)))),IF(65&lt;Alapadatok!$C24,IF(AND(0&lt;=BG24,BG24&lt;=55),5,IF(AND(56&lt;=BG24,BG24&lt;=61),4,IF(AND(62&lt;=BG24,BG24&lt;=65),3,IF(AND(66&lt;=BG24,BG24&lt;=69),2,1))))))))))</f>
        <v>3</v>
      </c>
      <c r="BI24" s="179">
        <f>Table2[[#This Row],[HRR]]</f>
        <v>42</v>
      </c>
      <c r="BJ24" s="186">
        <f t="shared" si="6"/>
        <v>3</v>
      </c>
      <c r="BK24" s="186">
        <f>Table2[[#This Row],[FMS pontszám]]</f>
        <v>15</v>
      </c>
      <c r="BL24" s="186" t="str">
        <f>Table2[[#This Row],[FMS szimmetria]]</f>
        <v>szimmetrikus</v>
      </c>
      <c r="BM24" s="192">
        <f t="shared" si="7"/>
        <v>4</v>
      </c>
    </row>
    <row r="25" spans="1:65" x14ac:dyDescent="0.2">
      <c r="A25" s="231" t="s">
        <v>155</v>
      </c>
      <c r="B25" s="44">
        <f>Table2[[#This Row],[Cooper-teszt
(méter)]]</f>
        <v>3000</v>
      </c>
      <c r="C25" s="45" t="str">
        <f>IF(A25=Alapadatok!$A$2,$AJ$2,IF(A25=Alapadatok!$A$3,$AJ$3,IF(A25=Alapadatok!$A$4,$AJ$4,IF(A25=Alapadatok!$A$5,$AJ$5,IF(A25=Alapadatok!$A$6,$AJ$6,IF(A25=Alapadatok!$A$7,$AJ$7,IF(A25=Alapadatok!$A$8,$AJ$8,IF(A25=Alapadatok!$A$9,$AJ$9,IF(A25=Alapadatok!$A$10,$AJ$10,IF(A25=Alapadatok!$A$11,$AJ$11,IF(A25=Alapadatok!$A$12,$AJ$12,IF(A25=Alapadatok!$A$13,$AJ$13,IF(A25=Alapadatok!$A$14,$AJ$14,IF(A25=Alapadatok!$A$15,$AJ$15,IF(A25=Alapadatok!$A$16,$AJ$16,IF(A25=Alapadatok!$A$17,$AJ$17,IF(A25=Alapadatok!$A$18,$AJ$18,IF(A25=Alapadatok!$A$19,$AJ$19,IF(A25=Alapadatok!$A$20,$AJ$20,IF(A25=Alapadatok!$A$21,$AJ$21,IF(A25=Alapadatok!$A$22,$AJ$22,IF(A25=Alapadatok!$A$23,$AJ$23,IF(A25=Alapadatok!$A$24,$AJ$24,IF(A25=Alapadatok!$A$25,$AJ$25,IF(A25=Alapadatok!$A$26,$AJ$26,IF(A25=Alapadatok!$A$27,$AJ$27,IF(A25=Alapadatok!$A$28,$AJ$28,IF(A25=Alapadatok!$A$29,$AJ$29,""))))))))))))))))))))))))))))</f>
        <v/>
      </c>
      <c r="D25" s="45">
        <f>Table2[[#This Row],[Max. fekvőtámasz
(db)]]</f>
        <v>55</v>
      </c>
      <c r="E25" s="45" t="str">
        <f>IF(A25=Alapadatok!$A$2,$AL$2,IF(A25=Alapadatok!$A$3,$AL$3,IF(A25=Alapadatok!$A$4,$AL$4,IF(A25=Alapadatok!$A$5,$AL$5,IF(A25=Alapadatok!$A$6,$AL$6,IF(A25=Alapadatok!$A$7,$AL$7,IF(A25=Alapadatok!$A$8,$AL$8,IF(A25=Alapadatok!$A$9,$AL$9,IF(A25=Alapadatok!$A$10,$AL$10,IF(A25=Alapadatok!$A$11,$AL$11,IF(A25=Alapadatok!$A$12,$AL$12,IF(A25=Alapadatok!$A$13,$AL$13,IF(A25=Alapadatok!$A$14,$AL$14,IF(A25=Alapadatok!$A$15,$AL$15,IF(A25=Alapadatok!$A$16,$AL$16,IF(A25=Alapadatok!$A$17,$AL$17,IF(A25=Alapadatok!$A$18,$AL$18,IF(A25=Alapadatok!$A$19,$AL$19,IF(A25=Alapadatok!$A$20,$AL$20,IF(A25=Alapadatok!$A$21,$AL$21,IF(A25=Alapadatok!$A$22,$AL$22,IF(A25=Alapadatok!$A$23,$AL$23,IF(A25=Alapadatok!$A$24,$AL$24,IF(A25=Alapadatok!$A$25,$AL$25,IF(A25=Alapadatok!$A$26,$AL$26,IF(A25=Alapadatok!$A$27,$AL$27,IF(A25=Alapadatok!$A$28,$AL$28,IF(A25=Alapadatok!$A$29,$AL$29,""))))))))))))))))))))))))))))</f>
        <v/>
      </c>
      <c r="F25" s="45">
        <f>Table2[[#This Row],[Max. guggolás
(db)]]</f>
        <v>45</v>
      </c>
      <c r="G25" s="45" t="str">
        <f>IF(A25=Alapadatok!$A$2,$AN$2,IF(A25=Alapadatok!$A$3,$AN$3,IF(A25=Alapadatok!$A$4,$AN$4,IF(A25=Alapadatok!$A$5,$AN$5,IF(A25=Alapadatok!$A$6,$AN$6,IF(A25=Alapadatok!$A$7,$AN$7,IF(A25=Alapadatok!$A$8,$AN$8,IF(A25=Alapadatok!$A$9,$AN$9,IF(A25=Alapadatok!$A$10,$AN$10,IF(A25=Alapadatok!$A$11,$AN$11,IF(A25=Alapadatok!$A$12,$AN$12,IF(A25=Alapadatok!$A$13,$AN$13,IF(A25=Alapadatok!$A$14,$AN$14,IF(A25=Alapadatok!$A$15,$AN$15,IF(A25=Alapadatok!$A$16,$AN$16,IF(A25=Alapadatok!$A$17,$AN$17,IF(A25=Alapadatok!$A$18,$AN$18,IF(A25=Alapadatok!$A$19,$AN$19,IF(A25=Alapadatok!$A$20,$AN$20,IF(A25=Alapadatok!$A$21,$AN$21,IF(A25=Alapadatok!$A$22,$AN$22,IF(A25=Alapadatok!$A$23,$AN$23,IF(A25=Alapadatok!$A$24,$AN$24,IF(A25=Alapadatok!$A$25,$AN$25,IF(A25=Alapadatok!$A$26,$AN$26,IF(A25=Alapadatok!$A$27,$AN$27,IF(A25=Alapadatok!$A$28,$AN$28,IF(A25=Alapadatok!$A$29,$AN$29,""))))))))))))))))))))))))))))</f>
        <v/>
      </c>
      <c r="H25" s="214">
        <f>Table2[[#This Row],[3RM Padon nyomás
(bal) (testsúly%)]]</f>
        <v>0.41666666666666669</v>
      </c>
      <c r="I25" s="45" t="str">
        <f>IF(A25=Alapadatok!$A$2,$AP$2,IF(A25=Alapadatok!$A$3,$AP$3,IF(A25=Alapadatok!$A$4,$AP$4,IF(A25=Alapadatok!$A$5,$AP$5,IF(A25=Alapadatok!$A$6,$AP$6,IF(A25=Alapadatok!$A$7,$AP$7,IF(A25=Alapadatok!$A$8,$AP$8,IF(A25=Alapadatok!$A$9,$AP$9,IF(A25=Alapadatok!$A$10,$AP$10,IF(A25=Alapadatok!$A$11,$AP$11,IF(A25=Alapadatok!$A$12,$AP$12,IF(A25=Alapadatok!$A$13,$AP$13,IF(A25=Alapadatok!$A$14,$AP$14,IF(A25=Alapadatok!$A$15,$AP$15,IF(A25=Alapadatok!$A$16,$AP$16,IF(A25=Alapadatok!$A$17,$AP$17,IF(A25=Alapadatok!$A$18,$AP$18,IF(A25=Alapadatok!$A$19,$AP$19,IF(A25=Alapadatok!$A$20,$AP$20,IF(A25=Alapadatok!$A$21,$AP$21,IF(A25=Alapadatok!$A$22,$AP$22,IF(A25=Alapadatok!$A$23,$AP$23,IF(A25=Alapadatok!$A$24,$AP$24,IF(A25=Alapadatok!$A$25,$AP$25,IF(A25=Alapadatok!$A$26,$AP$26,IF(A25=Alapadatok!$A$27,$AP$27,IF(A25=Alapadatok!$A$28,$AP$28,IF(A25=Alapadatok!$A$29,$AP$29,""))))))))))))))))))))))))))))</f>
        <v/>
      </c>
      <c r="J25" s="214">
        <f>Table2[[#This Row],[3RM Padon nyomás
(jobb) (testsúly%)]]</f>
        <v>0.33333333333333331</v>
      </c>
      <c r="K25" s="45" t="str">
        <f>IF(A25=Alapadatok!$A$2,$AR$2,IF(A25=Alapadatok!$A$3,$AR$3,IF(A25=Alapadatok!$A$4,$AR$4,IF(A25=Alapadatok!$A$5,$AR$5,IF(A25=Alapadatok!$A$6,$AR$6,IF(A25=Alapadatok!$A$7,$AR$7,IF(A25=Alapadatok!$A$8,$AR$8,IF(A25=Alapadatok!$A$9,$AR$9,IF(A25=Alapadatok!$A$10,$AR$10,IF(A25=Alapadatok!$A$11,$AR$11,IF(A25=Alapadatok!$A$12,$AR$12,IF(A25=Alapadatok!$A$13,$AR$13,IF(A25=Alapadatok!$A$14,$AR$14,IF(A25=Alapadatok!$A$15,$AR$15,IF(A25=Alapadatok!$A$16,$AR$16,IF(A25=Alapadatok!$A$17,$AR$17,IF(A25=Alapadatok!$A$18,$AR$18,IF(A25=Alapadatok!$A$19,$AR$19,IF(A25=Alapadatok!$A$20,$AR$20,IF(A25=Alapadatok!$A$21,$AR$21,IF(A25=Alapadatok!$A$22,$AR$22,IF(A25=Alapadatok!$A$23,$AR$23,IF(A25=Alapadatok!$A$24,$AR$24,IF(A25=Alapadatok!$A$25,$AR$25,IF(A25=Alapadatok!$A$26,$AR$26,IF(A25=Alapadatok!$A$27,$AR$27,IF(A25=Alapadatok!$A$28,$AR$28,IF(A25=Alapadatok!$A$29,$AR$29,""))))))))))))))))))))))))))))</f>
        <v/>
      </c>
      <c r="L25" s="45" t="str">
        <f>IF(A25=Alapadatok!$A$2,$AS$2,IF(A25=Alapadatok!$A$3,$AS$3,IF(A25=Alapadatok!$A$4,$AS$4,IF(A25=Alapadatok!$A$5,$AS$5,IF(A25=Alapadatok!$A$6,$AS$6,IF(A25=Alapadatok!$A$7,$AS$7,IF(A25=Alapadatok!$A$8,$AS$8,IF(A25=Alapadatok!$A$9,$AS$9,IF(A25=Alapadatok!$A$10,$AS$10,IF(A25=Alapadatok!$A$11,$AS$11,IF(A25=Alapadatok!$A$12,$AS$12,IF(A25=Alapadatok!$A$13,$AS$13,IF(A25=Alapadatok!$A$14,$AS$14,IF(A25=Alapadatok!$A$15,$AS$15,IF(A25=Alapadatok!$A$16,$AS$16,IF(A25=Alapadatok!$A$17,$AS$17,IF(A25=Alapadatok!$A$18,$AS$18,IF(A25=Alapadatok!$A$19,$AS$19,IF(A25=Alapadatok!$A$20,$AS$20,IF(A25=Alapadatok!$A$21,$AS$21,IF(A25=Alapadatok!$A$22,$AS$22,IF(A25=Alapadatok!$A$23,$AS$23,IF(A25=Alapadatok!$A$24,$AS$24,IF(A25=Alapadatok!$A$25,$AS$25,IF(A25=Alapadatok!$A$26,$AS$26,IF(A25=Alapadatok!$A$27,$AS$27,IF(A25=Alapadatok!$A$28,$AS$28,IF(A25=Alapadatok!$A$29,$AS$29,""))))))))))))))))))))))))))))</f>
        <v/>
      </c>
      <c r="M25" s="214">
        <f>Table2[[#This Row],[3RM Egylábas deadlift
(bal) (testsúly%)]]</f>
        <v>0.83333333333333337</v>
      </c>
      <c r="N25" s="45" t="str">
        <f>IF(A25=Alapadatok!$A$2,$AU$2,IF(A25=Alapadatok!$A$3,$AU$3,IF(A25=Alapadatok!$A$4,$AU$4,IF(A25=Alapadatok!$A$5,$AU$5,IF(A25=Alapadatok!$A$6,$AU$6,IF(A25=Alapadatok!$A$7,$AU$7,IF(A25=Alapadatok!$A$8,$AU$8,IF(A25=Alapadatok!$A$9,$AU$9,IF(A25=Alapadatok!$A$10,$AU$10,IF(A25=Alapadatok!$A$11,$AU$11,IF(A25=Alapadatok!$A$12,$AU$12,IF(A25=Alapadatok!$A$13,$AU$13,IF(A25=Alapadatok!$A$14,$AU$14,IF(A25=Alapadatok!$A$15,$AU$15,IF(A25=Alapadatok!$A$16,$AU$16,IF(A25=Alapadatok!$A$17,$AU$17,IF(A25=Alapadatok!$A$18,$AU$18,IF(A25=Alapadatok!$A$19,$AU$19,IF(A25=Alapadatok!$A$20,$AU$20,IF(A25=Alapadatok!$A$21,$AU$21,IF(A25=Alapadatok!$A$22,$AU$22,IF(A25=Alapadatok!$A$23,$AU$23,IF(A25=Alapadatok!$A$24,$AU$24,IF(A25=Alapadatok!$A$25,$AU$25,IF(A25=Alapadatok!$A$26,$AU$26,IF(A25=Alapadatok!$A$27,$AU$27,IF(A25=Alapadatok!$A$28,$AU$28,IF(A25=Alapadatok!$A$29,$AU$29,""))))))))))))))))))))))))))))</f>
        <v/>
      </c>
      <c r="O25" s="215">
        <f>Table2[[#This Row],[3RM Egylábas deadlift
(jobb) (testsúly%)]]</f>
        <v>0.66666666666666663</v>
      </c>
      <c r="P25" s="216" t="str">
        <f>IF(A25=Alapadatok!$A$2,$AW$2,IF(A25=Alapadatok!$A$3,$AW$3,IF(A25=Alapadatok!$A$4,$AW$4,IF(A25=Alapadatok!$A$5,$AW$5,IF(A25=Alapadatok!$A$6,$AW$6,IF(A25=Alapadatok!$A$7,$AW$7,IF(A25=Alapadatok!$A$8,$AW$8,IF(A25=Alapadatok!$A$9,$AW$9,IF(A25=Alapadatok!$A$10,$AW$10,IF(A25=Alapadatok!$A$11,$AW$11,IF(A25=Alapadatok!$A$12,$AW$12,IF(A25=Alapadatok!$A$13,$AW$13,IF(A25=Alapadatok!$A$14,$AW$14,IF(A25=Alapadatok!$A$15,$AW$15,IF(A25=Alapadatok!$A$16,$AW$16,IF(A25=Alapadatok!$A$17,$AW$17,IF(A25=Alapadatok!$A$18,$AW$18,IF(A25=Alapadatok!$A$19,$AW$19,IF(A25=Alapadatok!$A$20,$AW$20,IF(A25=Alapadatok!$A$21,$AW$21,IF(A25=Alapadatok!$A$22,$AW$22,IF(A25=Alapadatok!$A$23,$AW$23,IF(A25=Alapadatok!$A$24,$AW$24,IF(A25=Alapadatok!$A$25,$AW$25,IF(A25=Alapadatok!$A$26,$AW$26,IF(A25=Alapadatok!$A$27,$AW$27,IF(A25=Alapadatok!$A$28,$AW$28,IF(A25=Alapadatok!$A$29,$AW$29,""))))))))))))))))))))))))))))</f>
        <v/>
      </c>
      <c r="Q25" s="216" t="str">
        <f>IF(A25=Alapadatok!$A$2,$AX$2,IF(A25=Alapadatok!$A$3,$AX$3,IF(A25=Alapadatok!$A$4,$AX$4,IF(A25=Alapadatok!$A$5,$AX$5,IF(A25=Alapadatok!$A$6,$AX$6,IF(A25=Alapadatok!$A$7,$AX$7,IF(A25=Alapadatok!$A$8,$AX$8,IF(A25=Alapadatok!$A$9,$AX$9,IF(A25=Alapadatok!$A$10,$AX$10,IF(A25=Alapadatok!$A$11,$AX$11,IF(A25=Alapadatok!$A$12,$AX$12,IF(A25=Alapadatok!$A$13,$AX$13,IF(A25=Alapadatok!$A$14,$AX$14,IF(A25=Alapadatok!$A$15,$AX$15,IF(A25=Alapadatok!$A$16,$AX$16,IF(A25=Alapadatok!$A$17,$AX$17,IF(A25=Alapadatok!$A$18,$AX$18,IF(A25=Alapadatok!$A$19,$AX$19,IF(A25=Alapadatok!$A$20,$AX$20,IF(A25=Alapadatok!$A$21,$AX$21,IF(A25=Alapadatok!$A$22,$AX$22,IF(A25=Alapadatok!$A$23,$AX$23,IF(A25=Alapadatok!$A$24,$AX$24,IF(A25=Alapadatok!$A$25,$AX$25,IF(A25=Alapadatok!$A$26,$AX$26,IF(A25=Alapadatok!$A$27,$AX$27,IF(A25=Alapadatok!$A$28,$AX$28,IF(A25=Alapadatok!$A$29,$AX$29,""))))))))))))))))))))))))))))</f>
        <v/>
      </c>
      <c r="R25" s="45">
        <f>Table2[[#This Row],[Súlypontemelkedés
(cm)]]</f>
        <v>26</v>
      </c>
      <c r="S25" s="221" t="str">
        <f>IF(A25=Alapadatok!$A$2,$AZ$2,IF(A25=Alapadatok!$A$3,$AZ$3,IF(A25=Alapadatok!$A$4,$AZ$4,IF(A25=Alapadatok!$A$5,$AZ$5,IF(A25=Alapadatok!$A$6,$AZ$6,IF(A25=Alapadatok!$A$7,$AZ$7,IF(A25=Alapadatok!$A$8,$AZ$8,IF(A25=Alapadatok!$A$9,$AZ$9,IF(A25=Alapadatok!$A$10,$AZ$10,IF(A25=Alapadatok!$A$11,$AZ$11,IF(A25=Alapadatok!$A$12,$AZ$12,IF(A25=Alapadatok!$A$13,$AZ$13,IF(A25=Alapadatok!$A$14,$AZ$14,IF(A25=Alapadatok!$A$15,$AZ$15,IF(A25=Alapadatok!$A$16,$AZ$16,IF(A25=Alapadatok!$A$17,$AZ$17,IF(A25=Alapadatok!$A$18,$AZ$18,IF(A25=Alapadatok!$A$19,$AZ$19,IF(A25=Alapadatok!$A$20,$AZ$20,IF(A25=Alapadatok!$A$21,$AZ$21,IF(A25=Alapadatok!$A$22,$AZ$22,IF(A25=Alapadatok!$A$23,$AZ$23,IF(A25=Alapadatok!$A$24,$AZ$24,IF(A25=Alapadatok!$A$25,$AZ$25,IF(A25=Alapadatok!$A$26,$AZ$26,IF(A25=Alapadatok!$A$27,$AZ$27,IF(A25=Alapadatok!$A$28,$AZ$28,IF(A25=Alapadatok!$A$29,$AZ$29,""))))))))))))))))))))))))))))</f>
        <v/>
      </c>
      <c r="T25" s="45">
        <f>Table2[[#This Row],[10 mp fekvőtámasz
(db)]]</f>
        <v>18</v>
      </c>
      <c r="U25" s="44" t="str">
        <f>IF(A25=Alapadatok!$A$2,$BB$2,IF(A25=Alapadatok!$A$3,$BB$3,IF(A25=Alapadatok!$A$4,$BB$4,IF(A25=Alapadatok!$A$5,$BB$5,IF(A25=Alapadatok!$A$6,$BB$6,IF(A25=Alapadatok!$A$7,$BB$7,IF(A25=Alapadatok!$A$8,$BB$8,IF(A25=Alapadatok!$A$9,$BB$9,IF(A25=Alapadatok!$A$10,$BB$10,IF(A25=Alapadatok!$A$11,$BB$11,IF(A25=Alapadatok!$A$12,$BB$12,IF(A25=Alapadatok!$A$13,$BB$13,IF(A25=Alapadatok!$A$14,$BB$14,IF(A25=Alapadatok!$A$15,$BB$15,IF(A25=Alapadatok!$A$16,$BB$16,IF(A25=Alapadatok!$A$17,$BB$17,IF(A25=Alapadatok!$A$18,$BB$18,IF(A25=Alapadatok!$A$19,$BB$19,IF(A25=Alapadatok!$A$20,$BB$20,IF(A25=Alapadatok!$A$21,$BB$21,IF(A25=Alapadatok!$A$22,$BB$22,IF(A25=Alapadatok!$A$23,$BB$23,IF(A25=Alapadatok!$A$24,$BB$24,IF(A25=Alapadatok!$A$25,$BB$25,IF(A25=Alapadatok!$A$26,$BB$26,IF(A25=Alapadatok!$A$27,$BB$27,IF(A25=Alapadatok!$A$28,$BB$28,IF(A25=Alapadatok!$A$29,$BB$29,""))))))))))))))))))))))))))))</f>
        <v/>
      </c>
      <c r="V25" s="44">
        <f>Table2[[#This Row],[3x Súlypontemelkedés
(összesen) (cm)]]</f>
        <v>78</v>
      </c>
      <c r="W25" s="44" t="str">
        <f>IF(A25=Alapadatok!$A$2,$BD$2,IF(A25=Alapadatok!$A$3,$BD$3,IF(A25=Alapadatok!$A$4,$BD$4,IF(A25=Alapadatok!$A$5,$BD$5,IF(A25=Alapadatok!$A$6,$BD$6,IF(A25=Alapadatok!$A$7,$BD$7,IF(A25=Alapadatok!$A$8,$BD$8,IF(A25=Alapadatok!$A$9,$BD$9,IF(A25=Alapadatok!$A$10,$BD$10,IF(A25=Alapadatok!$A$11,$BD$11,IF(A25=Alapadatok!$A$12,$BD$12,IF(A25=Alapadatok!$A$13,$BD$13,IF(A25=Alapadatok!$A$14,$BD$14,IF(A25=Alapadatok!$A$15,$BD$15,IF(A25=Alapadatok!$A$16,$BD$16,IF(A25=Alapadatok!$A$17,$BD$17,IF(A25=Alapadatok!$A$18,$BD$18,IF(A25=Alapadatok!$A$19,$BD$19,IF(A25=Alapadatok!$A$20,$BD$20,IF(A25=Alapadatok!$A$21,$BD$21,IF(A25=Alapadatok!$A$22,$BD$22,IF(A25=Alapadatok!$A$23,$BD$23,IF(A25=Alapadatok!$A$24,$BD$24,IF(A25=Alapadatok!$A$25,$BD$25,IF(A25=Alapadatok!$A$26,$BD$26,IF(A25=Alapadatok!$A$27,$BD$27,IF(A25=Alapadatok!$A$28,$BD$28,IF(A25=Alapadatok!$A$29,$BD$29,""))))))))))))))))))))))))))))</f>
        <v/>
      </c>
      <c r="X25" s="44">
        <f>Table2[[#This Row],[3x 10 mp fekvőtámasz
(összesen) (db)]]</f>
        <v>54</v>
      </c>
      <c r="Y25" s="44" t="str">
        <f>IF(A25=Alapadatok!$A$2,$BF$2,IF(A25=Alapadatok!$A$3,$BF$3,IF(A25=Alapadatok!$A$4,$BF$4,IF(A25=Alapadatok!$A$5,$BF$5,IF(A25=Alapadatok!$A$6,$BF$6,IF(A25=Alapadatok!$A$7,$BF$7,IF(A25=Alapadatok!$A$8,$BF$8,IF(A25=Alapadatok!$A$9,$BF$9,IF(A25=Alapadatok!$A$10,$BF$10,IF(A25=Alapadatok!$A$11,$BF$11,IF(A25=Alapadatok!$A$12,$BF$12,IF(A25=Alapadatok!$A$13,$BF$13,IF(A25=Alapadatok!$A$14,$BF$14,IF(A25=Alapadatok!$A$15,$BF$15,IF(A25=Alapadatok!$A$16,$BF$16,IF(A25=Alapadatok!$A$17,$BF$17,IF(A25=Alapadatok!$A$18,$BF$18,IF(A25=Alapadatok!$A$19,$BF$19,IF(A25=Alapadatok!$A$20,$BF$20,IF(A25=Alapadatok!$A$21,$BF$21,IF(A25=Alapadatok!$A$22,$BF$22,IF(A25=Alapadatok!$A$23,$BF$23,IF(A25=Alapadatok!$A$24,$BF$24,IF(A25=Alapadatok!$A$25,$BF$25,IF(A25=Alapadatok!$A$26,$BF$26,IF(A25=Alapadatok!$A$27,$BF$27,IF(A25=Alapadatok!$A$28,$BF$28,IF(A25=Alapadatok!$A$29,$BF$29,""))))))))))))))))))))))))))))</f>
        <v/>
      </c>
      <c r="Z25" s="217">
        <f>Table2[[#This Row],[RHR]]</f>
        <v>68</v>
      </c>
      <c r="AA25" s="45" t="str">
        <f>IF(A25=Alapadatok!$A$2,$BH$2,IF(A25=Alapadatok!$A$3,$BH$3,IF(A25=Alapadatok!$A$4,$BH$4,IF(A25=Alapadatok!$A$5,$BH$5,IF(A25=Alapadatok!$A$6,$BH$6,IF(A25=Alapadatok!$A$7,$BH$7,IF(A25=Alapadatok!$A$8,$BH$8,IF(A25=Alapadatok!$A$9,$BH$9,IF(A25=Alapadatok!$A$10,$BH$10,IF(A25=Alapadatok!$A$11,$BH$11,IF(A25=Alapadatok!$A$12,$BH$12,IF(A25=Alapadatok!$A$13,$BH$13,IF(A25=Alapadatok!$A$14,$BH$14,IF(A25=Alapadatok!$A$15,$BH$15,IF(A25=Alapadatok!$A$16,$BH$16,IF(A25=Alapadatok!$A$17,$BH$17,IF(A25=Alapadatok!$A$18,$BH$18,IF(A25=Alapadatok!$A$19,$BH$19,IF(A25=Alapadatok!$A$20,$BH$20,IF(A25=Alapadatok!$A$21,$BH$21,IF(A25=Alapadatok!$A$22,$BH$22,IF(A25=Alapadatok!$A$23,$BH$23,IF(A25=Alapadatok!$A$24,$BH$24,IF(A25=Alapadatok!$A$25,$BH$25,IF(A25=Alapadatok!$A$26,$BH$26,IF(A25=Alapadatok!$A$27,$BH$27,IF(A25=Alapadatok!$A$28,$BH$28,IF(A25=Alapadatok!$A$29,$BH$29,""))))))))))))))))))))))))))))</f>
        <v/>
      </c>
      <c r="AB25" s="44">
        <f>Table2[[#This Row],[HRR]]</f>
        <v>28</v>
      </c>
      <c r="AC25" s="45" t="str">
        <f>IF(A25=Alapadatok!$A$2,$BJ$2,IF(A25=Alapadatok!$A$3,$BJ$3,IF(A25=Alapadatok!$A$4,$BJ$4,IF(A25=Alapadatok!$A$5,$BJ$5,IF(A25=Alapadatok!$A$6,$BJ$6,IF(A25=Alapadatok!$A$7,$BJ$7,IF(A25=Alapadatok!$A$8,$BJ$8,IF(A25=Alapadatok!$A$9,$BJ$9,IF(A25=Alapadatok!$A$10,$BJ$10,IF(A25=Alapadatok!$A$11,$BJ$11,IF(A25=Alapadatok!$A$12,$BJ$12,IF(A25=Alapadatok!$A$13,$BJ$13,IF(A25=Alapadatok!$A$14,$BJ$14,IF(A25=Alapadatok!$A$15,$BJ$15,IF(A25=Alapadatok!$A$16,$BJ$16,IF(A25=Alapadatok!$A$17,$BJ$17,IF(A25=Alapadatok!$A$18,$BJ$18,IF(A25=Alapadatok!$A$19,$BJ$19,IF(A25=Alapadatok!$A$20,$BJ$20,IF(A25=Alapadatok!$A$21,$BJ$21,IF(A25=Alapadatok!$A$22,$BJ$22,IF(A25=Alapadatok!$A$23,$BJ$23,IF(A25=Alapadatok!$A$24,$BJ$24,IF(A25=Alapadatok!$A$25,$BJ$25,IF(A25=Alapadatok!$A$26,$BJ$26,IF(A25=Alapadatok!$A$27,$BJ$27,IF(A25=Alapadatok!$A$28,$BJ$28,IF(A25=Alapadatok!$A$29,$BJ$29,""))))))))))))))))))))))))))))</f>
        <v/>
      </c>
      <c r="AD25" s="45">
        <f>Table2[[#This Row],[FMS pontszám]]</f>
        <v>15</v>
      </c>
      <c r="AE25" s="45" t="str">
        <f>Table2[[#This Row],[FMS szimmetria]]</f>
        <v>aszimmetrikus</v>
      </c>
      <c r="AF25" s="218" t="str">
        <f>IF(A25=Alapadatok!$A$2,$BM$2,IF(A25=Alapadatok!$A$3,$BM$3,IF(A25=Alapadatok!$A$4,$BM$4,IF(A25=Alapadatok!$A$5,$BM$5,IF(A25=Alapadatok!$A$6,$BM$6,IF(A25=Alapadatok!$A$7,$BM$7,IF(A25=Alapadatok!$A$8,$BM$8,IF(A25=Alapadatok!$A$9,$BM$9,IF(A25=Alapadatok!$A$10,$BM$10,IF(A25=Alapadatok!$A$11,$BM$11,IF(A25=Alapadatok!$A$12,$BM$12,IF(A25=Alapadatok!$A$13,$BM$13,IF(A25=Alapadatok!$A$14,$BM$14,IF(A25=Alapadatok!$A$15,$BM$15,IF(A25=Alapadatok!$A$16,$BM$16,IF(A25=Alapadatok!$A$17,$BM$17,IF(A25=Alapadatok!$A$18,$BM$18,IF(A25=Alapadatok!$A$19,$BM$19,IF(A25=Alapadatok!$A$20,$BM$20,IF(A25=Alapadatok!$A$21,$BM$21,IF(A25=Alapadatok!$A$22,$BM$22,IF(A25=Alapadatok!$A$23,$BM$23,IF(A25=Alapadatok!$A$24,$BM$24,IF(A25=Alapadatok!$A$25,$BM$25,IF(A25=Alapadatok!$A$26,$BM$26,IF(A25=Alapadatok!$A$27,$BM$27,IF(A25=Alapadatok!$A$28,$BM$28,IF(A25=Alapadatok!$A$29,$BM$29,""))))))))))))))))))))))))))))</f>
        <v/>
      </c>
      <c r="AH25">
        <f>Alapadatok!A25</f>
        <v>0</v>
      </c>
      <c r="AI25" s="172">
        <f>Table2[[#This Row],[VO2max]]</f>
        <v>55.781354795439306</v>
      </c>
      <c r="AJ25" s="170">
        <f>IF(Alapadatok!$B25="férfi",IF(Alapadatok!$C25&lt;=29,IF(AND(0&lt;=AI25,AI25&lt;42),1,IF(AND(42&lt;=AI25,AI25&lt;46),2,IF(AND(46&lt;=AI25,AI25&lt;51),3,IF(AND(51&lt;=AI25,AI25&lt;55),4,5)))),IF(AND(30&lt;=Alapadatok!$C25,Alapadatok!$C25&lt;=39),IF(AND(0&lt;=AI25,AI25&lt;41),1,IF(AND(41&lt;=AI25,AI25&lt;44),2,IF(AND(44&lt;=AI25,AI25&lt;48),3,IF(AND(48&lt;=AI25,AI25&lt;53),4,5)))),IF(AND(40&lt;=Alapadatok!$C25,Alapadatok!$C25&lt;=49),IF(AND(0&lt;=AI25,AI25&lt;38),1,IF(AND(38&lt;=AI25,AI25&lt;42),2,IF(AND(42&lt;=AI25,AI25&lt;46),3,IF(AND(46&lt;=AI25,AI25&lt;52),4,5)))),IF(AND(50&lt;=Alapadatok!$C25,Alapadatok!$C25&lt;=59),IF(AND(0&lt;=AI25,AI25&lt;35),1,IF(AND(35&lt;=AI25,AI25&lt;38),2,IF(AND(38&lt;=AI25,AI25&lt;43),3,IF(AND(43&lt;=AI25,AI25&lt;49),4,5)))),IF(60&lt;=Alapadatok!$C25,IF(AND(0&lt;=AI25,AI25&lt;31),1,IF(AND(31&lt;=AI25,AI25&lt;35),2,IF(AND(35&lt;=AI25,AI25&lt;39),3,IF(AND(39&lt;=AI25,AI25&lt;45),4,5))))))))),IF(Alapadatok!$C25&lt;=29,IF(AND(0&lt;=AI25,AI25&lt;36),1,IF(AND(36&lt;=AI25,AI25&lt;40),2,IF(AND(40&lt;=AI25,AI25&lt;44),3,IF(AND(44&lt;=AI25,AI25&lt;49),4,5)))),IF(AND(30&lt;=Alapadatok!$C25,Alapadatok!$C25&lt;=39),IF(AND(0&lt;=AI25,AI25&lt;34),1,IF(AND(34&lt;=AI25,AI25&lt;37),2,IF(AND(37&lt;=AI25,AI25&lt;41),3,IF(AND(41&lt;=AI25,AI25&lt;45),4,5)))),IF(AND(40&lt;=Alapadatok!$C25,Alapadatok!$C25&lt;=49),IF(AND(0&lt;=AI25,AI25&lt;32),1,IF(AND(32&lt;=AI25,AI25&lt;35),2,IF(AND(35&lt;=AI25,AI25&lt;39),3,IF(AND(39&lt;=AI25,AI25&lt;44),4,5)))),IF(AND(50&lt;=Alapadatok!$C25,Alapadatok!$C25&lt;=59),IF(AND(0&lt;=AI25,AI25&lt;25),1,IF(AND(25&lt;=AI25,AI25&lt;29),2,IF(AND(29&lt;=AI25,AI25&lt;31),3,IF(AND(31&lt;=AI25,AI25&lt;34),4,5)))),IF(60&lt;=Alapadatok!$C25,IF(AND(0&lt;=AI25,AI25&lt;26),1,IF(AND(26&lt;=AI25,AI25&lt;29),2,IF(AND(29&lt;=AI25,AI25&lt;32),3,IF(AND(32&lt;=AI25,AI25&lt;35),4,5))))))))))</f>
        <v>5</v>
      </c>
      <c r="AK25" s="176">
        <f>Table2[[#This Row],[Max. fekvőtámasz
(db)]]</f>
        <v>55</v>
      </c>
      <c r="AL25" s="175">
        <f>IF(Alapadatok!$B25="férfi",IF(AND(0&lt;AK25,AK25&lt;60),1,IF(AND(60&lt;=AK25,AK25&lt;80),2,IF(AND(80&lt;=AK25,AK25&lt;100),3,IF(AND(100&lt;=AK25,AK25&lt;115),4,IF(115&lt;=AK25,5))))),IF(AND(0&lt;AK25,AK25&lt;60),1,IF(AND(60&lt;=AK25,AK25&lt;80),2,IF(AND(80&lt;=AK25,AK25&lt;100),3,IF(AND(100&lt;=AK25,AK25&lt;115),4,IF(115&lt;=AK25,5))))))</f>
        <v>1</v>
      </c>
      <c r="AM25" s="176">
        <f>Table2[[#This Row],[Max. guggolás
(db)]]</f>
        <v>45</v>
      </c>
      <c r="AN25" s="175">
        <f>IF(Alapadatok!$B25="férfi",IF(AND(0&lt;AM25,AM25&lt;60),1,IF(AND(60&lt;=AM25,AM25&lt;80),2,IF(AND(80&lt;=AM25,AM25&lt;100),3,IF(AND(100&lt;=AM25,AM25&lt;115),4,IF(115&lt;=AM25,5))))),IF(AND(0&lt;AM25,AM25&lt;40),1,IF(AND(40&lt;=AM25,AM25&lt;60),2,IF(AND(60&lt;=AM25,AM25&lt;80),3,IF(AND(80&lt;=AM25,AM25&lt;100),4,IF(100&lt;=AM25,5))))))</f>
        <v>2</v>
      </c>
      <c r="AO25" s="177">
        <f>Table2[[#This Row],[3RM Padon nyomás
(bal) (testsúly%)]]</f>
        <v>0.41666666666666669</v>
      </c>
      <c r="AP25" s="176">
        <f>IF(Alapadatok!$B25="férfi",IF(AND(0&lt;=AO25,AO25&lt;0.2),1,IF(AND(0.2&lt;=AO25,AO25&lt;0.25),2,IF(AND(0.25&lt;=AO25,AO25&lt;0.3),3,IF(AND(0.3&lt;=AO25,AO25&lt;0.35),4,IF(0.35&lt;=AO25,5))))),IF(AND(0&lt;=AO25,AO25&lt;0.1),1,IF(AND(0.1&lt;=AO25,AO25&lt;0.15),2,IF(AND(0.15&lt;=AO25,AO25&lt;0.2),3,IF(AND(0.2&lt;=AO25,AO25&lt;0.25),4,IF(0.25&lt;=AO25,5))))))</f>
        <v>5</v>
      </c>
      <c r="AQ25" s="177">
        <f>Table2[[#This Row],[3RM Padon nyomás
(jobb) (testsúly%)]]</f>
        <v>0.33333333333333331</v>
      </c>
      <c r="AR25" s="176">
        <f>IF(Alapadatok!$B25="férfi",IF(AND(0&lt;=AQ25,AQ25&lt;0.2),1,IF(AND(0.2&lt;=AQ25,AQ25&lt;0.25),2,IF(AND(0.25&lt;=AQ25,AQ25&lt;0.3),3,IF(AND(0.3&lt;=AQ25,AQ25&lt;0.35),4,IF(0.35&lt;=AQ25,5))))),IF(AND(0&lt;=AQ25,AQ25&lt;0.1),1,IF(AND(0.1&lt;=AQ25,AQ25&lt;0.15),2,IF(AND(0.15&lt;=AQ25,AQ25&lt;0.2),3,IF(AND(0.2&lt;=AQ25,AQ25&lt;0.25),4,IF(0.25&lt;=AQ25,5))))))</f>
        <v>5</v>
      </c>
      <c r="AS25" s="176">
        <f t="shared" si="4"/>
        <v>5</v>
      </c>
      <c r="AT25" s="177">
        <f>Table2[[#This Row],[3RM Egylábas deadlift
(bal) (testsúly%)]]</f>
        <v>0.83333333333333337</v>
      </c>
      <c r="AU25" s="175">
        <f>IF(Alapadatok!$B25="férfi",IF(AND(0&lt;=AT25,AT25&lt;0.8),1,IF(AND(0.8&lt;=AT25,AT25&lt;0.85),2,IF(AND(0.85&lt;=AT25,AT25&lt;0.9),3,IF(AND(0.9&lt;=AT25,AT25&lt;1),4,IF(1&lt;=AT25,5))))),IF(AND(0&lt;=AT25,AT25&lt;0.6),1,IF(AND(0.6&lt;=AT25,AT25&lt;0.65),2,IF(AND(0.65&lt;=AT25,AT25&lt;0.7),3,IF(AND(0.7&lt;=AT25,AT25&lt;0.75),4,IF(0.75&lt;=AT25,5))))))</f>
        <v>5</v>
      </c>
      <c r="AV25" s="178">
        <f>Table2[[#This Row],[3RM Egylábas deadlift
(jobb) (testsúly%)]]</f>
        <v>0.66666666666666663</v>
      </c>
      <c r="AW25" s="175">
        <f>IF(Alapadatok!$B25="férfi",IF(AND(0&lt;=AV25,AV25&lt;0.8),1,IF(AND(0.8&lt;=AV25,AV25&lt;0.85),2,IF(AND(0.85&lt;=AV25,AV25&lt;0.9),3,IF(AND(0.9&lt;=AV25,AV25&lt;1),4,IF(1&lt;=AV25,5))))),IF(AND(0&lt;=AV25,AV25&lt;0.6),1,IF(AND(0.6&lt;=AV25,AV25&lt;0.65),2,IF(AND(0.65&lt;=AV25,AV25&lt;0.7),3,IF(AND(0.7&lt;=AV25,AV25&lt;0.75),4,IF(0.75&lt;=AV25,5))))))</f>
        <v>3</v>
      </c>
      <c r="AX25" s="175">
        <f t="shared" si="5"/>
        <v>4</v>
      </c>
      <c r="AY25" s="176">
        <f>Table2[[#This Row],[Súlypontemelkedés
(cm)]]</f>
        <v>26</v>
      </c>
      <c r="AZ25" s="176">
        <f>IF(Alapadatok!$B25="férfi",IF(AND(0&lt;=AY25,AY25&lt;31),1,IF(AND(31&lt;=AY25,AY25&lt;41),2,IF(AND(41&lt;=AY25,AY25&lt;51),3,IF(AND(51&lt;=AY25,AY25&lt;61),4,IF(61&lt;=AY25,5))))),IF(AND(0&lt;=AY25,AY25&lt;21),1,IF(AND(21&lt;=AY25,AY25&lt;31),2,IF(AND(31&lt;=AY25,AY25&lt;41),3,IF(AND(41&lt;=AY25,AY25&lt;51),4,IF(51&lt;=AY25,5))))))</f>
        <v>2</v>
      </c>
      <c r="BA25" s="176">
        <f>Table2[[#This Row],[10 mp fekvőtámasz
(db)]]</f>
        <v>18</v>
      </c>
      <c r="BB25" s="179">
        <f>IF(Alapadatok!$B25="férfi",IF(AND(0&lt;=BA25,BA25&lt;12),1,IF(AND(12&lt;=BA25,BA25&lt;15),2,IF(AND(15&lt;=BA25,BA25&lt;20),3,IF(AND(20&lt;=BA25,BA25&lt;25),4,IF(25&lt;=BA25,5))))),IF(AND(0&lt;=BA25,BA25&lt;10),1,IF(AND(10&lt;=BA25,BA25&lt;12),2,IF(AND(12&lt;=BA25,BA25&lt;16),3,IF(AND(16&lt;=BA25,BA25&lt;20),4,IF(20&lt;=BA25,5))))))</f>
        <v>4</v>
      </c>
      <c r="BC25" s="179">
        <f>Table2[[#This Row],[3x Súlypontemelkedés
(összesen) (cm)]]</f>
        <v>78</v>
      </c>
      <c r="BD25" s="179">
        <f>IF(Alapadatok!$B25="férfi",IF(AND(0&lt;=BC25,BC25&lt;82),1,IF(AND(82&lt;=BC25,BC25&lt;109),2,IF(AND(109&lt;=BC25,BC25&lt;136),3,IF(AND(136&lt;=BC25,BC25&lt;163),4,IF(163&lt;=BC25,5))))),IF(AND(0&lt;=BC25,BC25&lt;53),1,IF(AND(53&lt;=BC25,BC25&lt;82),2,IF(AND(82&lt;=BC25,BC25&lt;109),3,IF(AND(109&lt;=BC25,BC25&lt;136),4,IF(136&lt;=BC25,5))))))</f>
        <v>2</v>
      </c>
      <c r="BE25" s="179">
        <f>Table2[[#This Row],[3x 10 mp fekvőtámasz
(összesen) (db)]]</f>
        <v>54</v>
      </c>
      <c r="BF25" s="179">
        <f>IF(Alapadatok!$B25="férfi",IF(AND(0&lt;=BE25,BE25&lt;32),1,IF(AND(32&lt;=BE25,BE25&lt;41),2,IF(AND(41&lt;=BE25,BE25&lt;54),3,IF(AND(54&lt;=BE25,BE25&lt;68),4,IF(68&lt;=BE25,5))))),IF(AND(0&lt;=BE25,BE25&lt;27),1,IF(AND(27&lt;=BE25,BE25&lt;32),2,IF(AND(32&lt;=BE25,BE25&lt;43),3,IF(AND(43&lt;=BE25,BE25&lt;54),4,IF(54&lt;=BE25,5))))))</f>
        <v>5</v>
      </c>
      <c r="BG25" s="179">
        <f>Table2[[#This Row],[RHR]]</f>
        <v>68</v>
      </c>
      <c r="BH25" s="186">
        <f>IF(Alapadatok!$C25&lt;=25,IF(AND(0&lt;=BG25,BG25&lt;=55),5,IF(AND(56&lt;=BG25,BG25&lt;=61),4,IF(AND(62&lt;=BG25,BG25&lt;=65),3,IF(AND(66&lt;=BG25,BG25&lt;=69),2,1)))),IF(AND(26&lt;=Alapadatok!$C25,Alapadatok!$C25&lt;=35),IF(AND(0&lt;=BG25,BG25&lt;=54),5,IF(AND(55&lt;=BG25,BG25&lt;=61),4,IF(AND(62&lt;=BG25,BG25&lt;=65),3,IF(AND(66&lt;=BG25,BG25&lt;=70),2,1)))),IF(AND(36&lt;=Alapadatok!$C25,Alapadatok!$C25&lt;=45),IF(AND(0&lt;=BG25,BG25&lt;=56),5,IF(AND(57&lt;=BG25,BG25&lt;=62),4,IF(AND(63&lt;=BG25,BG25&lt;=66),3,IF(AND(67&lt;=BG25,BG25&lt;=70),2,1)))),IF(AND(46&lt;=Alapadatok!$C25,Alapadatok!$C25&lt;=55),IF(AND(0&lt;=BG25,BG25&lt;=57),5,IF(AND(58&lt;=BG25,BG25&lt;=63),4,IF(AND(64&lt;=BG25,BG25&lt;=67),3,IF(AND(68&lt;=BG25,BG25&lt;=71),2,1)))),IF(AND(56&lt;=Alapadatok!$C25,Alapadatok!$C25&lt;=65),IF(AND(0&lt;=BG25,BG25&lt;=56),5,IF(AND(57&lt;=BG25,BG25&lt;=61),4,IF(AND(62&lt;=BG25,BG25&lt;=67),3,IF(AND(68&lt;=BG25,BG25&lt;=71),2,1)))),IF(65&lt;Alapadatok!$C25,IF(AND(0&lt;=BG25,BG25&lt;=55),5,IF(AND(56&lt;=BG25,BG25&lt;=61),4,IF(AND(62&lt;=BG25,BG25&lt;=65),3,IF(AND(66&lt;=BG25,BG25&lt;=69),2,1))))))))))</f>
        <v>2</v>
      </c>
      <c r="BI25" s="179">
        <f>Table2[[#This Row],[HRR]]</f>
        <v>28</v>
      </c>
      <c r="BJ25" s="186">
        <f t="shared" si="6"/>
        <v>2</v>
      </c>
      <c r="BK25" s="186">
        <f>Table2[[#This Row],[FMS pontszám]]</f>
        <v>15</v>
      </c>
      <c r="BL25" s="186" t="str">
        <f>Table2[[#This Row],[FMS szimmetria]]</f>
        <v>aszimmetrikus</v>
      </c>
      <c r="BM25" s="192">
        <f t="shared" si="7"/>
        <v>3</v>
      </c>
    </row>
    <row r="26" spans="1:65" x14ac:dyDescent="0.2">
      <c r="A26" s="231" t="s">
        <v>168</v>
      </c>
      <c r="B26" s="44">
        <f>Table2[[#This Row],[Cooper-teszt
(méter)]]</f>
        <v>2500</v>
      </c>
      <c r="C26" s="45" t="str">
        <f>IF(A26=Alapadatok!$A$2,$AJ$2,IF(A26=Alapadatok!$A$3,$AJ$3,IF(A26=Alapadatok!$A$4,$AJ$4,IF(A26=Alapadatok!$A$5,$AJ$5,IF(A26=Alapadatok!$A$6,$AJ$6,IF(A26=Alapadatok!$A$7,$AJ$7,IF(A26=Alapadatok!$A$8,$AJ$8,IF(A26=Alapadatok!$A$9,$AJ$9,IF(A26=Alapadatok!$A$10,$AJ$10,IF(A26=Alapadatok!$A$11,$AJ$11,IF(A26=Alapadatok!$A$12,$AJ$12,IF(A26=Alapadatok!$A$13,$AJ$13,IF(A26=Alapadatok!$A$14,$AJ$14,IF(A26=Alapadatok!$A$15,$AJ$15,IF(A26=Alapadatok!$A$16,$AJ$16,IF(A26=Alapadatok!$A$17,$AJ$17,IF(A26=Alapadatok!$A$18,$AJ$18,IF(A26=Alapadatok!$A$19,$AJ$19,IF(A26=Alapadatok!$A$20,$AJ$20,IF(A26=Alapadatok!$A$21,$AJ$21,IF(A26=Alapadatok!$A$22,$AJ$22,IF(A26=Alapadatok!$A$23,$AJ$23,IF(A26=Alapadatok!$A$24,$AJ$24,IF(A26=Alapadatok!$A$25,$AJ$25,IF(A26=Alapadatok!$A$26,$AJ$26,IF(A26=Alapadatok!$A$27,$AJ$27,IF(A26=Alapadatok!$A$28,$AJ$28,IF(A26=Alapadatok!$A$29,$AJ$29,""))))))))))))))))))))))))))))</f>
        <v/>
      </c>
      <c r="D26" s="45">
        <f>Table2[[#This Row],[Max. fekvőtámasz
(db)]]</f>
        <v>48</v>
      </c>
      <c r="E26" s="45" t="str">
        <f>IF(A26=Alapadatok!$A$2,$AL$2,IF(A26=Alapadatok!$A$3,$AL$3,IF(A26=Alapadatok!$A$4,$AL$4,IF(A26=Alapadatok!$A$5,$AL$5,IF(A26=Alapadatok!$A$6,$AL$6,IF(A26=Alapadatok!$A$7,$AL$7,IF(A26=Alapadatok!$A$8,$AL$8,IF(A26=Alapadatok!$A$9,$AL$9,IF(A26=Alapadatok!$A$10,$AL$10,IF(A26=Alapadatok!$A$11,$AL$11,IF(A26=Alapadatok!$A$12,$AL$12,IF(A26=Alapadatok!$A$13,$AL$13,IF(A26=Alapadatok!$A$14,$AL$14,IF(A26=Alapadatok!$A$15,$AL$15,IF(A26=Alapadatok!$A$16,$AL$16,IF(A26=Alapadatok!$A$17,$AL$17,IF(A26=Alapadatok!$A$18,$AL$18,IF(A26=Alapadatok!$A$19,$AL$19,IF(A26=Alapadatok!$A$20,$AL$20,IF(A26=Alapadatok!$A$21,$AL$21,IF(A26=Alapadatok!$A$22,$AL$22,IF(A26=Alapadatok!$A$23,$AL$23,IF(A26=Alapadatok!$A$24,$AL$24,IF(A26=Alapadatok!$A$25,$AL$25,IF(A26=Alapadatok!$A$26,$AL$26,IF(A26=Alapadatok!$A$27,$AL$27,IF(A26=Alapadatok!$A$28,$AL$28,IF(A26=Alapadatok!$A$29,$AL$29,""))))))))))))))))))))))))))))</f>
        <v/>
      </c>
      <c r="F26" s="45">
        <f>Table2[[#This Row],[Max. guggolás
(db)]]</f>
        <v>30</v>
      </c>
      <c r="G26" s="45" t="str">
        <f>IF(A26=Alapadatok!$A$2,$AN$2,IF(A26=Alapadatok!$A$3,$AN$3,IF(A26=Alapadatok!$A$4,$AN$4,IF(A26=Alapadatok!$A$5,$AN$5,IF(A26=Alapadatok!$A$6,$AN$6,IF(A26=Alapadatok!$A$7,$AN$7,IF(A26=Alapadatok!$A$8,$AN$8,IF(A26=Alapadatok!$A$9,$AN$9,IF(A26=Alapadatok!$A$10,$AN$10,IF(A26=Alapadatok!$A$11,$AN$11,IF(A26=Alapadatok!$A$12,$AN$12,IF(A26=Alapadatok!$A$13,$AN$13,IF(A26=Alapadatok!$A$14,$AN$14,IF(A26=Alapadatok!$A$15,$AN$15,IF(A26=Alapadatok!$A$16,$AN$16,IF(A26=Alapadatok!$A$17,$AN$17,IF(A26=Alapadatok!$A$18,$AN$18,IF(A26=Alapadatok!$A$19,$AN$19,IF(A26=Alapadatok!$A$20,$AN$20,IF(A26=Alapadatok!$A$21,$AN$21,IF(A26=Alapadatok!$A$22,$AN$22,IF(A26=Alapadatok!$A$23,$AN$23,IF(A26=Alapadatok!$A$24,$AN$24,IF(A26=Alapadatok!$A$25,$AN$25,IF(A26=Alapadatok!$A$26,$AN$26,IF(A26=Alapadatok!$A$27,$AN$27,IF(A26=Alapadatok!$A$28,$AN$28,IF(A26=Alapadatok!$A$29,$AN$29,""))))))))))))))))))))))))))))</f>
        <v/>
      </c>
      <c r="H26" s="214">
        <f>Table2[[#This Row],[3RM Padon nyomás
(bal) (testsúly%)]]</f>
        <v>0.46153846153846156</v>
      </c>
      <c r="I26" s="45" t="str">
        <f>IF(A26=Alapadatok!$A$2,$AP$2,IF(A26=Alapadatok!$A$3,$AP$3,IF(A26=Alapadatok!$A$4,$AP$4,IF(A26=Alapadatok!$A$5,$AP$5,IF(A26=Alapadatok!$A$6,$AP$6,IF(A26=Alapadatok!$A$7,$AP$7,IF(A26=Alapadatok!$A$8,$AP$8,IF(A26=Alapadatok!$A$9,$AP$9,IF(A26=Alapadatok!$A$10,$AP$10,IF(A26=Alapadatok!$A$11,$AP$11,IF(A26=Alapadatok!$A$12,$AP$12,IF(A26=Alapadatok!$A$13,$AP$13,IF(A26=Alapadatok!$A$14,$AP$14,IF(A26=Alapadatok!$A$15,$AP$15,IF(A26=Alapadatok!$A$16,$AP$16,IF(A26=Alapadatok!$A$17,$AP$17,IF(A26=Alapadatok!$A$18,$AP$18,IF(A26=Alapadatok!$A$19,$AP$19,IF(A26=Alapadatok!$A$20,$AP$20,IF(A26=Alapadatok!$A$21,$AP$21,IF(A26=Alapadatok!$A$22,$AP$22,IF(A26=Alapadatok!$A$23,$AP$23,IF(A26=Alapadatok!$A$24,$AP$24,IF(A26=Alapadatok!$A$25,$AP$25,IF(A26=Alapadatok!$A$26,$AP$26,IF(A26=Alapadatok!$A$27,$AP$27,IF(A26=Alapadatok!$A$28,$AP$28,IF(A26=Alapadatok!$A$29,$AP$29,""))))))))))))))))))))))))))))</f>
        <v/>
      </c>
      <c r="J26" s="214">
        <f>Table2[[#This Row],[3RM Padon nyomás
(jobb) (testsúly%)]]</f>
        <v>0.38461538461538464</v>
      </c>
      <c r="K26" s="45" t="str">
        <f>IF(A26=Alapadatok!$A$2,$AR$2,IF(A26=Alapadatok!$A$3,$AR$3,IF(A26=Alapadatok!$A$4,$AR$4,IF(A26=Alapadatok!$A$5,$AR$5,IF(A26=Alapadatok!$A$6,$AR$6,IF(A26=Alapadatok!$A$7,$AR$7,IF(A26=Alapadatok!$A$8,$AR$8,IF(A26=Alapadatok!$A$9,$AR$9,IF(A26=Alapadatok!$A$10,$AR$10,IF(A26=Alapadatok!$A$11,$AR$11,IF(A26=Alapadatok!$A$12,$AR$12,IF(A26=Alapadatok!$A$13,$AR$13,IF(A26=Alapadatok!$A$14,$AR$14,IF(A26=Alapadatok!$A$15,$AR$15,IF(A26=Alapadatok!$A$16,$AR$16,IF(A26=Alapadatok!$A$17,$AR$17,IF(A26=Alapadatok!$A$18,$AR$18,IF(A26=Alapadatok!$A$19,$AR$19,IF(A26=Alapadatok!$A$20,$AR$20,IF(A26=Alapadatok!$A$21,$AR$21,IF(A26=Alapadatok!$A$22,$AR$22,IF(A26=Alapadatok!$A$23,$AR$23,IF(A26=Alapadatok!$A$24,$AR$24,IF(A26=Alapadatok!$A$25,$AR$25,IF(A26=Alapadatok!$A$26,$AR$26,IF(A26=Alapadatok!$A$27,$AR$27,IF(A26=Alapadatok!$A$28,$AR$28,IF(A26=Alapadatok!$A$29,$AR$29,""))))))))))))))))))))))))))))</f>
        <v/>
      </c>
      <c r="L26" s="45" t="str">
        <f>IF(A26=Alapadatok!$A$2,$AS$2,IF(A26=Alapadatok!$A$3,$AS$3,IF(A26=Alapadatok!$A$4,$AS$4,IF(A26=Alapadatok!$A$5,$AS$5,IF(A26=Alapadatok!$A$6,$AS$6,IF(A26=Alapadatok!$A$7,$AS$7,IF(A26=Alapadatok!$A$8,$AS$8,IF(A26=Alapadatok!$A$9,$AS$9,IF(A26=Alapadatok!$A$10,$AS$10,IF(A26=Alapadatok!$A$11,$AS$11,IF(A26=Alapadatok!$A$12,$AS$12,IF(A26=Alapadatok!$A$13,$AS$13,IF(A26=Alapadatok!$A$14,$AS$14,IF(A26=Alapadatok!$A$15,$AS$15,IF(A26=Alapadatok!$A$16,$AS$16,IF(A26=Alapadatok!$A$17,$AS$17,IF(A26=Alapadatok!$A$18,$AS$18,IF(A26=Alapadatok!$A$19,$AS$19,IF(A26=Alapadatok!$A$20,$AS$20,IF(A26=Alapadatok!$A$21,$AS$21,IF(A26=Alapadatok!$A$22,$AS$22,IF(A26=Alapadatok!$A$23,$AS$23,IF(A26=Alapadatok!$A$24,$AS$24,IF(A26=Alapadatok!$A$25,$AS$25,IF(A26=Alapadatok!$A$26,$AS$26,IF(A26=Alapadatok!$A$27,$AS$27,IF(A26=Alapadatok!$A$28,$AS$28,IF(A26=Alapadatok!$A$29,$AS$29,""))))))))))))))))))))))))))))</f>
        <v/>
      </c>
      <c r="M26" s="214">
        <f>Table2[[#This Row],[3RM Egylábas deadlift
(bal) (testsúly%)]]</f>
        <v>0.92307692307692313</v>
      </c>
      <c r="N26" s="45" t="str">
        <f>IF(A26=Alapadatok!$A$2,$AU$2,IF(A26=Alapadatok!$A$3,$AU$3,IF(A26=Alapadatok!$A$4,$AU$4,IF(A26=Alapadatok!$A$5,$AU$5,IF(A26=Alapadatok!$A$6,$AU$6,IF(A26=Alapadatok!$A$7,$AU$7,IF(A26=Alapadatok!$A$8,$AU$8,IF(A26=Alapadatok!$A$9,$AU$9,IF(A26=Alapadatok!$A$10,$AU$10,IF(A26=Alapadatok!$A$11,$AU$11,IF(A26=Alapadatok!$A$12,$AU$12,IF(A26=Alapadatok!$A$13,$AU$13,IF(A26=Alapadatok!$A$14,$AU$14,IF(A26=Alapadatok!$A$15,$AU$15,IF(A26=Alapadatok!$A$16,$AU$16,IF(A26=Alapadatok!$A$17,$AU$17,IF(A26=Alapadatok!$A$18,$AU$18,IF(A26=Alapadatok!$A$19,$AU$19,IF(A26=Alapadatok!$A$20,$AU$20,IF(A26=Alapadatok!$A$21,$AU$21,IF(A26=Alapadatok!$A$22,$AU$22,IF(A26=Alapadatok!$A$23,$AU$23,IF(A26=Alapadatok!$A$24,$AU$24,IF(A26=Alapadatok!$A$25,$AU$25,IF(A26=Alapadatok!$A$26,$AU$26,IF(A26=Alapadatok!$A$27,$AU$27,IF(A26=Alapadatok!$A$28,$AU$28,IF(A26=Alapadatok!$A$29,$AU$29,""))))))))))))))))))))))))))))</f>
        <v/>
      </c>
      <c r="O26" s="215">
        <f>Table2[[#This Row],[3RM Egylábas deadlift
(jobb) (testsúly%)]]</f>
        <v>0.92307692307692313</v>
      </c>
      <c r="P26" s="216" t="str">
        <f>IF(A26=Alapadatok!$A$2,$AW$2,IF(A26=Alapadatok!$A$3,$AW$3,IF(A26=Alapadatok!$A$4,$AW$4,IF(A26=Alapadatok!$A$5,$AW$5,IF(A26=Alapadatok!$A$6,$AW$6,IF(A26=Alapadatok!$A$7,$AW$7,IF(A26=Alapadatok!$A$8,$AW$8,IF(A26=Alapadatok!$A$9,$AW$9,IF(A26=Alapadatok!$A$10,$AW$10,IF(A26=Alapadatok!$A$11,$AW$11,IF(A26=Alapadatok!$A$12,$AW$12,IF(A26=Alapadatok!$A$13,$AW$13,IF(A26=Alapadatok!$A$14,$AW$14,IF(A26=Alapadatok!$A$15,$AW$15,IF(A26=Alapadatok!$A$16,$AW$16,IF(A26=Alapadatok!$A$17,$AW$17,IF(A26=Alapadatok!$A$18,$AW$18,IF(A26=Alapadatok!$A$19,$AW$19,IF(A26=Alapadatok!$A$20,$AW$20,IF(A26=Alapadatok!$A$21,$AW$21,IF(A26=Alapadatok!$A$22,$AW$22,IF(A26=Alapadatok!$A$23,$AW$23,IF(A26=Alapadatok!$A$24,$AW$24,IF(A26=Alapadatok!$A$25,$AW$25,IF(A26=Alapadatok!$A$26,$AW$26,IF(A26=Alapadatok!$A$27,$AW$27,IF(A26=Alapadatok!$A$28,$AW$28,IF(A26=Alapadatok!$A$29,$AW$29,""))))))))))))))))))))))))))))</f>
        <v/>
      </c>
      <c r="Q26" s="216" t="str">
        <f>IF(A26=Alapadatok!$A$2,$AX$2,IF(A26=Alapadatok!$A$3,$AX$3,IF(A26=Alapadatok!$A$4,$AX$4,IF(A26=Alapadatok!$A$5,$AX$5,IF(A26=Alapadatok!$A$6,$AX$6,IF(A26=Alapadatok!$A$7,$AX$7,IF(A26=Alapadatok!$A$8,$AX$8,IF(A26=Alapadatok!$A$9,$AX$9,IF(A26=Alapadatok!$A$10,$AX$10,IF(A26=Alapadatok!$A$11,$AX$11,IF(A26=Alapadatok!$A$12,$AX$12,IF(A26=Alapadatok!$A$13,$AX$13,IF(A26=Alapadatok!$A$14,$AX$14,IF(A26=Alapadatok!$A$15,$AX$15,IF(A26=Alapadatok!$A$16,$AX$16,IF(A26=Alapadatok!$A$17,$AX$17,IF(A26=Alapadatok!$A$18,$AX$18,IF(A26=Alapadatok!$A$19,$AX$19,IF(A26=Alapadatok!$A$20,$AX$20,IF(A26=Alapadatok!$A$21,$AX$21,IF(A26=Alapadatok!$A$22,$AX$22,IF(A26=Alapadatok!$A$23,$AX$23,IF(A26=Alapadatok!$A$24,$AX$24,IF(A26=Alapadatok!$A$25,$AX$25,IF(A26=Alapadatok!$A$26,$AX$26,IF(A26=Alapadatok!$A$27,$AX$27,IF(A26=Alapadatok!$A$28,$AX$28,IF(A26=Alapadatok!$A$29,$AX$29,""))))))))))))))))))))))))))))</f>
        <v/>
      </c>
      <c r="R26" s="45">
        <f>Table2[[#This Row],[Súlypontemelkedés
(cm)]]</f>
        <v>65</v>
      </c>
      <c r="S26" s="221" t="str">
        <f>IF(A26=Alapadatok!$A$2,$AZ$2,IF(A26=Alapadatok!$A$3,$AZ$3,IF(A26=Alapadatok!$A$4,$AZ$4,IF(A26=Alapadatok!$A$5,$AZ$5,IF(A26=Alapadatok!$A$6,$AZ$6,IF(A26=Alapadatok!$A$7,$AZ$7,IF(A26=Alapadatok!$A$8,$AZ$8,IF(A26=Alapadatok!$A$9,$AZ$9,IF(A26=Alapadatok!$A$10,$AZ$10,IF(A26=Alapadatok!$A$11,$AZ$11,IF(A26=Alapadatok!$A$12,$AZ$12,IF(A26=Alapadatok!$A$13,$AZ$13,IF(A26=Alapadatok!$A$14,$AZ$14,IF(A26=Alapadatok!$A$15,$AZ$15,IF(A26=Alapadatok!$A$16,$AZ$16,IF(A26=Alapadatok!$A$17,$AZ$17,IF(A26=Alapadatok!$A$18,$AZ$18,IF(A26=Alapadatok!$A$19,$AZ$19,IF(A26=Alapadatok!$A$20,$AZ$20,IF(A26=Alapadatok!$A$21,$AZ$21,IF(A26=Alapadatok!$A$22,$AZ$22,IF(A26=Alapadatok!$A$23,$AZ$23,IF(A26=Alapadatok!$A$24,$AZ$24,IF(A26=Alapadatok!$A$25,$AZ$25,IF(A26=Alapadatok!$A$26,$AZ$26,IF(A26=Alapadatok!$A$27,$AZ$27,IF(A26=Alapadatok!$A$28,$AZ$28,IF(A26=Alapadatok!$A$29,$AZ$29,""))))))))))))))))))))))))))))</f>
        <v/>
      </c>
      <c r="T26" s="45">
        <f>Table2[[#This Row],[10 mp fekvőtámasz
(db)]]</f>
        <v>16</v>
      </c>
      <c r="U26" s="44" t="str">
        <f>IF(A26=Alapadatok!$A$2,$BB$2,IF(A26=Alapadatok!$A$3,$BB$3,IF(A26=Alapadatok!$A$4,$BB$4,IF(A26=Alapadatok!$A$5,$BB$5,IF(A26=Alapadatok!$A$6,$BB$6,IF(A26=Alapadatok!$A$7,$BB$7,IF(A26=Alapadatok!$A$8,$BB$8,IF(A26=Alapadatok!$A$9,$BB$9,IF(A26=Alapadatok!$A$10,$BB$10,IF(A26=Alapadatok!$A$11,$BB$11,IF(A26=Alapadatok!$A$12,$BB$12,IF(A26=Alapadatok!$A$13,$BB$13,IF(A26=Alapadatok!$A$14,$BB$14,IF(A26=Alapadatok!$A$15,$BB$15,IF(A26=Alapadatok!$A$16,$BB$16,IF(A26=Alapadatok!$A$17,$BB$17,IF(A26=Alapadatok!$A$18,$BB$18,IF(A26=Alapadatok!$A$19,$BB$19,IF(A26=Alapadatok!$A$20,$BB$20,IF(A26=Alapadatok!$A$21,$BB$21,IF(A26=Alapadatok!$A$22,$BB$22,IF(A26=Alapadatok!$A$23,$BB$23,IF(A26=Alapadatok!$A$24,$BB$24,IF(A26=Alapadatok!$A$25,$BB$25,IF(A26=Alapadatok!$A$26,$BB$26,IF(A26=Alapadatok!$A$27,$BB$27,IF(A26=Alapadatok!$A$28,$BB$28,IF(A26=Alapadatok!$A$29,$BB$29,""))))))))))))))))))))))))))))</f>
        <v/>
      </c>
      <c r="V26" s="44">
        <f>Table2[[#This Row],[3x Súlypontemelkedés
(összesen) (cm)]]</f>
        <v>195</v>
      </c>
      <c r="W26" s="44" t="str">
        <f>IF(A26=Alapadatok!$A$2,$BD$2,IF(A26=Alapadatok!$A$3,$BD$3,IF(A26=Alapadatok!$A$4,$BD$4,IF(A26=Alapadatok!$A$5,$BD$5,IF(A26=Alapadatok!$A$6,$BD$6,IF(A26=Alapadatok!$A$7,$BD$7,IF(A26=Alapadatok!$A$8,$BD$8,IF(A26=Alapadatok!$A$9,$BD$9,IF(A26=Alapadatok!$A$10,$BD$10,IF(A26=Alapadatok!$A$11,$BD$11,IF(A26=Alapadatok!$A$12,$BD$12,IF(A26=Alapadatok!$A$13,$BD$13,IF(A26=Alapadatok!$A$14,$BD$14,IF(A26=Alapadatok!$A$15,$BD$15,IF(A26=Alapadatok!$A$16,$BD$16,IF(A26=Alapadatok!$A$17,$BD$17,IF(A26=Alapadatok!$A$18,$BD$18,IF(A26=Alapadatok!$A$19,$BD$19,IF(A26=Alapadatok!$A$20,$BD$20,IF(A26=Alapadatok!$A$21,$BD$21,IF(A26=Alapadatok!$A$22,$BD$22,IF(A26=Alapadatok!$A$23,$BD$23,IF(A26=Alapadatok!$A$24,$BD$24,IF(A26=Alapadatok!$A$25,$BD$25,IF(A26=Alapadatok!$A$26,$BD$26,IF(A26=Alapadatok!$A$27,$BD$27,IF(A26=Alapadatok!$A$28,$BD$28,IF(A26=Alapadatok!$A$29,$BD$29,""))))))))))))))))))))))))))))</f>
        <v/>
      </c>
      <c r="X26" s="44">
        <f>Table2[[#This Row],[3x 10 mp fekvőtámasz
(összesen) (db)]]</f>
        <v>48</v>
      </c>
      <c r="Y26" s="44" t="str">
        <f>IF(A26=Alapadatok!$A$2,$BF$2,IF(A26=Alapadatok!$A$3,$BF$3,IF(A26=Alapadatok!$A$4,$BF$4,IF(A26=Alapadatok!$A$5,$BF$5,IF(A26=Alapadatok!$A$6,$BF$6,IF(A26=Alapadatok!$A$7,$BF$7,IF(A26=Alapadatok!$A$8,$BF$8,IF(A26=Alapadatok!$A$9,$BF$9,IF(A26=Alapadatok!$A$10,$BF$10,IF(A26=Alapadatok!$A$11,$BF$11,IF(A26=Alapadatok!$A$12,$BF$12,IF(A26=Alapadatok!$A$13,$BF$13,IF(A26=Alapadatok!$A$14,$BF$14,IF(A26=Alapadatok!$A$15,$BF$15,IF(A26=Alapadatok!$A$16,$BF$16,IF(A26=Alapadatok!$A$17,$BF$17,IF(A26=Alapadatok!$A$18,$BF$18,IF(A26=Alapadatok!$A$19,$BF$19,IF(A26=Alapadatok!$A$20,$BF$20,IF(A26=Alapadatok!$A$21,$BF$21,IF(A26=Alapadatok!$A$22,$BF$22,IF(A26=Alapadatok!$A$23,$BF$23,IF(A26=Alapadatok!$A$24,$BF$24,IF(A26=Alapadatok!$A$25,$BF$25,IF(A26=Alapadatok!$A$26,$BF$26,IF(A26=Alapadatok!$A$27,$BF$27,IF(A26=Alapadatok!$A$28,$BF$28,IF(A26=Alapadatok!$A$29,$BF$29,""))))))))))))))))))))))))))))</f>
        <v/>
      </c>
      <c r="Z26" s="217">
        <f>Table2[[#This Row],[RHR]]</f>
        <v>71</v>
      </c>
      <c r="AA26" s="45" t="str">
        <f>IF(A26=Alapadatok!$A$2,$BH$2,IF(A26=Alapadatok!$A$3,$BH$3,IF(A26=Alapadatok!$A$4,$BH$4,IF(A26=Alapadatok!$A$5,$BH$5,IF(A26=Alapadatok!$A$6,$BH$6,IF(A26=Alapadatok!$A$7,$BH$7,IF(A26=Alapadatok!$A$8,$BH$8,IF(A26=Alapadatok!$A$9,$BH$9,IF(A26=Alapadatok!$A$10,$BH$10,IF(A26=Alapadatok!$A$11,$BH$11,IF(A26=Alapadatok!$A$12,$BH$12,IF(A26=Alapadatok!$A$13,$BH$13,IF(A26=Alapadatok!$A$14,$BH$14,IF(A26=Alapadatok!$A$15,$BH$15,IF(A26=Alapadatok!$A$16,$BH$16,IF(A26=Alapadatok!$A$17,$BH$17,IF(A26=Alapadatok!$A$18,$BH$18,IF(A26=Alapadatok!$A$19,$BH$19,IF(A26=Alapadatok!$A$20,$BH$20,IF(A26=Alapadatok!$A$21,$BH$21,IF(A26=Alapadatok!$A$22,$BH$22,IF(A26=Alapadatok!$A$23,$BH$23,IF(A26=Alapadatok!$A$24,$BH$24,IF(A26=Alapadatok!$A$25,$BH$25,IF(A26=Alapadatok!$A$26,$BH$26,IF(A26=Alapadatok!$A$27,$BH$27,IF(A26=Alapadatok!$A$28,$BH$28,IF(A26=Alapadatok!$A$29,$BH$29,""))))))))))))))))))))))))))))</f>
        <v/>
      </c>
      <c r="AB26" s="44">
        <f>Table2[[#This Row],[HRR]]</f>
        <v>36</v>
      </c>
      <c r="AC26" s="45" t="str">
        <f>IF(A26=Alapadatok!$A$2,$BJ$2,IF(A26=Alapadatok!$A$3,$BJ$3,IF(A26=Alapadatok!$A$4,$BJ$4,IF(A26=Alapadatok!$A$5,$BJ$5,IF(A26=Alapadatok!$A$6,$BJ$6,IF(A26=Alapadatok!$A$7,$BJ$7,IF(A26=Alapadatok!$A$8,$BJ$8,IF(A26=Alapadatok!$A$9,$BJ$9,IF(A26=Alapadatok!$A$10,$BJ$10,IF(A26=Alapadatok!$A$11,$BJ$11,IF(A26=Alapadatok!$A$12,$BJ$12,IF(A26=Alapadatok!$A$13,$BJ$13,IF(A26=Alapadatok!$A$14,$BJ$14,IF(A26=Alapadatok!$A$15,$BJ$15,IF(A26=Alapadatok!$A$16,$BJ$16,IF(A26=Alapadatok!$A$17,$BJ$17,IF(A26=Alapadatok!$A$18,$BJ$18,IF(A26=Alapadatok!$A$19,$BJ$19,IF(A26=Alapadatok!$A$20,$BJ$20,IF(A26=Alapadatok!$A$21,$BJ$21,IF(A26=Alapadatok!$A$22,$BJ$22,IF(A26=Alapadatok!$A$23,$BJ$23,IF(A26=Alapadatok!$A$24,$BJ$24,IF(A26=Alapadatok!$A$25,$BJ$25,IF(A26=Alapadatok!$A$26,$BJ$26,IF(A26=Alapadatok!$A$27,$BJ$27,IF(A26=Alapadatok!$A$28,$BJ$28,IF(A26=Alapadatok!$A$29,$BJ$29,""))))))))))))))))))))))))))))</f>
        <v/>
      </c>
      <c r="AD26" s="45">
        <f>Table2[[#This Row],[FMS pontszám]]</f>
        <v>14</v>
      </c>
      <c r="AE26" s="45" t="str">
        <f>Table2[[#This Row],[FMS szimmetria]]</f>
        <v>szimmetrikus</v>
      </c>
      <c r="AF26" s="219" t="str">
        <f>IF(A26=Alapadatok!$A$2,$BM$2,IF(A26=Alapadatok!$A$3,$BM$3,IF(A26=Alapadatok!$A$4,$BM$4,IF(A26=Alapadatok!$A$5,$BM$5,IF(A26=Alapadatok!$A$6,$BM$6,IF(A26=Alapadatok!$A$7,$BM$7,IF(A26=Alapadatok!$A$8,$BM$8,IF(A26=Alapadatok!$A$9,$BM$9,IF(A26=Alapadatok!$A$10,$BM$10,IF(A26=Alapadatok!$A$11,$BM$11,IF(A26=Alapadatok!$A$12,$BM$12,IF(A26=Alapadatok!$A$13,$BM$13,IF(A26=Alapadatok!$A$14,$BM$14,IF(A26=Alapadatok!$A$15,$BM$15,IF(A26=Alapadatok!$A$16,$BM$16,IF(A26=Alapadatok!$A$17,$BM$17,IF(A26=Alapadatok!$A$18,$BM$18,IF(A26=Alapadatok!$A$19,$BM$19,IF(A26=Alapadatok!$A$20,$BM$20,IF(A26=Alapadatok!$A$21,$BM$21,IF(A26=Alapadatok!$A$22,$BM$22,IF(A26=Alapadatok!$A$23,$BM$23,IF(A26=Alapadatok!$A$24,$BM$24,IF(A26=Alapadatok!$A$25,$BM$25,IF(A26=Alapadatok!$A$26,$BM$26,IF(A26=Alapadatok!$A$27,$BM$27,IF(A26=Alapadatok!$A$28,$BM$28,IF(A26=Alapadatok!$A$29,$BM$29,""))))))))))))))))))))))))))))</f>
        <v/>
      </c>
      <c r="AH26">
        <f>Alapadatok!A26</f>
        <v>0</v>
      </c>
      <c r="AI26" s="172">
        <f>Table2[[#This Row],[VO2max]]</f>
        <v>44.603174603174601</v>
      </c>
      <c r="AJ26" s="170">
        <f>IF(Alapadatok!$B26="férfi",IF(Alapadatok!$C26&lt;=29,IF(AND(0&lt;=AI26,AI26&lt;42),1,IF(AND(42&lt;=AI26,AI26&lt;46),2,IF(AND(46&lt;=AI26,AI26&lt;51),3,IF(AND(51&lt;=AI26,AI26&lt;55),4,5)))),IF(AND(30&lt;=Alapadatok!$C26,Alapadatok!$C26&lt;=39),IF(AND(0&lt;=AI26,AI26&lt;41),1,IF(AND(41&lt;=AI26,AI26&lt;44),2,IF(AND(44&lt;=AI26,AI26&lt;48),3,IF(AND(48&lt;=AI26,AI26&lt;53),4,5)))),IF(AND(40&lt;=Alapadatok!$C26,Alapadatok!$C26&lt;=49),IF(AND(0&lt;=AI26,AI26&lt;38),1,IF(AND(38&lt;=AI26,AI26&lt;42),2,IF(AND(42&lt;=AI26,AI26&lt;46),3,IF(AND(46&lt;=AI26,AI26&lt;52),4,5)))),IF(AND(50&lt;=Alapadatok!$C26,Alapadatok!$C26&lt;=59),IF(AND(0&lt;=AI26,AI26&lt;35),1,IF(AND(35&lt;=AI26,AI26&lt;38),2,IF(AND(38&lt;=AI26,AI26&lt;43),3,IF(AND(43&lt;=AI26,AI26&lt;49),4,5)))),IF(60&lt;=Alapadatok!$C26,IF(AND(0&lt;=AI26,AI26&lt;31),1,IF(AND(31&lt;=AI26,AI26&lt;35),2,IF(AND(35&lt;=AI26,AI26&lt;39),3,IF(AND(39&lt;=AI26,AI26&lt;45),4,5))))))))),IF(Alapadatok!$C26&lt;=29,IF(AND(0&lt;=AI26,AI26&lt;36),1,IF(AND(36&lt;=AI26,AI26&lt;40),2,IF(AND(40&lt;=AI26,AI26&lt;44),3,IF(AND(44&lt;=AI26,AI26&lt;49),4,5)))),IF(AND(30&lt;=Alapadatok!$C26,Alapadatok!$C26&lt;=39),IF(AND(0&lt;=AI26,AI26&lt;34),1,IF(AND(34&lt;=AI26,AI26&lt;37),2,IF(AND(37&lt;=AI26,AI26&lt;41),3,IF(AND(41&lt;=AI26,AI26&lt;45),4,5)))),IF(AND(40&lt;=Alapadatok!$C26,Alapadatok!$C26&lt;=49),IF(AND(0&lt;=AI26,AI26&lt;32),1,IF(AND(32&lt;=AI26,AI26&lt;35),2,IF(AND(35&lt;=AI26,AI26&lt;39),3,IF(AND(39&lt;=AI26,AI26&lt;44),4,5)))),IF(AND(50&lt;=Alapadatok!$C26,Alapadatok!$C26&lt;=59),IF(AND(0&lt;=AI26,AI26&lt;25),1,IF(AND(25&lt;=AI26,AI26&lt;29),2,IF(AND(29&lt;=AI26,AI26&lt;31),3,IF(AND(31&lt;=AI26,AI26&lt;34),4,5)))),IF(60&lt;=Alapadatok!$C26,IF(AND(0&lt;=AI26,AI26&lt;26),1,IF(AND(26&lt;=AI26,AI26&lt;29),2,IF(AND(29&lt;=AI26,AI26&lt;32),3,IF(AND(32&lt;=AI26,AI26&lt;35),4,5))))))))))</f>
        <v>2</v>
      </c>
      <c r="AK26" s="176">
        <f>Table2[[#This Row],[Max. fekvőtámasz
(db)]]</f>
        <v>48</v>
      </c>
      <c r="AL26" s="175">
        <f>IF(Alapadatok!$B26="férfi",IF(AND(0&lt;AK26,AK26&lt;60),1,IF(AND(60&lt;=AK26,AK26&lt;80),2,IF(AND(80&lt;=AK26,AK26&lt;100),3,IF(AND(100&lt;=AK26,AK26&lt;115),4,IF(115&lt;=AK26,5))))),IF(AND(0&lt;AK26,AK26&lt;60),1,IF(AND(60&lt;=AK26,AK26&lt;80),2,IF(AND(80&lt;=AK26,AK26&lt;100),3,IF(AND(100&lt;=AK26,AK26&lt;115),4,IF(115&lt;=AK26,5))))))</f>
        <v>1</v>
      </c>
      <c r="AM26" s="176">
        <f>Table2[[#This Row],[Max. guggolás
(db)]]</f>
        <v>30</v>
      </c>
      <c r="AN26" s="175">
        <f>IF(Alapadatok!$B26="férfi",IF(AND(0&lt;AM26,AM26&lt;60),1,IF(AND(60&lt;=AM26,AM26&lt;80),2,IF(AND(80&lt;=AM26,AM26&lt;100),3,IF(AND(100&lt;=AM26,AM26&lt;115),4,IF(115&lt;=AM26,5))))),IF(AND(0&lt;AM26,AM26&lt;40),1,IF(AND(40&lt;=AM26,AM26&lt;60),2,IF(AND(60&lt;=AM26,AM26&lt;80),3,IF(AND(80&lt;=AM26,AM26&lt;100),4,IF(100&lt;=AM26,5))))))</f>
        <v>1</v>
      </c>
      <c r="AO26" s="177">
        <f>Table2[[#This Row],[3RM Padon nyomás
(bal) (testsúly%)]]</f>
        <v>0.46153846153846156</v>
      </c>
      <c r="AP26" s="176">
        <f>IF(Alapadatok!$B26="férfi",IF(AND(0&lt;=AO26,AO26&lt;0.2),1,IF(AND(0.2&lt;=AO26,AO26&lt;0.25),2,IF(AND(0.25&lt;=AO26,AO26&lt;0.3),3,IF(AND(0.3&lt;=AO26,AO26&lt;0.35),4,IF(0.35&lt;=AO26,5))))),IF(AND(0&lt;=AO26,AO26&lt;0.1),1,IF(AND(0.1&lt;=AO26,AO26&lt;0.15),2,IF(AND(0.15&lt;=AO26,AO26&lt;0.2),3,IF(AND(0.2&lt;=AO26,AO26&lt;0.25),4,IF(0.25&lt;=AO26,5))))))</f>
        <v>5</v>
      </c>
      <c r="AQ26" s="177">
        <f>Table2[[#This Row],[3RM Padon nyomás
(jobb) (testsúly%)]]</f>
        <v>0.38461538461538464</v>
      </c>
      <c r="AR26" s="176">
        <f>IF(Alapadatok!$B26="férfi",IF(AND(0&lt;=AQ26,AQ26&lt;0.2),1,IF(AND(0.2&lt;=AQ26,AQ26&lt;0.25),2,IF(AND(0.25&lt;=AQ26,AQ26&lt;0.3),3,IF(AND(0.3&lt;=AQ26,AQ26&lt;0.35),4,IF(0.35&lt;=AQ26,5))))),IF(AND(0&lt;=AQ26,AQ26&lt;0.1),1,IF(AND(0.1&lt;=AQ26,AQ26&lt;0.15),2,IF(AND(0.15&lt;=AQ26,AQ26&lt;0.2),3,IF(AND(0.2&lt;=AQ26,AQ26&lt;0.25),4,IF(0.25&lt;=AQ26,5))))))</f>
        <v>5</v>
      </c>
      <c r="AS26" s="176">
        <f t="shared" si="4"/>
        <v>5</v>
      </c>
      <c r="AT26" s="177">
        <f>Table2[[#This Row],[3RM Egylábas deadlift
(bal) (testsúly%)]]</f>
        <v>0.92307692307692313</v>
      </c>
      <c r="AU26" s="175">
        <f>IF(Alapadatok!$B26="férfi",IF(AND(0&lt;=AT26,AT26&lt;0.8),1,IF(AND(0.8&lt;=AT26,AT26&lt;0.85),2,IF(AND(0.85&lt;=AT26,AT26&lt;0.9),3,IF(AND(0.9&lt;=AT26,AT26&lt;1),4,IF(1&lt;=AT26,5))))),IF(AND(0&lt;=AT26,AT26&lt;0.6),1,IF(AND(0.6&lt;=AT26,AT26&lt;0.65),2,IF(AND(0.65&lt;=AT26,AT26&lt;0.7),3,IF(AND(0.7&lt;=AT26,AT26&lt;0.75),4,IF(0.75&lt;=AT26,5))))))</f>
        <v>4</v>
      </c>
      <c r="AV26" s="178">
        <f>Table2[[#This Row],[3RM Egylábas deadlift
(jobb) (testsúly%)]]</f>
        <v>0.92307692307692313</v>
      </c>
      <c r="AW26" s="175">
        <f>IF(Alapadatok!$B26="férfi",IF(AND(0&lt;=AV26,AV26&lt;0.8),1,IF(AND(0.8&lt;=AV26,AV26&lt;0.85),2,IF(AND(0.85&lt;=AV26,AV26&lt;0.9),3,IF(AND(0.9&lt;=AV26,AV26&lt;1),4,IF(1&lt;=AV26,5))))),IF(AND(0&lt;=AV26,AV26&lt;0.6),1,IF(AND(0.6&lt;=AV26,AV26&lt;0.65),2,IF(AND(0.65&lt;=AV26,AV26&lt;0.7),3,IF(AND(0.7&lt;=AV26,AV26&lt;0.75),4,IF(0.75&lt;=AV26,5))))))</f>
        <v>4</v>
      </c>
      <c r="AX26" s="175">
        <f t="shared" si="5"/>
        <v>4</v>
      </c>
      <c r="AY26" s="176">
        <f>Table2[[#This Row],[Súlypontemelkedés
(cm)]]</f>
        <v>65</v>
      </c>
      <c r="AZ26" s="176">
        <f>IF(Alapadatok!$B26="férfi",IF(AND(0&lt;=AY26,AY26&lt;31),1,IF(AND(31&lt;=AY26,AY26&lt;41),2,IF(AND(41&lt;=AY26,AY26&lt;51),3,IF(AND(51&lt;=AY26,AY26&lt;61),4,IF(61&lt;=AY26,5))))),IF(AND(0&lt;=AY26,AY26&lt;21),1,IF(AND(21&lt;=AY26,AY26&lt;31),2,IF(AND(31&lt;=AY26,AY26&lt;41),3,IF(AND(41&lt;=AY26,AY26&lt;51),4,IF(51&lt;=AY26,5))))))</f>
        <v>5</v>
      </c>
      <c r="BA26" s="176">
        <f>Table2[[#This Row],[10 mp fekvőtámasz
(db)]]</f>
        <v>16</v>
      </c>
      <c r="BB26" s="179">
        <f>IF(Alapadatok!$B26="férfi",IF(AND(0&lt;=BA26,BA26&lt;12),1,IF(AND(12&lt;=BA26,BA26&lt;15),2,IF(AND(15&lt;=BA26,BA26&lt;20),3,IF(AND(20&lt;=BA26,BA26&lt;25),4,IF(25&lt;=BA26,5))))),IF(AND(0&lt;=BA26,BA26&lt;10),1,IF(AND(10&lt;=BA26,BA26&lt;12),2,IF(AND(12&lt;=BA26,BA26&lt;16),3,IF(AND(16&lt;=BA26,BA26&lt;20),4,IF(20&lt;=BA26,5))))))</f>
        <v>3</v>
      </c>
      <c r="BC26" s="179">
        <f>Table2[[#This Row],[3x Súlypontemelkedés
(összesen) (cm)]]</f>
        <v>195</v>
      </c>
      <c r="BD26" s="179">
        <f>IF(Alapadatok!$B26="férfi",IF(AND(0&lt;=BC26,BC26&lt;82),1,IF(AND(82&lt;=BC26,BC26&lt;109),2,IF(AND(109&lt;=BC26,BC26&lt;136),3,IF(AND(136&lt;=BC26,BC26&lt;163),4,IF(163&lt;=BC26,5))))),IF(AND(0&lt;=BC26,BC26&lt;53),1,IF(AND(53&lt;=BC26,BC26&lt;82),2,IF(AND(82&lt;=BC26,BC26&lt;109),3,IF(AND(109&lt;=BC26,BC26&lt;136),4,IF(136&lt;=BC26,5))))))</f>
        <v>5</v>
      </c>
      <c r="BE26" s="179">
        <f>Table2[[#This Row],[3x 10 mp fekvőtámasz
(összesen) (db)]]</f>
        <v>48</v>
      </c>
      <c r="BF26" s="179">
        <f>IF(Alapadatok!$B26="férfi",IF(AND(0&lt;=BE26,BE26&lt;32),1,IF(AND(32&lt;=BE26,BE26&lt;41),2,IF(AND(41&lt;=BE26,BE26&lt;54),3,IF(AND(54&lt;=BE26,BE26&lt;68),4,IF(68&lt;=BE26,5))))),IF(AND(0&lt;=BE26,BE26&lt;27),1,IF(AND(27&lt;=BE26,BE26&lt;32),2,IF(AND(32&lt;=BE26,BE26&lt;43),3,IF(AND(43&lt;=BE26,BE26&lt;54),4,IF(54&lt;=BE26,5))))))</f>
        <v>3</v>
      </c>
      <c r="BG26" s="179">
        <f>Table2[[#This Row],[RHR]]</f>
        <v>71</v>
      </c>
      <c r="BH26" s="186">
        <f>IF(Alapadatok!$C26&lt;=25,IF(AND(0&lt;=BG26,BG26&lt;=55),5,IF(AND(56&lt;=BG26,BG26&lt;=61),4,IF(AND(62&lt;=BG26,BG26&lt;=65),3,IF(AND(66&lt;=BG26,BG26&lt;=69),2,1)))),IF(AND(26&lt;=Alapadatok!$C26,Alapadatok!$C26&lt;=35),IF(AND(0&lt;=BG26,BG26&lt;=54),5,IF(AND(55&lt;=BG26,BG26&lt;=61),4,IF(AND(62&lt;=BG26,BG26&lt;=65),3,IF(AND(66&lt;=BG26,BG26&lt;=70),2,1)))),IF(AND(36&lt;=Alapadatok!$C26,Alapadatok!$C26&lt;=45),IF(AND(0&lt;=BG26,BG26&lt;=56),5,IF(AND(57&lt;=BG26,BG26&lt;=62),4,IF(AND(63&lt;=BG26,BG26&lt;=66),3,IF(AND(67&lt;=BG26,BG26&lt;=70),2,1)))),IF(AND(46&lt;=Alapadatok!$C26,Alapadatok!$C26&lt;=55),IF(AND(0&lt;=BG26,BG26&lt;=57),5,IF(AND(58&lt;=BG26,BG26&lt;=63),4,IF(AND(64&lt;=BG26,BG26&lt;=67),3,IF(AND(68&lt;=BG26,BG26&lt;=71),2,1)))),IF(AND(56&lt;=Alapadatok!$C26,Alapadatok!$C26&lt;=65),IF(AND(0&lt;=BG26,BG26&lt;=56),5,IF(AND(57&lt;=BG26,BG26&lt;=61),4,IF(AND(62&lt;=BG26,BG26&lt;=67),3,IF(AND(68&lt;=BG26,BG26&lt;=71),2,1)))),IF(65&lt;Alapadatok!$C26,IF(AND(0&lt;=BG26,BG26&lt;=55),5,IF(AND(56&lt;=BG26,BG26&lt;=61),4,IF(AND(62&lt;=BG26,BG26&lt;=65),3,IF(AND(66&lt;=BG26,BG26&lt;=69),2,1))))))))))</f>
        <v>1</v>
      </c>
      <c r="BI26" s="179">
        <f>Table2[[#This Row],[HRR]]</f>
        <v>36</v>
      </c>
      <c r="BJ26" s="186">
        <f t="shared" si="6"/>
        <v>3</v>
      </c>
      <c r="BK26" s="186">
        <f>Table2[[#This Row],[FMS pontszám]]</f>
        <v>14</v>
      </c>
      <c r="BL26" s="186" t="str">
        <f>Table2[[#This Row],[FMS szimmetria]]</f>
        <v>szimmetrikus</v>
      </c>
      <c r="BM26" s="192">
        <f t="shared" si="7"/>
        <v>4</v>
      </c>
    </row>
    <row r="27" spans="1:65" x14ac:dyDescent="0.2">
      <c r="A27" s="231" t="s">
        <v>169</v>
      </c>
      <c r="B27" s="44">
        <f>Table2[[#This Row],[Cooper-teszt
(méter)]]</f>
        <v>2000</v>
      </c>
      <c r="C27" s="45" t="str">
        <f>IF(A27=Alapadatok!$A$2,$AJ$2,IF(A27=Alapadatok!$A$3,$AJ$3,IF(A27=Alapadatok!$A$4,$AJ$4,IF(A27=Alapadatok!$A$5,$AJ$5,IF(A27=Alapadatok!$A$6,$AJ$6,IF(A27=Alapadatok!$A$7,$AJ$7,IF(A27=Alapadatok!$A$8,$AJ$8,IF(A27=Alapadatok!$A$9,$AJ$9,IF(A27=Alapadatok!$A$10,$AJ$10,IF(A27=Alapadatok!$A$11,$AJ$11,IF(A27=Alapadatok!$A$12,$AJ$12,IF(A27=Alapadatok!$A$13,$AJ$13,IF(A27=Alapadatok!$A$14,$AJ$14,IF(A27=Alapadatok!$A$15,$AJ$15,IF(A27=Alapadatok!$A$16,$AJ$16,IF(A27=Alapadatok!$A$17,$AJ$17,IF(A27=Alapadatok!$A$18,$AJ$18,IF(A27=Alapadatok!$A$19,$AJ$19,IF(A27=Alapadatok!$A$20,$AJ$20,IF(A27=Alapadatok!$A$21,$AJ$21,IF(A27=Alapadatok!$A$22,$AJ$22,IF(A27=Alapadatok!$A$23,$AJ$23,IF(A27=Alapadatok!$A$24,$AJ$24,IF(A27=Alapadatok!$A$25,$AJ$25,IF(A27=Alapadatok!$A$26,$AJ$26,IF(A27=Alapadatok!$A$27,$AJ$27,IF(A27=Alapadatok!$A$28,$AJ$28,IF(A27=Alapadatok!$A$29,$AJ$29,""))))))))))))))))))))))))))))</f>
        <v/>
      </c>
      <c r="D27" s="45">
        <f>Table2[[#This Row],[Max. fekvőtámasz
(db)]]</f>
        <v>62</v>
      </c>
      <c r="E27" s="45" t="str">
        <f>IF(A27=Alapadatok!$A$2,$AL$2,IF(A27=Alapadatok!$A$3,$AL$3,IF(A27=Alapadatok!$A$4,$AL$4,IF(A27=Alapadatok!$A$5,$AL$5,IF(A27=Alapadatok!$A$6,$AL$6,IF(A27=Alapadatok!$A$7,$AL$7,IF(A27=Alapadatok!$A$8,$AL$8,IF(A27=Alapadatok!$A$9,$AL$9,IF(A27=Alapadatok!$A$10,$AL$10,IF(A27=Alapadatok!$A$11,$AL$11,IF(A27=Alapadatok!$A$12,$AL$12,IF(A27=Alapadatok!$A$13,$AL$13,IF(A27=Alapadatok!$A$14,$AL$14,IF(A27=Alapadatok!$A$15,$AL$15,IF(A27=Alapadatok!$A$16,$AL$16,IF(A27=Alapadatok!$A$17,$AL$17,IF(A27=Alapadatok!$A$18,$AL$18,IF(A27=Alapadatok!$A$19,$AL$19,IF(A27=Alapadatok!$A$20,$AL$20,IF(A27=Alapadatok!$A$21,$AL$21,IF(A27=Alapadatok!$A$22,$AL$22,IF(A27=Alapadatok!$A$23,$AL$23,IF(A27=Alapadatok!$A$24,$AL$24,IF(A27=Alapadatok!$A$25,$AL$25,IF(A27=Alapadatok!$A$26,$AL$26,IF(A27=Alapadatok!$A$27,$AL$27,IF(A27=Alapadatok!$A$28,$AL$28,IF(A27=Alapadatok!$A$29,$AL$29,""))))))))))))))))))))))))))))</f>
        <v/>
      </c>
      <c r="F27" s="45">
        <f>Table2[[#This Row],[Max. guggolás
(db)]]</f>
        <v>50</v>
      </c>
      <c r="G27" s="45" t="str">
        <f>IF(A27=Alapadatok!$A$2,$AN$2,IF(A27=Alapadatok!$A$3,$AN$3,IF(A27=Alapadatok!$A$4,$AN$4,IF(A27=Alapadatok!$A$5,$AN$5,IF(A27=Alapadatok!$A$6,$AN$6,IF(A27=Alapadatok!$A$7,$AN$7,IF(A27=Alapadatok!$A$8,$AN$8,IF(A27=Alapadatok!$A$9,$AN$9,IF(A27=Alapadatok!$A$10,$AN$10,IF(A27=Alapadatok!$A$11,$AN$11,IF(A27=Alapadatok!$A$12,$AN$12,IF(A27=Alapadatok!$A$13,$AN$13,IF(A27=Alapadatok!$A$14,$AN$14,IF(A27=Alapadatok!$A$15,$AN$15,IF(A27=Alapadatok!$A$16,$AN$16,IF(A27=Alapadatok!$A$17,$AN$17,IF(A27=Alapadatok!$A$18,$AN$18,IF(A27=Alapadatok!$A$19,$AN$19,IF(A27=Alapadatok!$A$20,$AN$20,IF(A27=Alapadatok!$A$21,$AN$21,IF(A27=Alapadatok!$A$22,$AN$22,IF(A27=Alapadatok!$A$23,$AN$23,IF(A27=Alapadatok!$A$24,$AN$24,IF(A27=Alapadatok!$A$25,$AN$25,IF(A27=Alapadatok!$A$26,$AN$26,IF(A27=Alapadatok!$A$27,$AN$27,IF(A27=Alapadatok!$A$28,$AN$28,IF(A27=Alapadatok!$A$29,$AN$29,""))))))))))))))))))))))))))))</f>
        <v/>
      </c>
      <c r="H27" s="214">
        <f>Table2[[#This Row],[3RM Padon nyomás
(bal) (testsúly%)]]</f>
        <v>0.41666666666666669</v>
      </c>
      <c r="I27" s="45" t="str">
        <f>IF(A27=Alapadatok!$A$2,$AP$2,IF(A27=Alapadatok!$A$3,$AP$3,IF(A27=Alapadatok!$A$4,$AP$4,IF(A27=Alapadatok!$A$5,$AP$5,IF(A27=Alapadatok!$A$6,$AP$6,IF(A27=Alapadatok!$A$7,$AP$7,IF(A27=Alapadatok!$A$8,$AP$8,IF(A27=Alapadatok!$A$9,$AP$9,IF(A27=Alapadatok!$A$10,$AP$10,IF(A27=Alapadatok!$A$11,$AP$11,IF(A27=Alapadatok!$A$12,$AP$12,IF(A27=Alapadatok!$A$13,$AP$13,IF(A27=Alapadatok!$A$14,$AP$14,IF(A27=Alapadatok!$A$15,$AP$15,IF(A27=Alapadatok!$A$16,$AP$16,IF(A27=Alapadatok!$A$17,$AP$17,IF(A27=Alapadatok!$A$18,$AP$18,IF(A27=Alapadatok!$A$19,$AP$19,IF(A27=Alapadatok!$A$20,$AP$20,IF(A27=Alapadatok!$A$21,$AP$21,IF(A27=Alapadatok!$A$22,$AP$22,IF(A27=Alapadatok!$A$23,$AP$23,IF(A27=Alapadatok!$A$24,$AP$24,IF(A27=Alapadatok!$A$25,$AP$25,IF(A27=Alapadatok!$A$26,$AP$26,IF(A27=Alapadatok!$A$27,$AP$27,IF(A27=Alapadatok!$A$28,$AP$28,IF(A27=Alapadatok!$A$29,$AP$29,""))))))))))))))))))))))))))))</f>
        <v/>
      </c>
      <c r="J27" s="214">
        <f>Table2[[#This Row],[3RM Padon nyomás
(jobb) (testsúly%)]]</f>
        <v>0.33333333333333331</v>
      </c>
      <c r="K27" s="45" t="str">
        <f>IF(A27=Alapadatok!$A$2,$AR$2,IF(A27=Alapadatok!$A$3,$AR$3,IF(A27=Alapadatok!$A$4,$AR$4,IF(A27=Alapadatok!$A$5,$AR$5,IF(A27=Alapadatok!$A$6,$AR$6,IF(A27=Alapadatok!$A$7,$AR$7,IF(A27=Alapadatok!$A$8,$AR$8,IF(A27=Alapadatok!$A$9,$AR$9,IF(A27=Alapadatok!$A$10,$AR$10,IF(A27=Alapadatok!$A$11,$AR$11,IF(A27=Alapadatok!$A$12,$AR$12,IF(A27=Alapadatok!$A$13,$AR$13,IF(A27=Alapadatok!$A$14,$AR$14,IF(A27=Alapadatok!$A$15,$AR$15,IF(A27=Alapadatok!$A$16,$AR$16,IF(A27=Alapadatok!$A$17,$AR$17,IF(A27=Alapadatok!$A$18,$AR$18,IF(A27=Alapadatok!$A$19,$AR$19,IF(A27=Alapadatok!$A$20,$AR$20,IF(A27=Alapadatok!$A$21,$AR$21,IF(A27=Alapadatok!$A$22,$AR$22,IF(A27=Alapadatok!$A$23,$AR$23,IF(A27=Alapadatok!$A$24,$AR$24,IF(A27=Alapadatok!$A$25,$AR$25,IF(A27=Alapadatok!$A$26,$AR$26,IF(A27=Alapadatok!$A$27,$AR$27,IF(A27=Alapadatok!$A$28,$AR$28,IF(A27=Alapadatok!$A$29,$AR$29,""))))))))))))))))))))))))))))</f>
        <v/>
      </c>
      <c r="L27" s="45" t="str">
        <f>IF(A27=Alapadatok!$A$2,$AS$2,IF(A27=Alapadatok!$A$3,$AS$3,IF(A27=Alapadatok!$A$4,$AS$4,IF(A27=Alapadatok!$A$5,$AS$5,IF(A27=Alapadatok!$A$6,$AS$6,IF(A27=Alapadatok!$A$7,$AS$7,IF(A27=Alapadatok!$A$8,$AS$8,IF(A27=Alapadatok!$A$9,$AS$9,IF(A27=Alapadatok!$A$10,$AS$10,IF(A27=Alapadatok!$A$11,$AS$11,IF(A27=Alapadatok!$A$12,$AS$12,IF(A27=Alapadatok!$A$13,$AS$13,IF(A27=Alapadatok!$A$14,$AS$14,IF(A27=Alapadatok!$A$15,$AS$15,IF(A27=Alapadatok!$A$16,$AS$16,IF(A27=Alapadatok!$A$17,$AS$17,IF(A27=Alapadatok!$A$18,$AS$18,IF(A27=Alapadatok!$A$19,$AS$19,IF(A27=Alapadatok!$A$20,$AS$20,IF(A27=Alapadatok!$A$21,$AS$21,IF(A27=Alapadatok!$A$22,$AS$22,IF(A27=Alapadatok!$A$23,$AS$23,IF(A27=Alapadatok!$A$24,$AS$24,IF(A27=Alapadatok!$A$25,$AS$25,IF(A27=Alapadatok!$A$26,$AS$26,IF(A27=Alapadatok!$A$27,$AS$27,IF(A27=Alapadatok!$A$28,$AS$28,IF(A27=Alapadatok!$A$29,$AS$29,""))))))))))))))))))))))))))))</f>
        <v/>
      </c>
      <c r="M27" s="214">
        <f>Table2[[#This Row],[3RM Egylábas deadlift
(bal) (testsúly%)]]</f>
        <v>0.83333333333333337</v>
      </c>
      <c r="N27" s="45" t="str">
        <f>IF(A27=Alapadatok!$A$2,$AU$2,IF(A27=Alapadatok!$A$3,$AU$3,IF(A27=Alapadatok!$A$4,$AU$4,IF(A27=Alapadatok!$A$5,$AU$5,IF(A27=Alapadatok!$A$6,$AU$6,IF(A27=Alapadatok!$A$7,$AU$7,IF(A27=Alapadatok!$A$8,$AU$8,IF(A27=Alapadatok!$A$9,$AU$9,IF(A27=Alapadatok!$A$10,$AU$10,IF(A27=Alapadatok!$A$11,$AU$11,IF(A27=Alapadatok!$A$12,$AU$12,IF(A27=Alapadatok!$A$13,$AU$13,IF(A27=Alapadatok!$A$14,$AU$14,IF(A27=Alapadatok!$A$15,$AU$15,IF(A27=Alapadatok!$A$16,$AU$16,IF(A27=Alapadatok!$A$17,$AU$17,IF(A27=Alapadatok!$A$18,$AU$18,IF(A27=Alapadatok!$A$19,$AU$19,IF(A27=Alapadatok!$A$20,$AU$20,IF(A27=Alapadatok!$A$21,$AU$21,IF(A27=Alapadatok!$A$22,$AU$22,IF(A27=Alapadatok!$A$23,$AU$23,IF(A27=Alapadatok!$A$24,$AU$24,IF(A27=Alapadatok!$A$25,$AU$25,IF(A27=Alapadatok!$A$26,$AU$26,IF(A27=Alapadatok!$A$27,$AU$27,IF(A27=Alapadatok!$A$28,$AU$28,IF(A27=Alapadatok!$A$29,$AU$29,""))))))))))))))))))))))))))))</f>
        <v/>
      </c>
      <c r="O27" s="215">
        <f>Table2[[#This Row],[3RM Egylábas deadlift
(jobb) (testsúly%)]]</f>
        <v>0.83333333333333337</v>
      </c>
      <c r="P27" s="216" t="str">
        <f>IF(A27=Alapadatok!$A$2,$AW$2,IF(A27=Alapadatok!$A$3,$AW$3,IF(A27=Alapadatok!$A$4,$AW$4,IF(A27=Alapadatok!$A$5,$AW$5,IF(A27=Alapadatok!$A$6,$AW$6,IF(A27=Alapadatok!$A$7,$AW$7,IF(A27=Alapadatok!$A$8,$AW$8,IF(A27=Alapadatok!$A$9,$AW$9,IF(A27=Alapadatok!$A$10,$AW$10,IF(A27=Alapadatok!$A$11,$AW$11,IF(A27=Alapadatok!$A$12,$AW$12,IF(A27=Alapadatok!$A$13,$AW$13,IF(A27=Alapadatok!$A$14,$AW$14,IF(A27=Alapadatok!$A$15,$AW$15,IF(A27=Alapadatok!$A$16,$AW$16,IF(A27=Alapadatok!$A$17,$AW$17,IF(A27=Alapadatok!$A$18,$AW$18,IF(A27=Alapadatok!$A$19,$AW$19,IF(A27=Alapadatok!$A$20,$AW$20,IF(A27=Alapadatok!$A$21,$AW$21,IF(A27=Alapadatok!$A$22,$AW$22,IF(A27=Alapadatok!$A$23,$AW$23,IF(A27=Alapadatok!$A$24,$AW$24,IF(A27=Alapadatok!$A$25,$AW$25,IF(A27=Alapadatok!$A$26,$AW$26,IF(A27=Alapadatok!$A$27,$AW$27,IF(A27=Alapadatok!$A$28,$AW$28,IF(A27=Alapadatok!$A$29,$AW$29,""))))))))))))))))))))))))))))</f>
        <v/>
      </c>
      <c r="Q27" s="216" t="str">
        <f>IF(A27=Alapadatok!$A$2,$AX$2,IF(A27=Alapadatok!$A$3,$AX$3,IF(A27=Alapadatok!$A$4,$AX$4,IF(A27=Alapadatok!$A$5,$AX$5,IF(A27=Alapadatok!$A$6,$AX$6,IF(A27=Alapadatok!$A$7,$AX$7,IF(A27=Alapadatok!$A$8,$AX$8,IF(A27=Alapadatok!$A$9,$AX$9,IF(A27=Alapadatok!$A$10,$AX$10,IF(A27=Alapadatok!$A$11,$AX$11,IF(A27=Alapadatok!$A$12,$AX$12,IF(A27=Alapadatok!$A$13,$AX$13,IF(A27=Alapadatok!$A$14,$AX$14,IF(A27=Alapadatok!$A$15,$AX$15,IF(A27=Alapadatok!$A$16,$AX$16,IF(A27=Alapadatok!$A$17,$AX$17,IF(A27=Alapadatok!$A$18,$AX$18,IF(A27=Alapadatok!$A$19,$AX$19,IF(A27=Alapadatok!$A$20,$AX$20,IF(A27=Alapadatok!$A$21,$AX$21,IF(A27=Alapadatok!$A$22,$AX$22,IF(A27=Alapadatok!$A$23,$AX$23,IF(A27=Alapadatok!$A$24,$AX$24,IF(A27=Alapadatok!$A$25,$AX$25,IF(A27=Alapadatok!$A$26,$AX$26,IF(A27=Alapadatok!$A$27,$AX$27,IF(A27=Alapadatok!$A$28,$AX$28,IF(A27=Alapadatok!$A$29,$AX$29,""))))))))))))))))))))))))))))</f>
        <v/>
      </c>
      <c r="R27" s="45">
        <f>Table2[[#This Row],[Súlypontemelkedés
(cm)]]</f>
        <v>60</v>
      </c>
      <c r="S27" s="221" t="str">
        <f>IF(A27=Alapadatok!$A$2,$AZ$2,IF(A27=Alapadatok!$A$3,$AZ$3,IF(A27=Alapadatok!$A$4,$AZ$4,IF(A27=Alapadatok!$A$5,$AZ$5,IF(A27=Alapadatok!$A$6,$AZ$6,IF(A27=Alapadatok!$A$7,$AZ$7,IF(A27=Alapadatok!$A$8,$AZ$8,IF(A27=Alapadatok!$A$9,$AZ$9,IF(A27=Alapadatok!$A$10,$AZ$10,IF(A27=Alapadatok!$A$11,$AZ$11,IF(A27=Alapadatok!$A$12,$AZ$12,IF(A27=Alapadatok!$A$13,$AZ$13,IF(A27=Alapadatok!$A$14,$AZ$14,IF(A27=Alapadatok!$A$15,$AZ$15,IF(A27=Alapadatok!$A$16,$AZ$16,IF(A27=Alapadatok!$A$17,$AZ$17,IF(A27=Alapadatok!$A$18,$AZ$18,IF(A27=Alapadatok!$A$19,$AZ$19,IF(A27=Alapadatok!$A$20,$AZ$20,IF(A27=Alapadatok!$A$21,$AZ$21,IF(A27=Alapadatok!$A$22,$AZ$22,IF(A27=Alapadatok!$A$23,$AZ$23,IF(A27=Alapadatok!$A$24,$AZ$24,IF(A27=Alapadatok!$A$25,$AZ$25,IF(A27=Alapadatok!$A$26,$AZ$26,IF(A27=Alapadatok!$A$27,$AZ$27,IF(A27=Alapadatok!$A$28,$AZ$28,IF(A27=Alapadatok!$A$29,$AZ$29,""))))))))))))))))))))))))))))</f>
        <v/>
      </c>
      <c r="T27" s="45">
        <f>Table2[[#This Row],[10 mp fekvőtámasz
(db)]]</f>
        <v>12</v>
      </c>
      <c r="U27" s="44" t="str">
        <f>IF(A27=Alapadatok!$A$2,$BB$2,IF(A27=Alapadatok!$A$3,$BB$3,IF(A27=Alapadatok!$A$4,$BB$4,IF(A27=Alapadatok!$A$5,$BB$5,IF(A27=Alapadatok!$A$6,$BB$6,IF(A27=Alapadatok!$A$7,$BB$7,IF(A27=Alapadatok!$A$8,$BB$8,IF(A27=Alapadatok!$A$9,$BB$9,IF(A27=Alapadatok!$A$10,$BB$10,IF(A27=Alapadatok!$A$11,$BB$11,IF(A27=Alapadatok!$A$12,$BB$12,IF(A27=Alapadatok!$A$13,$BB$13,IF(A27=Alapadatok!$A$14,$BB$14,IF(A27=Alapadatok!$A$15,$BB$15,IF(A27=Alapadatok!$A$16,$BB$16,IF(A27=Alapadatok!$A$17,$BB$17,IF(A27=Alapadatok!$A$18,$BB$18,IF(A27=Alapadatok!$A$19,$BB$19,IF(A27=Alapadatok!$A$20,$BB$20,IF(A27=Alapadatok!$A$21,$BB$21,IF(A27=Alapadatok!$A$22,$BB$22,IF(A27=Alapadatok!$A$23,$BB$23,IF(A27=Alapadatok!$A$24,$BB$24,IF(A27=Alapadatok!$A$25,$BB$25,IF(A27=Alapadatok!$A$26,$BB$26,IF(A27=Alapadatok!$A$27,$BB$27,IF(A27=Alapadatok!$A$28,$BB$28,IF(A27=Alapadatok!$A$29,$BB$29,""))))))))))))))))))))))))))))</f>
        <v/>
      </c>
      <c r="V27" s="44">
        <f>Table2[[#This Row],[3x Súlypontemelkedés
(összesen) (cm)]]</f>
        <v>180</v>
      </c>
      <c r="W27" s="44" t="str">
        <f>IF(A27=Alapadatok!$A$2,$BD$2,IF(A27=Alapadatok!$A$3,$BD$3,IF(A27=Alapadatok!$A$4,$BD$4,IF(A27=Alapadatok!$A$5,$BD$5,IF(A27=Alapadatok!$A$6,$BD$6,IF(A27=Alapadatok!$A$7,$BD$7,IF(A27=Alapadatok!$A$8,$BD$8,IF(A27=Alapadatok!$A$9,$BD$9,IF(A27=Alapadatok!$A$10,$BD$10,IF(A27=Alapadatok!$A$11,$BD$11,IF(A27=Alapadatok!$A$12,$BD$12,IF(A27=Alapadatok!$A$13,$BD$13,IF(A27=Alapadatok!$A$14,$BD$14,IF(A27=Alapadatok!$A$15,$BD$15,IF(A27=Alapadatok!$A$16,$BD$16,IF(A27=Alapadatok!$A$17,$BD$17,IF(A27=Alapadatok!$A$18,$BD$18,IF(A27=Alapadatok!$A$19,$BD$19,IF(A27=Alapadatok!$A$20,$BD$20,IF(A27=Alapadatok!$A$21,$BD$21,IF(A27=Alapadatok!$A$22,$BD$22,IF(A27=Alapadatok!$A$23,$BD$23,IF(A27=Alapadatok!$A$24,$BD$24,IF(A27=Alapadatok!$A$25,$BD$25,IF(A27=Alapadatok!$A$26,$BD$26,IF(A27=Alapadatok!$A$27,$BD$27,IF(A27=Alapadatok!$A$28,$BD$28,IF(A27=Alapadatok!$A$29,$BD$29,""))))))))))))))))))))))))))))</f>
        <v/>
      </c>
      <c r="X27" s="44">
        <f>Table2[[#This Row],[3x 10 mp fekvőtámasz
(összesen) (db)]]</f>
        <v>36</v>
      </c>
      <c r="Y27" s="44" t="str">
        <f>IF(A27=Alapadatok!$A$2,$BF$2,IF(A27=Alapadatok!$A$3,$BF$3,IF(A27=Alapadatok!$A$4,$BF$4,IF(A27=Alapadatok!$A$5,$BF$5,IF(A27=Alapadatok!$A$6,$BF$6,IF(A27=Alapadatok!$A$7,$BF$7,IF(A27=Alapadatok!$A$8,$BF$8,IF(A27=Alapadatok!$A$9,$BF$9,IF(A27=Alapadatok!$A$10,$BF$10,IF(A27=Alapadatok!$A$11,$BF$11,IF(A27=Alapadatok!$A$12,$BF$12,IF(A27=Alapadatok!$A$13,$BF$13,IF(A27=Alapadatok!$A$14,$BF$14,IF(A27=Alapadatok!$A$15,$BF$15,IF(A27=Alapadatok!$A$16,$BF$16,IF(A27=Alapadatok!$A$17,$BF$17,IF(A27=Alapadatok!$A$18,$BF$18,IF(A27=Alapadatok!$A$19,$BF$19,IF(A27=Alapadatok!$A$20,$BF$20,IF(A27=Alapadatok!$A$21,$BF$21,IF(A27=Alapadatok!$A$22,$BF$22,IF(A27=Alapadatok!$A$23,$BF$23,IF(A27=Alapadatok!$A$24,$BF$24,IF(A27=Alapadatok!$A$25,$BF$25,IF(A27=Alapadatok!$A$26,$BF$26,IF(A27=Alapadatok!$A$27,$BF$27,IF(A27=Alapadatok!$A$28,$BF$28,IF(A27=Alapadatok!$A$29,$BF$29,""))))))))))))))))))))))))))))</f>
        <v/>
      </c>
      <c r="Z27" s="217">
        <f>Table2[[#This Row],[RHR]]</f>
        <v>52</v>
      </c>
      <c r="AA27" s="45" t="str">
        <f>IF(A27=Alapadatok!$A$2,$BH$2,IF(A27=Alapadatok!$A$3,$BH$3,IF(A27=Alapadatok!$A$4,$BH$4,IF(A27=Alapadatok!$A$5,$BH$5,IF(A27=Alapadatok!$A$6,$BH$6,IF(A27=Alapadatok!$A$7,$BH$7,IF(A27=Alapadatok!$A$8,$BH$8,IF(A27=Alapadatok!$A$9,$BH$9,IF(A27=Alapadatok!$A$10,$BH$10,IF(A27=Alapadatok!$A$11,$BH$11,IF(A27=Alapadatok!$A$12,$BH$12,IF(A27=Alapadatok!$A$13,$BH$13,IF(A27=Alapadatok!$A$14,$BH$14,IF(A27=Alapadatok!$A$15,$BH$15,IF(A27=Alapadatok!$A$16,$BH$16,IF(A27=Alapadatok!$A$17,$BH$17,IF(A27=Alapadatok!$A$18,$BH$18,IF(A27=Alapadatok!$A$19,$BH$19,IF(A27=Alapadatok!$A$20,$BH$20,IF(A27=Alapadatok!$A$21,$BH$21,IF(A27=Alapadatok!$A$22,$BH$22,IF(A27=Alapadatok!$A$23,$BH$23,IF(A27=Alapadatok!$A$24,$BH$24,IF(A27=Alapadatok!$A$25,$BH$25,IF(A27=Alapadatok!$A$26,$BH$26,IF(A27=Alapadatok!$A$27,$BH$27,IF(A27=Alapadatok!$A$28,$BH$28,IF(A27=Alapadatok!$A$29,$BH$29,""))))))))))))))))))))))))))))</f>
        <v/>
      </c>
      <c r="AB27" s="44">
        <f>Table2[[#This Row],[HRR]]</f>
        <v>35</v>
      </c>
      <c r="AC27" s="45" t="str">
        <f>IF(A27=Alapadatok!$A$2,$BJ$2,IF(A27=Alapadatok!$A$3,$BJ$3,IF(A27=Alapadatok!$A$4,$BJ$4,IF(A27=Alapadatok!$A$5,$BJ$5,IF(A27=Alapadatok!$A$6,$BJ$6,IF(A27=Alapadatok!$A$7,$BJ$7,IF(A27=Alapadatok!$A$8,$BJ$8,IF(A27=Alapadatok!$A$9,$BJ$9,IF(A27=Alapadatok!$A$10,$BJ$10,IF(A27=Alapadatok!$A$11,$BJ$11,IF(A27=Alapadatok!$A$12,$BJ$12,IF(A27=Alapadatok!$A$13,$BJ$13,IF(A27=Alapadatok!$A$14,$BJ$14,IF(A27=Alapadatok!$A$15,$BJ$15,IF(A27=Alapadatok!$A$16,$BJ$16,IF(A27=Alapadatok!$A$17,$BJ$17,IF(A27=Alapadatok!$A$18,$BJ$18,IF(A27=Alapadatok!$A$19,$BJ$19,IF(A27=Alapadatok!$A$20,$BJ$20,IF(A27=Alapadatok!$A$21,$BJ$21,IF(A27=Alapadatok!$A$22,$BJ$22,IF(A27=Alapadatok!$A$23,$BJ$23,IF(A27=Alapadatok!$A$24,$BJ$24,IF(A27=Alapadatok!$A$25,$BJ$25,IF(A27=Alapadatok!$A$26,$BJ$26,IF(A27=Alapadatok!$A$27,$BJ$27,IF(A27=Alapadatok!$A$28,$BJ$28,IF(A27=Alapadatok!$A$29,$BJ$29,""))))))))))))))))))))))))))))</f>
        <v/>
      </c>
      <c r="AD27" s="45">
        <f>Table2[[#This Row],[FMS pontszám]]</f>
        <v>14</v>
      </c>
      <c r="AE27" s="45" t="str">
        <f>Table2[[#This Row],[FMS szimmetria]]</f>
        <v>aszimmetrikus</v>
      </c>
      <c r="AF27" s="218" t="str">
        <f>IF(A27=Alapadatok!$A$2,$BM$2,IF(A27=Alapadatok!$A$3,$BM$3,IF(A27=Alapadatok!$A$4,$BM$4,IF(A27=Alapadatok!$A$5,$BM$5,IF(A27=Alapadatok!$A$6,$BM$6,IF(A27=Alapadatok!$A$7,$BM$7,IF(A27=Alapadatok!$A$8,$BM$8,IF(A27=Alapadatok!$A$9,$BM$9,IF(A27=Alapadatok!$A$10,$BM$10,IF(A27=Alapadatok!$A$11,$BM$11,IF(A27=Alapadatok!$A$12,$BM$12,IF(A27=Alapadatok!$A$13,$BM$13,IF(A27=Alapadatok!$A$14,$BM$14,IF(A27=Alapadatok!$A$15,$BM$15,IF(A27=Alapadatok!$A$16,$BM$16,IF(A27=Alapadatok!$A$17,$BM$17,IF(A27=Alapadatok!$A$18,$BM$18,IF(A27=Alapadatok!$A$19,$BM$19,IF(A27=Alapadatok!$A$20,$BM$20,IF(A27=Alapadatok!$A$21,$BM$21,IF(A27=Alapadatok!$A$22,$BM$22,IF(A27=Alapadatok!$A$23,$BM$23,IF(A27=Alapadatok!$A$24,$BM$24,IF(A27=Alapadatok!$A$25,$BM$25,IF(A27=Alapadatok!$A$26,$BM$26,IF(A27=Alapadatok!$A$27,$BM$27,IF(A27=Alapadatok!$A$28,$BM$28,IF(A27=Alapadatok!$A$29,$BM$29,""))))))))))))))))))))))))))))</f>
        <v/>
      </c>
      <c r="AH27">
        <f>Alapadatok!A27</f>
        <v>0</v>
      </c>
      <c r="AI27" s="172">
        <f>Table2[[#This Row],[VO2max]]</f>
        <v>33.424994410909903</v>
      </c>
      <c r="AJ27" s="170">
        <f>IF(Alapadatok!$B27="férfi",IF(Alapadatok!$C27&lt;=29,IF(AND(0&lt;=AI27,AI27&lt;42),1,IF(AND(42&lt;=AI27,AI27&lt;46),2,IF(AND(46&lt;=AI27,AI27&lt;51),3,IF(AND(51&lt;=AI27,AI27&lt;55),4,5)))),IF(AND(30&lt;=Alapadatok!$C27,Alapadatok!$C27&lt;=39),IF(AND(0&lt;=AI27,AI27&lt;41),1,IF(AND(41&lt;=AI27,AI27&lt;44),2,IF(AND(44&lt;=AI27,AI27&lt;48),3,IF(AND(48&lt;=AI27,AI27&lt;53),4,5)))),IF(AND(40&lt;=Alapadatok!$C27,Alapadatok!$C27&lt;=49),IF(AND(0&lt;=AI27,AI27&lt;38),1,IF(AND(38&lt;=AI27,AI27&lt;42),2,IF(AND(42&lt;=AI27,AI27&lt;46),3,IF(AND(46&lt;=AI27,AI27&lt;52),4,5)))),IF(AND(50&lt;=Alapadatok!$C27,Alapadatok!$C27&lt;=59),IF(AND(0&lt;=AI27,AI27&lt;35),1,IF(AND(35&lt;=AI27,AI27&lt;38),2,IF(AND(38&lt;=AI27,AI27&lt;43),3,IF(AND(43&lt;=AI27,AI27&lt;49),4,5)))),IF(60&lt;=Alapadatok!$C27,IF(AND(0&lt;=AI27,AI27&lt;31),1,IF(AND(31&lt;=AI27,AI27&lt;35),2,IF(AND(35&lt;=AI27,AI27&lt;39),3,IF(AND(39&lt;=AI27,AI27&lt;45),4,5))))))))),IF(Alapadatok!$C27&lt;=29,IF(AND(0&lt;=AI27,AI27&lt;36),1,IF(AND(36&lt;=AI27,AI27&lt;40),2,IF(AND(40&lt;=AI27,AI27&lt;44),3,IF(AND(44&lt;=AI27,AI27&lt;49),4,5)))),IF(AND(30&lt;=Alapadatok!$C27,Alapadatok!$C27&lt;=39),IF(AND(0&lt;=AI27,AI27&lt;34),1,IF(AND(34&lt;=AI27,AI27&lt;37),2,IF(AND(37&lt;=AI27,AI27&lt;41),3,IF(AND(41&lt;=AI27,AI27&lt;45),4,5)))),IF(AND(40&lt;=Alapadatok!$C27,Alapadatok!$C27&lt;=49),IF(AND(0&lt;=AI27,AI27&lt;32),1,IF(AND(32&lt;=AI27,AI27&lt;35),2,IF(AND(35&lt;=AI27,AI27&lt;39),3,IF(AND(39&lt;=AI27,AI27&lt;44),4,5)))),IF(AND(50&lt;=Alapadatok!$C27,Alapadatok!$C27&lt;=59),IF(AND(0&lt;=AI27,AI27&lt;25),1,IF(AND(25&lt;=AI27,AI27&lt;29),2,IF(AND(29&lt;=AI27,AI27&lt;31),3,IF(AND(31&lt;=AI27,AI27&lt;34),4,5)))),IF(60&lt;=Alapadatok!$C27,IF(AND(0&lt;=AI27,AI27&lt;26),1,IF(AND(26&lt;=AI27,AI27&lt;29),2,IF(AND(29&lt;=AI27,AI27&lt;32),3,IF(AND(32&lt;=AI27,AI27&lt;35),4,5))))))))))</f>
        <v>1</v>
      </c>
      <c r="AK27" s="176">
        <f>Table2[[#This Row],[Max. fekvőtámasz
(db)]]</f>
        <v>62</v>
      </c>
      <c r="AL27" s="175">
        <f>IF(Alapadatok!$B27="férfi",IF(AND(0&lt;AK27,AK27&lt;60),1,IF(AND(60&lt;=AK27,AK27&lt;80),2,IF(AND(80&lt;=AK27,AK27&lt;100),3,IF(AND(100&lt;=AK27,AK27&lt;115),4,IF(115&lt;=AK27,5))))),IF(AND(0&lt;AK27,AK27&lt;60),1,IF(AND(60&lt;=AK27,AK27&lt;80),2,IF(AND(80&lt;=AK27,AK27&lt;100),3,IF(AND(100&lt;=AK27,AK27&lt;115),4,IF(115&lt;=AK27,5))))))</f>
        <v>2</v>
      </c>
      <c r="AM27" s="176">
        <f>Table2[[#This Row],[Max. guggolás
(db)]]</f>
        <v>50</v>
      </c>
      <c r="AN27" s="175">
        <f>IF(Alapadatok!$B27="férfi",IF(AND(0&lt;AM27,AM27&lt;60),1,IF(AND(60&lt;=AM27,AM27&lt;80),2,IF(AND(80&lt;=AM27,AM27&lt;100),3,IF(AND(100&lt;=AM27,AM27&lt;115),4,IF(115&lt;=AM27,5))))),IF(AND(0&lt;AM27,AM27&lt;40),1,IF(AND(40&lt;=AM27,AM27&lt;60),2,IF(AND(60&lt;=AM27,AM27&lt;80),3,IF(AND(80&lt;=AM27,AM27&lt;100),4,IF(100&lt;=AM27,5))))))</f>
        <v>1</v>
      </c>
      <c r="AO27" s="177">
        <f>Table2[[#This Row],[3RM Padon nyomás
(bal) (testsúly%)]]</f>
        <v>0.41666666666666669</v>
      </c>
      <c r="AP27" s="176">
        <f>IF(Alapadatok!$B27="férfi",IF(AND(0&lt;=AO27,AO27&lt;0.2),1,IF(AND(0.2&lt;=AO27,AO27&lt;0.25),2,IF(AND(0.25&lt;=AO27,AO27&lt;0.3),3,IF(AND(0.3&lt;=AO27,AO27&lt;0.35),4,IF(0.35&lt;=AO27,5))))),IF(AND(0&lt;=AO27,AO27&lt;0.1),1,IF(AND(0.1&lt;=AO27,AO27&lt;0.15),2,IF(AND(0.15&lt;=AO27,AO27&lt;0.2),3,IF(AND(0.2&lt;=AO27,AO27&lt;0.25),4,IF(0.25&lt;=AO27,5))))))</f>
        <v>5</v>
      </c>
      <c r="AQ27" s="177">
        <f>Table2[[#This Row],[3RM Padon nyomás
(jobb) (testsúly%)]]</f>
        <v>0.33333333333333331</v>
      </c>
      <c r="AR27" s="176">
        <f>IF(Alapadatok!$B27="férfi",IF(AND(0&lt;=AQ27,AQ27&lt;0.2),1,IF(AND(0.2&lt;=AQ27,AQ27&lt;0.25),2,IF(AND(0.25&lt;=AQ27,AQ27&lt;0.3),3,IF(AND(0.3&lt;=AQ27,AQ27&lt;0.35),4,IF(0.35&lt;=AQ27,5))))),IF(AND(0&lt;=AQ27,AQ27&lt;0.1),1,IF(AND(0.1&lt;=AQ27,AQ27&lt;0.15),2,IF(AND(0.15&lt;=AQ27,AQ27&lt;0.2),3,IF(AND(0.2&lt;=AQ27,AQ27&lt;0.25),4,IF(0.25&lt;=AQ27,5))))))</f>
        <v>4</v>
      </c>
      <c r="AS27" s="176">
        <f t="shared" si="4"/>
        <v>4.5</v>
      </c>
      <c r="AT27" s="177">
        <f>Table2[[#This Row],[3RM Egylábas deadlift
(bal) (testsúly%)]]</f>
        <v>0.83333333333333337</v>
      </c>
      <c r="AU27" s="175">
        <f>IF(Alapadatok!$B27="férfi",IF(AND(0&lt;=AT27,AT27&lt;0.8),1,IF(AND(0.8&lt;=AT27,AT27&lt;0.85),2,IF(AND(0.85&lt;=AT27,AT27&lt;0.9),3,IF(AND(0.9&lt;=AT27,AT27&lt;1),4,IF(1&lt;=AT27,5))))),IF(AND(0&lt;=AT27,AT27&lt;0.6),1,IF(AND(0.6&lt;=AT27,AT27&lt;0.65),2,IF(AND(0.65&lt;=AT27,AT27&lt;0.7),3,IF(AND(0.7&lt;=AT27,AT27&lt;0.75),4,IF(0.75&lt;=AT27,5))))))</f>
        <v>2</v>
      </c>
      <c r="AV27" s="178">
        <f>Table2[[#This Row],[3RM Egylábas deadlift
(jobb) (testsúly%)]]</f>
        <v>0.83333333333333337</v>
      </c>
      <c r="AW27" s="175">
        <f>IF(Alapadatok!$B27="férfi",IF(AND(0&lt;=AV27,AV27&lt;0.8),1,IF(AND(0.8&lt;=AV27,AV27&lt;0.85),2,IF(AND(0.85&lt;=AV27,AV27&lt;0.9),3,IF(AND(0.9&lt;=AV27,AV27&lt;1),4,IF(1&lt;=AV27,5))))),IF(AND(0&lt;=AV27,AV27&lt;0.6),1,IF(AND(0.6&lt;=AV27,AV27&lt;0.65),2,IF(AND(0.65&lt;=AV27,AV27&lt;0.7),3,IF(AND(0.7&lt;=AV27,AV27&lt;0.75),4,IF(0.75&lt;=AV27,5))))))</f>
        <v>2</v>
      </c>
      <c r="AX27" s="175">
        <f t="shared" si="5"/>
        <v>2</v>
      </c>
      <c r="AY27" s="176">
        <f>Table2[[#This Row],[Súlypontemelkedés
(cm)]]</f>
        <v>60</v>
      </c>
      <c r="AZ27" s="176">
        <f>IF(Alapadatok!$B27="férfi",IF(AND(0&lt;=AY27,AY27&lt;31),1,IF(AND(31&lt;=AY27,AY27&lt;41),2,IF(AND(41&lt;=AY27,AY27&lt;51),3,IF(AND(51&lt;=AY27,AY27&lt;61),4,IF(61&lt;=AY27,5))))),IF(AND(0&lt;=AY27,AY27&lt;21),1,IF(AND(21&lt;=AY27,AY27&lt;31),2,IF(AND(31&lt;=AY27,AY27&lt;41),3,IF(AND(41&lt;=AY27,AY27&lt;51),4,IF(51&lt;=AY27,5))))))</f>
        <v>4</v>
      </c>
      <c r="BA27" s="176">
        <f>Table2[[#This Row],[10 mp fekvőtámasz
(db)]]</f>
        <v>12</v>
      </c>
      <c r="BB27" s="179">
        <f>IF(Alapadatok!$B27="férfi",IF(AND(0&lt;=BA27,BA27&lt;12),1,IF(AND(12&lt;=BA27,BA27&lt;15),2,IF(AND(15&lt;=BA27,BA27&lt;20),3,IF(AND(20&lt;=BA27,BA27&lt;25),4,IF(25&lt;=BA27,5))))),IF(AND(0&lt;=BA27,BA27&lt;10),1,IF(AND(10&lt;=BA27,BA27&lt;12),2,IF(AND(12&lt;=BA27,BA27&lt;16),3,IF(AND(16&lt;=BA27,BA27&lt;20),4,IF(20&lt;=BA27,5))))))</f>
        <v>2</v>
      </c>
      <c r="BC27" s="179">
        <f>Table2[[#This Row],[3x Súlypontemelkedés
(összesen) (cm)]]</f>
        <v>180</v>
      </c>
      <c r="BD27" s="179">
        <f>IF(Alapadatok!$B27="férfi",IF(AND(0&lt;=BC27,BC27&lt;82),1,IF(AND(82&lt;=BC27,BC27&lt;109),2,IF(AND(109&lt;=BC27,BC27&lt;136),3,IF(AND(136&lt;=BC27,BC27&lt;163),4,IF(163&lt;=BC27,5))))),IF(AND(0&lt;=BC27,BC27&lt;53),1,IF(AND(53&lt;=BC27,BC27&lt;82),2,IF(AND(82&lt;=BC27,BC27&lt;109),3,IF(AND(109&lt;=BC27,BC27&lt;136),4,IF(136&lt;=BC27,5))))))</f>
        <v>5</v>
      </c>
      <c r="BE27" s="179">
        <f>Table2[[#This Row],[3x 10 mp fekvőtámasz
(összesen) (db)]]</f>
        <v>36</v>
      </c>
      <c r="BF27" s="179">
        <f>IF(Alapadatok!$B27="férfi",IF(AND(0&lt;=BE27,BE27&lt;32),1,IF(AND(32&lt;=BE27,BE27&lt;41),2,IF(AND(41&lt;=BE27,BE27&lt;54),3,IF(AND(54&lt;=BE27,BE27&lt;68),4,IF(68&lt;=BE27,5))))),IF(AND(0&lt;=BE27,BE27&lt;27),1,IF(AND(27&lt;=BE27,BE27&lt;32),2,IF(AND(32&lt;=BE27,BE27&lt;43),3,IF(AND(43&lt;=BE27,BE27&lt;54),4,IF(54&lt;=BE27,5))))))</f>
        <v>2</v>
      </c>
      <c r="BG27" s="179">
        <f>Table2[[#This Row],[RHR]]</f>
        <v>52</v>
      </c>
      <c r="BH27" s="186">
        <f>IF(Alapadatok!$C27&lt;=25,IF(AND(0&lt;=BG27,BG27&lt;=55),5,IF(AND(56&lt;=BG27,BG27&lt;=61),4,IF(AND(62&lt;=BG27,BG27&lt;=65),3,IF(AND(66&lt;=BG27,BG27&lt;=69),2,1)))),IF(AND(26&lt;=Alapadatok!$C27,Alapadatok!$C27&lt;=35),IF(AND(0&lt;=BG27,BG27&lt;=54),5,IF(AND(55&lt;=BG27,BG27&lt;=61),4,IF(AND(62&lt;=BG27,BG27&lt;=65),3,IF(AND(66&lt;=BG27,BG27&lt;=70),2,1)))),IF(AND(36&lt;=Alapadatok!$C27,Alapadatok!$C27&lt;=45),IF(AND(0&lt;=BG27,BG27&lt;=56),5,IF(AND(57&lt;=BG27,BG27&lt;=62),4,IF(AND(63&lt;=BG27,BG27&lt;=66),3,IF(AND(67&lt;=BG27,BG27&lt;=70),2,1)))),IF(AND(46&lt;=Alapadatok!$C27,Alapadatok!$C27&lt;=55),IF(AND(0&lt;=BG27,BG27&lt;=57),5,IF(AND(58&lt;=BG27,BG27&lt;=63),4,IF(AND(64&lt;=BG27,BG27&lt;=67),3,IF(AND(68&lt;=BG27,BG27&lt;=71),2,1)))),IF(AND(56&lt;=Alapadatok!$C27,Alapadatok!$C27&lt;=65),IF(AND(0&lt;=BG27,BG27&lt;=56),5,IF(AND(57&lt;=BG27,BG27&lt;=61),4,IF(AND(62&lt;=BG27,BG27&lt;=67),3,IF(AND(68&lt;=BG27,BG27&lt;=71),2,1)))),IF(65&lt;Alapadatok!$C27,IF(AND(0&lt;=BG27,BG27&lt;=55),5,IF(AND(56&lt;=BG27,BG27&lt;=61),4,IF(AND(62&lt;=BG27,BG27&lt;=65),3,IF(AND(66&lt;=BG27,BG27&lt;=69),2,1))))))))))</f>
        <v>5</v>
      </c>
      <c r="BI27" s="179">
        <f>Table2[[#This Row],[HRR]]</f>
        <v>35</v>
      </c>
      <c r="BJ27" s="186">
        <f t="shared" si="6"/>
        <v>3</v>
      </c>
      <c r="BK27" s="186">
        <f>Table2[[#This Row],[FMS pontszám]]</f>
        <v>14</v>
      </c>
      <c r="BL27" s="186" t="str">
        <f>Table2[[#This Row],[FMS szimmetria]]</f>
        <v>aszimmetrikus</v>
      </c>
      <c r="BM27" s="192">
        <f t="shared" si="7"/>
        <v>3</v>
      </c>
    </row>
    <row r="28" spans="1:65" x14ac:dyDescent="0.2">
      <c r="A28" s="231" t="s">
        <v>170</v>
      </c>
      <c r="B28" s="44">
        <f>Table2[[#This Row],[Cooper-teszt
(méter)]]</f>
        <v>1500</v>
      </c>
      <c r="C28" s="45" t="str">
        <f>IF(A28=Alapadatok!$A$2,$AJ$2,IF(A28=Alapadatok!$A$3,$AJ$3,IF(A28=Alapadatok!$A$4,$AJ$4,IF(A28=Alapadatok!$A$5,$AJ$5,IF(A28=Alapadatok!$A$6,$AJ$6,IF(A28=Alapadatok!$A$7,$AJ$7,IF(A28=Alapadatok!$A$8,$AJ$8,IF(A28=Alapadatok!$A$9,$AJ$9,IF(A28=Alapadatok!$A$10,$AJ$10,IF(A28=Alapadatok!$A$11,$AJ$11,IF(A28=Alapadatok!$A$12,$AJ$12,IF(A28=Alapadatok!$A$13,$AJ$13,IF(A28=Alapadatok!$A$14,$AJ$14,IF(A28=Alapadatok!$A$15,$AJ$15,IF(A28=Alapadatok!$A$16,$AJ$16,IF(A28=Alapadatok!$A$17,$AJ$17,IF(A28=Alapadatok!$A$18,$AJ$18,IF(A28=Alapadatok!$A$19,$AJ$19,IF(A28=Alapadatok!$A$20,$AJ$20,IF(A28=Alapadatok!$A$21,$AJ$21,IF(A28=Alapadatok!$A$22,$AJ$22,IF(A28=Alapadatok!$A$23,$AJ$23,IF(A28=Alapadatok!$A$24,$AJ$24,IF(A28=Alapadatok!$A$25,$AJ$25,IF(A28=Alapadatok!$A$26,$AJ$26,IF(A28=Alapadatok!$A$27,$AJ$27,IF(A28=Alapadatok!$A$28,$AJ$28,IF(A28=Alapadatok!$A$29,$AJ$29,""))))))))))))))))))))))))))))</f>
        <v/>
      </c>
      <c r="D28" s="45">
        <f>Table2[[#This Row],[Max. fekvőtámasz
(db)]]</f>
        <v>17</v>
      </c>
      <c r="E28" s="45" t="str">
        <f>IF(A28=Alapadatok!$A$2,$AL$2,IF(A28=Alapadatok!$A$3,$AL$3,IF(A28=Alapadatok!$A$4,$AL$4,IF(A28=Alapadatok!$A$5,$AL$5,IF(A28=Alapadatok!$A$6,$AL$6,IF(A28=Alapadatok!$A$7,$AL$7,IF(A28=Alapadatok!$A$8,$AL$8,IF(A28=Alapadatok!$A$9,$AL$9,IF(A28=Alapadatok!$A$10,$AL$10,IF(A28=Alapadatok!$A$11,$AL$11,IF(A28=Alapadatok!$A$12,$AL$12,IF(A28=Alapadatok!$A$13,$AL$13,IF(A28=Alapadatok!$A$14,$AL$14,IF(A28=Alapadatok!$A$15,$AL$15,IF(A28=Alapadatok!$A$16,$AL$16,IF(A28=Alapadatok!$A$17,$AL$17,IF(A28=Alapadatok!$A$18,$AL$18,IF(A28=Alapadatok!$A$19,$AL$19,IF(A28=Alapadatok!$A$20,$AL$20,IF(A28=Alapadatok!$A$21,$AL$21,IF(A28=Alapadatok!$A$22,$AL$22,IF(A28=Alapadatok!$A$23,$AL$23,IF(A28=Alapadatok!$A$24,$AL$24,IF(A28=Alapadatok!$A$25,$AL$25,IF(A28=Alapadatok!$A$26,$AL$26,IF(A28=Alapadatok!$A$27,$AL$27,IF(A28=Alapadatok!$A$28,$AL$28,IF(A28=Alapadatok!$A$29,$AL$29,""))))))))))))))))))))))))))))</f>
        <v/>
      </c>
      <c r="F28" s="45">
        <f>Table2[[#This Row],[Max. guggolás
(db)]]</f>
        <v>10</v>
      </c>
      <c r="G28" s="45" t="str">
        <f>IF(A28=Alapadatok!$A$2,$AN$2,IF(A28=Alapadatok!$A$3,$AN$3,IF(A28=Alapadatok!$A$4,$AN$4,IF(A28=Alapadatok!$A$5,$AN$5,IF(A28=Alapadatok!$A$6,$AN$6,IF(A28=Alapadatok!$A$7,$AN$7,IF(A28=Alapadatok!$A$8,$AN$8,IF(A28=Alapadatok!$A$9,$AN$9,IF(A28=Alapadatok!$A$10,$AN$10,IF(A28=Alapadatok!$A$11,$AN$11,IF(A28=Alapadatok!$A$12,$AN$12,IF(A28=Alapadatok!$A$13,$AN$13,IF(A28=Alapadatok!$A$14,$AN$14,IF(A28=Alapadatok!$A$15,$AN$15,IF(A28=Alapadatok!$A$16,$AN$16,IF(A28=Alapadatok!$A$17,$AN$17,IF(A28=Alapadatok!$A$18,$AN$18,IF(A28=Alapadatok!$A$19,$AN$19,IF(A28=Alapadatok!$A$20,$AN$20,IF(A28=Alapadatok!$A$21,$AN$21,IF(A28=Alapadatok!$A$22,$AN$22,IF(A28=Alapadatok!$A$23,$AN$23,IF(A28=Alapadatok!$A$24,$AN$24,IF(A28=Alapadatok!$A$25,$AN$25,IF(A28=Alapadatok!$A$26,$AN$26,IF(A28=Alapadatok!$A$27,$AN$27,IF(A28=Alapadatok!$A$28,$AN$28,IF(A28=Alapadatok!$A$29,$AN$29,""))))))))))))))))))))))))))))</f>
        <v/>
      </c>
      <c r="H28" s="214">
        <f>Table2[[#This Row],[3RM Padon nyomás
(bal) (testsúly%)]]</f>
        <v>0.45454545454545453</v>
      </c>
      <c r="I28" s="45" t="str">
        <f>IF(A28=Alapadatok!$A$2,$AP$2,IF(A28=Alapadatok!$A$3,$AP$3,IF(A28=Alapadatok!$A$4,$AP$4,IF(A28=Alapadatok!$A$5,$AP$5,IF(A28=Alapadatok!$A$6,$AP$6,IF(A28=Alapadatok!$A$7,$AP$7,IF(A28=Alapadatok!$A$8,$AP$8,IF(A28=Alapadatok!$A$9,$AP$9,IF(A28=Alapadatok!$A$10,$AP$10,IF(A28=Alapadatok!$A$11,$AP$11,IF(A28=Alapadatok!$A$12,$AP$12,IF(A28=Alapadatok!$A$13,$AP$13,IF(A28=Alapadatok!$A$14,$AP$14,IF(A28=Alapadatok!$A$15,$AP$15,IF(A28=Alapadatok!$A$16,$AP$16,IF(A28=Alapadatok!$A$17,$AP$17,IF(A28=Alapadatok!$A$18,$AP$18,IF(A28=Alapadatok!$A$19,$AP$19,IF(A28=Alapadatok!$A$20,$AP$20,IF(A28=Alapadatok!$A$21,$AP$21,IF(A28=Alapadatok!$A$22,$AP$22,IF(A28=Alapadatok!$A$23,$AP$23,IF(A28=Alapadatok!$A$24,$AP$24,IF(A28=Alapadatok!$A$25,$AP$25,IF(A28=Alapadatok!$A$26,$AP$26,IF(A28=Alapadatok!$A$27,$AP$27,IF(A28=Alapadatok!$A$28,$AP$28,IF(A28=Alapadatok!$A$29,$AP$29,""))))))))))))))))))))))))))))</f>
        <v/>
      </c>
      <c r="J28" s="214">
        <f>Table2[[#This Row],[3RM Padon nyomás
(jobb) (testsúly%)]]</f>
        <v>0.36363636363636365</v>
      </c>
      <c r="K28" s="45" t="str">
        <f>IF(A28=Alapadatok!$A$2,$AR$2,IF(A28=Alapadatok!$A$3,$AR$3,IF(A28=Alapadatok!$A$4,$AR$4,IF(A28=Alapadatok!$A$5,$AR$5,IF(A28=Alapadatok!$A$6,$AR$6,IF(A28=Alapadatok!$A$7,$AR$7,IF(A28=Alapadatok!$A$8,$AR$8,IF(A28=Alapadatok!$A$9,$AR$9,IF(A28=Alapadatok!$A$10,$AR$10,IF(A28=Alapadatok!$A$11,$AR$11,IF(A28=Alapadatok!$A$12,$AR$12,IF(A28=Alapadatok!$A$13,$AR$13,IF(A28=Alapadatok!$A$14,$AR$14,IF(A28=Alapadatok!$A$15,$AR$15,IF(A28=Alapadatok!$A$16,$AR$16,IF(A28=Alapadatok!$A$17,$AR$17,IF(A28=Alapadatok!$A$18,$AR$18,IF(A28=Alapadatok!$A$19,$AR$19,IF(A28=Alapadatok!$A$20,$AR$20,IF(A28=Alapadatok!$A$21,$AR$21,IF(A28=Alapadatok!$A$22,$AR$22,IF(A28=Alapadatok!$A$23,$AR$23,IF(A28=Alapadatok!$A$24,$AR$24,IF(A28=Alapadatok!$A$25,$AR$25,IF(A28=Alapadatok!$A$26,$AR$26,IF(A28=Alapadatok!$A$27,$AR$27,IF(A28=Alapadatok!$A$28,$AR$28,IF(A28=Alapadatok!$A$29,$AR$29,""))))))))))))))))))))))))))))</f>
        <v/>
      </c>
      <c r="L28" s="45" t="str">
        <f>IF(A28=Alapadatok!$A$2,$AS$2,IF(A28=Alapadatok!$A$3,$AS$3,IF(A28=Alapadatok!$A$4,$AS$4,IF(A28=Alapadatok!$A$5,$AS$5,IF(A28=Alapadatok!$A$6,$AS$6,IF(A28=Alapadatok!$A$7,$AS$7,IF(A28=Alapadatok!$A$8,$AS$8,IF(A28=Alapadatok!$A$9,$AS$9,IF(A28=Alapadatok!$A$10,$AS$10,IF(A28=Alapadatok!$A$11,$AS$11,IF(A28=Alapadatok!$A$12,$AS$12,IF(A28=Alapadatok!$A$13,$AS$13,IF(A28=Alapadatok!$A$14,$AS$14,IF(A28=Alapadatok!$A$15,$AS$15,IF(A28=Alapadatok!$A$16,$AS$16,IF(A28=Alapadatok!$A$17,$AS$17,IF(A28=Alapadatok!$A$18,$AS$18,IF(A28=Alapadatok!$A$19,$AS$19,IF(A28=Alapadatok!$A$20,$AS$20,IF(A28=Alapadatok!$A$21,$AS$21,IF(A28=Alapadatok!$A$22,$AS$22,IF(A28=Alapadatok!$A$23,$AS$23,IF(A28=Alapadatok!$A$24,$AS$24,IF(A28=Alapadatok!$A$25,$AS$25,IF(A28=Alapadatok!$A$26,$AS$26,IF(A28=Alapadatok!$A$27,$AS$27,IF(A28=Alapadatok!$A$28,$AS$28,IF(A28=Alapadatok!$A$29,$AS$29,""))))))))))))))))))))))))))))</f>
        <v/>
      </c>
      <c r="M28" s="214">
        <f>Table2[[#This Row],[3RM Egylábas deadlift
(bal) (testsúly%)]]</f>
        <v>0.90909090909090906</v>
      </c>
      <c r="N28" s="45" t="str">
        <f>IF(A28=Alapadatok!$A$2,$AU$2,IF(A28=Alapadatok!$A$3,$AU$3,IF(A28=Alapadatok!$A$4,$AU$4,IF(A28=Alapadatok!$A$5,$AU$5,IF(A28=Alapadatok!$A$6,$AU$6,IF(A28=Alapadatok!$A$7,$AU$7,IF(A28=Alapadatok!$A$8,$AU$8,IF(A28=Alapadatok!$A$9,$AU$9,IF(A28=Alapadatok!$A$10,$AU$10,IF(A28=Alapadatok!$A$11,$AU$11,IF(A28=Alapadatok!$A$12,$AU$12,IF(A28=Alapadatok!$A$13,$AU$13,IF(A28=Alapadatok!$A$14,$AU$14,IF(A28=Alapadatok!$A$15,$AU$15,IF(A28=Alapadatok!$A$16,$AU$16,IF(A28=Alapadatok!$A$17,$AU$17,IF(A28=Alapadatok!$A$18,$AU$18,IF(A28=Alapadatok!$A$19,$AU$19,IF(A28=Alapadatok!$A$20,$AU$20,IF(A28=Alapadatok!$A$21,$AU$21,IF(A28=Alapadatok!$A$22,$AU$22,IF(A28=Alapadatok!$A$23,$AU$23,IF(A28=Alapadatok!$A$24,$AU$24,IF(A28=Alapadatok!$A$25,$AU$25,IF(A28=Alapadatok!$A$26,$AU$26,IF(A28=Alapadatok!$A$27,$AU$27,IF(A28=Alapadatok!$A$28,$AU$28,IF(A28=Alapadatok!$A$29,$AU$29,""))))))))))))))))))))))))))))</f>
        <v/>
      </c>
      <c r="O28" s="215">
        <f>Table2[[#This Row],[3RM Egylábas deadlift
(jobb) (testsúly%)]]</f>
        <v>0.90909090909090906</v>
      </c>
      <c r="P28" s="216" t="str">
        <f>IF(A28=Alapadatok!$A$2,$AW$2,IF(A28=Alapadatok!$A$3,$AW$3,IF(A28=Alapadatok!$A$4,$AW$4,IF(A28=Alapadatok!$A$5,$AW$5,IF(A28=Alapadatok!$A$6,$AW$6,IF(A28=Alapadatok!$A$7,$AW$7,IF(A28=Alapadatok!$A$8,$AW$8,IF(A28=Alapadatok!$A$9,$AW$9,IF(A28=Alapadatok!$A$10,$AW$10,IF(A28=Alapadatok!$A$11,$AW$11,IF(A28=Alapadatok!$A$12,$AW$12,IF(A28=Alapadatok!$A$13,$AW$13,IF(A28=Alapadatok!$A$14,$AW$14,IF(A28=Alapadatok!$A$15,$AW$15,IF(A28=Alapadatok!$A$16,$AW$16,IF(A28=Alapadatok!$A$17,$AW$17,IF(A28=Alapadatok!$A$18,$AW$18,IF(A28=Alapadatok!$A$19,$AW$19,IF(A28=Alapadatok!$A$20,$AW$20,IF(A28=Alapadatok!$A$21,$AW$21,IF(A28=Alapadatok!$A$22,$AW$22,IF(A28=Alapadatok!$A$23,$AW$23,IF(A28=Alapadatok!$A$24,$AW$24,IF(A28=Alapadatok!$A$25,$AW$25,IF(A28=Alapadatok!$A$26,$AW$26,IF(A28=Alapadatok!$A$27,$AW$27,IF(A28=Alapadatok!$A$28,$AW$28,IF(A28=Alapadatok!$A$29,$AW$29,""))))))))))))))))))))))))))))</f>
        <v/>
      </c>
      <c r="Q28" s="216" t="str">
        <f>IF(A28=Alapadatok!$A$2,$AX$2,IF(A28=Alapadatok!$A$3,$AX$3,IF(A28=Alapadatok!$A$4,$AX$4,IF(A28=Alapadatok!$A$5,$AX$5,IF(A28=Alapadatok!$A$6,$AX$6,IF(A28=Alapadatok!$A$7,$AX$7,IF(A28=Alapadatok!$A$8,$AX$8,IF(A28=Alapadatok!$A$9,$AX$9,IF(A28=Alapadatok!$A$10,$AX$10,IF(A28=Alapadatok!$A$11,$AX$11,IF(A28=Alapadatok!$A$12,$AX$12,IF(A28=Alapadatok!$A$13,$AX$13,IF(A28=Alapadatok!$A$14,$AX$14,IF(A28=Alapadatok!$A$15,$AX$15,IF(A28=Alapadatok!$A$16,$AX$16,IF(A28=Alapadatok!$A$17,$AX$17,IF(A28=Alapadatok!$A$18,$AX$18,IF(A28=Alapadatok!$A$19,$AX$19,IF(A28=Alapadatok!$A$20,$AX$20,IF(A28=Alapadatok!$A$21,$AX$21,IF(A28=Alapadatok!$A$22,$AX$22,IF(A28=Alapadatok!$A$23,$AX$23,IF(A28=Alapadatok!$A$24,$AX$24,IF(A28=Alapadatok!$A$25,$AX$25,IF(A28=Alapadatok!$A$26,$AX$26,IF(A28=Alapadatok!$A$27,$AX$27,IF(A28=Alapadatok!$A$28,$AX$28,IF(A28=Alapadatok!$A$29,$AX$29,""))))))))))))))))))))))))))))</f>
        <v/>
      </c>
      <c r="R28" s="45">
        <f>Table2[[#This Row],[Súlypontemelkedés
(cm)]]</f>
        <v>41</v>
      </c>
      <c r="S28" s="221" t="str">
        <f>IF(A28=Alapadatok!$A$2,$AZ$2,IF(A28=Alapadatok!$A$3,$AZ$3,IF(A28=Alapadatok!$A$4,$AZ$4,IF(A28=Alapadatok!$A$5,$AZ$5,IF(A28=Alapadatok!$A$6,$AZ$6,IF(A28=Alapadatok!$A$7,$AZ$7,IF(A28=Alapadatok!$A$8,$AZ$8,IF(A28=Alapadatok!$A$9,$AZ$9,IF(A28=Alapadatok!$A$10,$AZ$10,IF(A28=Alapadatok!$A$11,$AZ$11,IF(A28=Alapadatok!$A$12,$AZ$12,IF(A28=Alapadatok!$A$13,$AZ$13,IF(A28=Alapadatok!$A$14,$AZ$14,IF(A28=Alapadatok!$A$15,$AZ$15,IF(A28=Alapadatok!$A$16,$AZ$16,IF(A28=Alapadatok!$A$17,$AZ$17,IF(A28=Alapadatok!$A$18,$AZ$18,IF(A28=Alapadatok!$A$19,$AZ$19,IF(A28=Alapadatok!$A$20,$AZ$20,IF(A28=Alapadatok!$A$21,$AZ$21,IF(A28=Alapadatok!$A$22,$AZ$22,IF(A28=Alapadatok!$A$23,$AZ$23,IF(A28=Alapadatok!$A$24,$AZ$24,IF(A28=Alapadatok!$A$25,$AZ$25,IF(A28=Alapadatok!$A$26,$AZ$26,IF(A28=Alapadatok!$A$27,$AZ$27,IF(A28=Alapadatok!$A$28,$AZ$28,IF(A28=Alapadatok!$A$29,$AZ$29,""))))))))))))))))))))))))))))</f>
        <v/>
      </c>
      <c r="T28" s="45">
        <f>Table2[[#This Row],[10 mp fekvőtámasz
(db)]]</f>
        <v>14</v>
      </c>
      <c r="U28" s="44" t="str">
        <f>IF(A28=Alapadatok!$A$2,$BB$2,IF(A28=Alapadatok!$A$3,$BB$3,IF(A28=Alapadatok!$A$4,$BB$4,IF(A28=Alapadatok!$A$5,$BB$5,IF(A28=Alapadatok!$A$6,$BB$6,IF(A28=Alapadatok!$A$7,$BB$7,IF(A28=Alapadatok!$A$8,$BB$8,IF(A28=Alapadatok!$A$9,$BB$9,IF(A28=Alapadatok!$A$10,$BB$10,IF(A28=Alapadatok!$A$11,$BB$11,IF(A28=Alapadatok!$A$12,$BB$12,IF(A28=Alapadatok!$A$13,$BB$13,IF(A28=Alapadatok!$A$14,$BB$14,IF(A28=Alapadatok!$A$15,$BB$15,IF(A28=Alapadatok!$A$16,$BB$16,IF(A28=Alapadatok!$A$17,$BB$17,IF(A28=Alapadatok!$A$18,$BB$18,IF(A28=Alapadatok!$A$19,$BB$19,IF(A28=Alapadatok!$A$20,$BB$20,IF(A28=Alapadatok!$A$21,$BB$21,IF(A28=Alapadatok!$A$22,$BB$22,IF(A28=Alapadatok!$A$23,$BB$23,IF(A28=Alapadatok!$A$24,$BB$24,IF(A28=Alapadatok!$A$25,$BB$25,IF(A28=Alapadatok!$A$26,$BB$26,IF(A28=Alapadatok!$A$27,$BB$27,IF(A28=Alapadatok!$A$28,$BB$28,IF(A28=Alapadatok!$A$29,$BB$29,""))))))))))))))))))))))))))))</f>
        <v/>
      </c>
      <c r="V28" s="44">
        <f>Table2[[#This Row],[3x Súlypontemelkedés
(összesen) (cm)]]</f>
        <v>123</v>
      </c>
      <c r="W28" s="44" t="str">
        <f>IF(A28=Alapadatok!$A$2,$BD$2,IF(A28=Alapadatok!$A$3,$BD$3,IF(A28=Alapadatok!$A$4,$BD$4,IF(A28=Alapadatok!$A$5,$BD$5,IF(A28=Alapadatok!$A$6,$BD$6,IF(A28=Alapadatok!$A$7,$BD$7,IF(A28=Alapadatok!$A$8,$BD$8,IF(A28=Alapadatok!$A$9,$BD$9,IF(A28=Alapadatok!$A$10,$BD$10,IF(A28=Alapadatok!$A$11,$BD$11,IF(A28=Alapadatok!$A$12,$BD$12,IF(A28=Alapadatok!$A$13,$BD$13,IF(A28=Alapadatok!$A$14,$BD$14,IF(A28=Alapadatok!$A$15,$BD$15,IF(A28=Alapadatok!$A$16,$BD$16,IF(A28=Alapadatok!$A$17,$BD$17,IF(A28=Alapadatok!$A$18,$BD$18,IF(A28=Alapadatok!$A$19,$BD$19,IF(A28=Alapadatok!$A$20,$BD$20,IF(A28=Alapadatok!$A$21,$BD$21,IF(A28=Alapadatok!$A$22,$BD$22,IF(A28=Alapadatok!$A$23,$BD$23,IF(A28=Alapadatok!$A$24,$BD$24,IF(A28=Alapadatok!$A$25,$BD$25,IF(A28=Alapadatok!$A$26,$BD$26,IF(A28=Alapadatok!$A$27,$BD$27,IF(A28=Alapadatok!$A$28,$BD$28,IF(A28=Alapadatok!$A$29,$BD$29,""))))))))))))))))))))))))))))</f>
        <v/>
      </c>
      <c r="X28" s="44">
        <f>Table2[[#This Row],[3x 10 mp fekvőtámasz
(összesen) (db)]]</f>
        <v>42</v>
      </c>
      <c r="Y28" s="44" t="str">
        <f>IF(A28=Alapadatok!$A$2,$BF$2,IF(A28=Alapadatok!$A$3,$BF$3,IF(A28=Alapadatok!$A$4,$BF$4,IF(A28=Alapadatok!$A$5,$BF$5,IF(A28=Alapadatok!$A$6,$BF$6,IF(A28=Alapadatok!$A$7,$BF$7,IF(A28=Alapadatok!$A$8,$BF$8,IF(A28=Alapadatok!$A$9,$BF$9,IF(A28=Alapadatok!$A$10,$BF$10,IF(A28=Alapadatok!$A$11,$BF$11,IF(A28=Alapadatok!$A$12,$BF$12,IF(A28=Alapadatok!$A$13,$BF$13,IF(A28=Alapadatok!$A$14,$BF$14,IF(A28=Alapadatok!$A$15,$BF$15,IF(A28=Alapadatok!$A$16,$BF$16,IF(A28=Alapadatok!$A$17,$BF$17,IF(A28=Alapadatok!$A$18,$BF$18,IF(A28=Alapadatok!$A$19,$BF$19,IF(A28=Alapadatok!$A$20,$BF$20,IF(A28=Alapadatok!$A$21,$BF$21,IF(A28=Alapadatok!$A$22,$BF$22,IF(A28=Alapadatok!$A$23,$BF$23,IF(A28=Alapadatok!$A$24,$BF$24,IF(A28=Alapadatok!$A$25,$BF$25,IF(A28=Alapadatok!$A$26,$BF$26,IF(A28=Alapadatok!$A$27,$BF$27,IF(A28=Alapadatok!$A$28,$BF$28,IF(A28=Alapadatok!$A$29,$BF$29,""))))))))))))))))))))))))))))</f>
        <v/>
      </c>
      <c r="Z28" s="217">
        <f>Table2[[#This Row],[RHR]]</f>
        <v>58</v>
      </c>
      <c r="AA28" s="45" t="str">
        <f>IF(A28=Alapadatok!$A$2,$BH$2,IF(A28=Alapadatok!$A$3,$BH$3,IF(A28=Alapadatok!$A$4,$BH$4,IF(A28=Alapadatok!$A$5,$BH$5,IF(A28=Alapadatok!$A$6,$BH$6,IF(A28=Alapadatok!$A$7,$BH$7,IF(A28=Alapadatok!$A$8,$BH$8,IF(A28=Alapadatok!$A$9,$BH$9,IF(A28=Alapadatok!$A$10,$BH$10,IF(A28=Alapadatok!$A$11,$BH$11,IF(A28=Alapadatok!$A$12,$BH$12,IF(A28=Alapadatok!$A$13,$BH$13,IF(A28=Alapadatok!$A$14,$BH$14,IF(A28=Alapadatok!$A$15,$BH$15,IF(A28=Alapadatok!$A$16,$BH$16,IF(A28=Alapadatok!$A$17,$BH$17,IF(A28=Alapadatok!$A$18,$BH$18,IF(A28=Alapadatok!$A$19,$BH$19,IF(A28=Alapadatok!$A$20,$BH$20,IF(A28=Alapadatok!$A$21,$BH$21,IF(A28=Alapadatok!$A$22,$BH$22,IF(A28=Alapadatok!$A$23,$BH$23,IF(A28=Alapadatok!$A$24,$BH$24,IF(A28=Alapadatok!$A$25,$BH$25,IF(A28=Alapadatok!$A$26,$BH$26,IF(A28=Alapadatok!$A$27,$BH$27,IF(A28=Alapadatok!$A$28,$BH$28,IF(A28=Alapadatok!$A$29,$BH$29,""))))))))))))))))))))))))))))</f>
        <v/>
      </c>
      <c r="AB28" s="44">
        <f>Table2[[#This Row],[HRR]]</f>
        <v>26</v>
      </c>
      <c r="AC28" s="45" t="str">
        <f>IF(A28=Alapadatok!$A$2,$BJ$2,IF(A28=Alapadatok!$A$3,$BJ$3,IF(A28=Alapadatok!$A$4,$BJ$4,IF(A28=Alapadatok!$A$5,$BJ$5,IF(A28=Alapadatok!$A$6,$BJ$6,IF(A28=Alapadatok!$A$7,$BJ$7,IF(A28=Alapadatok!$A$8,$BJ$8,IF(A28=Alapadatok!$A$9,$BJ$9,IF(A28=Alapadatok!$A$10,$BJ$10,IF(A28=Alapadatok!$A$11,$BJ$11,IF(A28=Alapadatok!$A$12,$BJ$12,IF(A28=Alapadatok!$A$13,$BJ$13,IF(A28=Alapadatok!$A$14,$BJ$14,IF(A28=Alapadatok!$A$15,$BJ$15,IF(A28=Alapadatok!$A$16,$BJ$16,IF(A28=Alapadatok!$A$17,$BJ$17,IF(A28=Alapadatok!$A$18,$BJ$18,IF(A28=Alapadatok!$A$19,$BJ$19,IF(A28=Alapadatok!$A$20,$BJ$20,IF(A28=Alapadatok!$A$21,$BJ$21,IF(A28=Alapadatok!$A$22,$BJ$22,IF(A28=Alapadatok!$A$23,$BJ$23,IF(A28=Alapadatok!$A$24,$BJ$24,IF(A28=Alapadatok!$A$25,$BJ$25,IF(A28=Alapadatok!$A$26,$BJ$26,IF(A28=Alapadatok!$A$27,$BJ$27,IF(A28=Alapadatok!$A$28,$BJ$28,IF(A28=Alapadatok!$A$29,$BJ$29,""))))))))))))))))))))))))))))</f>
        <v/>
      </c>
      <c r="AD28" s="45">
        <f>Table2[[#This Row],[FMS pontszám]]</f>
        <v>13</v>
      </c>
      <c r="AE28" s="45" t="str">
        <f>Table2[[#This Row],[FMS szimmetria]]</f>
        <v>szimmetrikus</v>
      </c>
      <c r="AF28" s="219" t="str">
        <f>IF(A28=Alapadatok!$A$2,$BM$2,IF(A28=Alapadatok!$A$3,$BM$3,IF(A28=Alapadatok!$A$4,$BM$4,IF(A28=Alapadatok!$A$5,$BM$5,IF(A28=Alapadatok!$A$6,$BM$6,IF(A28=Alapadatok!$A$7,$BM$7,IF(A28=Alapadatok!$A$8,$BM$8,IF(A28=Alapadatok!$A$9,$BM$9,IF(A28=Alapadatok!$A$10,$BM$10,IF(A28=Alapadatok!$A$11,$BM$11,IF(A28=Alapadatok!$A$12,$BM$12,IF(A28=Alapadatok!$A$13,$BM$13,IF(A28=Alapadatok!$A$14,$BM$14,IF(A28=Alapadatok!$A$15,$BM$15,IF(A28=Alapadatok!$A$16,$BM$16,IF(A28=Alapadatok!$A$17,$BM$17,IF(A28=Alapadatok!$A$18,$BM$18,IF(A28=Alapadatok!$A$19,$BM$19,IF(A28=Alapadatok!$A$20,$BM$20,IF(A28=Alapadatok!$A$21,$BM$21,IF(A28=Alapadatok!$A$22,$BM$22,IF(A28=Alapadatok!$A$23,$BM$23,IF(A28=Alapadatok!$A$24,$BM$24,IF(A28=Alapadatok!$A$25,$BM$25,IF(A28=Alapadatok!$A$26,$BM$26,IF(A28=Alapadatok!$A$27,$BM$27,IF(A28=Alapadatok!$A$28,$BM$28,IF(A28=Alapadatok!$A$29,$BM$29,""))))))))))))))))))))))))))))</f>
        <v/>
      </c>
      <c r="AH28">
        <f>Alapadatok!A28</f>
        <v>0</v>
      </c>
      <c r="AI28" s="172">
        <f>Table2[[#This Row],[VO2max]]</f>
        <v>22.246814218645206</v>
      </c>
      <c r="AJ28" s="170">
        <f>IF(Alapadatok!$B28="férfi",IF(Alapadatok!$C28&lt;=29,IF(AND(0&lt;=AI28,AI28&lt;42),1,IF(AND(42&lt;=AI28,AI28&lt;46),2,IF(AND(46&lt;=AI28,AI28&lt;51),3,IF(AND(51&lt;=AI28,AI28&lt;55),4,5)))),IF(AND(30&lt;=Alapadatok!$C28,Alapadatok!$C28&lt;=39),IF(AND(0&lt;=AI28,AI28&lt;41),1,IF(AND(41&lt;=AI28,AI28&lt;44),2,IF(AND(44&lt;=AI28,AI28&lt;48),3,IF(AND(48&lt;=AI28,AI28&lt;53),4,5)))),IF(AND(40&lt;=Alapadatok!$C28,Alapadatok!$C28&lt;=49),IF(AND(0&lt;=AI28,AI28&lt;38),1,IF(AND(38&lt;=AI28,AI28&lt;42),2,IF(AND(42&lt;=AI28,AI28&lt;46),3,IF(AND(46&lt;=AI28,AI28&lt;52),4,5)))),IF(AND(50&lt;=Alapadatok!$C28,Alapadatok!$C28&lt;=59),IF(AND(0&lt;=AI28,AI28&lt;35),1,IF(AND(35&lt;=AI28,AI28&lt;38),2,IF(AND(38&lt;=AI28,AI28&lt;43),3,IF(AND(43&lt;=AI28,AI28&lt;49),4,5)))),IF(60&lt;=Alapadatok!$C28,IF(AND(0&lt;=AI28,AI28&lt;31),1,IF(AND(31&lt;=AI28,AI28&lt;35),2,IF(AND(35&lt;=AI28,AI28&lt;39),3,IF(AND(39&lt;=AI28,AI28&lt;45),4,5))))))))),IF(Alapadatok!$C28&lt;=29,IF(AND(0&lt;=AI28,AI28&lt;36),1,IF(AND(36&lt;=AI28,AI28&lt;40),2,IF(AND(40&lt;=AI28,AI28&lt;44),3,IF(AND(44&lt;=AI28,AI28&lt;49),4,5)))),IF(AND(30&lt;=Alapadatok!$C28,Alapadatok!$C28&lt;=39),IF(AND(0&lt;=AI28,AI28&lt;34),1,IF(AND(34&lt;=AI28,AI28&lt;37),2,IF(AND(37&lt;=AI28,AI28&lt;41),3,IF(AND(41&lt;=AI28,AI28&lt;45),4,5)))),IF(AND(40&lt;=Alapadatok!$C28,Alapadatok!$C28&lt;=49),IF(AND(0&lt;=AI28,AI28&lt;32),1,IF(AND(32&lt;=AI28,AI28&lt;35),2,IF(AND(35&lt;=AI28,AI28&lt;39),3,IF(AND(39&lt;=AI28,AI28&lt;44),4,5)))),IF(AND(50&lt;=Alapadatok!$C28,Alapadatok!$C28&lt;=59),IF(AND(0&lt;=AI28,AI28&lt;25),1,IF(AND(25&lt;=AI28,AI28&lt;29),2,IF(AND(29&lt;=AI28,AI28&lt;31),3,IF(AND(31&lt;=AI28,AI28&lt;34),4,5)))),IF(60&lt;=Alapadatok!$C28,IF(AND(0&lt;=AI28,AI28&lt;26),1,IF(AND(26&lt;=AI28,AI28&lt;29),2,IF(AND(29&lt;=AI28,AI28&lt;32),3,IF(AND(32&lt;=AI28,AI28&lt;35),4,5))))))))))</f>
        <v>1</v>
      </c>
      <c r="AK28" s="176">
        <f>Table2[[#This Row],[Max. fekvőtámasz
(db)]]</f>
        <v>17</v>
      </c>
      <c r="AL28" s="175">
        <f>IF(Alapadatok!$B28="férfi",IF(AND(0&lt;AK28,AK28&lt;60),1,IF(AND(60&lt;=AK28,AK28&lt;80),2,IF(AND(80&lt;=AK28,AK28&lt;100),3,IF(AND(100&lt;=AK28,AK28&lt;115),4,IF(115&lt;=AK28,5))))),IF(AND(0&lt;AK28,AK28&lt;60),1,IF(AND(60&lt;=AK28,AK28&lt;80),2,IF(AND(80&lt;=AK28,AK28&lt;100),3,IF(AND(100&lt;=AK28,AK28&lt;115),4,IF(115&lt;=AK28,5))))))</f>
        <v>1</v>
      </c>
      <c r="AM28" s="176">
        <f>Table2[[#This Row],[Max. guggolás
(db)]]</f>
        <v>10</v>
      </c>
      <c r="AN28" s="175">
        <f>IF(Alapadatok!$B28="férfi",IF(AND(0&lt;AM28,AM28&lt;60),1,IF(AND(60&lt;=AM28,AM28&lt;80),2,IF(AND(80&lt;=AM28,AM28&lt;100),3,IF(AND(100&lt;=AM28,AM28&lt;115),4,IF(115&lt;=AM28,5))))),IF(AND(0&lt;AM28,AM28&lt;40),1,IF(AND(40&lt;=AM28,AM28&lt;60),2,IF(AND(60&lt;=AM28,AM28&lt;80),3,IF(AND(80&lt;=AM28,AM28&lt;100),4,IF(100&lt;=AM28,5))))))</f>
        <v>1</v>
      </c>
      <c r="AO28" s="177">
        <f>Table2[[#This Row],[3RM Padon nyomás
(bal) (testsúly%)]]</f>
        <v>0.45454545454545453</v>
      </c>
      <c r="AP28" s="176">
        <f>IF(Alapadatok!$B28="férfi",IF(AND(0&lt;=AO28,AO28&lt;0.2),1,IF(AND(0.2&lt;=AO28,AO28&lt;0.25),2,IF(AND(0.25&lt;=AO28,AO28&lt;0.3),3,IF(AND(0.3&lt;=AO28,AO28&lt;0.35),4,IF(0.35&lt;=AO28,5))))),IF(AND(0&lt;=AO28,AO28&lt;0.1),1,IF(AND(0.1&lt;=AO28,AO28&lt;0.15),2,IF(AND(0.15&lt;=AO28,AO28&lt;0.2),3,IF(AND(0.2&lt;=AO28,AO28&lt;0.25),4,IF(0.25&lt;=AO28,5))))))</f>
        <v>5</v>
      </c>
      <c r="AQ28" s="177">
        <f>Table2[[#This Row],[3RM Padon nyomás
(jobb) (testsúly%)]]</f>
        <v>0.36363636363636365</v>
      </c>
      <c r="AR28" s="176">
        <f>IF(Alapadatok!$B28="férfi",IF(AND(0&lt;=AQ28,AQ28&lt;0.2),1,IF(AND(0.2&lt;=AQ28,AQ28&lt;0.25),2,IF(AND(0.25&lt;=AQ28,AQ28&lt;0.3),3,IF(AND(0.3&lt;=AQ28,AQ28&lt;0.35),4,IF(0.35&lt;=AQ28,5))))),IF(AND(0&lt;=AQ28,AQ28&lt;0.1),1,IF(AND(0.1&lt;=AQ28,AQ28&lt;0.15),2,IF(AND(0.15&lt;=AQ28,AQ28&lt;0.2),3,IF(AND(0.2&lt;=AQ28,AQ28&lt;0.25),4,IF(0.25&lt;=AQ28,5))))))</f>
        <v>5</v>
      </c>
      <c r="AS28" s="176">
        <f t="shared" si="4"/>
        <v>5</v>
      </c>
      <c r="AT28" s="177">
        <f>Table2[[#This Row],[3RM Egylábas deadlift
(bal) (testsúly%)]]</f>
        <v>0.90909090909090906</v>
      </c>
      <c r="AU28" s="175">
        <f>IF(Alapadatok!$B28="férfi",IF(AND(0&lt;=AT28,AT28&lt;0.8),1,IF(AND(0.8&lt;=AT28,AT28&lt;0.85),2,IF(AND(0.85&lt;=AT28,AT28&lt;0.9),3,IF(AND(0.9&lt;=AT28,AT28&lt;1),4,IF(1&lt;=AT28,5))))),IF(AND(0&lt;=AT28,AT28&lt;0.6),1,IF(AND(0.6&lt;=AT28,AT28&lt;0.65),2,IF(AND(0.65&lt;=AT28,AT28&lt;0.7),3,IF(AND(0.7&lt;=AT28,AT28&lt;0.75),4,IF(0.75&lt;=AT28,5))))))</f>
        <v>5</v>
      </c>
      <c r="AV28" s="178">
        <f>Table2[[#This Row],[3RM Egylábas deadlift
(jobb) (testsúly%)]]</f>
        <v>0.90909090909090906</v>
      </c>
      <c r="AW28" s="175">
        <f>IF(Alapadatok!$B28="férfi",IF(AND(0&lt;=AV28,AV28&lt;0.8),1,IF(AND(0.8&lt;=AV28,AV28&lt;0.85),2,IF(AND(0.85&lt;=AV28,AV28&lt;0.9),3,IF(AND(0.9&lt;=AV28,AV28&lt;1),4,IF(1&lt;=AV28,5))))),IF(AND(0&lt;=AV28,AV28&lt;0.6),1,IF(AND(0.6&lt;=AV28,AV28&lt;0.65),2,IF(AND(0.65&lt;=AV28,AV28&lt;0.7),3,IF(AND(0.7&lt;=AV28,AV28&lt;0.75),4,IF(0.75&lt;=AV28,5))))))</f>
        <v>5</v>
      </c>
      <c r="AX28" s="175">
        <f t="shared" si="5"/>
        <v>5</v>
      </c>
      <c r="AY28" s="176">
        <f>Table2[[#This Row],[Súlypontemelkedés
(cm)]]</f>
        <v>41</v>
      </c>
      <c r="AZ28" s="176">
        <f>IF(Alapadatok!$B28="férfi",IF(AND(0&lt;=AY28,AY28&lt;31),1,IF(AND(31&lt;=AY28,AY28&lt;41),2,IF(AND(41&lt;=AY28,AY28&lt;51),3,IF(AND(51&lt;=AY28,AY28&lt;61),4,IF(61&lt;=AY28,5))))),IF(AND(0&lt;=AY28,AY28&lt;21),1,IF(AND(21&lt;=AY28,AY28&lt;31),2,IF(AND(31&lt;=AY28,AY28&lt;41),3,IF(AND(41&lt;=AY28,AY28&lt;51),4,IF(51&lt;=AY28,5))))))</f>
        <v>4</v>
      </c>
      <c r="BA28" s="176">
        <f>Table2[[#This Row],[10 mp fekvőtámasz
(db)]]</f>
        <v>14</v>
      </c>
      <c r="BB28" s="179">
        <f>IF(Alapadatok!$B28="férfi",IF(AND(0&lt;=BA28,BA28&lt;12),1,IF(AND(12&lt;=BA28,BA28&lt;15),2,IF(AND(15&lt;=BA28,BA28&lt;20),3,IF(AND(20&lt;=BA28,BA28&lt;25),4,IF(25&lt;=BA28,5))))),IF(AND(0&lt;=BA28,BA28&lt;10),1,IF(AND(10&lt;=BA28,BA28&lt;12),2,IF(AND(12&lt;=BA28,BA28&lt;16),3,IF(AND(16&lt;=BA28,BA28&lt;20),4,IF(20&lt;=BA28,5))))))</f>
        <v>3</v>
      </c>
      <c r="BC28" s="179">
        <f>Table2[[#This Row],[3x Súlypontemelkedés
(összesen) (cm)]]</f>
        <v>123</v>
      </c>
      <c r="BD28" s="179">
        <f>IF(Alapadatok!$B28="férfi",IF(AND(0&lt;=BC28,BC28&lt;82),1,IF(AND(82&lt;=BC28,BC28&lt;109),2,IF(AND(109&lt;=BC28,BC28&lt;136),3,IF(AND(136&lt;=BC28,BC28&lt;163),4,IF(163&lt;=BC28,5))))),IF(AND(0&lt;=BC28,BC28&lt;53),1,IF(AND(53&lt;=BC28,BC28&lt;82),2,IF(AND(82&lt;=BC28,BC28&lt;109),3,IF(AND(109&lt;=BC28,BC28&lt;136),4,IF(136&lt;=BC28,5))))))</f>
        <v>4</v>
      </c>
      <c r="BE28" s="179">
        <f>Table2[[#This Row],[3x 10 mp fekvőtámasz
(összesen) (db)]]</f>
        <v>42</v>
      </c>
      <c r="BF28" s="179">
        <f>IF(Alapadatok!$B28="férfi",IF(AND(0&lt;=BE28,BE28&lt;32),1,IF(AND(32&lt;=BE28,BE28&lt;41),2,IF(AND(41&lt;=BE28,BE28&lt;54),3,IF(AND(54&lt;=BE28,BE28&lt;68),4,IF(68&lt;=BE28,5))))),IF(AND(0&lt;=BE28,BE28&lt;27),1,IF(AND(27&lt;=BE28,BE28&lt;32),2,IF(AND(32&lt;=BE28,BE28&lt;43),3,IF(AND(43&lt;=BE28,BE28&lt;54),4,IF(54&lt;=BE28,5))))))</f>
        <v>3</v>
      </c>
      <c r="BG28" s="179">
        <f>Table2[[#This Row],[RHR]]</f>
        <v>58</v>
      </c>
      <c r="BH28" s="186">
        <f>IF(Alapadatok!$C28&lt;=25,IF(AND(0&lt;=BG28,BG28&lt;=55),5,IF(AND(56&lt;=BG28,BG28&lt;=61),4,IF(AND(62&lt;=BG28,BG28&lt;=65),3,IF(AND(66&lt;=BG28,BG28&lt;=69),2,1)))),IF(AND(26&lt;=Alapadatok!$C28,Alapadatok!$C28&lt;=35),IF(AND(0&lt;=BG28,BG28&lt;=54),5,IF(AND(55&lt;=BG28,BG28&lt;=61),4,IF(AND(62&lt;=BG28,BG28&lt;=65),3,IF(AND(66&lt;=BG28,BG28&lt;=70),2,1)))),IF(AND(36&lt;=Alapadatok!$C28,Alapadatok!$C28&lt;=45),IF(AND(0&lt;=BG28,BG28&lt;=56),5,IF(AND(57&lt;=BG28,BG28&lt;=62),4,IF(AND(63&lt;=BG28,BG28&lt;=66),3,IF(AND(67&lt;=BG28,BG28&lt;=70),2,1)))),IF(AND(46&lt;=Alapadatok!$C28,Alapadatok!$C28&lt;=55),IF(AND(0&lt;=BG28,BG28&lt;=57),5,IF(AND(58&lt;=BG28,BG28&lt;=63),4,IF(AND(64&lt;=BG28,BG28&lt;=67),3,IF(AND(68&lt;=BG28,BG28&lt;=71),2,1)))),IF(AND(56&lt;=Alapadatok!$C28,Alapadatok!$C28&lt;=65),IF(AND(0&lt;=BG28,BG28&lt;=56),5,IF(AND(57&lt;=BG28,BG28&lt;=61),4,IF(AND(62&lt;=BG28,BG28&lt;=67),3,IF(AND(68&lt;=BG28,BG28&lt;=71),2,1)))),IF(65&lt;Alapadatok!$C28,IF(AND(0&lt;=BG28,BG28&lt;=55),5,IF(AND(56&lt;=BG28,BG28&lt;=61),4,IF(AND(62&lt;=BG28,BG28&lt;=65),3,IF(AND(66&lt;=BG28,BG28&lt;=69),2,1))))))))))</f>
        <v>4</v>
      </c>
      <c r="BI28" s="179">
        <f>Table2[[#This Row],[HRR]]</f>
        <v>26</v>
      </c>
      <c r="BJ28" s="186">
        <f t="shared" si="6"/>
        <v>2</v>
      </c>
      <c r="BK28" s="186">
        <f>Table2[[#This Row],[FMS pontszám]]</f>
        <v>13</v>
      </c>
      <c r="BL28" s="186" t="str">
        <f>Table2[[#This Row],[FMS szimmetria]]</f>
        <v>szimmetrikus</v>
      </c>
      <c r="BM28" s="192">
        <f t="shared" si="7"/>
        <v>2</v>
      </c>
    </row>
    <row r="29" spans="1:65" ht="16" thickBot="1" x14ac:dyDescent="0.25">
      <c r="A29" s="231" t="s">
        <v>171</v>
      </c>
      <c r="B29" s="44">
        <f>Table2[[#This Row],[Cooper-teszt
(méter)]]</f>
        <v>1000</v>
      </c>
      <c r="C29" s="45" t="str">
        <f>IF(A29=Alapadatok!$A$2,$AJ$2,IF(A29=Alapadatok!$A$3,$AJ$3,IF(A29=Alapadatok!$A$4,$AJ$4,IF(A29=Alapadatok!$A$5,$AJ$5,IF(A29=Alapadatok!$A$6,$AJ$6,IF(A29=Alapadatok!$A$7,$AJ$7,IF(A29=Alapadatok!$A$8,$AJ$8,IF(A29=Alapadatok!$A$9,$AJ$9,IF(A29=Alapadatok!$A$10,$AJ$10,IF(A29=Alapadatok!$A$11,$AJ$11,IF(A29=Alapadatok!$A$12,$AJ$12,IF(A29=Alapadatok!$A$13,$AJ$13,IF(A29=Alapadatok!$A$14,$AJ$14,IF(A29=Alapadatok!$A$15,$AJ$15,IF(A29=Alapadatok!$A$16,$AJ$16,IF(A29=Alapadatok!$A$17,$AJ$17,IF(A29=Alapadatok!$A$18,$AJ$18,IF(A29=Alapadatok!$A$19,$AJ$19,IF(A29=Alapadatok!$A$20,$AJ$20,IF(A29=Alapadatok!$A$21,$AJ$21,IF(A29=Alapadatok!$A$22,$AJ$22,IF(A29=Alapadatok!$A$23,$AJ$23,IF(A29=Alapadatok!$A$24,$AJ$24,IF(A29=Alapadatok!$A$25,$AJ$25,IF(A29=Alapadatok!$A$26,$AJ$26,IF(A29=Alapadatok!$A$27,$AJ$27,IF(A29=Alapadatok!$A$28,$AJ$28,IF(A29=Alapadatok!$A$29,$AJ$29,""))))))))))))))))))))))))))))</f>
        <v/>
      </c>
      <c r="D29" s="45">
        <f>Table2[[#This Row],[Max. fekvőtámasz
(db)]]</f>
        <v>40</v>
      </c>
      <c r="E29" s="45" t="str">
        <f>IF(A29=Alapadatok!$A$2,$AL$2,IF(A29=Alapadatok!$A$3,$AL$3,IF(A29=Alapadatok!$A$4,$AL$4,IF(A29=Alapadatok!$A$5,$AL$5,IF(A29=Alapadatok!$A$6,$AL$6,IF(A29=Alapadatok!$A$7,$AL$7,IF(A29=Alapadatok!$A$8,$AL$8,IF(A29=Alapadatok!$A$9,$AL$9,IF(A29=Alapadatok!$A$10,$AL$10,IF(A29=Alapadatok!$A$11,$AL$11,IF(A29=Alapadatok!$A$12,$AL$12,IF(A29=Alapadatok!$A$13,$AL$13,IF(A29=Alapadatok!$A$14,$AL$14,IF(A29=Alapadatok!$A$15,$AL$15,IF(A29=Alapadatok!$A$16,$AL$16,IF(A29=Alapadatok!$A$17,$AL$17,IF(A29=Alapadatok!$A$18,$AL$18,IF(A29=Alapadatok!$A$19,$AL$19,IF(A29=Alapadatok!$A$20,$AL$20,IF(A29=Alapadatok!$A$21,$AL$21,IF(A29=Alapadatok!$A$22,$AL$22,IF(A29=Alapadatok!$A$23,$AL$23,IF(A29=Alapadatok!$A$24,$AL$24,IF(A29=Alapadatok!$A$25,$AL$25,IF(A29=Alapadatok!$A$26,$AL$26,IF(A29=Alapadatok!$A$27,$AL$27,IF(A29=Alapadatok!$A$28,$AL$28,IF(A29=Alapadatok!$A$29,$AL$29,""))))))))))))))))))))))))))))</f>
        <v/>
      </c>
      <c r="F29" s="45">
        <f>Table2[[#This Row],[Max. guggolás
(db)]]</f>
        <v>25</v>
      </c>
      <c r="G29" s="45" t="str">
        <f>IF(A29=Alapadatok!$A$2,$AN$2,IF(A29=Alapadatok!$A$3,$AN$3,IF(A29=Alapadatok!$A$4,$AN$4,IF(A29=Alapadatok!$A$5,$AN$5,IF(A29=Alapadatok!$A$6,$AN$6,IF(A29=Alapadatok!$A$7,$AN$7,IF(A29=Alapadatok!$A$8,$AN$8,IF(A29=Alapadatok!$A$9,$AN$9,IF(A29=Alapadatok!$A$10,$AN$10,IF(A29=Alapadatok!$A$11,$AN$11,IF(A29=Alapadatok!$A$12,$AN$12,IF(A29=Alapadatok!$A$13,$AN$13,IF(A29=Alapadatok!$A$14,$AN$14,IF(A29=Alapadatok!$A$15,$AN$15,IF(A29=Alapadatok!$A$16,$AN$16,IF(A29=Alapadatok!$A$17,$AN$17,IF(A29=Alapadatok!$A$18,$AN$18,IF(A29=Alapadatok!$A$19,$AN$19,IF(A29=Alapadatok!$A$20,$AN$20,IF(A29=Alapadatok!$A$21,$AN$21,IF(A29=Alapadatok!$A$22,$AN$22,IF(A29=Alapadatok!$A$23,$AN$23,IF(A29=Alapadatok!$A$24,$AN$24,IF(A29=Alapadatok!$A$25,$AN$25,IF(A29=Alapadatok!$A$26,$AN$26,IF(A29=Alapadatok!$A$27,$AN$27,IF(A29=Alapadatok!$A$28,$AN$28,IF(A29=Alapadatok!$A$29,$AN$29,""))))))))))))))))))))))))))))</f>
        <v/>
      </c>
      <c r="H29" s="214">
        <f>Table2[[#This Row],[3RM Padon nyomás
(bal) (testsúly%)]]</f>
        <v>0.4</v>
      </c>
      <c r="I29" s="45" t="str">
        <f>IF(A29=Alapadatok!$A$2,$AP$2,IF(A29=Alapadatok!$A$3,$AP$3,IF(A29=Alapadatok!$A$4,$AP$4,IF(A29=Alapadatok!$A$5,$AP$5,IF(A29=Alapadatok!$A$6,$AP$6,IF(A29=Alapadatok!$A$7,$AP$7,IF(A29=Alapadatok!$A$8,$AP$8,IF(A29=Alapadatok!$A$9,$AP$9,IF(A29=Alapadatok!$A$10,$AP$10,IF(A29=Alapadatok!$A$11,$AP$11,IF(A29=Alapadatok!$A$12,$AP$12,IF(A29=Alapadatok!$A$13,$AP$13,IF(A29=Alapadatok!$A$14,$AP$14,IF(A29=Alapadatok!$A$15,$AP$15,IF(A29=Alapadatok!$A$16,$AP$16,IF(A29=Alapadatok!$A$17,$AP$17,IF(A29=Alapadatok!$A$18,$AP$18,IF(A29=Alapadatok!$A$19,$AP$19,IF(A29=Alapadatok!$A$20,$AP$20,IF(A29=Alapadatok!$A$21,$AP$21,IF(A29=Alapadatok!$A$22,$AP$22,IF(A29=Alapadatok!$A$23,$AP$23,IF(A29=Alapadatok!$A$24,$AP$24,IF(A29=Alapadatok!$A$25,$AP$25,IF(A29=Alapadatok!$A$26,$AP$26,IF(A29=Alapadatok!$A$27,$AP$27,IF(A29=Alapadatok!$A$28,$AP$28,IF(A29=Alapadatok!$A$29,$AP$29,""))))))))))))))))))))))))))))</f>
        <v/>
      </c>
      <c r="J29" s="214">
        <f>Table2[[#This Row],[3RM Padon nyomás
(jobb) (testsúly%)]]</f>
        <v>0.3</v>
      </c>
      <c r="K29" s="45" t="str">
        <f>IF(A29=Alapadatok!$A$2,$AR$2,IF(A29=Alapadatok!$A$3,$AR$3,IF(A29=Alapadatok!$A$4,$AR$4,IF(A29=Alapadatok!$A$5,$AR$5,IF(A29=Alapadatok!$A$6,$AR$6,IF(A29=Alapadatok!$A$7,$AR$7,IF(A29=Alapadatok!$A$8,$AR$8,IF(A29=Alapadatok!$A$9,$AR$9,IF(A29=Alapadatok!$A$10,$AR$10,IF(A29=Alapadatok!$A$11,$AR$11,IF(A29=Alapadatok!$A$12,$AR$12,IF(A29=Alapadatok!$A$13,$AR$13,IF(A29=Alapadatok!$A$14,$AR$14,IF(A29=Alapadatok!$A$15,$AR$15,IF(A29=Alapadatok!$A$16,$AR$16,IF(A29=Alapadatok!$A$17,$AR$17,IF(A29=Alapadatok!$A$18,$AR$18,IF(A29=Alapadatok!$A$19,$AR$19,IF(A29=Alapadatok!$A$20,$AR$20,IF(A29=Alapadatok!$A$21,$AR$21,IF(A29=Alapadatok!$A$22,$AR$22,IF(A29=Alapadatok!$A$23,$AR$23,IF(A29=Alapadatok!$A$24,$AR$24,IF(A29=Alapadatok!$A$25,$AR$25,IF(A29=Alapadatok!$A$26,$AR$26,IF(A29=Alapadatok!$A$27,$AR$27,IF(A29=Alapadatok!$A$28,$AR$28,IF(A29=Alapadatok!$A$29,$AR$29,""))))))))))))))))))))))))))))</f>
        <v/>
      </c>
      <c r="L29" s="45" t="str">
        <f>IF(A29=Alapadatok!$A$2,$AS$2,IF(A29=Alapadatok!$A$3,$AS$3,IF(A29=Alapadatok!$A$4,$AS$4,IF(A29=Alapadatok!$A$5,$AS$5,IF(A29=Alapadatok!$A$6,$AS$6,IF(A29=Alapadatok!$A$7,$AS$7,IF(A29=Alapadatok!$A$8,$AS$8,IF(A29=Alapadatok!$A$9,$AS$9,IF(A29=Alapadatok!$A$10,$AS$10,IF(A29=Alapadatok!$A$11,$AS$11,IF(A29=Alapadatok!$A$12,$AS$12,IF(A29=Alapadatok!$A$13,$AS$13,IF(A29=Alapadatok!$A$14,$AS$14,IF(A29=Alapadatok!$A$15,$AS$15,IF(A29=Alapadatok!$A$16,$AS$16,IF(A29=Alapadatok!$A$17,$AS$17,IF(A29=Alapadatok!$A$18,$AS$18,IF(A29=Alapadatok!$A$19,$AS$19,IF(A29=Alapadatok!$A$20,$AS$20,IF(A29=Alapadatok!$A$21,$AS$21,IF(A29=Alapadatok!$A$22,$AS$22,IF(A29=Alapadatok!$A$23,$AS$23,IF(A29=Alapadatok!$A$24,$AS$24,IF(A29=Alapadatok!$A$25,$AS$25,IF(A29=Alapadatok!$A$26,$AS$26,IF(A29=Alapadatok!$A$27,$AS$27,IF(A29=Alapadatok!$A$28,$AS$28,IF(A29=Alapadatok!$A$29,$AS$29,""))))))))))))))))))))))))))))</f>
        <v/>
      </c>
      <c r="M29" s="214">
        <f>Table2[[#This Row],[3RM Egylábas deadlift
(bal) (testsúly%)]]</f>
        <v>0.8</v>
      </c>
      <c r="N29" s="45" t="str">
        <f>IF(A29=Alapadatok!$A$2,$AU$2,IF(A29=Alapadatok!$A$3,$AU$3,IF(A29=Alapadatok!$A$4,$AU$4,IF(A29=Alapadatok!$A$5,$AU$5,IF(A29=Alapadatok!$A$6,$AU$6,IF(A29=Alapadatok!$A$7,$AU$7,IF(A29=Alapadatok!$A$8,$AU$8,IF(A29=Alapadatok!$A$9,$AU$9,IF(A29=Alapadatok!$A$10,$AU$10,IF(A29=Alapadatok!$A$11,$AU$11,IF(A29=Alapadatok!$A$12,$AU$12,IF(A29=Alapadatok!$A$13,$AU$13,IF(A29=Alapadatok!$A$14,$AU$14,IF(A29=Alapadatok!$A$15,$AU$15,IF(A29=Alapadatok!$A$16,$AU$16,IF(A29=Alapadatok!$A$17,$AU$17,IF(A29=Alapadatok!$A$18,$AU$18,IF(A29=Alapadatok!$A$19,$AU$19,IF(A29=Alapadatok!$A$20,$AU$20,IF(A29=Alapadatok!$A$21,$AU$21,IF(A29=Alapadatok!$A$22,$AU$22,IF(A29=Alapadatok!$A$23,$AU$23,IF(A29=Alapadatok!$A$24,$AU$24,IF(A29=Alapadatok!$A$25,$AU$25,IF(A29=Alapadatok!$A$26,$AU$26,IF(A29=Alapadatok!$A$27,$AU$27,IF(A29=Alapadatok!$A$28,$AU$28,IF(A29=Alapadatok!$A$29,$AU$29,""))))))))))))))))))))))))))))</f>
        <v/>
      </c>
      <c r="O29" s="215">
        <f>Table2[[#This Row],[3RM Egylábas deadlift
(jobb) (testsúly%)]]</f>
        <v>0.8</v>
      </c>
      <c r="P29" s="216" t="str">
        <f>IF(A29=Alapadatok!$A$2,$AW$2,IF(A29=Alapadatok!$A$3,$AW$3,IF(A29=Alapadatok!$A$4,$AW$4,IF(A29=Alapadatok!$A$5,$AW$5,IF(A29=Alapadatok!$A$6,$AW$6,IF(A29=Alapadatok!$A$7,$AW$7,IF(A29=Alapadatok!$A$8,$AW$8,IF(A29=Alapadatok!$A$9,$AW$9,IF(A29=Alapadatok!$A$10,$AW$10,IF(A29=Alapadatok!$A$11,$AW$11,IF(A29=Alapadatok!$A$12,$AW$12,IF(A29=Alapadatok!$A$13,$AW$13,IF(A29=Alapadatok!$A$14,$AW$14,IF(A29=Alapadatok!$A$15,$AW$15,IF(A29=Alapadatok!$A$16,$AW$16,IF(A29=Alapadatok!$A$17,$AW$17,IF(A29=Alapadatok!$A$18,$AW$18,IF(A29=Alapadatok!$A$19,$AW$19,IF(A29=Alapadatok!$A$20,$AW$20,IF(A29=Alapadatok!$A$21,$AW$21,IF(A29=Alapadatok!$A$22,$AW$22,IF(A29=Alapadatok!$A$23,$AW$23,IF(A29=Alapadatok!$A$24,$AW$24,IF(A29=Alapadatok!$A$25,$AW$25,IF(A29=Alapadatok!$A$26,$AW$26,IF(A29=Alapadatok!$A$27,$AW$27,IF(A29=Alapadatok!$A$28,$AW$28,IF(A29=Alapadatok!$A$29,$AW$29,""))))))))))))))))))))))))))))</f>
        <v/>
      </c>
      <c r="Q29" s="216" t="str">
        <f>IF(A29=Alapadatok!$A$2,$AX$2,IF(A29=Alapadatok!$A$3,$AX$3,IF(A29=Alapadatok!$A$4,$AX$4,IF(A29=Alapadatok!$A$5,$AX$5,IF(A29=Alapadatok!$A$6,$AX$6,IF(A29=Alapadatok!$A$7,$AX$7,IF(A29=Alapadatok!$A$8,$AX$8,IF(A29=Alapadatok!$A$9,$AX$9,IF(A29=Alapadatok!$A$10,$AX$10,IF(A29=Alapadatok!$A$11,$AX$11,IF(A29=Alapadatok!$A$12,$AX$12,IF(A29=Alapadatok!$A$13,$AX$13,IF(A29=Alapadatok!$A$14,$AX$14,IF(A29=Alapadatok!$A$15,$AX$15,IF(A29=Alapadatok!$A$16,$AX$16,IF(A29=Alapadatok!$A$17,$AX$17,IF(A29=Alapadatok!$A$18,$AX$18,IF(A29=Alapadatok!$A$19,$AX$19,IF(A29=Alapadatok!$A$20,$AX$20,IF(A29=Alapadatok!$A$21,$AX$21,IF(A29=Alapadatok!$A$22,$AX$22,IF(A29=Alapadatok!$A$23,$AX$23,IF(A29=Alapadatok!$A$24,$AX$24,IF(A29=Alapadatok!$A$25,$AX$25,IF(A29=Alapadatok!$A$26,$AX$26,IF(A29=Alapadatok!$A$27,$AX$27,IF(A29=Alapadatok!$A$28,$AX$28,IF(A29=Alapadatok!$A$29,$AX$29,""))))))))))))))))))))))))))))</f>
        <v/>
      </c>
      <c r="R29" s="45">
        <f>Table2[[#This Row],[Súlypontemelkedés
(cm)]]</f>
        <v>14</v>
      </c>
      <c r="S29" s="221" t="str">
        <f>IF(A29=Alapadatok!$A$2,$AZ$2,IF(A29=Alapadatok!$A$3,$AZ$3,IF(A29=Alapadatok!$A$4,$AZ$4,IF(A29=Alapadatok!$A$5,$AZ$5,IF(A29=Alapadatok!$A$6,$AZ$6,IF(A29=Alapadatok!$A$7,$AZ$7,IF(A29=Alapadatok!$A$8,$AZ$8,IF(A29=Alapadatok!$A$9,$AZ$9,IF(A29=Alapadatok!$A$10,$AZ$10,IF(A29=Alapadatok!$A$11,$AZ$11,IF(A29=Alapadatok!$A$12,$AZ$12,IF(A29=Alapadatok!$A$13,$AZ$13,IF(A29=Alapadatok!$A$14,$AZ$14,IF(A29=Alapadatok!$A$15,$AZ$15,IF(A29=Alapadatok!$A$16,$AZ$16,IF(A29=Alapadatok!$A$17,$AZ$17,IF(A29=Alapadatok!$A$18,$AZ$18,IF(A29=Alapadatok!$A$19,$AZ$19,IF(A29=Alapadatok!$A$20,$AZ$20,IF(A29=Alapadatok!$A$21,$AZ$21,IF(A29=Alapadatok!$A$22,$AZ$22,IF(A29=Alapadatok!$A$23,$AZ$23,IF(A29=Alapadatok!$A$24,$AZ$24,IF(A29=Alapadatok!$A$25,$AZ$25,IF(A29=Alapadatok!$A$26,$AZ$26,IF(A29=Alapadatok!$A$27,$AZ$27,IF(A29=Alapadatok!$A$28,$AZ$28,IF(A29=Alapadatok!$A$29,$AZ$29,""))))))))))))))))))))))))))))</f>
        <v/>
      </c>
      <c r="T29" s="45">
        <f>Table2[[#This Row],[10 mp fekvőtámasz
(db)]]</f>
        <v>10</v>
      </c>
      <c r="U29" s="44" t="str">
        <f>IF(A29=Alapadatok!$A$2,$BB$2,IF(A29=Alapadatok!$A$3,$BB$3,IF(A29=Alapadatok!$A$4,$BB$4,IF(A29=Alapadatok!$A$5,$BB$5,IF(A29=Alapadatok!$A$6,$BB$6,IF(A29=Alapadatok!$A$7,$BB$7,IF(A29=Alapadatok!$A$8,$BB$8,IF(A29=Alapadatok!$A$9,$BB$9,IF(A29=Alapadatok!$A$10,$BB$10,IF(A29=Alapadatok!$A$11,$BB$11,IF(A29=Alapadatok!$A$12,$BB$12,IF(A29=Alapadatok!$A$13,$BB$13,IF(A29=Alapadatok!$A$14,$BB$14,IF(A29=Alapadatok!$A$15,$BB$15,IF(A29=Alapadatok!$A$16,$BB$16,IF(A29=Alapadatok!$A$17,$BB$17,IF(A29=Alapadatok!$A$18,$BB$18,IF(A29=Alapadatok!$A$19,$BB$19,IF(A29=Alapadatok!$A$20,$BB$20,IF(A29=Alapadatok!$A$21,$BB$21,IF(A29=Alapadatok!$A$22,$BB$22,IF(A29=Alapadatok!$A$23,$BB$23,IF(A29=Alapadatok!$A$24,$BB$24,IF(A29=Alapadatok!$A$25,$BB$25,IF(A29=Alapadatok!$A$26,$BB$26,IF(A29=Alapadatok!$A$27,$BB$27,IF(A29=Alapadatok!$A$28,$BB$28,IF(A29=Alapadatok!$A$29,$BB$29,""))))))))))))))))))))))))))))</f>
        <v/>
      </c>
      <c r="V29" s="44">
        <f>Table2[[#This Row],[3x Súlypontemelkedés
(összesen) (cm)]]</f>
        <v>42</v>
      </c>
      <c r="W29" s="44" t="str">
        <f>IF(A29=Alapadatok!$A$2,$BD$2,IF(A29=Alapadatok!$A$3,$BD$3,IF(A29=Alapadatok!$A$4,$BD$4,IF(A29=Alapadatok!$A$5,$BD$5,IF(A29=Alapadatok!$A$6,$BD$6,IF(A29=Alapadatok!$A$7,$BD$7,IF(A29=Alapadatok!$A$8,$BD$8,IF(A29=Alapadatok!$A$9,$BD$9,IF(A29=Alapadatok!$A$10,$BD$10,IF(A29=Alapadatok!$A$11,$BD$11,IF(A29=Alapadatok!$A$12,$BD$12,IF(A29=Alapadatok!$A$13,$BD$13,IF(A29=Alapadatok!$A$14,$BD$14,IF(A29=Alapadatok!$A$15,$BD$15,IF(A29=Alapadatok!$A$16,$BD$16,IF(A29=Alapadatok!$A$17,$BD$17,IF(A29=Alapadatok!$A$18,$BD$18,IF(A29=Alapadatok!$A$19,$BD$19,IF(A29=Alapadatok!$A$20,$BD$20,IF(A29=Alapadatok!$A$21,$BD$21,IF(A29=Alapadatok!$A$22,$BD$22,IF(A29=Alapadatok!$A$23,$BD$23,IF(A29=Alapadatok!$A$24,$BD$24,IF(A29=Alapadatok!$A$25,$BD$25,IF(A29=Alapadatok!$A$26,$BD$26,IF(A29=Alapadatok!$A$27,$BD$27,IF(A29=Alapadatok!$A$28,$BD$28,IF(A29=Alapadatok!$A$29,$BD$29,""))))))))))))))))))))))))))))</f>
        <v/>
      </c>
      <c r="X29" s="44">
        <f>Table2[[#This Row],[3x 10 mp fekvőtámasz
(összesen) (db)]]</f>
        <v>30</v>
      </c>
      <c r="Y29" s="44" t="str">
        <f>IF(A29=Alapadatok!$A$2,$BF$2,IF(A29=Alapadatok!$A$3,$BF$3,IF(A29=Alapadatok!$A$4,$BF$4,IF(A29=Alapadatok!$A$5,$BF$5,IF(A29=Alapadatok!$A$6,$BF$6,IF(A29=Alapadatok!$A$7,$BF$7,IF(A29=Alapadatok!$A$8,$BF$8,IF(A29=Alapadatok!$A$9,$BF$9,IF(A29=Alapadatok!$A$10,$BF$10,IF(A29=Alapadatok!$A$11,$BF$11,IF(A29=Alapadatok!$A$12,$BF$12,IF(A29=Alapadatok!$A$13,$BF$13,IF(A29=Alapadatok!$A$14,$BF$14,IF(A29=Alapadatok!$A$15,$BF$15,IF(A29=Alapadatok!$A$16,$BF$16,IF(A29=Alapadatok!$A$17,$BF$17,IF(A29=Alapadatok!$A$18,$BF$18,IF(A29=Alapadatok!$A$19,$BF$19,IF(A29=Alapadatok!$A$20,$BF$20,IF(A29=Alapadatok!$A$21,$BF$21,IF(A29=Alapadatok!$A$22,$BF$22,IF(A29=Alapadatok!$A$23,$BF$23,IF(A29=Alapadatok!$A$24,$BF$24,IF(A29=Alapadatok!$A$25,$BF$25,IF(A29=Alapadatok!$A$26,$BF$26,IF(A29=Alapadatok!$A$27,$BF$27,IF(A29=Alapadatok!$A$28,$BF$28,IF(A29=Alapadatok!$A$29,$BF$29,""))))))))))))))))))))))))))))</f>
        <v/>
      </c>
      <c r="Z29" s="217">
        <f>Table2[[#This Row],[RHR]]</f>
        <v>63</v>
      </c>
      <c r="AA29" s="45" t="str">
        <f>IF(A29=Alapadatok!$A$2,$BH$2,IF(A29=Alapadatok!$A$3,$BH$3,IF(A29=Alapadatok!$A$4,$BH$4,IF(A29=Alapadatok!$A$5,$BH$5,IF(A29=Alapadatok!$A$6,$BH$6,IF(A29=Alapadatok!$A$7,$BH$7,IF(A29=Alapadatok!$A$8,$BH$8,IF(A29=Alapadatok!$A$9,$BH$9,IF(A29=Alapadatok!$A$10,$BH$10,IF(A29=Alapadatok!$A$11,$BH$11,IF(A29=Alapadatok!$A$12,$BH$12,IF(A29=Alapadatok!$A$13,$BH$13,IF(A29=Alapadatok!$A$14,$BH$14,IF(A29=Alapadatok!$A$15,$BH$15,IF(A29=Alapadatok!$A$16,$BH$16,IF(A29=Alapadatok!$A$17,$BH$17,IF(A29=Alapadatok!$A$18,$BH$18,IF(A29=Alapadatok!$A$19,$BH$19,IF(A29=Alapadatok!$A$20,$BH$20,IF(A29=Alapadatok!$A$21,$BH$21,IF(A29=Alapadatok!$A$22,$BH$22,IF(A29=Alapadatok!$A$23,$BH$23,IF(A29=Alapadatok!$A$24,$BH$24,IF(A29=Alapadatok!$A$25,$BH$25,IF(A29=Alapadatok!$A$26,$BH$26,IF(A29=Alapadatok!$A$27,$BH$27,IF(A29=Alapadatok!$A$28,$BH$28,IF(A29=Alapadatok!$A$29,$BH$29,""))))))))))))))))))))))))))))</f>
        <v/>
      </c>
      <c r="AB29" s="44">
        <f>Table2[[#This Row],[HRR]]</f>
        <v>34</v>
      </c>
      <c r="AC29" s="45" t="str">
        <f>IF(A29=Alapadatok!$A$2,$BJ$2,IF(A29=Alapadatok!$A$3,$BJ$3,IF(A29=Alapadatok!$A$4,$BJ$4,IF(A29=Alapadatok!$A$5,$BJ$5,IF(A29=Alapadatok!$A$6,$BJ$6,IF(A29=Alapadatok!$A$7,$BJ$7,IF(A29=Alapadatok!$A$8,$BJ$8,IF(A29=Alapadatok!$A$9,$BJ$9,IF(A29=Alapadatok!$A$10,$BJ$10,IF(A29=Alapadatok!$A$11,$BJ$11,IF(A29=Alapadatok!$A$12,$BJ$12,IF(A29=Alapadatok!$A$13,$BJ$13,IF(A29=Alapadatok!$A$14,$BJ$14,IF(A29=Alapadatok!$A$15,$BJ$15,IF(A29=Alapadatok!$A$16,$BJ$16,IF(A29=Alapadatok!$A$17,$BJ$17,IF(A29=Alapadatok!$A$18,$BJ$18,IF(A29=Alapadatok!$A$19,$BJ$19,IF(A29=Alapadatok!$A$20,$BJ$20,IF(A29=Alapadatok!$A$21,$BJ$21,IF(A29=Alapadatok!$A$22,$BJ$22,IF(A29=Alapadatok!$A$23,$BJ$23,IF(A29=Alapadatok!$A$24,$BJ$24,IF(A29=Alapadatok!$A$25,$BJ$25,IF(A29=Alapadatok!$A$26,$BJ$26,IF(A29=Alapadatok!$A$27,$BJ$27,IF(A29=Alapadatok!$A$28,$BJ$28,IF(A29=Alapadatok!$A$29,$BJ$29,""))))))))))))))))))))))))))))</f>
        <v/>
      </c>
      <c r="AD29" s="45">
        <f>Table2[[#This Row],[FMS pontszám]]</f>
        <v>13</v>
      </c>
      <c r="AE29" s="45" t="str">
        <f>Table2[[#This Row],[FMS szimmetria]]</f>
        <v>aszimmetrikus</v>
      </c>
      <c r="AF29" s="220" t="str">
        <f>IF(A29=Alapadatok!$A$2,$BM$2,IF(A29=Alapadatok!$A$3,$BM$3,IF(A29=Alapadatok!$A$4,$BM$4,IF(A29=Alapadatok!$A$5,$BM$5,IF(A29=Alapadatok!$A$6,$BM$6,IF(A29=Alapadatok!$A$7,$BM$7,IF(A29=Alapadatok!$A$8,$BM$8,IF(A29=Alapadatok!$A$9,$BM$9,IF(A29=Alapadatok!$A$10,$BM$10,IF(A29=Alapadatok!$A$11,$BM$11,IF(A29=Alapadatok!$A$12,$BM$12,IF(A29=Alapadatok!$A$13,$BM$13,IF(A29=Alapadatok!$A$14,$BM$14,IF(A29=Alapadatok!$A$15,$BM$15,IF(A29=Alapadatok!$A$16,$BM$16,IF(A29=Alapadatok!$A$17,$BM$17,IF(A29=Alapadatok!$A$18,$BM$18,IF(A29=Alapadatok!$A$19,$BM$19,IF(A29=Alapadatok!$A$20,$BM$20,IF(A29=Alapadatok!$A$21,$BM$21,IF(A29=Alapadatok!$A$22,$BM$22,IF(A29=Alapadatok!$A$23,$BM$23,IF(A29=Alapadatok!$A$24,$BM$24,IF(A29=Alapadatok!$A$25,$BM$25,IF(A29=Alapadatok!$A$26,$BM$26,IF(A29=Alapadatok!$A$27,$BM$27,IF(A29=Alapadatok!$A$28,$BM$28,IF(A29=Alapadatok!$A$29,$BM$29,""))))))))))))))))))))))))))))</f>
        <v/>
      </c>
      <c r="AH29">
        <f>Alapadatok!A29</f>
        <v>0</v>
      </c>
      <c r="AI29" s="196">
        <f>Table2[[#This Row],[VO2max]]</f>
        <v>11.068634026380506</v>
      </c>
      <c r="AJ29" s="194">
        <f>IF(Alapadatok!$B29="férfi",IF(Alapadatok!$C29&lt;=29,IF(AND(0&lt;=AI29,AI29&lt;42),1,IF(AND(42&lt;=AI29,AI29&lt;46),2,IF(AND(46&lt;=AI29,AI29&lt;51),3,IF(AND(51&lt;=AI29,AI29&lt;55),4,5)))),IF(AND(30&lt;=Alapadatok!$C29,Alapadatok!$C29&lt;=39),IF(AND(0&lt;=AI29,AI29&lt;41),1,IF(AND(41&lt;=AI29,AI29&lt;44),2,IF(AND(44&lt;=AI29,AI29&lt;48),3,IF(AND(48&lt;=AI29,AI29&lt;53),4,5)))),IF(AND(40&lt;=Alapadatok!$C29,Alapadatok!$C29&lt;=49),IF(AND(0&lt;=AI29,AI29&lt;38),1,IF(AND(38&lt;=AI29,AI29&lt;42),2,IF(AND(42&lt;=AI29,AI29&lt;46),3,IF(AND(46&lt;=AI29,AI29&lt;52),4,5)))),IF(AND(50&lt;=Alapadatok!$C29,Alapadatok!$C29&lt;=59),IF(AND(0&lt;=AI29,AI29&lt;35),1,IF(AND(35&lt;=AI29,AI29&lt;38),2,IF(AND(38&lt;=AI29,AI29&lt;43),3,IF(AND(43&lt;=AI29,AI29&lt;49),4,5)))),IF(60&lt;=Alapadatok!$C29,IF(AND(0&lt;=AI29,AI29&lt;31),1,IF(AND(31&lt;=AI29,AI29&lt;35),2,IF(AND(35&lt;=AI29,AI29&lt;39),3,IF(AND(39&lt;=AI29,AI29&lt;45),4,5))))))))),IF(Alapadatok!$C29&lt;=29,IF(AND(0&lt;=AI29,AI29&lt;36),1,IF(AND(36&lt;=AI29,AI29&lt;40),2,IF(AND(40&lt;=AI29,AI29&lt;44),3,IF(AND(44&lt;=AI29,AI29&lt;49),4,5)))),IF(AND(30&lt;=Alapadatok!$C29,Alapadatok!$C29&lt;=39),IF(AND(0&lt;=AI29,AI29&lt;34),1,IF(AND(34&lt;=AI29,AI29&lt;37),2,IF(AND(37&lt;=AI29,AI29&lt;41),3,IF(AND(41&lt;=AI29,AI29&lt;45),4,5)))),IF(AND(40&lt;=Alapadatok!$C29,Alapadatok!$C29&lt;=49),IF(AND(0&lt;=AI29,AI29&lt;32),1,IF(AND(32&lt;=AI29,AI29&lt;35),2,IF(AND(35&lt;=AI29,AI29&lt;39),3,IF(AND(39&lt;=AI29,AI29&lt;44),4,5)))),IF(AND(50&lt;=Alapadatok!$C29,Alapadatok!$C29&lt;=59),IF(AND(0&lt;=AI29,AI29&lt;25),1,IF(AND(25&lt;=AI29,AI29&lt;29),2,IF(AND(29&lt;=AI29,AI29&lt;31),3,IF(AND(31&lt;=AI29,AI29&lt;34),4,5)))),IF(60&lt;=Alapadatok!$C29,IF(AND(0&lt;=AI29,AI29&lt;26),1,IF(AND(26&lt;=AI29,AI29&lt;29),2,IF(AND(29&lt;=AI29,AI29&lt;32),3,IF(AND(32&lt;=AI29,AI29&lt;35),4,5))))))))))</f>
        <v>1</v>
      </c>
      <c r="AK29" s="195">
        <f>Table2[[#This Row],[Max. fekvőtámasz
(db)]]</f>
        <v>40</v>
      </c>
      <c r="AL29" s="194">
        <f>IF(Alapadatok!$B29="férfi",IF(AND(0&lt;AK29,AK29&lt;60),1,IF(AND(60&lt;=AK29,AK29&lt;80),2,IF(AND(80&lt;=AK29,AK29&lt;100),3,IF(AND(100&lt;=AK29,AK29&lt;115),4,IF(115&lt;=AK29,5))))),IF(AND(0&lt;AK29,AK29&lt;60),1,IF(AND(60&lt;=AK29,AK29&lt;80),2,IF(AND(80&lt;=AK29,AK29&lt;100),3,IF(AND(100&lt;=AK29,AK29&lt;115),4,IF(115&lt;=AK29,5))))))</f>
        <v>1</v>
      </c>
      <c r="AM29" s="195">
        <f>Table2[[#This Row],[Max. guggolás
(db)]]</f>
        <v>25</v>
      </c>
      <c r="AN29" s="194">
        <f>IF(Alapadatok!$B29="férfi",IF(AND(0&lt;AM29,AM29&lt;60),1,IF(AND(60&lt;=AM29,AM29&lt;80),2,IF(AND(80&lt;=AM29,AM29&lt;100),3,IF(AND(100&lt;=AM29,AM29&lt;115),4,IF(115&lt;=AM29,5))))),IF(AND(0&lt;AM29,AM29&lt;40),1,IF(AND(40&lt;=AM29,AM29&lt;60),2,IF(AND(60&lt;=AM29,AM29&lt;80),3,IF(AND(80&lt;=AM29,AM29&lt;100),4,IF(100&lt;=AM29,5))))))</f>
        <v>1</v>
      </c>
      <c r="AO29" s="196">
        <f>Table2[[#This Row],[3RM Padon nyomás
(bal) (testsúly%)]]</f>
        <v>0.4</v>
      </c>
      <c r="AP29" s="195">
        <f>IF(Alapadatok!$B29="férfi",IF(AND(0&lt;=AO29,AO29&lt;0.2),1,IF(AND(0.2&lt;=AO29,AO29&lt;0.25),2,IF(AND(0.25&lt;=AO29,AO29&lt;0.3),3,IF(AND(0.3&lt;=AO29,AO29&lt;0.35),4,IF(0.35&lt;=AO29,5))))),IF(AND(0&lt;=AO29,AO29&lt;0.1),1,IF(AND(0.1&lt;=AO29,AO29&lt;0.15),2,IF(AND(0.15&lt;=AO29,AO29&lt;0.2),3,IF(AND(0.2&lt;=AO29,AO29&lt;0.25),4,IF(0.25&lt;=AO29,5))))))</f>
        <v>5</v>
      </c>
      <c r="AQ29" s="196">
        <f>Table2[[#This Row],[3RM Padon nyomás
(jobb) (testsúly%)]]</f>
        <v>0.3</v>
      </c>
      <c r="AR29" s="195">
        <f>IF(Alapadatok!$B29="férfi",IF(AND(0&lt;=AQ29,AQ29&lt;0.2),1,IF(AND(0.2&lt;=AQ29,AQ29&lt;0.25),2,IF(AND(0.25&lt;=AQ29,AQ29&lt;0.3),3,IF(AND(0.3&lt;=AQ29,AQ29&lt;0.35),4,IF(0.35&lt;=AQ29,5))))),IF(AND(0&lt;=AQ29,AQ29&lt;0.1),1,IF(AND(0.1&lt;=AQ29,AQ29&lt;0.15),2,IF(AND(0.15&lt;=AQ29,AQ29&lt;0.2),3,IF(AND(0.2&lt;=AQ29,AQ29&lt;0.25),4,IF(0.25&lt;=AQ29,5))))))</f>
        <v>5</v>
      </c>
      <c r="AS29" s="195">
        <f t="shared" si="4"/>
        <v>5</v>
      </c>
      <c r="AT29" s="196">
        <f>Table2[[#This Row],[3RM Egylábas deadlift
(bal) (testsúly%)]]</f>
        <v>0.8</v>
      </c>
      <c r="AU29" s="194">
        <f>IF(Alapadatok!$B29="férfi",IF(AND(0&lt;=AT29,AT29&lt;0.8),1,IF(AND(0.8&lt;=AT29,AT29&lt;0.85),2,IF(AND(0.85&lt;=AT29,AT29&lt;0.9),3,IF(AND(0.9&lt;=AT29,AT29&lt;1),4,IF(1&lt;=AT29,5))))),IF(AND(0&lt;=AT29,AT29&lt;0.6),1,IF(AND(0.6&lt;=AT29,AT29&lt;0.65),2,IF(AND(0.65&lt;=AT29,AT29&lt;0.7),3,IF(AND(0.7&lt;=AT29,AT29&lt;0.75),4,IF(0.75&lt;=AT29,5))))))</f>
        <v>5</v>
      </c>
      <c r="AV29" s="197">
        <f>Table2[[#This Row],[3RM Egylábas deadlift
(jobb) (testsúly%)]]</f>
        <v>0.8</v>
      </c>
      <c r="AW29" s="194">
        <f>IF(Alapadatok!$B29="férfi",IF(AND(0&lt;=AV29,AV29&lt;0.8),1,IF(AND(0.8&lt;=AV29,AV29&lt;0.85),2,IF(AND(0.85&lt;=AV29,AV29&lt;0.9),3,IF(AND(0.9&lt;=AV29,AV29&lt;1),4,IF(1&lt;=AV29,5))))),IF(AND(0&lt;=AV29,AV29&lt;0.6),1,IF(AND(0.6&lt;=AV29,AV29&lt;0.65),2,IF(AND(0.65&lt;=AV29,AV29&lt;0.7),3,IF(AND(0.7&lt;=AV29,AV29&lt;0.75),4,IF(0.75&lt;=AV29,5))))))</f>
        <v>5</v>
      </c>
      <c r="AX29" s="194">
        <f t="shared" si="5"/>
        <v>5</v>
      </c>
      <c r="AY29" s="195">
        <f>Table2[[#This Row],[Súlypontemelkedés
(cm)]]</f>
        <v>14</v>
      </c>
      <c r="AZ29" s="195">
        <f>IF(Alapadatok!$B29="férfi",IF(AND(0&lt;=AY29,AY29&lt;31),1,IF(AND(31&lt;=AY29,AY29&lt;41),2,IF(AND(41&lt;=AY29,AY29&lt;51),3,IF(AND(51&lt;=AY29,AY29&lt;61),4,IF(61&lt;=AY29,5))))),IF(AND(0&lt;=AY29,AY29&lt;21),1,IF(AND(21&lt;=AY29,AY29&lt;31),2,IF(AND(31&lt;=AY29,AY29&lt;41),3,IF(AND(41&lt;=AY29,AY29&lt;51),4,IF(51&lt;=AY29,5))))))</f>
        <v>1</v>
      </c>
      <c r="BA29" s="195">
        <f>Table2[[#This Row],[10 mp fekvőtámasz
(db)]]</f>
        <v>10</v>
      </c>
      <c r="BB29" s="198">
        <f>IF(Alapadatok!$B29="férfi",IF(AND(0&lt;=BA29,BA29&lt;12),1,IF(AND(12&lt;=BA29,BA29&lt;15),2,IF(AND(15&lt;=BA29,BA29&lt;20),3,IF(AND(20&lt;=BA29,BA29&lt;25),4,IF(25&lt;=BA29,5))))),IF(AND(0&lt;=BA29,BA29&lt;10),1,IF(AND(10&lt;=BA29,BA29&lt;12),2,IF(AND(12&lt;=BA29,BA29&lt;16),3,IF(AND(16&lt;=BA29,BA29&lt;20),4,IF(20&lt;=BA29,5))))))</f>
        <v>2</v>
      </c>
      <c r="BC29" s="198">
        <f>Table2[[#This Row],[3x Súlypontemelkedés
(összesen) (cm)]]</f>
        <v>42</v>
      </c>
      <c r="BD29" s="198">
        <f>IF(Alapadatok!$B29="férfi",IF(AND(0&lt;=BC29,BC29&lt;82),1,IF(AND(82&lt;=BC29,BC29&lt;109),2,IF(AND(109&lt;=BC29,BC29&lt;136),3,IF(AND(136&lt;=BC29,BC29&lt;163),4,IF(163&lt;=BC29,5))))),IF(AND(0&lt;=BC29,BC29&lt;53),1,IF(AND(53&lt;=BC29,BC29&lt;82),2,IF(AND(82&lt;=BC29,BC29&lt;109),3,IF(AND(109&lt;=BC29,BC29&lt;136),4,IF(136&lt;=BC29,5))))))</f>
        <v>1</v>
      </c>
      <c r="BE29" s="198">
        <f>Table2[[#This Row],[3x 10 mp fekvőtámasz
(összesen) (db)]]</f>
        <v>30</v>
      </c>
      <c r="BF29" s="198">
        <f>IF(Alapadatok!$B29="férfi",IF(AND(0&lt;=BE29,BE29&lt;32),1,IF(AND(32&lt;=BE29,BE29&lt;41),2,IF(AND(41&lt;=BE29,BE29&lt;54),3,IF(AND(54&lt;=BE29,BE29&lt;68),4,IF(68&lt;=BE29,5))))),IF(AND(0&lt;=BE29,BE29&lt;27),1,IF(AND(27&lt;=BE29,BE29&lt;32),2,IF(AND(32&lt;=BE29,BE29&lt;43),3,IF(AND(43&lt;=BE29,BE29&lt;54),4,IF(54&lt;=BE29,5))))))</f>
        <v>2</v>
      </c>
      <c r="BG29" s="198">
        <f>Table2[[#This Row],[RHR]]</f>
        <v>63</v>
      </c>
      <c r="BH29" s="199">
        <f>IF(Alapadatok!$C29&lt;=25,IF(AND(0&lt;=BG29,BG29&lt;=55),5,IF(AND(56&lt;=BG29,BG29&lt;=61),4,IF(AND(62&lt;=BG29,BG29&lt;=65),3,IF(AND(66&lt;=BG29,BG29&lt;=69),2,1)))),IF(AND(26&lt;=Alapadatok!$C29,Alapadatok!$C29&lt;=35),IF(AND(0&lt;=BG29,BG29&lt;=54),5,IF(AND(55&lt;=BG29,BG29&lt;=61),4,IF(AND(62&lt;=BG29,BG29&lt;=65),3,IF(AND(66&lt;=BG29,BG29&lt;=70),2,1)))),IF(AND(36&lt;=Alapadatok!$C29,Alapadatok!$C29&lt;=45),IF(AND(0&lt;=BG29,BG29&lt;=56),5,IF(AND(57&lt;=BG29,BG29&lt;=62),4,IF(AND(63&lt;=BG29,BG29&lt;=66),3,IF(AND(67&lt;=BG29,BG29&lt;=70),2,1)))),IF(AND(46&lt;=Alapadatok!$C29,Alapadatok!$C29&lt;=55),IF(AND(0&lt;=BG29,BG29&lt;=57),5,IF(AND(58&lt;=BG29,BG29&lt;=63),4,IF(AND(64&lt;=BG29,BG29&lt;=67),3,IF(AND(68&lt;=BG29,BG29&lt;=71),2,1)))),IF(AND(56&lt;=Alapadatok!$C29,Alapadatok!$C29&lt;=65),IF(AND(0&lt;=BG29,BG29&lt;=56),5,IF(AND(57&lt;=BG29,BG29&lt;=61),4,IF(AND(62&lt;=BG29,BG29&lt;=67),3,IF(AND(68&lt;=BG29,BG29&lt;=71),2,1)))),IF(65&lt;Alapadatok!$C29,IF(AND(0&lt;=BG29,BG29&lt;=55),5,IF(AND(56&lt;=BG29,BG29&lt;=61),4,IF(AND(62&lt;=BG29,BG29&lt;=65),3,IF(AND(66&lt;=BG29,BG29&lt;=69),2,1))))))))))</f>
        <v>3</v>
      </c>
      <c r="BI29" s="198">
        <f>Table2[[#This Row],[HRR]]</f>
        <v>34</v>
      </c>
      <c r="BJ29" s="199">
        <f t="shared" si="6"/>
        <v>2</v>
      </c>
      <c r="BK29" s="199">
        <f>Table2[[#This Row],[FMS pontszám]]</f>
        <v>13</v>
      </c>
      <c r="BL29" s="199" t="str">
        <f>Table2[[#This Row],[FMS szimmetria]]</f>
        <v>aszimmetrikus</v>
      </c>
      <c r="BM29" s="200">
        <f t="shared" si="7"/>
        <v>2</v>
      </c>
    </row>
    <row r="30" spans="1:65" x14ac:dyDescent="0.2">
      <c r="R30" s="4"/>
      <c r="Z30" s="3"/>
      <c r="AA30" s="3"/>
      <c r="AH30" t="s">
        <v>76</v>
      </c>
    </row>
    <row r="31" spans="1:65" ht="16" thickBot="1" x14ac:dyDescent="0.25">
      <c r="Z31" s="2"/>
      <c r="AA31" s="2"/>
    </row>
    <row r="32" spans="1:65" ht="15" customHeight="1" x14ac:dyDescent="0.2">
      <c r="C32" s="237" t="s">
        <v>99</v>
      </c>
      <c r="D32" s="65"/>
      <c r="E32" s="237" t="s">
        <v>114</v>
      </c>
      <c r="F32" s="65"/>
      <c r="G32" s="237" t="s">
        <v>127</v>
      </c>
      <c r="H32" s="65"/>
      <c r="I32" s="237" t="s">
        <v>141</v>
      </c>
      <c r="J32" s="133"/>
      <c r="K32" s="237" t="s">
        <v>142</v>
      </c>
      <c r="L32" s="237" t="s">
        <v>109</v>
      </c>
      <c r="M32" s="65"/>
      <c r="N32" s="237" t="s">
        <v>83</v>
      </c>
      <c r="O32" s="65"/>
      <c r="P32" s="237" t="s">
        <v>127</v>
      </c>
      <c r="Q32" s="129"/>
      <c r="S32" s="129"/>
      <c r="T32" s="129"/>
      <c r="U32" s="129"/>
      <c r="V32" s="129"/>
      <c r="W32" s="129"/>
      <c r="X32" s="129"/>
      <c r="Y32" s="129"/>
    </row>
    <row r="33" spans="1:25" x14ac:dyDescent="0.2">
      <c r="C33" s="238"/>
      <c r="D33" s="66"/>
      <c r="E33" s="238"/>
      <c r="F33" s="66"/>
      <c r="G33" s="238"/>
      <c r="H33" s="66"/>
      <c r="I33" s="238"/>
      <c r="J33" s="131"/>
      <c r="K33" s="238"/>
      <c r="L33" s="240"/>
      <c r="M33" s="66"/>
      <c r="N33" s="240"/>
      <c r="O33" s="66"/>
      <c r="P33" s="238"/>
      <c r="Q33" s="130"/>
      <c r="S33" s="130"/>
      <c r="T33" s="130"/>
      <c r="U33" s="130"/>
      <c r="V33" s="130"/>
      <c r="W33" s="130"/>
      <c r="X33" s="130"/>
      <c r="Y33" s="130"/>
    </row>
    <row r="34" spans="1:25" ht="16" thickBot="1" x14ac:dyDescent="0.25">
      <c r="C34" s="239"/>
      <c r="D34" s="67"/>
      <c r="E34" s="239"/>
      <c r="F34" s="67"/>
      <c r="G34" s="239"/>
      <c r="H34" s="67"/>
      <c r="I34" s="239"/>
      <c r="J34" s="132"/>
      <c r="K34" s="239"/>
      <c r="L34" s="241"/>
      <c r="M34" s="67"/>
      <c r="N34" s="241"/>
      <c r="O34" s="67"/>
      <c r="P34" s="239"/>
      <c r="Q34" s="130"/>
      <c r="S34" s="130"/>
      <c r="T34" s="130"/>
      <c r="U34" s="130"/>
      <c r="V34" s="130"/>
      <c r="W34" s="130"/>
      <c r="X34" s="130"/>
      <c r="Y34" s="130"/>
    </row>
    <row r="35" spans="1:25" x14ac:dyDescent="0.2">
      <c r="C35" s="21" t="s">
        <v>82</v>
      </c>
      <c r="D35" s="5"/>
      <c r="E35" s="21" t="s">
        <v>82</v>
      </c>
      <c r="F35" s="5"/>
      <c r="G35" s="21" t="s">
        <v>82</v>
      </c>
      <c r="H35" s="5"/>
      <c r="I35" s="21" t="s">
        <v>82</v>
      </c>
      <c r="J35" s="21"/>
      <c r="K35" s="21" t="s">
        <v>82</v>
      </c>
      <c r="L35" s="21" t="s">
        <v>82</v>
      </c>
      <c r="M35" s="5"/>
      <c r="N35" s="21" t="s">
        <v>82</v>
      </c>
      <c r="O35" s="5"/>
      <c r="P35" s="21" t="s">
        <v>82</v>
      </c>
      <c r="Q35" s="21"/>
      <c r="S35" s="21"/>
      <c r="T35" s="21"/>
      <c r="U35" s="21"/>
      <c r="V35" s="21"/>
      <c r="W35" s="21"/>
      <c r="X35" s="21"/>
      <c r="Y35" s="21"/>
    </row>
    <row r="36" spans="1:25" ht="16" thickBot="1" x14ac:dyDescent="0.25"/>
    <row r="37" spans="1:25" x14ac:dyDescent="0.2">
      <c r="A37" s="55" t="s">
        <v>1</v>
      </c>
      <c r="B37" s="56"/>
      <c r="C37" s="57" t="s">
        <v>10</v>
      </c>
      <c r="D37" s="56"/>
      <c r="E37" s="57" t="s">
        <v>115</v>
      </c>
      <c r="F37" s="56"/>
      <c r="G37" s="57" t="s">
        <v>11</v>
      </c>
      <c r="H37" s="56"/>
      <c r="I37" s="57" t="s">
        <v>12</v>
      </c>
      <c r="J37" s="57"/>
      <c r="K37" s="57" t="s">
        <v>113</v>
      </c>
      <c r="L37" s="57" t="s">
        <v>109</v>
      </c>
      <c r="M37" s="56"/>
      <c r="N37" s="57" t="s">
        <v>79</v>
      </c>
      <c r="O37" s="56"/>
      <c r="P37" s="58" t="s">
        <v>80</v>
      </c>
    </row>
    <row r="38" spans="1:25" x14ac:dyDescent="0.2">
      <c r="A38" s="59" t="str">
        <f>A2</f>
        <v>K.Z.</v>
      </c>
      <c r="B38" s="28"/>
      <c r="C38" s="29">
        <f>IF(A2=Alapadatok!$A$2,(($L$2+$Q$2)/2),IF(A2=Alapadatok!$A$3,(($L$3+$Q$3)/2),IF(A2=Alapadatok!$A$4,(($L$4+$Q$4)/2),IF(A2=Alapadatok!$A$5,(($L$5+$Q$5)/2),IF(A2=Alapadatok!$A$6,(($L$6+$Q$6)/2),IF(A2=Alapadatok!$A$7,(($L$7+$Q$7)/2),IF(A2=Alapadatok!$A$8,(($L$8+$Q$8)/2),IF(A2=Alapadatok!$A$9,(($L$9+$Q$9)/2),IF(A2=Alapadatok!$A$10,(($L$10+$Q$10)/2),IF(A2=Alapadatok!$A$11,(($L$11+$Q$11)/2),IF(A2=Alapadatok!$A$12,(($L$12+$Q$12)/2),IF(A2=Alapadatok!$A$13,(($L$13+$Q$13)/2),IF(A2=Alapadatok!$A$14,(($L$14+$Q$14)/2),IF(A2=Alapadatok!$A$15,(($L$15+$Q$15)/2),IF(A2=Alapadatok!$A$16,(($L$16+$Q$16)/2),IF(A2=Alapadatok!$A$17,(($L$17+$Q$17)/2),IF(A2=Alapadatok!$A$18,(($L$18+$Q$18)/2),IF(A2=Alapadatok!$A$19,(($L$19+$Q$19)/2),IF(A2=Alapadatok!$A$20,(($L$20+$Q$20)/2),IF(A2=Alapadatok!$A$21,(($L$21+$Q$21)/2),IF(A2=Alapadatok!$A$22,(($L$22+$Q$22)/2),IF(A2=Alapadatok!$A$23,(($L$23+$Q$23)/2),IF(A2=Alapadatok!$A$24,(($L$24+$Q$24)/2),IF(A2=Alapadatok!$A$25,(($L$25+$Q$25)/2),IF(A2=Alapadatok!$A$26,(($L$26+$Q$26)/2),IF(A2=Alapadatok!$A$27,(($L$27+$Q$27)/2),IF(A2=Alapadatok!$A$28,(($L$28+$Q$28)/2),IF(A2=Alapadatok!$A$29,(($L$29+$Q$29)/2),""))))))))))))))))))))))))))))</f>
        <v>2.5</v>
      </c>
      <c r="D38" s="30"/>
      <c r="E38" s="29">
        <f>IF(A2=Alapadatok!$A$2,(($C$2+$AA$2+$AC$2)/3),IF(A2=Alapadatok!$A$3,(($C$3+$AA$3+$AC$3)/3),IF(A2=Alapadatok!$A$4,(($C$4+$AA$4+$AC$4)/3),IF(A2=Alapadatok!$A$5,(($C$5+$AA$5+$AC$5)/3),IF(A2=Alapadatok!$A$6,(($C$6+$AA$6+$AC$6)/3),IF(A2=Alapadatok!$A$7,(($C$7+$AA$7+$AC$7)/3),IF(A2=Alapadatok!$A$8,(($C$8+$AA$8+$AC$8)/3),IF(A2=Alapadatok!$A$9,(($C$9+$AA$9+$AC$9)/3),IF(A2=Alapadatok!$A$10,(($C$10+$AA$10+$AC$10)/3),IF(A2=Alapadatok!$A$11,(($C$11+$AA$11+$AC$11)/3),IF(A2=Alapadatok!$A$12,(($C$12+$AA$12+$AC$12)/3),IF(A2=Alapadatok!$A$13,(($C$13+$AA$13+$AC$13)/3),IF(A2=Alapadatok!$A$14,(($C$14+$AA$14+$AC$14)/3),IF(A2=Alapadatok!$A$15,(($C$15+$AA$15+$AC$15)/3),IF(A2=Alapadatok!$A$16,(($C$16+$AA$16+$AC$16)/3),IF(A2=Alapadatok!$A$17,(($C$17+$AA$17+$AC$17)/3),IF(A2=Alapadatok!$A$18,(($C$18+$AA$18+$AC$18)/3),IF(A2=Alapadatok!$A$19,(($C$19+$AA$19+$AC$19)/3),IF(A2=Alapadatok!$A$20,(($C$20+$AA$20+$AC$20)/3),IF(A2=Alapadatok!$A$21,(($C$21+$AA$21+$AC$21)/3),IF(A2=Alapadatok!$A$22,(($C$22+$AA$22+$AC$22)/3),IF(A2=Alapadatok!$A$23,(($C$23+$AA$23+$AC$23)/3),IF(A2=Alapadatok!$A$24,(($C$24+$AA$24+$AC$24)/3),IF(A2=Alapadatok!$A$25,(($C$25+$AA$25+$AC$25)/3),IF(A2=Alapadatok!$A$26,(($C$26+$AA$26+$AC$26)/3),IF(A2=Alapadatok!$A$27,(($C$27+$AA$27+$AC$27)/3),IF(A2=Alapadatok!$A$28,(($C$28+$AA$28+$AC$28)/3),IF(A2=Alapadatok!$A$29,(($C$29+$AA$29+$AC$29)/3),""))))))))))))))))))))))))))))</f>
        <v>1.3333333333333333</v>
      </c>
      <c r="F38" s="30"/>
      <c r="G38" s="29">
        <f>IF(A2=Alapadatok!$A$2,(($E$2+$G$2)/2),IF(A2=Alapadatok!$A$3,(($E$3+$G$3)/2),IF(A2=Alapadatok!$A$4,(($E$4+$G$4)/2),IF(A2=Alapadatok!$A$5,(($E$5+$G$5)/2),IF(A2=Alapadatok!$A$6,(($E$6+$G$6)/2),IF(A2=Alapadatok!$A$7,(($E$7+$G$7)/2),IF(A2=Alapadatok!$A$8,(($E$8+$G$8)/2),IF(A2=Alapadatok!$A$9,(($E$9+$G$9)/2),IF(A2=Alapadatok!$A$10,(($E$10+$G$10)/2),IF(A2=Alapadatok!$A$11,(($E$11+$G$11)/2),IF(A2=Alapadatok!$A$12,(($E$12+$G$12)/2),IF(A2=Alapadatok!$A$13,(($E$13+$G$13)/2),IF(A2=Alapadatok!$A$14,(($E$14+$G$14)/2),IF(A2=Alapadatok!$A$15,(($E$15+$G$15)/2),IF(A2=Alapadatok!$A$16,(($E$16+$G$16)/2),IF(A2=Alapadatok!$A$17,(($E$17+$G$17)/2),IF(A2=Alapadatok!$A$18,(($E$18+$G$18)/2),IF(A2=Alapadatok!$A$19,(($E$19+$G$19)/2),IF(A2=Alapadatok!$A$20,(($E$20+$G$20)/2),IF(A2=Alapadatok!$A$21,(($E$21+$G$21)/2),IF(A2=Alapadatok!$A$22,(($E$22+$G$22)/2),IF(A2=Alapadatok!$A$23,(($E$23+$G$23)/2),IF(A2=Alapadatok!$A$24,(($E$24+$G$24)/2),IF(A2=Alapadatok!$A$25,(($E$25+$G$25)/2),IF(A2=Alapadatok!$A$26,(($E$26+$G$26)/2),IF(A2=Alapadatok!$A$27,(($E$27+$G$27)/2),IF(A2=Alapadatok!$A$28,(($E$28+$G$28)/2),IF(A2=Alapadatok!$A$29,(($E$29+$G$29)/2),""))))))))))))))))))))))))))))</f>
        <v>3</v>
      </c>
      <c r="H38" s="30"/>
      <c r="I38" s="29">
        <f>IF(A2=Alapadatok!$A$2,(($S$2+$U$2)/2),IF(A2=Alapadatok!$A$3,(($S$3+$U$3)/2),IF(A2=Alapadatok!$A$4,(($S$4+$U$4)/2),IF(A2=Alapadatok!$A$5,(($S$5+$U$5)/2),IF(A2=Alapadatok!$A$6,(($S$6+$U$6)/2),IF(A2=Alapadatok!$A$7,(($S$7+$U$7)/2),IF(A2=Alapadatok!$A$8,(($S$8+$U$8)/2),IF(A2=Alapadatok!$A$9,(($S$9+$U$9)/2),IF(A2=Alapadatok!$A$10,(($S$10+$U$10)/2),IF(A2=Alapadatok!$A$11,(($S$11+$U$11)/2),IF(A2=Alapadatok!$A$12,(($S$12+$U$12)/2),IF(A2=Alapadatok!$A$13,(($S$13+$U$13)/2),IF(A2=Alapadatok!$A$14,(($S$14+$U$14)/2),IF(A2=Alapadatok!$A$15,(($S$15+$U$15)/2),IF(A2=Alapadatok!$A$16,(($S$16+$U$16)/2),IF(A2=Alapadatok!$A$17,(($S$17+$U$17)/2),IF(A2=Alapadatok!$A$18,(($S$18+$U$18)/2),IF(A2=Alapadatok!$A$19,(($S$19+$U$19)/2),IF(A2=Alapadatok!$A$20,(($S$20+$U$20)/2),IF(A2=Alapadatok!$A$21,(($S$21+$U$21)/2),IF(A2=Alapadatok!$A$22,(($S$22+$U$22)/2),IF(A2=Alapadatok!$A$23,(($S$23+$U$23)/2),IF(A2=Alapadatok!$A$24,(($S$24+$U$24)/2),IF(A2=Alapadatok!$A$25,(($S$25+$U$25)/2),IF(A2=Alapadatok!$A$26,(($S$26+$U$26)/2),IF(A2=Alapadatok!$A$27,(($S$27+$U$27)/2),IF(A2=Alapadatok!$A$28,(($S$28+$U$28)/2),IF(A2=Alapadatok!$A$29,(($S$29+$U$29)/2),""))))))))))))))))))))))))))))</f>
        <v>3</v>
      </c>
      <c r="J38" s="29"/>
      <c r="K38" s="29">
        <f>IF(A2=Alapadatok!$A$2,(($W$2+$Y$2)/2),IF(A2=Alapadatok!$A$3,(($W$3+$Y$3)/2),IF(A2=Alapadatok!$A$4,(($W$4+$Y$4)/2),IF(A2=Alapadatok!$A$5,(($W$5+$Y$5)/2),IF(A2=Alapadatok!$A$6,(($W$6+$Y$6)/2),IF(A2=Alapadatok!$A$7,(($W$7+$Y$7)/2),IF(A2=Alapadatok!$A$8,(($W$8+$Y$8)/2),IF(A2=Alapadatok!$A$9,(($W$9+$Y$9)/2),IF(A2=Alapadatok!$A$10,(($W$10+$Y$10)/2),IF(A2=Alapadatok!$A$11,(($W$11+$Y$11)/2),IF(A2=Alapadatok!$A$12,(($W$12+$Y$12)/2),IF(A2=Alapadatok!$A$13,(($W$13+$Y$13)/2),IF(A2=Alapadatok!$A$14,(($W$14+$Y$14)/2),IF(A2=Alapadatok!$A$15,(($W$15+$Y$15)/2),IF(A2=Alapadatok!$A$16,(($W$16+$Y$16)/2),IF(A2=Alapadatok!$A$17,(($W$17+$Y$17)/2),IF(A2=Alapadatok!$A$18,(($W$18+$Y$18)/2),IF(A2=Alapadatok!$A$19,(($W$19+$Y$19)/2),IF(A2=Alapadatok!$A$20,(($W$20+$Y$20)/2),IF(A2=Alapadatok!$A$21,(($W$21+$Y$21)/2),IF(A2=Alapadatok!$A$22,(($W$22+$Y$22)/2),IF(A2=Alapadatok!$A$23,(($W$23+$Y$23)/2),IF(A2=Alapadatok!$A$24,(($W$24+$Y$24)/2),IF(A2=Alapadatok!$A$25,(($W$25+$Y$25)/2),IF(A2=Alapadatok!$A$26,(($W$26+$Y$26)/2),IF(A2=Alapadatok!$A$27,(($W$27+$Y$27)/2),IF(A2=Alapadatok!$A$28,(($W$28+$Y$28)/2),IF(A2=Alapadatok!$A$29,(($W$29+$Y$29)/2),""))))))))))))))))))))))))))))</f>
        <v>3.5</v>
      </c>
      <c r="L38" s="29">
        <f>IF(A2=Alapadatok!$A$2,$AF$2,IF(A2=Alapadatok!$A$3,$AF$3,IF(A2=Alapadatok!$A$4,$AF$4,IF(A2=Alapadatok!$A$5,$AF$5,IF(A2=Alapadatok!$A$6,$AF$6,IF(A2=Alapadatok!$A$7,$AF$7,IF(A2=Alapadatok!$A$8,$AF$8,IF(A2=Alapadatok!$A$9,$AF$9,IF(A2=Alapadatok!$A$10,$AF$10,IF(A2=Alapadatok!$A$11,$AF$11,IF(A2=Alapadatok!$A$12,$AF$12,IF(A2=Alapadatok!$A$13,$AF$13,IF(A2=Alapadatok!$A$14,$AF$14,IF(A2=Alapadatok!$A$15,$AF$15,IF(A2=Alapadatok!$A$16,$AF$16,IF(A2=Alapadatok!$A$17,$AF$17,IF(A2=Alapadatok!$A$18,$AF$18,IF(A2=Alapadatok!$A$19,$AF$19,IF(A2=Alapadatok!$A$20,$AF$20,IF(A2=Alapadatok!$A$21,$AF$21,IF(A2=Alapadatok!$A$22,$AF$22,IF(A2=Alapadatok!$A$23,$AF$23,IF(A2=Alapadatok!$A$24,$AF$24,IF(A2=Alapadatok!$A$25,$AF$25,IF(A2=Alapadatok!$A$26,$AF$26,IF(A2=Alapadatok!$A$27,$AF$27,IF(A2=Alapadatok!$A$28,$AF$28,IF(A2=Alapadatok!$A$29,$AF$29,""))))))))))))))))))))))))))))</f>
        <v>2</v>
      </c>
      <c r="M38" s="30"/>
      <c r="N38" s="29">
        <f>IF(A2=Alapadatok!$A$2,$C$2,IF(A2=Alapadatok!$A$3,$C$3,IF(A2=Alapadatok!$A$4,$C$4,IF(A2=Alapadatok!$A$5,$C$5,IF(A2=Alapadatok!$A$6,$C$6,IF(A2=Alapadatok!$A$7,$C$7,IF(A2=Alapadatok!$A$8,$C$8,IF(A2=Alapadatok!$A$9,$C$9,IF(A2=Alapadatok!$A$10,$C$10,IF(A2=Alapadatok!$A$11,$C$11,IF(A2=Alapadatok!$A$12,$C$12,IF(A2=Alapadatok!$A$13,$C$13,IF(A2=Alapadatok!$A$14,$C$14,IF(A2=Alapadatok!$A$15,$C$15,IF(A2=Alapadatok!$A$16,$C$16,IF(A2=Alapadatok!$A$17,$C$17,IF(A2=Alapadatok!$A$18,$C$18,IF(A2=Alapadatok!$A$19,$C$19,IF(A2=Alapadatok!$A$20,$C$20,IF(A2=Alapadatok!$A$21,$C$21,IF(A2=Alapadatok!$A$22,$C$22,IF(A2=Alapadatok!$A$23,$C$23,IF(A2=Alapadatok!$A$24,$C$24,IF(A2=Alapadatok!$A$25,$C$25,IF(A2=Alapadatok!$A$26,$C$26,IF(A2=Alapadatok!$A$27,$C$27,IF(A2=Alapadatok!$A$28,$C$28,IF(A2=Alapadatok!$A$29,$C$29,""))))))))))))))))))))))))))))</f>
        <v>1</v>
      </c>
      <c r="O38" s="30"/>
      <c r="P38" s="60">
        <f>IF(A2=Alapadatok!$A$2,(($E$2+$G$2)/2),IF(A2=Alapadatok!$A$3,(($E$3+$G$3)/2),IF(A2=Alapadatok!$A$4,(($E$4+$G$4)/2),IF(A2=Alapadatok!$A$5,(($E$5+$G$5)/2),IF(A2=Alapadatok!$A$6,(($E$6+$G$6)/2),IF(A2=Alapadatok!$A$7,(($E$7+$G$7)/2),IF(A2=Alapadatok!$A$8,(($E$8+$G$8)/2),IF(A2=Alapadatok!$A$9,(($E$9+$G$9)/2),IF(A2=Alapadatok!$A$10,(($E$10+$G$10)/2),IF(A2=Alapadatok!$A$11,(($E$11+$G$11)/2),IF(A2=Alapadatok!$A$12,(($E$12+$G$12)/2),IF(A2=Alapadatok!$A$13,(($E$13+$G$13)/2),IF(A2=Alapadatok!$A$14,(($E$14+$G$14)/2),IF(A2=Alapadatok!$A$15,(($E$15+$G$15)/2),IF(A2=Alapadatok!$A$16,(($E$16+$G$16)/2),IF(A2=Alapadatok!$A$17,(($E$17+$G$17)/2),IF(A2=Alapadatok!$A$18,(($E$18+$G$18)/2),IF(A2=Alapadatok!$A$19,(($E$19+$G$19)/2),IF(A2=Alapadatok!$A$20,(($E$20+$G$20)/2),IF(A2=Alapadatok!$A$21,(($E$21+$G$21)/2),IF(A2=Alapadatok!$A$22,(($E$22+$G$22)/2),IF(A2=Alapadatok!$A$23,(($E$23+$G$23)/2),IF(A2=Alapadatok!$A$24,(($E$24+$G$24)/2),IF(A2=Alapadatok!$A$25,(($E$25+$G$25)/2),IF(A2=Alapadatok!$A$26,(($E$26+$G$26)/2),IF(A2=Alapadatok!$A$27,(($E$27+$G$27)/2),IF(A2=Alapadatok!$A$28,(($E$28+$G$28)/2),IF(A2=Alapadatok!$A$29,(($E$29+$G$29)/2),""))))))))))))))))))))))))))))</f>
        <v>3</v>
      </c>
    </row>
    <row r="39" spans="1:25" x14ac:dyDescent="0.2">
      <c r="A39" s="59" t="str">
        <f t="shared" ref="A39:A65" si="8">A3</f>
        <v>R.G.</v>
      </c>
      <c r="B39" s="31"/>
      <c r="C39" s="29">
        <f>IF(A3=Alapadatok!$A$2,(($L$2+$Q$2)/2),IF(A3=Alapadatok!$A$3,(($L$3+$Q$3)/2),IF(A3=Alapadatok!$A$4,(($L$4+$Q$4)/2),IF(A3=Alapadatok!$A$5,(($L$5+$Q$5)/2),IF(A3=Alapadatok!$A$6,(($L$6+$Q$6)/2),IF(A3=Alapadatok!$A$7,(($L$7+$Q$7)/2),IF(A3=Alapadatok!$A$8,(($L$8+$Q$8)/2),IF(A3=Alapadatok!$A$9,(($L$9+$Q$9)/2),IF(A3=Alapadatok!$A$10,(($L$10+$Q$10)/2),IF(A3=Alapadatok!$A$11,(($L$11+$Q$11)/2),IF(A3=Alapadatok!$A$12,(($L$12+$Q$12)/2),IF(A3=Alapadatok!$A$13,(($L$13+$Q$13)/2),IF(A3=Alapadatok!$A$14,(($L$14+$Q$14)/2),IF(A3=Alapadatok!$A$15,(($L$15+$Q$15)/2),IF(A3=Alapadatok!$A$16,(($L$16+$Q$16)/2),IF(A3=Alapadatok!$A$17,(($L$17+$Q$17)/2),IF(A3=Alapadatok!$A$18,(($L$18+$Q$18)/2),IF(A3=Alapadatok!$A$19,(($L$19+$Q$19)/2),IF(A3=Alapadatok!$A$20,(($L$20+$Q$20)/2),IF(A3=Alapadatok!$A$21,(($L$21+$Q$21)/2),IF(A3=Alapadatok!$A$22,(($L$22+$Q$22)/2),IF(A3=Alapadatok!$A$23,(($L$23+$Q$23)/2),IF(A3=Alapadatok!$A$24,(($L$24+$Q$24)/2),IF(A3=Alapadatok!$A$25,(($L$25+$Q$25)/2),IF(A3=Alapadatok!$A$26,(($L$26+$Q$26)/2),IF(A3=Alapadatok!$A$27,(($L$27+$Q$27)/2),IF(A3=Alapadatok!$A$28,(($L$28+$Q$28)/2),IF(A3=Alapadatok!$A$29,(($L$29+$Q$29)/2),""))))))))))))))))))))))))))))</f>
        <v>3</v>
      </c>
      <c r="D39" s="33"/>
      <c r="E39" s="29">
        <f>IF(A3=Alapadatok!$A$2,(($C$2+$AA$2+$AC$2)/3),IF(A3=Alapadatok!$A$3,(($C$3+$AA$3+$AC$3)/3),IF(A3=Alapadatok!$A$4,(($C$4+$AA$4+$AC$4)/3),IF(A3=Alapadatok!$A$5,(($C$5+$AA$5+$AC$5)/3),IF(A3=Alapadatok!$A$6,(($C$6+$AA$6+$AC$6)/3),IF(A3=Alapadatok!$A$7,(($C$7+$AA$7+$AC$7)/3),IF(A3=Alapadatok!$A$8,(($C$8+$AA$8+$AC$8)/3),IF(A3=Alapadatok!$A$9,(($C$9+$AA$9+$AC$9)/3),IF(A3=Alapadatok!$A$10,(($C$10+$AA$10+$AC$10)/3),IF(A3=Alapadatok!$A$11,(($C$11+$AA$11+$AC$11)/3),IF(A3=Alapadatok!$A$12,(($C$12+$AA$12+$AC$12)/3),IF(A3=Alapadatok!$A$13,(($C$13+$AA$13+$AC$13)/3),IF(A3=Alapadatok!$A$14,(($C$14+$AA$14+$AC$14)/3),IF(A3=Alapadatok!$A$15,(($C$15+$AA$15+$AC$15)/3),IF(A3=Alapadatok!$A$16,(($C$16+$AA$16+$AC$16)/3),IF(A3=Alapadatok!$A$17,(($C$17+$AA$17+$AC$17)/3),IF(A3=Alapadatok!$A$18,(($C$18+$AA$18+$AC$18)/3),IF(A3=Alapadatok!$A$19,(($C$19+$AA$19+$AC$19)/3),IF(A3=Alapadatok!$A$20,(($C$20+$AA$20+$AC$20)/3),IF(A3=Alapadatok!$A$21,(($C$21+$AA$21+$AC$21)/3),IF(A3=Alapadatok!$A$22,(($C$22+$AA$22+$AC$22)/3),IF(A3=Alapadatok!$A$23,(($C$23+$AA$23+$AC$23)/3),IF(A3=Alapadatok!$A$24,(($C$24+$AA$24+$AC$24)/3),IF(A3=Alapadatok!$A$25,(($C$25+$AA$25+$AC$25)/3),IF(A3=Alapadatok!$A$26,(($C$26+$AA$26+$AC$26)/3),IF(A3=Alapadatok!$A$27,(($C$27+$AA$27+$AC$27)/3),IF(A3=Alapadatok!$A$28,(($C$28+$AA$28+$AC$28)/3),IF(A3=Alapadatok!$A$29,(($C$29+$AA$29+$AC$29)/3),""))))))))))))))))))))))))))))</f>
        <v>1.3333333333333333</v>
      </c>
      <c r="F39" s="33"/>
      <c r="G39" s="29">
        <f>IF(A3=Alapadatok!$A$2,(($E$2+$G$2)/2),IF(A3=Alapadatok!$A$3,(($E$3+$G$3)/2),IF(A3=Alapadatok!$A$4,(($E$4+$G$4)/2),IF(A3=Alapadatok!$A$5,(($E$5+$G$5)/2),IF(A3=Alapadatok!$A$6,(($E$6+$G$6)/2),IF(A3=Alapadatok!$A$7,(($E$7+$G$7)/2),IF(A3=Alapadatok!$A$8,(($E$8+$G$8)/2),IF(A3=Alapadatok!$A$9,(($E$9+$G$9)/2),IF(A3=Alapadatok!$A$10,(($E$10+$G$10)/2),IF(A3=Alapadatok!$A$11,(($E$11+$G$11)/2),IF(A3=Alapadatok!$A$12,(($E$12+$G$12)/2),IF(A3=Alapadatok!$A$13,(($E$13+$G$13)/2),IF(A3=Alapadatok!$A$14,(($E$14+$G$14)/2),IF(A3=Alapadatok!$A$15,(($E$15+$G$15)/2),IF(A3=Alapadatok!$A$16,(($E$16+$G$16)/2),IF(A3=Alapadatok!$A$17,(($E$17+$G$17)/2),IF(A3=Alapadatok!$A$18,(($E$18+$G$18)/2),IF(A3=Alapadatok!$A$19,(($E$19+$G$19)/2),IF(A3=Alapadatok!$A$20,(($E$20+$G$20)/2),IF(A3=Alapadatok!$A$21,(($E$21+$G$21)/2),IF(A3=Alapadatok!$A$22,(($E$22+$G$22)/2),IF(A3=Alapadatok!$A$23,(($E$23+$G$23)/2),IF(A3=Alapadatok!$A$24,(($E$24+$G$24)/2),IF(A3=Alapadatok!$A$25,(($E$25+$G$25)/2),IF(A3=Alapadatok!$A$26,(($E$26+$G$26)/2),IF(A3=Alapadatok!$A$27,(($E$27+$G$27)/2),IF(A3=Alapadatok!$A$28,(($E$28+$G$28)/2),IF(A3=Alapadatok!$A$29,(($E$29+$G$29)/2),""))))))))))))))))))))))))))))</f>
        <v>3.5</v>
      </c>
      <c r="H39" s="33"/>
      <c r="I39" s="29">
        <f>IF(A3=Alapadatok!$A$2,(($S$2+$U$2)/2),IF(A3=Alapadatok!$A$3,(($S$3+$U$3)/2),IF(A3=Alapadatok!$A$4,(($S$4+$U$4)/2),IF(A3=Alapadatok!$A$5,(($S$5+$U$5)/2),IF(A3=Alapadatok!$A$6,(($S$6+$U$6)/2),IF(A3=Alapadatok!$A$7,(($S$7+$U$7)/2),IF(A3=Alapadatok!$A$8,(($S$8+$U$8)/2),IF(A3=Alapadatok!$A$9,(($S$9+$U$9)/2),IF(A3=Alapadatok!$A$10,(($S$10+$U$10)/2),IF(A3=Alapadatok!$A$11,(($S$11+$U$11)/2),IF(A3=Alapadatok!$A$12,(($S$12+$U$12)/2),IF(A3=Alapadatok!$A$13,(($S$13+$U$13)/2),IF(A3=Alapadatok!$A$14,(($S$14+$U$14)/2),IF(A3=Alapadatok!$A$15,(($S$15+$U$15)/2),IF(A3=Alapadatok!$A$16,(($S$16+$U$16)/2),IF(A3=Alapadatok!$A$17,(($S$17+$U$17)/2),IF(A3=Alapadatok!$A$18,(($S$18+$U$18)/2),IF(A3=Alapadatok!$A$19,(($S$19+$U$19)/2),IF(A3=Alapadatok!$A$20,(($S$20+$U$20)/2),IF(A3=Alapadatok!$A$21,(($S$21+$U$21)/2),IF(A3=Alapadatok!$A$22,(($S$22+$U$22)/2),IF(A3=Alapadatok!$A$23,(($S$23+$U$23)/2),IF(A3=Alapadatok!$A$24,(($S$24+$U$24)/2),IF(A3=Alapadatok!$A$25,(($S$25+$U$25)/2),IF(A3=Alapadatok!$A$26,(($S$26+$U$26)/2),IF(A3=Alapadatok!$A$27,(($S$27+$U$27)/2),IF(A3=Alapadatok!$A$28,(($S$28+$U$28)/2),IF(A3=Alapadatok!$A$29,(($S$29+$U$29)/2),""))))))))))))))))))))))))))))</f>
        <v>2</v>
      </c>
      <c r="J39" s="32"/>
      <c r="K39" s="29">
        <f>IF(A3=Alapadatok!$A$2,(($W$2+$Y$2)/2),IF(A3=Alapadatok!$A$3,(($W$3+$Y$3)/2),IF(A3=Alapadatok!$A$4,(($W$4+$Y$4)/2),IF(A3=Alapadatok!$A$5,(($W$5+$Y$5)/2),IF(A3=Alapadatok!$A$6,(($W$6+$Y$6)/2),IF(A3=Alapadatok!$A$7,(($W$7+$Y$7)/2),IF(A3=Alapadatok!$A$8,(($W$8+$Y$8)/2),IF(A3=Alapadatok!$A$9,(($W$9+$Y$9)/2),IF(A3=Alapadatok!$A$10,(($W$10+$Y$10)/2),IF(A3=Alapadatok!$A$11,(($W$11+$Y$11)/2),IF(A3=Alapadatok!$A$12,(($W$12+$Y$12)/2),IF(A3=Alapadatok!$A$13,(($W$13+$Y$13)/2),IF(A3=Alapadatok!$A$14,(($W$14+$Y$14)/2),IF(A3=Alapadatok!$A$15,(($W$15+$Y$15)/2),IF(A3=Alapadatok!$A$16,(($W$16+$Y$16)/2),IF(A3=Alapadatok!$A$17,(($W$17+$Y$17)/2),IF(A3=Alapadatok!$A$18,(($W$18+$Y$18)/2),IF(A3=Alapadatok!$A$19,(($W$19+$Y$19)/2),IF(A3=Alapadatok!$A$20,(($W$20+$Y$20)/2),IF(A3=Alapadatok!$A$21,(($W$21+$Y$21)/2),IF(A3=Alapadatok!$A$22,(($W$22+$Y$22)/2),IF(A3=Alapadatok!$A$23,(($W$23+$Y$23)/2),IF(A3=Alapadatok!$A$24,(($W$24+$Y$24)/2),IF(A3=Alapadatok!$A$25,(($W$25+$Y$25)/2),IF(A3=Alapadatok!$A$26,(($W$26+$Y$26)/2),IF(A3=Alapadatok!$A$27,(($W$27+$Y$27)/2),IF(A3=Alapadatok!$A$28,(($W$28+$Y$28)/2),IF(A3=Alapadatok!$A$29,(($W$29+$Y$29)/2),""))))))))))))))))))))))))))))</f>
        <v>2</v>
      </c>
      <c r="L39" s="29">
        <f>IF(A3=Alapadatok!$A$2,$AF$2,IF(A3=Alapadatok!$A$3,$AF$3,IF(A3=Alapadatok!$A$4,$AF$4,IF(A3=Alapadatok!$A$5,$AF$5,IF(A3=Alapadatok!$A$6,$AF$6,IF(A3=Alapadatok!$A$7,$AF$7,IF(A3=Alapadatok!$A$8,$AF$8,IF(A3=Alapadatok!$A$9,$AF$9,IF(A3=Alapadatok!$A$10,$AF$10,IF(A3=Alapadatok!$A$11,$AF$11,IF(A3=Alapadatok!$A$12,$AF$12,IF(A3=Alapadatok!$A$13,$AF$13,IF(A3=Alapadatok!$A$14,$AF$14,IF(A3=Alapadatok!$A$15,$AF$15,IF(A3=Alapadatok!$A$16,$AF$16,IF(A3=Alapadatok!$A$17,$AF$17,IF(A3=Alapadatok!$A$18,$AF$18,IF(A3=Alapadatok!$A$19,$AF$19,IF(A3=Alapadatok!$A$20,$AF$20,IF(A3=Alapadatok!$A$21,$AF$21,IF(A3=Alapadatok!$A$22,$AF$22,IF(A3=Alapadatok!$A$23,$AF$23,IF(A3=Alapadatok!$A$24,$AF$24,IF(A3=Alapadatok!$A$25,$AF$25,IF(A3=Alapadatok!$A$26,$AF$26,IF(A3=Alapadatok!$A$27,$AF$27,IF(A3=Alapadatok!$A$28,$AF$28,IF(A3=Alapadatok!$A$29,$AF$29,""))))))))))))))))))))))))))))</f>
        <v>3</v>
      </c>
      <c r="M39" s="33"/>
      <c r="N39" s="29">
        <f>IF(A3=Alapadatok!$A$2,$C$2,IF(A3=Alapadatok!$A$3,$C$3,IF(A3=Alapadatok!$A$4,$C$4,IF(A3=Alapadatok!$A$5,$C$5,IF(A3=Alapadatok!$A$6,$C$6,IF(A3=Alapadatok!$A$7,$C$7,IF(A3=Alapadatok!$A$8,$C$8,IF(A3=Alapadatok!$A$9,$C$9,IF(A3=Alapadatok!$A$10,$C$10,IF(A3=Alapadatok!$A$11,$C$11,IF(A3=Alapadatok!$A$12,$C$12,IF(A3=Alapadatok!$A$13,$C$13,IF(A3=Alapadatok!$A$14,$C$14,IF(A3=Alapadatok!$A$15,$C$15,IF(A3=Alapadatok!$A$16,$C$16,IF(A3=Alapadatok!$A$17,$C$17,IF(A3=Alapadatok!$A$18,$C$18,IF(A3=Alapadatok!$A$19,$C$19,IF(A3=Alapadatok!$A$20,$C$20,IF(A3=Alapadatok!$A$21,$C$21,IF(A3=Alapadatok!$A$22,$C$22,IF(A3=Alapadatok!$A$23,$C$23,IF(A3=Alapadatok!$A$24,$C$24,IF(A3=Alapadatok!$A$25,$C$25,IF(A3=Alapadatok!$A$26,$C$26,IF(A3=Alapadatok!$A$27,$C$27,IF(A3=Alapadatok!$A$28,$C$28,IF(A3=Alapadatok!$A$29,$C$29,""))))))))))))))))))))))))))))</f>
        <v>2</v>
      </c>
      <c r="O39" s="33"/>
      <c r="P39" s="60">
        <f>IF(A3=Alapadatok!$A$2,(($E$2+$G$2)/2),IF(A3=Alapadatok!$A$3,(($E$3+$G$3)/2),IF(A3=Alapadatok!$A$4,(($E$4+$G$4)/2),IF(A3=Alapadatok!$A$5,(($E$5+$G$5)/2),IF(A3=Alapadatok!$A$6,(($E$6+$G$6)/2),IF(A3=Alapadatok!$A$7,(($E$7+$G$7)/2),IF(A3=Alapadatok!$A$8,(($E$8+$G$8)/2),IF(A3=Alapadatok!$A$9,(($E$9+$G$9)/2),IF(A3=Alapadatok!$A$10,(($E$10+$G$10)/2),IF(A3=Alapadatok!$A$11,(($E$11+$G$11)/2),IF(A3=Alapadatok!$A$12,(($E$12+$G$12)/2),IF(A3=Alapadatok!$A$13,(($E$13+$G$13)/2),IF(A3=Alapadatok!$A$14,(($E$14+$G$14)/2),IF(A3=Alapadatok!$A$15,(($E$15+$G$15)/2),IF(A3=Alapadatok!$A$16,(($E$16+$G$16)/2),IF(A3=Alapadatok!$A$17,(($E$17+$G$17)/2),IF(A3=Alapadatok!$A$18,(($E$18+$G$18)/2),IF(A3=Alapadatok!$A$19,(($E$19+$G$19)/2),IF(A3=Alapadatok!$A$20,(($E$20+$G$20)/2),IF(A3=Alapadatok!$A$21,(($E$21+$G$21)/2),IF(A3=Alapadatok!$A$22,(($E$22+$G$22)/2),IF(A3=Alapadatok!$A$23,(($E$23+$G$23)/2),IF(A3=Alapadatok!$A$24,(($E$24+$G$24)/2),IF(A3=Alapadatok!$A$25,(($E$25+$G$25)/2),IF(A3=Alapadatok!$A$26,(($E$26+$G$26)/2),IF(A3=Alapadatok!$A$27,(($E$27+$G$27)/2),IF(A3=Alapadatok!$A$28,(($E$28+$G$28)/2),IF(A3=Alapadatok!$A$29,(($E$29+$G$29)/2),""))))))))))))))))))))))))))))</f>
        <v>3.5</v>
      </c>
    </row>
    <row r="40" spans="1:25" x14ac:dyDescent="0.2">
      <c r="A40" s="59" t="str">
        <f t="shared" si="8"/>
        <v>P.N.</v>
      </c>
      <c r="B40" s="31"/>
      <c r="C40" s="29">
        <f>IF(A4=Alapadatok!$A$2,(($L$2+$Q$2)/2),IF(A4=Alapadatok!$A$3,(($L$3+$Q$3)/2),IF(A4=Alapadatok!$A$4,(($L$4+$Q$4)/2),IF(A4=Alapadatok!$A$5,(($L$5+$Q$5)/2),IF(A4=Alapadatok!$A$6,(($L$6+$Q$6)/2),IF(A4=Alapadatok!$A$7,(($L$7+$Q$7)/2),IF(A4=Alapadatok!$A$8,(($L$8+$Q$8)/2),IF(A4=Alapadatok!$A$9,(($L$9+$Q$9)/2),IF(A4=Alapadatok!$A$10,(($L$10+$Q$10)/2),IF(A4=Alapadatok!$A$11,(($L$11+$Q$11)/2),IF(A4=Alapadatok!$A$12,(($L$12+$Q$12)/2),IF(A4=Alapadatok!$A$13,(($L$13+$Q$13)/2),IF(A4=Alapadatok!$A$14,(($L$14+$Q$14)/2),IF(A4=Alapadatok!$A$15,(($L$15+$Q$15)/2),IF(A4=Alapadatok!$A$16,(($L$16+$Q$16)/2),IF(A4=Alapadatok!$A$17,(($L$17+$Q$17)/2),IF(A4=Alapadatok!$A$18,(($L$18+$Q$18)/2),IF(A4=Alapadatok!$A$19,(($L$19+$Q$19)/2),IF(A4=Alapadatok!$A$20,(($L$20+$Q$20)/2),IF(A4=Alapadatok!$A$21,(($L$21+$Q$21)/2),IF(A4=Alapadatok!$A$22,(($L$22+$Q$22)/2),IF(A4=Alapadatok!$A$23,(($L$23+$Q$23)/2),IF(A4=Alapadatok!$A$24,(($L$24+$Q$24)/2),IF(A4=Alapadatok!$A$25,(($L$25+$Q$25)/2),IF(A4=Alapadatok!$A$26,(($L$26+$Q$26)/2),IF(A4=Alapadatok!$A$27,(($L$27+$Q$27)/2),IF(A4=Alapadatok!$A$28,(($L$28+$Q$28)/2),IF(A4=Alapadatok!$A$29,(($L$29+$Q$29)/2),""))))))))))))))))))))))))))))</f>
        <v>2</v>
      </c>
      <c r="D40" s="33"/>
      <c r="E40" s="29">
        <f>IF(A4=Alapadatok!$A$2,(($C$2+$AA$2+$AC$2)/3),IF(A4=Alapadatok!$A$3,(($C$3+$AA$3+$AC$3)/3),IF(A4=Alapadatok!$A$4,(($C$4+$AA$4+$AC$4)/3),IF(A4=Alapadatok!$A$5,(($C$5+$AA$5+$AC$5)/3),IF(A4=Alapadatok!$A$6,(($C$6+$AA$6+$AC$6)/3),IF(A4=Alapadatok!$A$7,(($C$7+$AA$7+$AC$7)/3),IF(A4=Alapadatok!$A$8,(($C$8+$AA$8+$AC$8)/3),IF(A4=Alapadatok!$A$9,(($C$9+$AA$9+$AC$9)/3),IF(A4=Alapadatok!$A$10,(($C$10+$AA$10+$AC$10)/3),IF(A4=Alapadatok!$A$11,(($C$11+$AA$11+$AC$11)/3),IF(A4=Alapadatok!$A$12,(($C$12+$AA$12+$AC$12)/3),IF(A4=Alapadatok!$A$13,(($C$13+$AA$13+$AC$13)/3),IF(A4=Alapadatok!$A$14,(($C$14+$AA$14+$AC$14)/3),IF(A4=Alapadatok!$A$15,(($C$15+$AA$15+$AC$15)/3),IF(A4=Alapadatok!$A$16,(($C$16+$AA$16+$AC$16)/3),IF(A4=Alapadatok!$A$17,(($C$17+$AA$17+$AC$17)/3),IF(A4=Alapadatok!$A$18,(($C$18+$AA$18+$AC$18)/3),IF(A4=Alapadatok!$A$19,(($C$19+$AA$19+$AC$19)/3),IF(A4=Alapadatok!$A$20,(($C$20+$AA$20+$AC$20)/3),IF(A4=Alapadatok!$A$21,(($C$21+$AA$21+$AC$21)/3),IF(A4=Alapadatok!$A$22,(($C$22+$AA$22+$AC$22)/3),IF(A4=Alapadatok!$A$23,(($C$23+$AA$23+$AC$23)/3),IF(A4=Alapadatok!$A$24,(($C$24+$AA$24+$AC$24)/3),IF(A4=Alapadatok!$A$25,(($C$25+$AA$25+$AC$25)/3),IF(A4=Alapadatok!$A$26,(($C$26+$AA$26+$AC$26)/3),IF(A4=Alapadatok!$A$27,(($C$27+$AA$27+$AC$27)/3),IF(A4=Alapadatok!$A$28,(($C$28+$AA$28+$AC$28)/3),IF(A4=Alapadatok!$A$29,(($C$29+$AA$29+$AC$29)/3),""))))))))))))))))))))))))))))</f>
        <v>2.3333333333333335</v>
      </c>
      <c r="F40" s="33"/>
      <c r="G40" s="29">
        <f>IF(A4=Alapadatok!$A$2,(($E$2+$G$2)/2),IF(A4=Alapadatok!$A$3,(($E$3+$G$3)/2),IF(A4=Alapadatok!$A$4,(($E$4+$G$4)/2),IF(A4=Alapadatok!$A$5,(($E$5+$G$5)/2),IF(A4=Alapadatok!$A$6,(($E$6+$G$6)/2),IF(A4=Alapadatok!$A$7,(($E$7+$G$7)/2),IF(A4=Alapadatok!$A$8,(($E$8+$G$8)/2),IF(A4=Alapadatok!$A$9,(($E$9+$G$9)/2),IF(A4=Alapadatok!$A$10,(($E$10+$G$10)/2),IF(A4=Alapadatok!$A$11,(($E$11+$G$11)/2),IF(A4=Alapadatok!$A$12,(($E$12+$G$12)/2),IF(A4=Alapadatok!$A$13,(($E$13+$G$13)/2),IF(A4=Alapadatok!$A$14,(($E$14+$G$14)/2),IF(A4=Alapadatok!$A$15,(($E$15+$G$15)/2),IF(A4=Alapadatok!$A$16,(($E$16+$G$16)/2),IF(A4=Alapadatok!$A$17,(($E$17+$G$17)/2),IF(A4=Alapadatok!$A$18,(($E$18+$G$18)/2),IF(A4=Alapadatok!$A$19,(($E$19+$G$19)/2),IF(A4=Alapadatok!$A$20,(($E$20+$G$20)/2),IF(A4=Alapadatok!$A$21,(($E$21+$G$21)/2),IF(A4=Alapadatok!$A$22,(($E$22+$G$22)/2),IF(A4=Alapadatok!$A$23,(($E$23+$G$23)/2),IF(A4=Alapadatok!$A$24,(($E$24+$G$24)/2),IF(A4=Alapadatok!$A$25,(($E$25+$G$25)/2),IF(A4=Alapadatok!$A$26,(($E$26+$G$26)/2),IF(A4=Alapadatok!$A$27,(($E$27+$G$27)/2),IF(A4=Alapadatok!$A$28,(($E$28+$G$28)/2),IF(A4=Alapadatok!$A$29,(($E$29+$G$29)/2),""))))))))))))))))))))))))))))</f>
        <v>3</v>
      </c>
      <c r="H40" s="33"/>
      <c r="I40" s="29">
        <f>IF(A4=Alapadatok!$A$2,(($S$2+$U$2)/2),IF(A4=Alapadatok!$A$3,(($S$3+$U$3)/2),IF(A4=Alapadatok!$A$4,(($S$4+$U$4)/2),IF(A4=Alapadatok!$A$5,(($S$5+$U$5)/2),IF(A4=Alapadatok!$A$6,(($S$6+$U$6)/2),IF(A4=Alapadatok!$A$7,(($S$7+$U$7)/2),IF(A4=Alapadatok!$A$8,(($S$8+$U$8)/2),IF(A4=Alapadatok!$A$9,(($S$9+$U$9)/2),IF(A4=Alapadatok!$A$10,(($S$10+$U$10)/2),IF(A4=Alapadatok!$A$11,(($S$11+$U$11)/2),IF(A4=Alapadatok!$A$12,(($S$12+$U$12)/2),IF(A4=Alapadatok!$A$13,(($S$13+$U$13)/2),IF(A4=Alapadatok!$A$14,(($S$14+$U$14)/2),IF(A4=Alapadatok!$A$15,(($S$15+$U$15)/2),IF(A4=Alapadatok!$A$16,(($S$16+$U$16)/2),IF(A4=Alapadatok!$A$17,(($S$17+$U$17)/2),IF(A4=Alapadatok!$A$18,(($S$18+$U$18)/2),IF(A4=Alapadatok!$A$19,(($S$19+$U$19)/2),IF(A4=Alapadatok!$A$20,(($S$20+$U$20)/2),IF(A4=Alapadatok!$A$21,(($S$21+$U$21)/2),IF(A4=Alapadatok!$A$22,(($S$22+$U$22)/2),IF(A4=Alapadatok!$A$23,(($S$23+$U$23)/2),IF(A4=Alapadatok!$A$24,(($S$24+$U$24)/2),IF(A4=Alapadatok!$A$25,(($S$25+$U$25)/2),IF(A4=Alapadatok!$A$26,(($S$26+$U$26)/2),IF(A4=Alapadatok!$A$27,(($S$27+$U$27)/2),IF(A4=Alapadatok!$A$28,(($S$28+$U$28)/2),IF(A4=Alapadatok!$A$29,(($S$29+$U$29)/2),""))))))))))))))))))))))))))))</f>
        <v>1.5</v>
      </c>
      <c r="J40" s="32"/>
      <c r="K40" s="29">
        <f>IF(A4=Alapadatok!$A$2,(($W$2+$Y$2)/2),IF(A4=Alapadatok!$A$3,(($W$3+$Y$3)/2),IF(A4=Alapadatok!$A$4,(($W$4+$Y$4)/2),IF(A4=Alapadatok!$A$5,(($W$5+$Y$5)/2),IF(A4=Alapadatok!$A$6,(($W$6+$Y$6)/2),IF(A4=Alapadatok!$A$7,(($W$7+$Y$7)/2),IF(A4=Alapadatok!$A$8,(($W$8+$Y$8)/2),IF(A4=Alapadatok!$A$9,(($W$9+$Y$9)/2),IF(A4=Alapadatok!$A$10,(($W$10+$Y$10)/2),IF(A4=Alapadatok!$A$11,(($W$11+$Y$11)/2),IF(A4=Alapadatok!$A$12,(($W$12+$Y$12)/2),IF(A4=Alapadatok!$A$13,(($W$13+$Y$13)/2),IF(A4=Alapadatok!$A$14,(($W$14+$Y$14)/2),IF(A4=Alapadatok!$A$15,(($W$15+$Y$15)/2),IF(A4=Alapadatok!$A$16,(($W$16+$Y$16)/2),IF(A4=Alapadatok!$A$17,(($W$17+$Y$17)/2),IF(A4=Alapadatok!$A$18,(($W$18+$Y$18)/2),IF(A4=Alapadatok!$A$19,(($W$19+$Y$19)/2),IF(A4=Alapadatok!$A$20,(($W$20+$Y$20)/2),IF(A4=Alapadatok!$A$21,(($W$21+$Y$21)/2),IF(A4=Alapadatok!$A$22,(($W$22+$Y$22)/2),IF(A4=Alapadatok!$A$23,(($W$23+$Y$23)/2),IF(A4=Alapadatok!$A$24,(($W$24+$Y$24)/2),IF(A4=Alapadatok!$A$25,(($W$25+$Y$25)/2),IF(A4=Alapadatok!$A$26,(($W$26+$Y$26)/2),IF(A4=Alapadatok!$A$27,(($W$27+$Y$27)/2),IF(A4=Alapadatok!$A$28,(($W$28+$Y$28)/2),IF(A4=Alapadatok!$A$29,(($W$29+$Y$29)/2),""))))))))))))))))))))))))))))</f>
        <v>1.5</v>
      </c>
      <c r="L40" s="29">
        <f>IF(A4=Alapadatok!$A$2,$AF$2,IF(A4=Alapadatok!$A$3,$AF$3,IF(A4=Alapadatok!$A$4,$AF$4,IF(A4=Alapadatok!$A$5,$AF$5,IF(A4=Alapadatok!$A$6,$AF$6,IF(A4=Alapadatok!$A$7,$AF$7,IF(A4=Alapadatok!$A$8,$AF$8,IF(A4=Alapadatok!$A$9,$AF$9,IF(A4=Alapadatok!$A$10,$AF$10,IF(A4=Alapadatok!$A$11,$AF$11,IF(A4=Alapadatok!$A$12,$AF$12,IF(A4=Alapadatok!$A$13,$AF$13,IF(A4=Alapadatok!$A$14,$AF$14,IF(A4=Alapadatok!$A$15,$AF$15,IF(A4=Alapadatok!$A$16,$AF$16,IF(A4=Alapadatok!$A$17,$AF$17,IF(A4=Alapadatok!$A$18,$AF$18,IF(A4=Alapadatok!$A$19,$AF$19,IF(A4=Alapadatok!$A$20,$AF$20,IF(A4=Alapadatok!$A$21,$AF$21,IF(A4=Alapadatok!$A$22,$AF$22,IF(A4=Alapadatok!$A$23,$AF$23,IF(A4=Alapadatok!$A$24,$AF$24,IF(A4=Alapadatok!$A$25,$AF$25,IF(A4=Alapadatok!$A$26,$AF$26,IF(A4=Alapadatok!$A$27,$AF$27,IF(A4=Alapadatok!$A$28,$AF$28,IF(A4=Alapadatok!$A$29,$AF$29,""))))))))))))))))))))))))))))</f>
        <v>2</v>
      </c>
      <c r="M40" s="33"/>
      <c r="N40" s="29">
        <f>IF(A4=Alapadatok!$A$2,$C$2,IF(A4=Alapadatok!$A$3,$C$3,IF(A4=Alapadatok!$A$4,$C$4,IF(A4=Alapadatok!$A$5,$C$5,IF(A4=Alapadatok!$A$6,$C$6,IF(A4=Alapadatok!$A$7,$C$7,IF(A4=Alapadatok!$A$8,$C$8,IF(A4=Alapadatok!$A$9,$C$9,IF(A4=Alapadatok!$A$10,$C$10,IF(A4=Alapadatok!$A$11,$C$11,IF(A4=Alapadatok!$A$12,$C$12,IF(A4=Alapadatok!$A$13,$C$13,IF(A4=Alapadatok!$A$14,$C$14,IF(A4=Alapadatok!$A$15,$C$15,IF(A4=Alapadatok!$A$16,$C$16,IF(A4=Alapadatok!$A$17,$C$17,IF(A4=Alapadatok!$A$18,$C$18,IF(A4=Alapadatok!$A$19,$C$19,IF(A4=Alapadatok!$A$20,$C$20,IF(A4=Alapadatok!$A$21,$C$21,IF(A4=Alapadatok!$A$22,$C$22,IF(A4=Alapadatok!$A$23,$C$23,IF(A4=Alapadatok!$A$24,$C$24,IF(A4=Alapadatok!$A$25,$C$25,IF(A4=Alapadatok!$A$26,$C$26,IF(A4=Alapadatok!$A$27,$C$27,IF(A4=Alapadatok!$A$28,$C$28,IF(A4=Alapadatok!$A$29,$C$29,""))))))))))))))))))))))))))))</f>
        <v>4</v>
      </c>
      <c r="O40" s="33"/>
      <c r="P40" s="60">
        <f>IF(A4=Alapadatok!$A$2,(($E$2+$G$2)/2),IF(A4=Alapadatok!$A$3,(($E$3+$G$3)/2),IF(A4=Alapadatok!$A$4,(($E$4+$G$4)/2),IF(A4=Alapadatok!$A$5,(($E$5+$G$5)/2),IF(A4=Alapadatok!$A$6,(($E$6+$G$6)/2),IF(A4=Alapadatok!$A$7,(($E$7+$G$7)/2),IF(A4=Alapadatok!$A$8,(($E$8+$G$8)/2),IF(A4=Alapadatok!$A$9,(($E$9+$G$9)/2),IF(A4=Alapadatok!$A$10,(($E$10+$G$10)/2),IF(A4=Alapadatok!$A$11,(($E$11+$G$11)/2),IF(A4=Alapadatok!$A$12,(($E$12+$G$12)/2),IF(A4=Alapadatok!$A$13,(($E$13+$G$13)/2),IF(A4=Alapadatok!$A$14,(($E$14+$G$14)/2),IF(A4=Alapadatok!$A$15,(($E$15+$G$15)/2),IF(A4=Alapadatok!$A$16,(($E$16+$G$16)/2),IF(A4=Alapadatok!$A$17,(($E$17+$G$17)/2),IF(A4=Alapadatok!$A$18,(($E$18+$G$18)/2),IF(A4=Alapadatok!$A$19,(($E$19+$G$19)/2),IF(A4=Alapadatok!$A$20,(($E$20+$G$20)/2),IF(A4=Alapadatok!$A$21,(($E$21+$G$21)/2),IF(A4=Alapadatok!$A$22,(($E$22+$G$22)/2),IF(A4=Alapadatok!$A$23,(($E$23+$G$23)/2),IF(A4=Alapadatok!$A$24,(($E$24+$G$24)/2),IF(A4=Alapadatok!$A$25,(($E$25+$G$25)/2),IF(A4=Alapadatok!$A$26,(($E$26+$G$26)/2),IF(A4=Alapadatok!$A$27,(($E$27+$G$27)/2),IF(A4=Alapadatok!$A$28,(($E$28+$G$28)/2),IF(A4=Alapadatok!$A$29,(($E$29+$G$29)/2),""))))))))))))))))))))))))))))</f>
        <v>3</v>
      </c>
    </row>
    <row r="41" spans="1:25" x14ac:dyDescent="0.2">
      <c r="A41" s="59" t="str">
        <f t="shared" si="8"/>
        <v>R.L</v>
      </c>
      <c r="B41" s="31"/>
      <c r="C41" s="29">
        <f>IF(A5=Alapadatok!$A$2,(($L$2+$Q$2)/2),IF(A5=Alapadatok!$A$3,(($L$3+$Q$3)/2),IF(A5=Alapadatok!$A$4,(($L$4+$Q$4)/2),IF(A5=Alapadatok!$A$5,(($L$5+$Q$5)/2),IF(A5=Alapadatok!$A$6,(($L$6+$Q$6)/2),IF(A5=Alapadatok!$A$7,(($L$7+$Q$7)/2),IF(A5=Alapadatok!$A$8,(($L$8+$Q$8)/2),IF(A5=Alapadatok!$A$9,(($L$9+$Q$9)/2),IF(A5=Alapadatok!$A$10,(($L$10+$Q$10)/2),IF(A5=Alapadatok!$A$11,(($L$11+$Q$11)/2),IF(A5=Alapadatok!$A$12,(($L$12+$Q$12)/2),IF(A5=Alapadatok!$A$13,(($L$13+$Q$13)/2),IF(A5=Alapadatok!$A$14,(($L$14+$Q$14)/2),IF(A5=Alapadatok!$A$15,(($L$15+$Q$15)/2),IF(A5=Alapadatok!$A$16,(($L$16+$Q$16)/2),IF(A5=Alapadatok!$A$17,(($L$17+$Q$17)/2),IF(A5=Alapadatok!$A$18,(($L$18+$Q$18)/2),IF(A5=Alapadatok!$A$19,(($L$19+$Q$19)/2),IF(A5=Alapadatok!$A$20,(($L$20+$Q$20)/2),IF(A5=Alapadatok!$A$21,(($L$21+$Q$21)/2),IF(A5=Alapadatok!$A$22,(($L$22+$Q$22)/2),IF(A5=Alapadatok!$A$23,(($L$23+$Q$23)/2),IF(A5=Alapadatok!$A$24,(($L$24+$Q$24)/2),IF(A5=Alapadatok!$A$25,(($L$25+$Q$25)/2),IF(A5=Alapadatok!$A$26,(($L$26+$Q$26)/2),IF(A5=Alapadatok!$A$27,(($L$27+$Q$27)/2),IF(A5=Alapadatok!$A$28,(($L$28+$Q$28)/2),IF(A5=Alapadatok!$A$29,(($L$29+$Q$29)/2),""))))))))))))))))))))))))))))</f>
        <v>2</v>
      </c>
      <c r="D41" s="33"/>
      <c r="E41" s="29">
        <f>IF(A5=Alapadatok!$A$2,(($C$2+$AA$2+$AC$2)/3),IF(A5=Alapadatok!$A$3,(($C$3+$AA$3+$AC$3)/3),IF(A5=Alapadatok!$A$4,(($C$4+$AA$4+$AC$4)/3),IF(A5=Alapadatok!$A$5,(($C$5+$AA$5+$AC$5)/3),IF(A5=Alapadatok!$A$6,(($C$6+$AA$6+$AC$6)/3),IF(A5=Alapadatok!$A$7,(($C$7+$AA$7+$AC$7)/3),IF(A5=Alapadatok!$A$8,(($C$8+$AA$8+$AC$8)/3),IF(A5=Alapadatok!$A$9,(($C$9+$AA$9+$AC$9)/3),IF(A5=Alapadatok!$A$10,(($C$10+$AA$10+$AC$10)/3),IF(A5=Alapadatok!$A$11,(($C$11+$AA$11+$AC$11)/3),IF(A5=Alapadatok!$A$12,(($C$12+$AA$12+$AC$12)/3),IF(A5=Alapadatok!$A$13,(($C$13+$AA$13+$AC$13)/3),IF(A5=Alapadatok!$A$14,(($C$14+$AA$14+$AC$14)/3),IF(A5=Alapadatok!$A$15,(($C$15+$AA$15+$AC$15)/3),IF(A5=Alapadatok!$A$16,(($C$16+$AA$16+$AC$16)/3),IF(A5=Alapadatok!$A$17,(($C$17+$AA$17+$AC$17)/3),IF(A5=Alapadatok!$A$18,(($C$18+$AA$18+$AC$18)/3),IF(A5=Alapadatok!$A$19,(($C$19+$AA$19+$AC$19)/3),IF(A5=Alapadatok!$A$20,(($C$20+$AA$20+$AC$20)/3),IF(A5=Alapadatok!$A$21,(($C$21+$AA$21+$AC$21)/3),IF(A5=Alapadatok!$A$22,(($C$22+$AA$22+$AC$22)/3),IF(A5=Alapadatok!$A$23,(($C$23+$AA$23+$AC$23)/3),IF(A5=Alapadatok!$A$24,(($C$24+$AA$24+$AC$24)/3),IF(A5=Alapadatok!$A$25,(($C$25+$AA$25+$AC$25)/3),IF(A5=Alapadatok!$A$26,(($C$26+$AA$26+$AC$26)/3),IF(A5=Alapadatok!$A$27,(($C$27+$AA$27+$AC$27)/3),IF(A5=Alapadatok!$A$28,(($C$28+$AA$28+$AC$28)/3),IF(A5=Alapadatok!$A$29,(($C$29+$AA$29+$AC$29)/3),""))))))))))))))))))))))))))))</f>
        <v>1</v>
      </c>
      <c r="F41" s="33"/>
      <c r="G41" s="29">
        <f>IF(A5=Alapadatok!$A$2,(($E$2+$G$2)/2),IF(A5=Alapadatok!$A$3,(($E$3+$G$3)/2),IF(A5=Alapadatok!$A$4,(($E$4+$G$4)/2),IF(A5=Alapadatok!$A$5,(($E$5+$G$5)/2),IF(A5=Alapadatok!$A$6,(($E$6+$G$6)/2),IF(A5=Alapadatok!$A$7,(($E$7+$G$7)/2),IF(A5=Alapadatok!$A$8,(($E$8+$G$8)/2),IF(A5=Alapadatok!$A$9,(($E$9+$G$9)/2),IF(A5=Alapadatok!$A$10,(($E$10+$G$10)/2),IF(A5=Alapadatok!$A$11,(($E$11+$G$11)/2),IF(A5=Alapadatok!$A$12,(($E$12+$G$12)/2),IF(A5=Alapadatok!$A$13,(($E$13+$G$13)/2),IF(A5=Alapadatok!$A$14,(($E$14+$G$14)/2),IF(A5=Alapadatok!$A$15,(($E$15+$G$15)/2),IF(A5=Alapadatok!$A$16,(($E$16+$G$16)/2),IF(A5=Alapadatok!$A$17,(($E$17+$G$17)/2),IF(A5=Alapadatok!$A$18,(($E$18+$G$18)/2),IF(A5=Alapadatok!$A$19,(($E$19+$G$19)/2),IF(A5=Alapadatok!$A$20,(($E$20+$G$20)/2),IF(A5=Alapadatok!$A$21,(($E$21+$G$21)/2),IF(A5=Alapadatok!$A$22,(($E$22+$G$22)/2),IF(A5=Alapadatok!$A$23,(($E$23+$G$23)/2),IF(A5=Alapadatok!$A$24,(($E$24+$G$24)/2),IF(A5=Alapadatok!$A$25,(($E$25+$G$25)/2),IF(A5=Alapadatok!$A$26,(($E$26+$G$26)/2),IF(A5=Alapadatok!$A$27,(($E$27+$G$27)/2),IF(A5=Alapadatok!$A$28,(($E$28+$G$28)/2),IF(A5=Alapadatok!$A$29,(($E$29+$G$29)/2),""))))))))))))))))))))))))))))</f>
        <v>3</v>
      </c>
      <c r="H41" s="33"/>
      <c r="I41" s="29">
        <f>IF(A5=Alapadatok!$A$2,(($S$2+$U$2)/2),IF(A5=Alapadatok!$A$3,(($S$3+$U$3)/2),IF(A5=Alapadatok!$A$4,(($S$4+$U$4)/2),IF(A5=Alapadatok!$A$5,(($S$5+$U$5)/2),IF(A5=Alapadatok!$A$6,(($S$6+$U$6)/2),IF(A5=Alapadatok!$A$7,(($S$7+$U$7)/2),IF(A5=Alapadatok!$A$8,(($S$8+$U$8)/2),IF(A5=Alapadatok!$A$9,(($S$9+$U$9)/2),IF(A5=Alapadatok!$A$10,(($S$10+$U$10)/2),IF(A5=Alapadatok!$A$11,(($S$11+$U$11)/2),IF(A5=Alapadatok!$A$12,(($S$12+$U$12)/2),IF(A5=Alapadatok!$A$13,(($S$13+$U$13)/2),IF(A5=Alapadatok!$A$14,(($S$14+$U$14)/2),IF(A5=Alapadatok!$A$15,(($S$15+$U$15)/2),IF(A5=Alapadatok!$A$16,(($S$16+$U$16)/2),IF(A5=Alapadatok!$A$17,(($S$17+$U$17)/2),IF(A5=Alapadatok!$A$18,(($S$18+$U$18)/2),IF(A5=Alapadatok!$A$19,(($S$19+$U$19)/2),IF(A5=Alapadatok!$A$20,(($S$20+$U$20)/2),IF(A5=Alapadatok!$A$21,(($S$21+$U$21)/2),IF(A5=Alapadatok!$A$22,(($S$22+$U$22)/2),IF(A5=Alapadatok!$A$23,(($S$23+$U$23)/2),IF(A5=Alapadatok!$A$24,(($S$24+$U$24)/2),IF(A5=Alapadatok!$A$25,(($S$25+$U$25)/2),IF(A5=Alapadatok!$A$26,(($S$26+$U$26)/2),IF(A5=Alapadatok!$A$27,(($S$27+$U$27)/2),IF(A5=Alapadatok!$A$28,(($S$28+$U$28)/2),IF(A5=Alapadatok!$A$29,(($S$29+$U$29)/2),""))))))))))))))))))))))))))))</f>
        <v>2.5</v>
      </c>
      <c r="J41" s="32"/>
      <c r="K41" s="29">
        <f>IF(A5=Alapadatok!$A$2,(($W$2+$Y$2)/2),IF(A5=Alapadatok!$A$3,(($W$3+$Y$3)/2),IF(A5=Alapadatok!$A$4,(($W$4+$Y$4)/2),IF(A5=Alapadatok!$A$5,(($W$5+$Y$5)/2),IF(A5=Alapadatok!$A$6,(($W$6+$Y$6)/2),IF(A5=Alapadatok!$A$7,(($W$7+$Y$7)/2),IF(A5=Alapadatok!$A$8,(($W$8+$Y$8)/2),IF(A5=Alapadatok!$A$9,(($W$9+$Y$9)/2),IF(A5=Alapadatok!$A$10,(($W$10+$Y$10)/2),IF(A5=Alapadatok!$A$11,(($W$11+$Y$11)/2),IF(A5=Alapadatok!$A$12,(($W$12+$Y$12)/2),IF(A5=Alapadatok!$A$13,(($W$13+$Y$13)/2),IF(A5=Alapadatok!$A$14,(($W$14+$Y$14)/2),IF(A5=Alapadatok!$A$15,(($W$15+$Y$15)/2),IF(A5=Alapadatok!$A$16,(($W$16+$Y$16)/2),IF(A5=Alapadatok!$A$17,(($W$17+$Y$17)/2),IF(A5=Alapadatok!$A$18,(($W$18+$Y$18)/2),IF(A5=Alapadatok!$A$19,(($W$19+$Y$19)/2),IF(A5=Alapadatok!$A$20,(($W$20+$Y$20)/2),IF(A5=Alapadatok!$A$21,(($W$21+$Y$21)/2),IF(A5=Alapadatok!$A$22,(($W$22+$Y$22)/2),IF(A5=Alapadatok!$A$23,(($W$23+$Y$23)/2),IF(A5=Alapadatok!$A$24,(($W$24+$Y$24)/2),IF(A5=Alapadatok!$A$25,(($W$25+$Y$25)/2),IF(A5=Alapadatok!$A$26,(($W$26+$Y$26)/2),IF(A5=Alapadatok!$A$27,(($W$27+$Y$27)/2),IF(A5=Alapadatok!$A$28,(($W$28+$Y$28)/2),IF(A5=Alapadatok!$A$29,(($W$29+$Y$29)/2),""))))))))))))))))))))))))))))</f>
        <v>2</v>
      </c>
      <c r="L41" s="29">
        <f>IF(A5=Alapadatok!$A$2,$AF$2,IF(A5=Alapadatok!$A$3,$AF$3,IF(A5=Alapadatok!$A$4,$AF$4,IF(A5=Alapadatok!$A$5,$AF$5,IF(A5=Alapadatok!$A$6,$AF$6,IF(A5=Alapadatok!$A$7,$AF$7,IF(A5=Alapadatok!$A$8,$AF$8,IF(A5=Alapadatok!$A$9,$AF$9,IF(A5=Alapadatok!$A$10,$AF$10,IF(A5=Alapadatok!$A$11,$AF$11,IF(A5=Alapadatok!$A$12,$AF$12,IF(A5=Alapadatok!$A$13,$AF$13,IF(A5=Alapadatok!$A$14,$AF$14,IF(A5=Alapadatok!$A$15,$AF$15,IF(A5=Alapadatok!$A$16,$AF$16,IF(A5=Alapadatok!$A$17,$AF$17,IF(A5=Alapadatok!$A$18,$AF$18,IF(A5=Alapadatok!$A$19,$AF$19,IF(A5=Alapadatok!$A$20,$AF$20,IF(A5=Alapadatok!$A$21,$AF$21,IF(A5=Alapadatok!$A$22,$AF$22,IF(A5=Alapadatok!$A$23,$AF$23,IF(A5=Alapadatok!$A$24,$AF$24,IF(A5=Alapadatok!$A$25,$AF$25,IF(A5=Alapadatok!$A$26,$AF$26,IF(A5=Alapadatok!$A$27,$AF$27,IF(A5=Alapadatok!$A$28,$AF$28,IF(A5=Alapadatok!$A$29,$AF$29,""))))))))))))))))))))))))))))</f>
        <v>1</v>
      </c>
      <c r="M41" s="33"/>
      <c r="N41" s="29">
        <f>IF(A5=Alapadatok!$A$2,$C$2,IF(A5=Alapadatok!$A$3,$C$3,IF(A5=Alapadatok!$A$4,$C$4,IF(A5=Alapadatok!$A$5,$C$5,IF(A5=Alapadatok!$A$6,$C$6,IF(A5=Alapadatok!$A$7,$C$7,IF(A5=Alapadatok!$A$8,$C$8,IF(A5=Alapadatok!$A$9,$C$9,IF(A5=Alapadatok!$A$10,$C$10,IF(A5=Alapadatok!$A$11,$C$11,IF(A5=Alapadatok!$A$12,$C$12,IF(A5=Alapadatok!$A$13,$C$13,IF(A5=Alapadatok!$A$14,$C$14,IF(A5=Alapadatok!$A$15,$C$15,IF(A5=Alapadatok!$A$16,$C$16,IF(A5=Alapadatok!$A$17,$C$17,IF(A5=Alapadatok!$A$18,$C$18,IF(A5=Alapadatok!$A$19,$C$19,IF(A5=Alapadatok!$A$20,$C$20,IF(A5=Alapadatok!$A$21,$C$21,IF(A5=Alapadatok!$A$22,$C$22,IF(A5=Alapadatok!$A$23,$C$23,IF(A5=Alapadatok!$A$24,$C$24,IF(A5=Alapadatok!$A$25,$C$25,IF(A5=Alapadatok!$A$26,$C$26,IF(A5=Alapadatok!$A$27,$C$27,IF(A5=Alapadatok!$A$28,$C$28,IF(A5=Alapadatok!$A$29,$C$29,""))))))))))))))))))))))))))))</f>
        <v>1</v>
      </c>
      <c r="O41" s="33"/>
      <c r="P41" s="60">
        <f>IF(A5=Alapadatok!$A$2,(($E$2+$G$2)/2),IF(A5=Alapadatok!$A$3,(($E$3+$G$3)/2),IF(A5=Alapadatok!$A$4,(($E$4+$G$4)/2),IF(A5=Alapadatok!$A$5,(($E$5+$G$5)/2),IF(A5=Alapadatok!$A$6,(($E$6+$G$6)/2),IF(A5=Alapadatok!$A$7,(($E$7+$G$7)/2),IF(A5=Alapadatok!$A$8,(($E$8+$G$8)/2),IF(A5=Alapadatok!$A$9,(($E$9+$G$9)/2),IF(A5=Alapadatok!$A$10,(($E$10+$G$10)/2),IF(A5=Alapadatok!$A$11,(($E$11+$G$11)/2),IF(A5=Alapadatok!$A$12,(($E$12+$G$12)/2),IF(A5=Alapadatok!$A$13,(($E$13+$G$13)/2),IF(A5=Alapadatok!$A$14,(($E$14+$G$14)/2),IF(A5=Alapadatok!$A$15,(($E$15+$G$15)/2),IF(A5=Alapadatok!$A$16,(($E$16+$G$16)/2),IF(A5=Alapadatok!$A$17,(($E$17+$G$17)/2),IF(A5=Alapadatok!$A$18,(($E$18+$G$18)/2),IF(A5=Alapadatok!$A$19,(($E$19+$G$19)/2),IF(A5=Alapadatok!$A$20,(($E$20+$G$20)/2),IF(A5=Alapadatok!$A$21,(($E$21+$G$21)/2),IF(A5=Alapadatok!$A$22,(($E$22+$G$22)/2),IF(A5=Alapadatok!$A$23,(($E$23+$G$23)/2),IF(A5=Alapadatok!$A$24,(($E$24+$G$24)/2),IF(A5=Alapadatok!$A$25,(($E$25+$G$25)/2),IF(A5=Alapadatok!$A$26,(($E$26+$G$26)/2),IF(A5=Alapadatok!$A$27,(($E$27+$G$27)/2),IF(A5=Alapadatok!$A$28,(($E$28+$G$28)/2),IF(A5=Alapadatok!$A$29,(($E$29+$G$29)/2),""))))))))))))))))))))))))))))</f>
        <v>3</v>
      </c>
    </row>
    <row r="42" spans="1:25" x14ac:dyDescent="0.2">
      <c r="A42" s="59" t="str">
        <f t="shared" si="8"/>
        <v>J.Z.</v>
      </c>
      <c r="B42" s="31"/>
      <c r="C42" s="29">
        <f>IF(A6=Alapadatok!$A$2,(($L$2+$Q$2)/2),IF(A6=Alapadatok!$A$3,(($L$3+$Q$3)/2),IF(A6=Alapadatok!$A$4,(($L$4+$Q$4)/2),IF(A6=Alapadatok!$A$5,(($L$5+$Q$5)/2),IF(A6=Alapadatok!$A$6,(($L$6+$Q$6)/2),IF(A6=Alapadatok!$A$7,(($L$7+$Q$7)/2),IF(A6=Alapadatok!$A$8,(($L$8+$Q$8)/2),IF(A6=Alapadatok!$A$9,(($L$9+$Q$9)/2),IF(A6=Alapadatok!$A$10,(($L$10+$Q$10)/2),IF(A6=Alapadatok!$A$11,(($L$11+$Q$11)/2),IF(A6=Alapadatok!$A$12,(($L$12+$Q$12)/2),IF(A6=Alapadatok!$A$13,(($L$13+$Q$13)/2),IF(A6=Alapadatok!$A$14,(($L$14+$Q$14)/2),IF(A6=Alapadatok!$A$15,(($L$15+$Q$15)/2),IF(A6=Alapadatok!$A$16,(($L$16+$Q$16)/2),IF(A6=Alapadatok!$A$17,(($L$17+$Q$17)/2),IF(A6=Alapadatok!$A$18,(($L$18+$Q$18)/2),IF(A6=Alapadatok!$A$19,(($L$19+$Q$19)/2),IF(A6=Alapadatok!$A$20,(($L$20+$Q$20)/2),IF(A6=Alapadatok!$A$21,(($L$21+$Q$21)/2),IF(A6=Alapadatok!$A$22,(($L$22+$Q$22)/2),IF(A6=Alapadatok!$A$23,(($L$23+$Q$23)/2),IF(A6=Alapadatok!$A$24,(($L$24+$Q$24)/2),IF(A6=Alapadatok!$A$25,(($L$25+$Q$25)/2),IF(A6=Alapadatok!$A$26,(($L$26+$Q$26)/2),IF(A6=Alapadatok!$A$27,(($L$27+$Q$27)/2),IF(A6=Alapadatok!$A$28,(($L$28+$Q$28)/2),IF(A6=Alapadatok!$A$29,(($L$29+$Q$29)/2),""))))))))))))))))))))))))))))</f>
        <v>1.75</v>
      </c>
      <c r="D42" s="33"/>
      <c r="E42" s="29">
        <f>IF(A6=Alapadatok!$A$2,(($C$2+$AA$2+$AC$2)/3),IF(A6=Alapadatok!$A$3,(($C$3+$AA$3+$AC$3)/3),IF(A6=Alapadatok!$A$4,(($C$4+$AA$4+$AC$4)/3),IF(A6=Alapadatok!$A$5,(($C$5+$AA$5+$AC$5)/3),IF(A6=Alapadatok!$A$6,(($C$6+$AA$6+$AC$6)/3),IF(A6=Alapadatok!$A$7,(($C$7+$AA$7+$AC$7)/3),IF(A6=Alapadatok!$A$8,(($C$8+$AA$8+$AC$8)/3),IF(A6=Alapadatok!$A$9,(($C$9+$AA$9+$AC$9)/3),IF(A6=Alapadatok!$A$10,(($C$10+$AA$10+$AC$10)/3),IF(A6=Alapadatok!$A$11,(($C$11+$AA$11+$AC$11)/3),IF(A6=Alapadatok!$A$12,(($C$12+$AA$12+$AC$12)/3),IF(A6=Alapadatok!$A$13,(($C$13+$AA$13+$AC$13)/3),IF(A6=Alapadatok!$A$14,(($C$14+$AA$14+$AC$14)/3),IF(A6=Alapadatok!$A$15,(($C$15+$AA$15+$AC$15)/3),IF(A6=Alapadatok!$A$16,(($C$16+$AA$16+$AC$16)/3),IF(A6=Alapadatok!$A$17,(($C$17+$AA$17+$AC$17)/3),IF(A6=Alapadatok!$A$18,(($C$18+$AA$18+$AC$18)/3),IF(A6=Alapadatok!$A$19,(($C$19+$AA$19+$AC$19)/3),IF(A6=Alapadatok!$A$20,(($C$20+$AA$20+$AC$20)/3),IF(A6=Alapadatok!$A$21,(($C$21+$AA$21+$AC$21)/3),IF(A6=Alapadatok!$A$22,(($C$22+$AA$22+$AC$22)/3),IF(A6=Alapadatok!$A$23,(($C$23+$AA$23+$AC$23)/3),IF(A6=Alapadatok!$A$24,(($C$24+$AA$24+$AC$24)/3),IF(A6=Alapadatok!$A$25,(($C$25+$AA$25+$AC$25)/3),IF(A6=Alapadatok!$A$26,(($C$26+$AA$26+$AC$26)/3),IF(A6=Alapadatok!$A$27,(($C$27+$AA$27+$AC$27)/3),IF(A6=Alapadatok!$A$28,(($C$28+$AA$28+$AC$28)/3),IF(A6=Alapadatok!$A$29,(($C$29+$AA$29+$AC$29)/3),""))))))))))))))))))))))))))))</f>
        <v>1.3333333333333333</v>
      </c>
      <c r="F42" s="33"/>
      <c r="G42" s="29">
        <f>IF(A6=Alapadatok!$A$2,(($E$2+$G$2)/2),IF(A6=Alapadatok!$A$3,(($E$3+$G$3)/2),IF(A6=Alapadatok!$A$4,(($E$4+$G$4)/2),IF(A6=Alapadatok!$A$5,(($E$5+$G$5)/2),IF(A6=Alapadatok!$A$6,(($E$6+$G$6)/2),IF(A6=Alapadatok!$A$7,(($E$7+$G$7)/2),IF(A6=Alapadatok!$A$8,(($E$8+$G$8)/2),IF(A6=Alapadatok!$A$9,(($E$9+$G$9)/2),IF(A6=Alapadatok!$A$10,(($E$10+$G$10)/2),IF(A6=Alapadatok!$A$11,(($E$11+$G$11)/2),IF(A6=Alapadatok!$A$12,(($E$12+$G$12)/2),IF(A6=Alapadatok!$A$13,(($E$13+$G$13)/2),IF(A6=Alapadatok!$A$14,(($E$14+$G$14)/2),IF(A6=Alapadatok!$A$15,(($E$15+$G$15)/2),IF(A6=Alapadatok!$A$16,(($E$16+$G$16)/2),IF(A6=Alapadatok!$A$17,(($E$17+$G$17)/2),IF(A6=Alapadatok!$A$18,(($E$18+$G$18)/2),IF(A6=Alapadatok!$A$19,(($E$19+$G$19)/2),IF(A6=Alapadatok!$A$20,(($E$20+$G$20)/2),IF(A6=Alapadatok!$A$21,(($E$21+$G$21)/2),IF(A6=Alapadatok!$A$22,(($E$22+$G$22)/2),IF(A6=Alapadatok!$A$23,(($E$23+$G$23)/2),IF(A6=Alapadatok!$A$24,(($E$24+$G$24)/2),IF(A6=Alapadatok!$A$25,(($E$25+$G$25)/2),IF(A6=Alapadatok!$A$26,(($E$26+$G$26)/2),IF(A6=Alapadatok!$A$27,(($E$27+$G$27)/2),IF(A6=Alapadatok!$A$28,(($E$28+$G$28)/2),IF(A6=Alapadatok!$A$29,(($E$29+$G$29)/2),""))))))))))))))))))))))))))))</f>
        <v>2</v>
      </c>
      <c r="H42" s="33"/>
      <c r="I42" s="29">
        <f>IF(A6=Alapadatok!$A$2,(($S$2+$U$2)/2),IF(A6=Alapadatok!$A$3,(($S$3+$U$3)/2),IF(A6=Alapadatok!$A$4,(($S$4+$U$4)/2),IF(A6=Alapadatok!$A$5,(($S$5+$U$5)/2),IF(A6=Alapadatok!$A$6,(($S$6+$U$6)/2),IF(A6=Alapadatok!$A$7,(($S$7+$U$7)/2),IF(A6=Alapadatok!$A$8,(($S$8+$U$8)/2),IF(A6=Alapadatok!$A$9,(($S$9+$U$9)/2),IF(A6=Alapadatok!$A$10,(($S$10+$U$10)/2),IF(A6=Alapadatok!$A$11,(($S$11+$U$11)/2),IF(A6=Alapadatok!$A$12,(($S$12+$U$12)/2),IF(A6=Alapadatok!$A$13,(($S$13+$U$13)/2),IF(A6=Alapadatok!$A$14,(($S$14+$U$14)/2),IF(A6=Alapadatok!$A$15,(($S$15+$U$15)/2),IF(A6=Alapadatok!$A$16,(($S$16+$U$16)/2),IF(A6=Alapadatok!$A$17,(($S$17+$U$17)/2),IF(A6=Alapadatok!$A$18,(($S$18+$U$18)/2),IF(A6=Alapadatok!$A$19,(($S$19+$U$19)/2),IF(A6=Alapadatok!$A$20,(($S$20+$U$20)/2),IF(A6=Alapadatok!$A$21,(($S$21+$U$21)/2),IF(A6=Alapadatok!$A$22,(($S$22+$U$22)/2),IF(A6=Alapadatok!$A$23,(($S$23+$U$23)/2),IF(A6=Alapadatok!$A$24,(($S$24+$U$24)/2),IF(A6=Alapadatok!$A$25,(($S$25+$U$25)/2),IF(A6=Alapadatok!$A$26,(($S$26+$U$26)/2),IF(A6=Alapadatok!$A$27,(($S$27+$U$27)/2),IF(A6=Alapadatok!$A$28,(($S$28+$U$28)/2),IF(A6=Alapadatok!$A$29,(($S$29+$U$29)/2),""))))))))))))))))))))))))))))</f>
        <v>1.5</v>
      </c>
      <c r="J42" s="32"/>
      <c r="K42" s="29">
        <f>IF(A6=Alapadatok!$A$2,(($W$2+$Y$2)/2),IF(A6=Alapadatok!$A$3,(($W$3+$Y$3)/2),IF(A6=Alapadatok!$A$4,(($W$4+$Y$4)/2),IF(A6=Alapadatok!$A$5,(($W$5+$Y$5)/2),IF(A6=Alapadatok!$A$6,(($W$6+$Y$6)/2),IF(A6=Alapadatok!$A$7,(($W$7+$Y$7)/2),IF(A6=Alapadatok!$A$8,(($W$8+$Y$8)/2),IF(A6=Alapadatok!$A$9,(($W$9+$Y$9)/2),IF(A6=Alapadatok!$A$10,(($W$10+$Y$10)/2),IF(A6=Alapadatok!$A$11,(($W$11+$Y$11)/2),IF(A6=Alapadatok!$A$12,(($W$12+$Y$12)/2),IF(A6=Alapadatok!$A$13,(($W$13+$Y$13)/2),IF(A6=Alapadatok!$A$14,(($W$14+$Y$14)/2),IF(A6=Alapadatok!$A$15,(($W$15+$Y$15)/2),IF(A6=Alapadatok!$A$16,(($W$16+$Y$16)/2),IF(A6=Alapadatok!$A$17,(($W$17+$Y$17)/2),IF(A6=Alapadatok!$A$18,(($W$18+$Y$18)/2),IF(A6=Alapadatok!$A$19,(($W$19+$Y$19)/2),IF(A6=Alapadatok!$A$20,(($W$20+$Y$20)/2),IF(A6=Alapadatok!$A$21,(($W$21+$Y$21)/2),IF(A6=Alapadatok!$A$22,(($W$22+$Y$22)/2),IF(A6=Alapadatok!$A$23,(($W$23+$Y$23)/2),IF(A6=Alapadatok!$A$24,(($W$24+$Y$24)/2),IF(A6=Alapadatok!$A$25,(($W$25+$Y$25)/2),IF(A6=Alapadatok!$A$26,(($W$26+$Y$26)/2),IF(A6=Alapadatok!$A$27,(($W$27+$Y$27)/2),IF(A6=Alapadatok!$A$28,(($W$28+$Y$28)/2),IF(A6=Alapadatok!$A$29,(($W$29+$Y$29)/2),""))))))))))))))))))))))))))))</f>
        <v>1.5</v>
      </c>
      <c r="L42" s="29">
        <f>IF(A6=Alapadatok!$A$2,$AF$2,IF(A6=Alapadatok!$A$3,$AF$3,IF(A6=Alapadatok!$A$4,$AF$4,IF(A6=Alapadatok!$A$5,$AF$5,IF(A6=Alapadatok!$A$6,$AF$6,IF(A6=Alapadatok!$A$7,$AF$7,IF(A6=Alapadatok!$A$8,$AF$8,IF(A6=Alapadatok!$A$9,$AF$9,IF(A6=Alapadatok!$A$10,$AF$10,IF(A6=Alapadatok!$A$11,$AF$11,IF(A6=Alapadatok!$A$12,$AF$12,IF(A6=Alapadatok!$A$13,$AF$13,IF(A6=Alapadatok!$A$14,$AF$14,IF(A6=Alapadatok!$A$15,$AF$15,IF(A6=Alapadatok!$A$16,$AF$16,IF(A6=Alapadatok!$A$17,$AF$17,IF(A6=Alapadatok!$A$18,$AF$18,IF(A6=Alapadatok!$A$19,$AF$19,IF(A6=Alapadatok!$A$20,$AF$20,IF(A6=Alapadatok!$A$21,$AF$21,IF(A6=Alapadatok!$A$22,$AF$22,IF(A6=Alapadatok!$A$23,$AF$23,IF(A6=Alapadatok!$A$24,$AF$24,IF(A6=Alapadatok!$A$25,$AF$25,IF(A6=Alapadatok!$A$26,$AF$26,IF(A6=Alapadatok!$A$27,$AF$27,IF(A6=Alapadatok!$A$28,$AF$28,IF(A6=Alapadatok!$A$29,$AF$29,""))))))))))))))))))))))))))))</f>
        <v>3</v>
      </c>
      <c r="M42" s="33"/>
      <c r="N42" s="29">
        <f>IF(A6=Alapadatok!$A$2,$C$2,IF(A6=Alapadatok!$A$3,$C$3,IF(A6=Alapadatok!$A$4,$C$4,IF(A6=Alapadatok!$A$5,$C$5,IF(A6=Alapadatok!$A$6,$C$6,IF(A6=Alapadatok!$A$7,$C$7,IF(A6=Alapadatok!$A$8,$C$8,IF(A6=Alapadatok!$A$9,$C$9,IF(A6=Alapadatok!$A$10,$C$10,IF(A6=Alapadatok!$A$11,$C$11,IF(A6=Alapadatok!$A$12,$C$12,IF(A6=Alapadatok!$A$13,$C$13,IF(A6=Alapadatok!$A$14,$C$14,IF(A6=Alapadatok!$A$15,$C$15,IF(A6=Alapadatok!$A$16,$C$16,IF(A6=Alapadatok!$A$17,$C$17,IF(A6=Alapadatok!$A$18,$C$18,IF(A6=Alapadatok!$A$19,$C$19,IF(A6=Alapadatok!$A$20,$C$20,IF(A6=Alapadatok!$A$21,$C$21,IF(A6=Alapadatok!$A$22,$C$22,IF(A6=Alapadatok!$A$23,$C$23,IF(A6=Alapadatok!$A$24,$C$24,IF(A6=Alapadatok!$A$25,$C$25,IF(A6=Alapadatok!$A$26,$C$26,IF(A6=Alapadatok!$A$27,$C$27,IF(A6=Alapadatok!$A$28,$C$28,IF(A6=Alapadatok!$A$29,$C$29,""))))))))))))))))))))))))))))</f>
        <v>1</v>
      </c>
      <c r="O42" s="33"/>
      <c r="P42" s="60">
        <f>IF(A6=Alapadatok!$A$2,(($E$2+$G$2)/2),IF(A6=Alapadatok!$A$3,(($E$3+$G$3)/2),IF(A6=Alapadatok!$A$4,(($E$4+$G$4)/2),IF(A6=Alapadatok!$A$5,(($E$5+$G$5)/2),IF(A6=Alapadatok!$A$6,(($E$6+$G$6)/2),IF(A6=Alapadatok!$A$7,(($E$7+$G$7)/2),IF(A6=Alapadatok!$A$8,(($E$8+$G$8)/2),IF(A6=Alapadatok!$A$9,(($E$9+$G$9)/2),IF(A6=Alapadatok!$A$10,(($E$10+$G$10)/2),IF(A6=Alapadatok!$A$11,(($E$11+$G$11)/2),IF(A6=Alapadatok!$A$12,(($E$12+$G$12)/2),IF(A6=Alapadatok!$A$13,(($E$13+$G$13)/2),IF(A6=Alapadatok!$A$14,(($E$14+$G$14)/2),IF(A6=Alapadatok!$A$15,(($E$15+$G$15)/2),IF(A6=Alapadatok!$A$16,(($E$16+$G$16)/2),IF(A6=Alapadatok!$A$17,(($E$17+$G$17)/2),IF(A6=Alapadatok!$A$18,(($E$18+$G$18)/2),IF(A6=Alapadatok!$A$19,(($E$19+$G$19)/2),IF(A6=Alapadatok!$A$20,(($E$20+$G$20)/2),IF(A6=Alapadatok!$A$21,(($E$21+$G$21)/2),IF(A6=Alapadatok!$A$22,(($E$22+$G$22)/2),IF(A6=Alapadatok!$A$23,(($E$23+$G$23)/2),IF(A6=Alapadatok!$A$24,(($E$24+$G$24)/2),IF(A6=Alapadatok!$A$25,(($E$25+$G$25)/2),IF(A6=Alapadatok!$A$26,(($E$26+$G$26)/2),IF(A6=Alapadatok!$A$27,(($E$27+$G$27)/2),IF(A6=Alapadatok!$A$28,(($E$28+$G$28)/2),IF(A6=Alapadatok!$A$29,(($E$29+$G$29)/2),""))))))))))))))))))))))))))))</f>
        <v>2</v>
      </c>
    </row>
    <row r="43" spans="1:25" x14ac:dyDescent="0.2">
      <c r="A43" s="59" t="str">
        <f t="shared" si="8"/>
        <v>R.B.</v>
      </c>
      <c r="B43" s="31"/>
      <c r="C43" s="29">
        <f>IF(A7=Alapadatok!$A$2,(($L$2+$Q$2)/2),IF(A7=Alapadatok!$A$3,(($L$3+$Q$3)/2),IF(A7=Alapadatok!$A$4,(($L$4+$Q$4)/2),IF(A7=Alapadatok!$A$5,(($L$5+$Q$5)/2),IF(A7=Alapadatok!$A$6,(($L$6+$Q$6)/2),IF(A7=Alapadatok!$A$7,(($L$7+$Q$7)/2),IF(A7=Alapadatok!$A$8,(($L$8+$Q$8)/2),IF(A7=Alapadatok!$A$9,(($L$9+$Q$9)/2),IF(A7=Alapadatok!$A$10,(($L$10+$Q$10)/2),IF(A7=Alapadatok!$A$11,(($L$11+$Q$11)/2),IF(A7=Alapadatok!$A$12,(($L$12+$Q$12)/2),IF(A7=Alapadatok!$A$13,(($L$13+$Q$13)/2),IF(A7=Alapadatok!$A$14,(($L$14+$Q$14)/2),IF(A7=Alapadatok!$A$15,(($L$15+$Q$15)/2),IF(A7=Alapadatok!$A$16,(($L$16+$Q$16)/2),IF(A7=Alapadatok!$A$17,(($L$17+$Q$17)/2),IF(A7=Alapadatok!$A$18,(($L$18+$Q$18)/2),IF(A7=Alapadatok!$A$19,(($L$19+$Q$19)/2),IF(A7=Alapadatok!$A$20,(($L$20+$Q$20)/2),IF(A7=Alapadatok!$A$21,(($L$21+$Q$21)/2),IF(A7=Alapadatok!$A$22,(($L$22+$Q$22)/2),IF(A7=Alapadatok!$A$23,(($L$23+$Q$23)/2),IF(A7=Alapadatok!$A$24,(($L$24+$Q$24)/2),IF(A7=Alapadatok!$A$25,(($L$25+$Q$25)/2),IF(A7=Alapadatok!$A$26,(($L$26+$Q$26)/2),IF(A7=Alapadatok!$A$27,(($L$27+$Q$27)/2),IF(A7=Alapadatok!$A$28,(($L$28+$Q$28)/2),IF(A7=Alapadatok!$A$29,(($L$29+$Q$29)/2),""))))))))))))))))))))))))))))</f>
        <v>3</v>
      </c>
      <c r="D43" s="33"/>
      <c r="E43" s="29">
        <f>IF(A7=Alapadatok!$A$2,(($C$2+$AA$2+$AC$2)/3),IF(A7=Alapadatok!$A$3,(($C$3+$AA$3+$AC$3)/3),IF(A7=Alapadatok!$A$4,(($C$4+$AA$4+$AC$4)/3),IF(A7=Alapadatok!$A$5,(($C$5+$AA$5+$AC$5)/3),IF(A7=Alapadatok!$A$6,(($C$6+$AA$6+$AC$6)/3),IF(A7=Alapadatok!$A$7,(($C$7+$AA$7+$AC$7)/3),IF(A7=Alapadatok!$A$8,(($C$8+$AA$8+$AC$8)/3),IF(A7=Alapadatok!$A$9,(($C$9+$AA$9+$AC$9)/3),IF(A7=Alapadatok!$A$10,(($C$10+$AA$10+$AC$10)/3),IF(A7=Alapadatok!$A$11,(($C$11+$AA$11+$AC$11)/3),IF(A7=Alapadatok!$A$12,(($C$12+$AA$12+$AC$12)/3),IF(A7=Alapadatok!$A$13,(($C$13+$AA$13+$AC$13)/3),IF(A7=Alapadatok!$A$14,(($C$14+$AA$14+$AC$14)/3),IF(A7=Alapadatok!$A$15,(($C$15+$AA$15+$AC$15)/3),IF(A7=Alapadatok!$A$16,(($C$16+$AA$16+$AC$16)/3),IF(A7=Alapadatok!$A$17,(($C$17+$AA$17+$AC$17)/3),IF(A7=Alapadatok!$A$18,(($C$18+$AA$18+$AC$18)/3),IF(A7=Alapadatok!$A$19,(($C$19+$AA$19+$AC$19)/3),IF(A7=Alapadatok!$A$20,(($C$20+$AA$20+$AC$20)/3),IF(A7=Alapadatok!$A$21,(($C$21+$AA$21+$AC$21)/3),IF(A7=Alapadatok!$A$22,(($C$22+$AA$22+$AC$22)/3),IF(A7=Alapadatok!$A$23,(($C$23+$AA$23+$AC$23)/3),IF(A7=Alapadatok!$A$24,(($C$24+$AA$24+$AC$24)/3),IF(A7=Alapadatok!$A$25,(($C$25+$AA$25+$AC$25)/3),IF(A7=Alapadatok!$A$26,(($C$26+$AA$26+$AC$26)/3),IF(A7=Alapadatok!$A$27,(($C$27+$AA$27+$AC$27)/3),IF(A7=Alapadatok!$A$28,(($C$28+$AA$28+$AC$28)/3),IF(A7=Alapadatok!$A$29,(($C$29+$AA$29+$AC$29)/3),""))))))))))))))))))))))))))))</f>
        <v>2</v>
      </c>
      <c r="F43" s="33"/>
      <c r="G43" s="29">
        <f>IF(A7=Alapadatok!$A$2,(($E$2+$G$2)/2),IF(A7=Alapadatok!$A$3,(($E$3+$G$3)/2),IF(A7=Alapadatok!$A$4,(($E$4+$G$4)/2),IF(A7=Alapadatok!$A$5,(($E$5+$G$5)/2),IF(A7=Alapadatok!$A$6,(($E$6+$G$6)/2),IF(A7=Alapadatok!$A$7,(($E$7+$G$7)/2),IF(A7=Alapadatok!$A$8,(($E$8+$G$8)/2),IF(A7=Alapadatok!$A$9,(($E$9+$G$9)/2),IF(A7=Alapadatok!$A$10,(($E$10+$G$10)/2),IF(A7=Alapadatok!$A$11,(($E$11+$G$11)/2),IF(A7=Alapadatok!$A$12,(($E$12+$G$12)/2),IF(A7=Alapadatok!$A$13,(($E$13+$G$13)/2),IF(A7=Alapadatok!$A$14,(($E$14+$G$14)/2),IF(A7=Alapadatok!$A$15,(($E$15+$G$15)/2),IF(A7=Alapadatok!$A$16,(($E$16+$G$16)/2),IF(A7=Alapadatok!$A$17,(($E$17+$G$17)/2),IF(A7=Alapadatok!$A$18,(($E$18+$G$18)/2),IF(A7=Alapadatok!$A$19,(($E$19+$G$19)/2),IF(A7=Alapadatok!$A$20,(($E$20+$G$20)/2),IF(A7=Alapadatok!$A$21,(($E$21+$G$21)/2),IF(A7=Alapadatok!$A$22,(($E$22+$G$22)/2),IF(A7=Alapadatok!$A$23,(($E$23+$G$23)/2),IF(A7=Alapadatok!$A$24,(($E$24+$G$24)/2),IF(A7=Alapadatok!$A$25,(($E$25+$G$25)/2),IF(A7=Alapadatok!$A$26,(($E$26+$G$26)/2),IF(A7=Alapadatok!$A$27,(($E$27+$G$27)/2),IF(A7=Alapadatok!$A$28,(($E$28+$G$28)/2),IF(A7=Alapadatok!$A$29,(($E$29+$G$29)/2),""))))))))))))))))))))))))))))</f>
        <v>3</v>
      </c>
      <c r="H43" s="33"/>
      <c r="I43" s="29">
        <f>IF(A7=Alapadatok!$A$2,(($S$2+$U$2)/2),IF(A7=Alapadatok!$A$3,(($S$3+$U$3)/2),IF(A7=Alapadatok!$A$4,(($S$4+$U$4)/2),IF(A7=Alapadatok!$A$5,(($S$5+$U$5)/2),IF(A7=Alapadatok!$A$6,(($S$6+$U$6)/2),IF(A7=Alapadatok!$A$7,(($S$7+$U$7)/2),IF(A7=Alapadatok!$A$8,(($S$8+$U$8)/2),IF(A7=Alapadatok!$A$9,(($S$9+$U$9)/2),IF(A7=Alapadatok!$A$10,(($S$10+$U$10)/2),IF(A7=Alapadatok!$A$11,(($S$11+$U$11)/2),IF(A7=Alapadatok!$A$12,(($S$12+$U$12)/2),IF(A7=Alapadatok!$A$13,(($S$13+$U$13)/2),IF(A7=Alapadatok!$A$14,(($S$14+$U$14)/2),IF(A7=Alapadatok!$A$15,(($S$15+$U$15)/2),IF(A7=Alapadatok!$A$16,(($S$16+$U$16)/2),IF(A7=Alapadatok!$A$17,(($S$17+$U$17)/2),IF(A7=Alapadatok!$A$18,(($S$18+$U$18)/2),IF(A7=Alapadatok!$A$19,(($S$19+$U$19)/2),IF(A7=Alapadatok!$A$20,(($S$20+$U$20)/2),IF(A7=Alapadatok!$A$21,(($S$21+$U$21)/2),IF(A7=Alapadatok!$A$22,(($S$22+$U$22)/2),IF(A7=Alapadatok!$A$23,(($S$23+$U$23)/2),IF(A7=Alapadatok!$A$24,(($S$24+$U$24)/2),IF(A7=Alapadatok!$A$25,(($S$25+$U$25)/2),IF(A7=Alapadatok!$A$26,(($S$26+$U$26)/2),IF(A7=Alapadatok!$A$27,(($S$27+$U$27)/2),IF(A7=Alapadatok!$A$28,(($S$28+$U$28)/2),IF(A7=Alapadatok!$A$29,(($S$29+$U$29)/2),""))))))))))))))))))))))))))))</f>
        <v>2</v>
      </c>
      <c r="J43" s="32"/>
      <c r="K43" s="29">
        <f>IF(A7=Alapadatok!$A$2,(($W$2+$Y$2)/2),IF(A7=Alapadatok!$A$3,(($W$3+$Y$3)/2),IF(A7=Alapadatok!$A$4,(($W$4+$Y$4)/2),IF(A7=Alapadatok!$A$5,(($W$5+$Y$5)/2),IF(A7=Alapadatok!$A$6,(($W$6+$Y$6)/2),IF(A7=Alapadatok!$A$7,(($W$7+$Y$7)/2),IF(A7=Alapadatok!$A$8,(($W$8+$Y$8)/2),IF(A7=Alapadatok!$A$9,(($W$9+$Y$9)/2),IF(A7=Alapadatok!$A$10,(($W$10+$Y$10)/2),IF(A7=Alapadatok!$A$11,(($W$11+$Y$11)/2),IF(A7=Alapadatok!$A$12,(($W$12+$Y$12)/2),IF(A7=Alapadatok!$A$13,(($W$13+$Y$13)/2),IF(A7=Alapadatok!$A$14,(($W$14+$Y$14)/2),IF(A7=Alapadatok!$A$15,(($W$15+$Y$15)/2),IF(A7=Alapadatok!$A$16,(($W$16+$Y$16)/2),IF(A7=Alapadatok!$A$17,(($W$17+$Y$17)/2),IF(A7=Alapadatok!$A$18,(($W$18+$Y$18)/2),IF(A7=Alapadatok!$A$19,(($W$19+$Y$19)/2),IF(A7=Alapadatok!$A$20,(($W$20+$Y$20)/2),IF(A7=Alapadatok!$A$21,(($W$21+$Y$21)/2),IF(A7=Alapadatok!$A$22,(($W$22+$Y$22)/2),IF(A7=Alapadatok!$A$23,(($W$23+$Y$23)/2),IF(A7=Alapadatok!$A$24,(($W$24+$Y$24)/2),IF(A7=Alapadatok!$A$25,(($W$25+$Y$25)/2),IF(A7=Alapadatok!$A$26,(($W$26+$Y$26)/2),IF(A7=Alapadatok!$A$27,(($W$27+$Y$27)/2),IF(A7=Alapadatok!$A$28,(($W$28+$Y$28)/2),IF(A7=Alapadatok!$A$29,(($W$29+$Y$29)/2),""))))))))))))))))))))))))))))</f>
        <v>1.5</v>
      </c>
      <c r="L43" s="29">
        <f>IF(A7=Alapadatok!$A$2,$AF$2,IF(A7=Alapadatok!$A$3,$AF$3,IF(A7=Alapadatok!$A$4,$AF$4,IF(A7=Alapadatok!$A$5,$AF$5,IF(A7=Alapadatok!$A$6,$AF$6,IF(A7=Alapadatok!$A$7,$AF$7,IF(A7=Alapadatok!$A$8,$AF$8,IF(A7=Alapadatok!$A$9,$AF$9,IF(A7=Alapadatok!$A$10,$AF$10,IF(A7=Alapadatok!$A$11,$AF$11,IF(A7=Alapadatok!$A$12,$AF$12,IF(A7=Alapadatok!$A$13,$AF$13,IF(A7=Alapadatok!$A$14,$AF$14,IF(A7=Alapadatok!$A$15,$AF$15,IF(A7=Alapadatok!$A$16,$AF$16,IF(A7=Alapadatok!$A$17,$AF$17,IF(A7=Alapadatok!$A$18,$AF$18,IF(A7=Alapadatok!$A$19,$AF$19,IF(A7=Alapadatok!$A$20,$AF$20,IF(A7=Alapadatok!$A$21,$AF$21,IF(A7=Alapadatok!$A$22,$AF$22,IF(A7=Alapadatok!$A$23,$AF$23,IF(A7=Alapadatok!$A$24,$AF$24,IF(A7=Alapadatok!$A$25,$AF$25,IF(A7=Alapadatok!$A$26,$AF$26,IF(A7=Alapadatok!$A$27,$AF$27,IF(A7=Alapadatok!$A$28,$AF$28,IF(A7=Alapadatok!$A$29,$AF$29,""))))))))))))))))))))))))))))</f>
        <v>3</v>
      </c>
      <c r="M43" s="33"/>
      <c r="N43" s="29">
        <f>IF(A7=Alapadatok!$A$2,$C$2,IF(A7=Alapadatok!$A$3,$C$3,IF(A7=Alapadatok!$A$4,$C$4,IF(A7=Alapadatok!$A$5,$C$5,IF(A7=Alapadatok!$A$6,$C$6,IF(A7=Alapadatok!$A$7,$C$7,IF(A7=Alapadatok!$A$8,$C$8,IF(A7=Alapadatok!$A$9,$C$9,IF(A7=Alapadatok!$A$10,$C$10,IF(A7=Alapadatok!$A$11,$C$11,IF(A7=Alapadatok!$A$12,$C$12,IF(A7=Alapadatok!$A$13,$C$13,IF(A7=Alapadatok!$A$14,$C$14,IF(A7=Alapadatok!$A$15,$C$15,IF(A7=Alapadatok!$A$16,$C$16,IF(A7=Alapadatok!$A$17,$C$17,IF(A7=Alapadatok!$A$18,$C$18,IF(A7=Alapadatok!$A$19,$C$19,IF(A7=Alapadatok!$A$20,$C$20,IF(A7=Alapadatok!$A$21,$C$21,IF(A7=Alapadatok!$A$22,$C$22,IF(A7=Alapadatok!$A$23,$C$23,IF(A7=Alapadatok!$A$24,$C$24,IF(A7=Alapadatok!$A$25,$C$25,IF(A7=Alapadatok!$A$26,$C$26,IF(A7=Alapadatok!$A$27,$C$27,IF(A7=Alapadatok!$A$28,$C$28,IF(A7=Alapadatok!$A$29,$C$29,""))))))))))))))))))))))))))))</f>
        <v>1</v>
      </c>
      <c r="O43" s="33"/>
      <c r="P43" s="60">
        <f>IF(A7=Alapadatok!$A$2,(($E$2+$G$2)/2),IF(A7=Alapadatok!$A$3,(($E$3+$G$3)/2),IF(A7=Alapadatok!$A$4,(($E$4+$G$4)/2),IF(A7=Alapadatok!$A$5,(($E$5+$G$5)/2),IF(A7=Alapadatok!$A$6,(($E$6+$G$6)/2),IF(A7=Alapadatok!$A$7,(($E$7+$G$7)/2),IF(A7=Alapadatok!$A$8,(($E$8+$G$8)/2),IF(A7=Alapadatok!$A$9,(($E$9+$G$9)/2),IF(A7=Alapadatok!$A$10,(($E$10+$G$10)/2),IF(A7=Alapadatok!$A$11,(($E$11+$G$11)/2),IF(A7=Alapadatok!$A$12,(($E$12+$G$12)/2),IF(A7=Alapadatok!$A$13,(($E$13+$G$13)/2),IF(A7=Alapadatok!$A$14,(($E$14+$G$14)/2),IF(A7=Alapadatok!$A$15,(($E$15+$G$15)/2),IF(A7=Alapadatok!$A$16,(($E$16+$G$16)/2),IF(A7=Alapadatok!$A$17,(($E$17+$G$17)/2),IF(A7=Alapadatok!$A$18,(($E$18+$G$18)/2),IF(A7=Alapadatok!$A$19,(($E$19+$G$19)/2),IF(A7=Alapadatok!$A$20,(($E$20+$G$20)/2),IF(A7=Alapadatok!$A$21,(($E$21+$G$21)/2),IF(A7=Alapadatok!$A$22,(($E$22+$G$22)/2),IF(A7=Alapadatok!$A$23,(($E$23+$G$23)/2),IF(A7=Alapadatok!$A$24,(($E$24+$G$24)/2),IF(A7=Alapadatok!$A$25,(($E$25+$G$25)/2),IF(A7=Alapadatok!$A$26,(($E$26+$G$26)/2),IF(A7=Alapadatok!$A$27,(($E$27+$G$27)/2),IF(A7=Alapadatok!$A$28,(($E$28+$G$28)/2),IF(A7=Alapadatok!$A$29,(($E$29+$G$29)/2),""))))))))))))))))))))))))))))</f>
        <v>3</v>
      </c>
    </row>
    <row r="44" spans="1:25" x14ac:dyDescent="0.2">
      <c r="A44" s="59" t="str">
        <f t="shared" si="8"/>
        <v>K.T.</v>
      </c>
      <c r="B44" s="31"/>
      <c r="C44" s="29">
        <f>IF(A8=Alapadatok!$A$2,(($L$2+$Q$2)/2),IF(A8=Alapadatok!$A$3,(($L$3+$Q$3)/2),IF(A8=Alapadatok!$A$4,(($L$4+$Q$4)/2),IF(A8=Alapadatok!$A$5,(($L$5+$Q$5)/2),IF(A8=Alapadatok!$A$6,(($L$6+$Q$6)/2),IF(A8=Alapadatok!$A$7,(($L$7+$Q$7)/2),IF(A8=Alapadatok!$A$8,(($L$8+$Q$8)/2),IF(A8=Alapadatok!$A$9,(($L$9+$Q$9)/2),IF(A8=Alapadatok!$A$10,(($L$10+$Q$10)/2),IF(A8=Alapadatok!$A$11,(($L$11+$Q$11)/2),IF(A8=Alapadatok!$A$12,(($L$12+$Q$12)/2),IF(A8=Alapadatok!$A$13,(($L$13+$Q$13)/2),IF(A8=Alapadatok!$A$14,(($L$14+$Q$14)/2),IF(A8=Alapadatok!$A$15,(($L$15+$Q$15)/2),IF(A8=Alapadatok!$A$16,(($L$16+$Q$16)/2),IF(A8=Alapadatok!$A$17,(($L$17+$Q$17)/2),IF(A8=Alapadatok!$A$18,(($L$18+$Q$18)/2),IF(A8=Alapadatok!$A$19,(($L$19+$Q$19)/2),IF(A8=Alapadatok!$A$20,(($L$20+$Q$20)/2),IF(A8=Alapadatok!$A$21,(($L$21+$Q$21)/2),IF(A8=Alapadatok!$A$22,(($L$22+$Q$22)/2),IF(A8=Alapadatok!$A$23,(($L$23+$Q$23)/2),IF(A8=Alapadatok!$A$24,(($L$24+$Q$24)/2),IF(A8=Alapadatok!$A$25,(($L$25+$Q$25)/2),IF(A8=Alapadatok!$A$26,(($L$26+$Q$26)/2),IF(A8=Alapadatok!$A$27,(($L$27+$Q$27)/2),IF(A8=Alapadatok!$A$28,(($L$28+$Q$28)/2),IF(A8=Alapadatok!$A$29,(($L$29+$Q$29)/2),""))))))))))))))))))))))))))))</f>
        <v>3</v>
      </c>
      <c r="D44" s="33"/>
      <c r="E44" s="29">
        <f>IF(A8=Alapadatok!$A$2,(($C$2+$AA$2+$AC$2)/3),IF(A8=Alapadatok!$A$3,(($C$3+$AA$3+$AC$3)/3),IF(A8=Alapadatok!$A$4,(($C$4+$AA$4+$AC$4)/3),IF(A8=Alapadatok!$A$5,(($C$5+$AA$5+$AC$5)/3),IF(A8=Alapadatok!$A$6,(($C$6+$AA$6+$AC$6)/3),IF(A8=Alapadatok!$A$7,(($C$7+$AA$7+$AC$7)/3),IF(A8=Alapadatok!$A$8,(($C$8+$AA$8+$AC$8)/3),IF(A8=Alapadatok!$A$9,(($C$9+$AA$9+$AC$9)/3),IF(A8=Alapadatok!$A$10,(($C$10+$AA$10+$AC$10)/3),IF(A8=Alapadatok!$A$11,(($C$11+$AA$11+$AC$11)/3),IF(A8=Alapadatok!$A$12,(($C$12+$AA$12+$AC$12)/3),IF(A8=Alapadatok!$A$13,(($C$13+$AA$13+$AC$13)/3),IF(A8=Alapadatok!$A$14,(($C$14+$AA$14+$AC$14)/3),IF(A8=Alapadatok!$A$15,(($C$15+$AA$15+$AC$15)/3),IF(A8=Alapadatok!$A$16,(($C$16+$AA$16+$AC$16)/3),IF(A8=Alapadatok!$A$17,(($C$17+$AA$17+$AC$17)/3),IF(A8=Alapadatok!$A$18,(($C$18+$AA$18+$AC$18)/3),IF(A8=Alapadatok!$A$19,(($C$19+$AA$19+$AC$19)/3),IF(A8=Alapadatok!$A$20,(($C$20+$AA$20+$AC$20)/3),IF(A8=Alapadatok!$A$21,(($C$21+$AA$21+$AC$21)/3),IF(A8=Alapadatok!$A$22,(($C$22+$AA$22+$AC$22)/3),IF(A8=Alapadatok!$A$23,(($C$23+$AA$23+$AC$23)/3),IF(A8=Alapadatok!$A$24,(($C$24+$AA$24+$AC$24)/3),IF(A8=Alapadatok!$A$25,(($C$25+$AA$25+$AC$25)/3),IF(A8=Alapadatok!$A$26,(($C$26+$AA$26+$AC$26)/3),IF(A8=Alapadatok!$A$27,(($C$27+$AA$27+$AC$27)/3),IF(A8=Alapadatok!$A$28,(($C$28+$AA$28+$AC$28)/3),IF(A8=Alapadatok!$A$29,(($C$29+$AA$29+$AC$29)/3),""))))))))))))))))))))))))))))</f>
        <v>2</v>
      </c>
      <c r="F44" s="33"/>
      <c r="G44" s="29">
        <f>IF(A8=Alapadatok!$A$2,(($E$2+$G$2)/2),IF(A8=Alapadatok!$A$3,(($E$3+$G$3)/2),IF(A8=Alapadatok!$A$4,(($E$4+$G$4)/2),IF(A8=Alapadatok!$A$5,(($E$5+$G$5)/2),IF(A8=Alapadatok!$A$6,(($E$6+$G$6)/2),IF(A8=Alapadatok!$A$7,(($E$7+$G$7)/2),IF(A8=Alapadatok!$A$8,(($E$8+$G$8)/2),IF(A8=Alapadatok!$A$9,(($E$9+$G$9)/2),IF(A8=Alapadatok!$A$10,(($E$10+$G$10)/2),IF(A8=Alapadatok!$A$11,(($E$11+$G$11)/2),IF(A8=Alapadatok!$A$12,(($E$12+$G$12)/2),IF(A8=Alapadatok!$A$13,(($E$13+$G$13)/2),IF(A8=Alapadatok!$A$14,(($E$14+$G$14)/2),IF(A8=Alapadatok!$A$15,(($E$15+$G$15)/2),IF(A8=Alapadatok!$A$16,(($E$16+$G$16)/2),IF(A8=Alapadatok!$A$17,(($E$17+$G$17)/2),IF(A8=Alapadatok!$A$18,(($E$18+$G$18)/2),IF(A8=Alapadatok!$A$19,(($E$19+$G$19)/2),IF(A8=Alapadatok!$A$20,(($E$20+$G$20)/2),IF(A8=Alapadatok!$A$21,(($E$21+$G$21)/2),IF(A8=Alapadatok!$A$22,(($E$22+$G$22)/2),IF(A8=Alapadatok!$A$23,(($E$23+$G$23)/2),IF(A8=Alapadatok!$A$24,(($E$24+$G$24)/2),IF(A8=Alapadatok!$A$25,(($E$25+$G$25)/2),IF(A8=Alapadatok!$A$26,(($E$26+$G$26)/2),IF(A8=Alapadatok!$A$27,(($E$27+$G$27)/2),IF(A8=Alapadatok!$A$28,(($E$28+$G$28)/2),IF(A8=Alapadatok!$A$29,(($E$29+$G$29)/2),""))))))))))))))))))))))))))))</f>
        <v>3.5</v>
      </c>
      <c r="H44" s="33"/>
      <c r="I44" s="29">
        <f>IF(A8=Alapadatok!$A$2,(($S$2+$U$2)/2),IF(A8=Alapadatok!$A$3,(($S$3+$U$3)/2),IF(A8=Alapadatok!$A$4,(($S$4+$U$4)/2),IF(A8=Alapadatok!$A$5,(($S$5+$U$5)/2),IF(A8=Alapadatok!$A$6,(($S$6+$U$6)/2),IF(A8=Alapadatok!$A$7,(($S$7+$U$7)/2),IF(A8=Alapadatok!$A$8,(($S$8+$U$8)/2),IF(A8=Alapadatok!$A$9,(($S$9+$U$9)/2),IF(A8=Alapadatok!$A$10,(($S$10+$U$10)/2),IF(A8=Alapadatok!$A$11,(($S$11+$U$11)/2),IF(A8=Alapadatok!$A$12,(($S$12+$U$12)/2),IF(A8=Alapadatok!$A$13,(($S$13+$U$13)/2),IF(A8=Alapadatok!$A$14,(($S$14+$U$14)/2),IF(A8=Alapadatok!$A$15,(($S$15+$U$15)/2),IF(A8=Alapadatok!$A$16,(($S$16+$U$16)/2),IF(A8=Alapadatok!$A$17,(($S$17+$U$17)/2),IF(A8=Alapadatok!$A$18,(($S$18+$U$18)/2),IF(A8=Alapadatok!$A$19,(($S$19+$U$19)/2),IF(A8=Alapadatok!$A$20,(($S$20+$U$20)/2),IF(A8=Alapadatok!$A$21,(($S$21+$U$21)/2),IF(A8=Alapadatok!$A$22,(($S$22+$U$22)/2),IF(A8=Alapadatok!$A$23,(($S$23+$U$23)/2),IF(A8=Alapadatok!$A$24,(($S$24+$U$24)/2),IF(A8=Alapadatok!$A$25,(($S$25+$U$25)/2),IF(A8=Alapadatok!$A$26,(($S$26+$U$26)/2),IF(A8=Alapadatok!$A$27,(($S$27+$U$27)/2),IF(A8=Alapadatok!$A$28,(($S$28+$U$28)/2),IF(A8=Alapadatok!$A$29,(($S$29+$U$29)/2),""))))))))))))))))))))))))))))</f>
        <v>2.5</v>
      </c>
      <c r="J44" s="32"/>
      <c r="K44" s="29">
        <f>IF(A8=Alapadatok!$A$2,(($W$2+$Y$2)/2),IF(A8=Alapadatok!$A$3,(($W$3+$Y$3)/2),IF(A8=Alapadatok!$A$4,(($W$4+$Y$4)/2),IF(A8=Alapadatok!$A$5,(($W$5+$Y$5)/2),IF(A8=Alapadatok!$A$6,(($W$6+$Y$6)/2),IF(A8=Alapadatok!$A$7,(($W$7+$Y$7)/2),IF(A8=Alapadatok!$A$8,(($W$8+$Y$8)/2),IF(A8=Alapadatok!$A$9,(($W$9+$Y$9)/2),IF(A8=Alapadatok!$A$10,(($W$10+$Y$10)/2),IF(A8=Alapadatok!$A$11,(($W$11+$Y$11)/2),IF(A8=Alapadatok!$A$12,(($W$12+$Y$12)/2),IF(A8=Alapadatok!$A$13,(($W$13+$Y$13)/2),IF(A8=Alapadatok!$A$14,(($W$14+$Y$14)/2),IF(A8=Alapadatok!$A$15,(($W$15+$Y$15)/2),IF(A8=Alapadatok!$A$16,(($W$16+$Y$16)/2),IF(A8=Alapadatok!$A$17,(($W$17+$Y$17)/2),IF(A8=Alapadatok!$A$18,(($W$18+$Y$18)/2),IF(A8=Alapadatok!$A$19,(($W$19+$Y$19)/2),IF(A8=Alapadatok!$A$20,(($W$20+$Y$20)/2),IF(A8=Alapadatok!$A$21,(($W$21+$Y$21)/2),IF(A8=Alapadatok!$A$22,(($W$22+$Y$22)/2),IF(A8=Alapadatok!$A$23,(($W$23+$Y$23)/2),IF(A8=Alapadatok!$A$24,(($W$24+$Y$24)/2),IF(A8=Alapadatok!$A$25,(($W$25+$Y$25)/2),IF(A8=Alapadatok!$A$26,(($W$26+$Y$26)/2),IF(A8=Alapadatok!$A$27,(($W$27+$Y$27)/2),IF(A8=Alapadatok!$A$28,(($W$28+$Y$28)/2),IF(A8=Alapadatok!$A$29,(($W$29+$Y$29)/2),""))))))))))))))))))))))))))))</f>
        <v>3.5</v>
      </c>
      <c r="L44" s="29">
        <f>IF(A8=Alapadatok!$A$2,$AF$2,IF(A8=Alapadatok!$A$3,$AF$3,IF(A8=Alapadatok!$A$4,$AF$4,IF(A8=Alapadatok!$A$5,$AF$5,IF(A8=Alapadatok!$A$6,$AF$6,IF(A8=Alapadatok!$A$7,$AF$7,IF(A8=Alapadatok!$A$8,$AF$8,IF(A8=Alapadatok!$A$9,$AF$9,IF(A8=Alapadatok!$A$10,$AF$10,IF(A8=Alapadatok!$A$11,$AF$11,IF(A8=Alapadatok!$A$12,$AF$12,IF(A8=Alapadatok!$A$13,$AF$13,IF(A8=Alapadatok!$A$14,$AF$14,IF(A8=Alapadatok!$A$15,$AF$15,IF(A8=Alapadatok!$A$16,$AF$16,IF(A8=Alapadatok!$A$17,$AF$17,IF(A8=Alapadatok!$A$18,$AF$18,IF(A8=Alapadatok!$A$19,$AF$19,IF(A8=Alapadatok!$A$20,$AF$20,IF(A8=Alapadatok!$A$21,$AF$21,IF(A8=Alapadatok!$A$22,$AF$22,IF(A8=Alapadatok!$A$23,$AF$23,IF(A8=Alapadatok!$A$24,$AF$24,IF(A8=Alapadatok!$A$25,$AF$25,IF(A8=Alapadatok!$A$26,$AF$26,IF(A8=Alapadatok!$A$27,$AF$27,IF(A8=Alapadatok!$A$28,$AF$28,IF(A8=Alapadatok!$A$29,$AF$29,""))))))))))))))))))))))))))))</f>
        <v>3</v>
      </c>
      <c r="M44" s="33"/>
      <c r="N44" s="29">
        <f>IF(A8=Alapadatok!$A$2,$C$2,IF(A8=Alapadatok!$A$3,$C$3,IF(A8=Alapadatok!$A$4,$C$4,IF(A8=Alapadatok!$A$5,$C$5,IF(A8=Alapadatok!$A$6,$C$6,IF(A8=Alapadatok!$A$7,$C$7,IF(A8=Alapadatok!$A$8,$C$8,IF(A8=Alapadatok!$A$9,$C$9,IF(A8=Alapadatok!$A$10,$C$10,IF(A8=Alapadatok!$A$11,$C$11,IF(A8=Alapadatok!$A$12,$C$12,IF(A8=Alapadatok!$A$13,$C$13,IF(A8=Alapadatok!$A$14,$C$14,IF(A8=Alapadatok!$A$15,$C$15,IF(A8=Alapadatok!$A$16,$C$16,IF(A8=Alapadatok!$A$17,$C$17,IF(A8=Alapadatok!$A$18,$C$18,IF(A8=Alapadatok!$A$19,$C$19,IF(A8=Alapadatok!$A$20,$C$20,IF(A8=Alapadatok!$A$21,$C$21,IF(A8=Alapadatok!$A$22,$C$22,IF(A8=Alapadatok!$A$23,$C$23,IF(A8=Alapadatok!$A$24,$C$24,IF(A8=Alapadatok!$A$25,$C$25,IF(A8=Alapadatok!$A$26,$C$26,IF(A8=Alapadatok!$A$27,$C$27,IF(A8=Alapadatok!$A$28,$C$28,IF(A8=Alapadatok!$A$29,$C$29,""))))))))))))))))))))))))))))</f>
        <v>2</v>
      </c>
      <c r="O44" s="33"/>
      <c r="P44" s="60">
        <f>IF(A8=Alapadatok!$A$2,(($E$2+$G$2)/2),IF(A8=Alapadatok!$A$3,(($E$3+$G$3)/2),IF(A8=Alapadatok!$A$4,(($E$4+$G$4)/2),IF(A8=Alapadatok!$A$5,(($E$5+$G$5)/2),IF(A8=Alapadatok!$A$6,(($E$6+$G$6)/2),IF(A8=Alapadatok!$A$7,(($E$7+$G$7)/2),IF(A8=Alapadatok!$A$8,(($E$8+$G$8)/2),IF(A8=Alapadatok!$A$9,(($E$9+$G$9)/2),IF(A8=Alapadatok!$A$10,(($E$10+$G$10)/2),IF(A8=Alapadatok!$A$11,(($E$11+$G$11)/2),IF(A8=Alapadatok!$A$12,(($E$12+$G$12)/2),IF(A8=Alapadatok!$A$13,(($E$13+$G$13)/2),IF(A8=Alapadatok!$A$14,(($E$14+$G$14)/2),IF(A8=Alapadatok!$A$15,(($E$15+$G$15)/2),IF(A8=Alapadatok!$A$16,(($E$16+$G$16)/2),IF(A8=Alapadatok!$A$17,(($E$17+$G$17)/2),IF(A8=Alapadatok!$A$18,(($E$18+$G$18)/2),IF(A8=Alapadatok!$A$19,(($E$19+$G$19)/2),IF(A8=Alapadatok!$A$20,(($E$20+$G$20)/2),IF(A8=Alapadatok!$A$21,(($E$21+$G$21)/2),IF(A8=Alapadatok!$A$22,(($E$22+$G$22)/2),IF(A8=Alapadatok!$A$23,(($E$23+$G$23)/2),IF(A8=Alapadatok!$A$24,(($E$24+$G$24)/2),IF(A8=Alapadatok!$A$25,(($E$25+$G$25)/2),IF(A8=Alapadatok!$A$26,(($E$26+$G$26)/2),IF(A8=Alapadatok!$A$27,(($E$27+$G$27)/2),IF(A8=Alapadatok!$A$28,(($E$28+$G$28)/2),IF(A8=Alapadatok!$A$29,(($E$29+$G$29)/2),""))))))))))))))))))))))))))))</f>
        <v>3.5</v>
      </c>
    </row>
    <row r="45" spans="1:25" x14ac:dyDescent="0.2">
      <c r="A45" s="59" t="str">
        <f t="shared" si="8"/>
        <v>S.Z.</v>
      </c>
      <c r="B45" s="31"/>
      <c r="C45" s="29">
        <f>IF(A9=Alapadatok!$A$2,(($L$2+$Q$2)/2),IF(A9=Alapadatok!$A$3,(($L$3+$Q$3)/2),IF(A9=Alapadatok!$A$4,(($L$4+$Q$4)/2),IF(A9=Alapadatok!$A$5,(($L$5+$Q$5)/2),IF(A9=Alapadatok!$A$6,(($L$6+$Q$6)/2),IF(A9=Alapadatok!$A$7,(($L$7+$Q$7)/2),IF(A9=Alapadatok!$A$8,(($L$8+$Q$8)/2),IF(A9=Alapadatok!$A$9,(($L$9+$Q$9)/2),IF(A9=Alapadatok!$A$10,(($L$10+$Q$10)/2),IF(A9=Alapadatok!$A$11,(($L$11+$Q$11)/2),IF(A9=Alapadatok!$A$12,(($L$12+$Q$12)/2),IF(A9=Alapadatok!$A$13,(($L$13+$Q$13)/2),IF(A9=Alapadatok!$A$14,(($L$14+$Q$14)/2),IF(A9=Alapadatok!$A$15,(($L$15+$Q$15)/2),IF(A9=Alapadatok!$A$16,(($L$16+$Q$16)/2),IF(A9=Alapadatok!$A$17,(($L$17+$Q$17)/2),IF(A9=Alapadatok!$A$18,(($L$18+$Q$18)/2),IF(A9=Alapadatok!$A$19,(($L$19+$Q$19)/2),IF(A9=Alapadatok!$A$20,(($L$20+$Q$20)/2),IF(A9=Alapadatok!$A$21,(($L$21+$Q$21)/2),IF(A9=Alapadatok!$A$22,(($L$22+$Q$22)/2),IF(A9=Alapadatok!$A$23,(($L$23+$Q$23)/2),IF(A9=Alapadatok!$A$24,(($L$24+$Q$24)/2),IF(A9=Alapadatok!$A$25,(($L$25+$Q$25)/2),IF(A9=Alapadatok!$A$26,(($L$26+$Q$26)/2),IF(A9=Alapadatok!$A$27,(($L$27+$Q$27)/2),IF(A9=Alapadatok!$A$28,(($L$28+$Q$28)/2),IF(A9=Alapadatok!$A$29,(($L$29+$Q$29)/2),""))))))))))))))))))))))))))))</f>
        <v>2.75</v>
      </c>
      <c r="D45" s="33"/>
      <c r="E45" s="29">
        <f>IF(A9=Alapadatok!$A$2,(($C$2+$AA$2+$AC$2)/3),IF(A9=Alapadatok!$A$3,(($C$3+$AA$3+$AC$3)/3),IF(A9=Alapadatok!$A$4,(($C$4+$AA$4+$AC$4)/3),IF(A9=Alapadatok!$A$5,(($C$5+$AA$5+$AC$5)/3),IF(A9=Alapadatok!$A$6,(($C$6+$AA$6+$AC$6)/3),IF(A9=Alapadatok!$A$7,(($C$7+$AA$7+$AC$7)/3),IF(A9=Alapadatok!$A$8,(($C$8+$AA$8+$AC$8)/3),IF(A9=Alapadatok!$A$9,(($C$9+$AA$9+$AC$9)/3),IF(A9=Alapadatok!$A$10,(($C$10+$AA$10+$AC$10)/3),IF(A9=Alapadatok!$A$11,(($C$11+$AA$11+$AC$11)/3),IF(A9=Alapadatok!$A$12,(($C$12+$AA$12+$AC$12)/3),IF(A9=Alapadatok!$A$13,(($C$13+$AA$13+$AC$13)/3),IF(A9=Alapadatok!$A$14,(($C$14+$AA$14+$AC$14)/3),IF(A9=Alapadatok!$A$15,(($C$15+$AA$15+$AC$15)/3),IF(A9=Alapadatok!$A$16,(($C$16+$AA$16+$AC$16)/3),IF(A9=Alapadatok!$A$17,(($C$17+$AA$17+$AC$17)/3),IF(A9=Alapadatok!$A$18,(($C$18+$AA$18+$AC$18)/3),IF(A9=Alapadatok!$A$19,(($C$19+$AA$19+$AC$19)/3),IF(A9=Alapadatok!$A$20,(($C$20+$AA$20+$AC$20)/3),IF(A9=Alapadatok!$A$21,(($C$21+$AA$21+$AC$21)/3),IF(A9=Alapadatok!$A$22,(($C$22+$AA$22+$AC$22)/3),IF(A9=Alapadatok!$A$23,(($C$23+$AA$23+$AC$23)/3),IF(A9=Alapadatok!$A$24,(($C$24+$AA$24+$AC$24)/3),IF(A9=Alapadatok!$A$25,(($C$25+$AA$25+$AC$25)/3),IF(A9=Alapadatok!$A$26,(($C$26+$AA$26+$AC$26)/3),IF(A9=Alapadatok!$A$27,(($C$27+$AA$27+$AC$27)/3),IF(A9=Alapadatok!$A$28,(($C$28+$AA$28+$AC$28)/3),IF(A9=Alapadatok!$A$29,(($C$29+$AA$29+$AC$29)/3),""))))))))))))))))))))))))))))</f>
        <v>1.6666666666666667</v>
      </c>
      <c r="F45" s="33"/>
      <c r="G45" s="29">
        <f>IF(A9=Alapadatok!$A$2,(($E$2+$G$2)/2),IF(A9=Alapadatok!$A$3,(($E$3+$G$3)/2),IF(A9=Alapadatok!$A$4,(($E$4+$G$4)/2),IF(A9=Alapadatok!$A$5,(($E$5+$G$5)/2),IF(A9=Alapadatok!$A$6,(($E$6+$G$6)/2),IF(A9=Alapadatok!$A$7,(($E$7+$G$7)/2),IF(A9=Alapadatok!$A$8,(($E$8+$G$8)/2),IF(A9=Alapadatok!$A$9,(($E$9+$G$9)/2),IF(A9=Alapadatok!$A$10,(($E$10+$G$10)/2),IF(A9=Alapadatok!$A$11,(($E$11+$G$11)/2),IF(A9=Alapadatok!$A$12,(($E$12+$G$12)/2),IF(A9=Alapadatok!$A$13,(($E$13+$G$13)/2),IF(A9=Alapadatok!$A$14,(($E$14+$G$14)/2),IF(A9=Alapadatok!$A$15,(($E$15+$G$15)/2),IF(A9=Alapadatok!$A$16,(($E$16+$G$16)/2),IF(A9=Alapadatok!$A$17,(($E$17+$G$17)/2),IF(A9=Alapadatok!$A$18,(($E$18+$G$18)/2),IF(A9=Alapadatok!$A$19,(($E$19+$G$19)/2),IF(A9=Alapadatok!$A$20,(($E$20+$G$20)/2),IF(A9=Alapadatok!$A$21,(($E$21+$G$21)/2),IF(A9=Alapadatok!$A$22,(($E$22+$G$22)/2),IF(A9=Alapadatok!$A$23,(($E$23+$G$23)/2),IF(A9=Alapadatok!$A$24,(($E$24+$G$24)/2),IF(A9=Alapadatok!$A$25,(($E$25+$G$25)/2),IF(A9=Alapadatok!$A$26,(($E$26+$G$26)/2),IF(A9=Alapadatok!$A$27,(($E$27+$G$27)/2),IF(A9=Alapadatok!$A$28,(($E$28+$G$28)/2),IF(A9=Alapadatok!$A$29,(($E$29+$G$29)/2),""))))))))))))))))))))))))))))</f>
        <v>3</v>
      </c>
      <c r="H45" s="33"/>
      <c r="I45" s="29">
        <f>IF(A9=Alapadatok!$A$2,(($S$2+$U$2)/2),IF(A9=Alapadatok!$A$3,(($S$3+$U$3)/2),IF(A9=Alapadatok!$A$4,(($S$4+$U$4)/2),IF(A9=Alapadatok!$A$5,(($S$5+$U$5)/2),IF(A9=Alapadatok!$A$6,(($S$6+$U$6)/2),IF(A9=Alapadatok!$A$7,(($S$7+$U$7)/2),IF(A9=Alapadatok!$A$8,(($S$8+$U$8)/2),IF(A9=Alapadatok!$A$9,(($S$9+$U$9)/2),IF(A9=Alapadatok!$A$10,(($S$10+$U$10)/2),IF(A9=Alapadatok!$A$11,(($S$11+$U$11)/2),IF(A9=Alapadatok!$A$12,(($S$12+$U$12)/2),IF(A9=Alapadatok!$A$13,(($S$13+$U$13)/2),IF(A9=Alapadatok!$A$14,(($S$14+$U$14)/2),IF(A9=Alapadatok!$A$15,(($S$15+$U$15)/2),IF(A9=Alapadatok!$A$16,(($S$16+$U$16)/2),IF(A9=Alapadatok!$A$17,(($S$17+$U$17)/2),IF(A9=Alapadatok!$A$18,(($S$18+$U$18)/2),IF(A9=Alapadatok!$A$19,(($S$19+$U$19)/2),IF(A9=Alapadatok!$A$20,(($S$20+$U$20)/2),IF(A9=Alapadatok!$A$21,(($S$21+$U$21)/2),IF(A9=Alapadatok!$A$22,(($S$22+$U$22)/2),IF(A9=Alapadatok!$A$23,(($S$23+$U$23)/2),IF(A9=Alapadatok!$A$24,(($S$24+$U$24)/2),IF(A9=Alapadatok!$A$25,(($S$25+$U$25)/2),IF(A9=Alapadatok!$A$26,(($S$26+$U$26)/2),IF(A9=Alapadatok!$A$27,(($S$27+$U$27)/2),IF(A9=Alapadatok!$A$28,(($S$28+$U$28)/2),IF(A9=Alapadatok!$A$29,(($S$29+$U$29)/2),""))))))))))))))))))))))))))))</f>
        <v>1.5</v>
      </c>
      <c r="J45" s="32"/>
      <c r="K45" s="29">
        <f>IF(A9=Alapadatok!$A$2,(($W$2+$Y$2)/2),IF(A9=Alapadatok!$A$3,(($W$3+$Y$3)/2),IF(A9=Alapadatok!$A$4,(($W$4+$Y$4)/2),IF(A9=Alapadatok!$A$5,(($W$5+$Y$5)/2),IF(A9=Alapadatok!$A$6,(($W$6+$Y$6)/2),IF(A9=Alapadatok!$A$7,(($W$7+$Y$7)/2),IF(A9=Alapadatok!$A$8,(($W$8+$Y$8)/2),IF(A9=Alapadatok!$A$9,(($W$9+$Y$9)/2),IF(A9=Alapadatok!$A$10,(($W$10+$Y$10)/2),IF(A9=Alapadatok!$A$11,(($W$11+$Y$11)/2),IF(A9=Alapadatok!$A$12,(($W$12+$Y$12)/2),IF(A9=Alapadatok!$A$13,(($W$13+$Y$13)/2),IF(A9=Alapadatok!$A$14,(($W$14+$Y$14)/2),IF(A9=Alapadatok!$A$15,(($W$15+$Y$15)/2),IF(A9=Alapadatok!$A$16,(($W$16+$Y$16)/2),IF(A9=Alapadatok!$A$17,(($W$17+$Y$17)/2),IF(A9=Alapadatok!$A$18,(($W$18+$Y$18)/2),IF(A9=Alapadatok!$A$19,(($W$19+$Y$19)/2),IF(A9=Alapadatok!$A$20,(($W$20+$Y$20)/2),IF(A9=Alapadatok!$A$21,(($W$21+$Y$21)/2),IF(A9=Alapadatok!$A$22,(($W$22+$Y$22)/2),IF(A9=Alapadatok!$A$23,(($W$23+$Y$23)/2),IF(A9=Alapadatok!$A$24,(($W$24+$Y$24)/2),IF(A9=Alapadatok!$A$25,(($W$25+$Y$25)/2),IF(A9=Alapadatok!$A$26,(($W$26+$Y$26)/2),IF(A9=Alapadatok!$A$27,(($W$27+$Y$27)/2),IF(A9=Alapadatok!$A$28,(($W$28+$Y$28)/2),IF(A9=Alapadatok!$A$29,(($W$29+$Y$29)/2),""))))))))))))))))))))))))))))</f>
        <v>1.5</v>
      </c>
      <c r="L45" s="29">
        <f>IF(A9=Alapadatok!$A$2,$AF$2,IF(A9=Alapadatok!$A$3,$AF$3,IF(A9=Alapadatok!$A$4,$AF$4,IF(A9=Alapadatok!$A$5,$AF$5,IF(A9=Alapadatok!$A$6,$AF$6,IF(A9=Alapadatok!$A$7,$AF$7,IF(A9=Alapadatok!$A$8,$AF$8,IF(A9=Alapadatok!$A$9,$AF$9,IF(A9=Alapadatok!$A$10,$AF$10,IF(A9=Alapadatok!$A$11,$AF$11,IF(A9=Alapadatok!$A$12,$AF$12,IF(A9=Alapadatok!$A$13,$AF$13,IF(A9=Alapadatok!$A$14,$AF$14,IF(A9=Alapadatok!$A$15,$AF$15,IF(A9=Alapadatok!$A$16,$AF$16,IF(A9=Alapadatok!$A$17,$AF$17,IF(A9=Alapadatok!$A$18,$AF$18,IF(A9=Alapadatok!$A$19,$AF$19,IF(A9=Alapadatok!$A$20,$AF$20,IF(A9=Alapadatok!$A$21,$AF$21,IF(A9=Alapadatok!$A$22,$AF$22,IF(A9=Alapadatok!$A$23,$AF$23,IF(A9=Alapadatok!$A$24,$AF$24,IF(A9=Alapadatok!$A$25,$AF$25,IF(A9=Alapadatok!$A$26,$AF$26,IF(A9=Alapadatok!$A$27,$AF$27,IF(A9=Alapadatok!$A$28,$AF$28,IF(A9=Alapadatok!$A$29,$AF$29,""))))))))))))))))))))))))))))</f>
        <v>2</v>
      </c>
      <c r="M45" s="33"/>
      <c r="N45" s="29">
        <f>IF(A9=Alapadatok!$A$2,$C$2,IF(A9=Alapadatok!$A$3,$C$3,IF(A9=Alapadatok!$A$4,$C$4,IF(A9=Alapadatok!$A$5,$C$5,IF(A9=Alapadatok!$A$6,$C$6,IF(A9=Alapadatok!$A$7,$C$7,IF(A9=Alapadatok!$A$8,$C$8,IF(A9=Alapadatok!$A$9,$C$9,IF(A9=Alapadatok!$A$10,$C$10,IF(A9=Alapadatok!$A$11,$C$11,IF(A9=Alapadatok!$A$12,$C$12,IF(A9=Alapadatok!$A$13,$C$13,IF(A9=Alapadatok!$A$14,$C$14,IF(A9=Alapadatok!$A$15,$C$15,IF(A9=Alapadatok!$A$16,$C$16,IF(A9=Alapadatok!$A$17,$C$17,IF(A9=Alapadatok!$A$18,$C$18,IF(A9=Alapadatok!$A$19,$C$19,IF(A9=Alapadatok!$A$20,$C$20,IF(A9=Alapadatok!$A$21,$C$21,IF(A9=Alapadatok!$A$22,$C$22,IF(A9=Alapadatok!$A$23,$C$23,IF(A9=Alapadatok!$A$24,$C$24,IF(A9=Alapadatok!$A$25,$C$25,IF(A9=Alapadatok!$A$26,$C$26,IF(A9=Alapadatok!$A$27,$C$27,IF(A9=Alapadatok!$A$28,$C$28,IF(A9=Alapadatok!$A$29,$C$29,""))))))))))))))))))))))))))))</f>
        <v>1</v>
      </c>
      <c r="O45" s="33"/>
      <c r="P45" s="60">
        <f>IF(A9=Alapadatok!$A$2,(($E$2+$G$2)/2),IF(A9=Alapadatok!$A$3,(($E$3+$G$3)/2),IF(A9=Alapadatok!$A$4,(($E$4+$G$4)/2),IF(A9=Alapadatok!$A$5,(($E$5+$G$5)/2),IF(A9=Alapadatok!$A$6,(($E$6+$G$6)/2),IF(A9=Alapadatok!$A$7,(($E$7+$G$7)/2),IF(A9=Alapadatok!$A$8,(($E$8+$G$8)/2),IF(A9=Alapadatok!$A$9,(($E$9+$G$9)/2),IF(A9=Alapadatok!$A$10,(($E$10+$G$10)/2),IF(A9=Alapadatok!$A$11,(($E$11+$G$11)/2),IF(A9=Alapadatok!$A$12,(($E$12+$G$12)/2),IF(A9=Alapadatok!$A$13,(($E$13+$G$13)/2),IF(A9=Alapadatok!$A$14,(($E$14+$G$14)/2),IF(A9=Alapadatok!$A$15,(($E$15+$G$15)/2),IF(A9=Alapadatok!$A$16,(($E$16+$G$16)/2),IF(A9=Alapadatok!$A$17,(($E$17+$G$17)/2),IF(A9=Alapadatok!$A$18,(($E$18+$G$18)/2),IF(A9=Alapadatok!$A$19,(($E$19+$G$19)/2),IF(A9=Alapadatok!$A$20,(($E$20+$G$20)/2),IF(A9=Alapadatok!$A$21,(($E$21+$G$21)/2),IF(A9=Alapadatok!$A$22,(($E$22+$G$22)/2),IF(A9=Alapadatok!$A$23,(($E$23+$G$23)/2),IF(A9=Alapadatok!$A$24,(($E$24+$G$24)/2),IF(A9=Alapadatok!$A$25,(($E$25+$G$25)/2),IF(A9=Alapadatok!$A$26,(($E$26+$G$26)/2),IF(A9=Alapadatok!$A$27,(($E$27+$G$27)/2),IF(A9=Alapadatok!$A$28,(($E$28+$G$28)/2),IF(A9=Alapadatok!$A$29,(($E$29+$G$29)/2),""))))))))))))))))))))))))))))</f>
        <v>3</v>
      </c>
    </row>
    <row r="46" spans="1:25" x14ac:dyDescent="0.2">
      <c r="A46" s="59" t="str">
        <f t="shared" si="8"/>
        <v>Ko.Z.</v>
      </c>
      <c r="B46" s="31"/>
      <c r="C46" s="29">
        <f>IF(A10=Alapadatok!$A$2,(($L$2+$Q$2)/2),IF(A10=Alapadatok!$A$3,(($L$3+$Q$3)/2),IF(A10=Alapadatok!$A$4,(($L$4+$Q$4)/2),IF(A10=Alapadatok!$A$5,(($L$5+$Q$5)/2),IF(A10=Alapadatok!$A$6,(($L$6+$Q$6)/2),IF(A10=Alapadatok!$A$7,(($L$7+$Q$7)/2),IF(A10=Alapadatok!$A$8,(($L$8+$Q$8)/2),IF(A10=Alapadatok!$A$9,(($L$9+$Q$9)/2),IF(A10=Alapadatok!$A$10,(($L$10+$Q$10)/2),IF(A10=Alapadatok!$A$11,(($L$11+$Q$11)/2),IF(A10=Alapadatok!$A$12,(($L$12+$Q$12)/2),IF(A10=Alapadatok!$A$13,(($L$13+$Q$13)/2),IF(A10=Alapadatok!$A$14,(($L$14+$Q$14)/2),IF(A10=Alapadatok!$A$15,(($L$15+$Q$15)/2),IF(A10=Alapadatok!$A$16,(($L$16+$Q$16)/2),IF(A10=Alapadatok!$A$17,(($L$17+$Q$17)/2),IF(A10=Alapadatok!$A$18,(($L$18+$Q$18)/2),IF(A10=Alapadatok!$A$19,(($L$19+$Q$19)/2),IF(A10=Alapadatok!$A$20,(($L$20+$Q$20)/2),IF(A10=Alapadatok!$A$21,(($L$21+$Q$21)/2),IF(A10=Alapadatok!$A$22,(($L$22+$Q$22)/2),IF(A10=Alapadatok!$A$23,(($L$23+$Q$23)/2),IF(A10=Alapadatok!$A$24,(($L$24+$Q$24)/2),IF(A10=Alapadatok!$A$25,(($L$25+$Q$25)/2),IF(A10=Alapadatok!$A$26,(($L$26+$Q$26)/2),IF(A10=Alapadatok!$A$27,(($L$27+$Q$27)/2),IF(A10=Alapadatok!$A$28,(($L$28+$Q$28)/2),IF(A10=Alapadatok!$A$29,(($L$29+$Q$29)/2),""))))))))))))))))))))))))))))</f>
        <v>2.25</v>
      </c>
      <c r="D46" s="33"/>
      <c r="E46" s="29">
        <f>IF(A10=Alapadatok!$A$2,(($C$2+$AA$2+$AC$2)/3),IF(A10=Alapadatok!$A$3,(($C$3+$AA$3+$AC$3)/3),IF(A10=Alapadatok!$A$4,(($C$4+$AA$4+$AC$4)/3),IF(A10=Alapadatok!$A$5,(($C$5+$AA$5+$AC$5)/3),IF(A10=Alapadatok!$A$6,(($C$6+$AA$6+$AC$6)/3),IF(A10=Alapadatok!$A$7,(($C$7+$AA$7+$AC$7)/3),IF(A10=Alapadatok!$A$8,(($C$8+$AA$8+$AC$8)/3),IF(A10=Alapadatok!$A$9,(($C$9+$AA$9+$AC$9)/3),IF(A10=Alapadatok!$A$10,(($C$10+$AA$10+$AC$10)/3),IF(A10=Alapadatok!$A$11,(($C$11+$AA$11+$AC$11)/3),IF(A10=Alapadatok!$A$12,(($C$12+$AA$12+$AC$12)/3),IF(A10=Alapadatok!$A$13,(($C$13+$AA$13+$AC$13)/3),IF(A10=Alapadatok!$A$14,(($C$14+$AA$14+$AC$14)/3),IF(A10=Alapadatok!$A$15,(($C$15+$AA$15+$AC$15)/3),IF(A10=Alapadatok!$A$16,(($C$16+$AA$16+$AC$16)/3),IF(A10=Alapadatok!$A$17,(($C$17+$AA$17+$AC$17)/3),IF(A10=Alapadatok!$A$18,(($C$18+$AA$18+$AC$18)/3),IF(A10=Alapadatok!$A$19,(($C$19+$AA$19+$AC$19)/3),IF(A10=Alapadatok!$A$20,(($C$20+$AA$20+$AC$20)/3),IF(A10=Alapadatok!$A$21,(($C$21+$AA$21+$AC$21)/3),IF(A10=Alapadatok!$A$22,(($C$22+$AA$22+$AC$22)/3),IF(A10=Alapadatok!$A$23,(($C$23+$AA$23+$AC$23)/3),IF(A10=Alapadatok!$A$24,(($C$24+$AA$24+$AC$24)/3),IF(A10=Alapadatok!$A$25,(($C$25+$AA$25+$AC$25)/3),IF(A10=Alapadatok!$A$26,(($C$26+$AA$26+$AC$26)/3),IF(A10=Alapadatok!$A$27,(($C$27+$AA$27+$AC$27)/3),IF(A10=Alapadatok!$A$28,(($C$28+$AA$28+$AC$28)/3),IF(A10=Alapadatok!$A$29,(($C$29+$AA$29+$AC$29)/3),""))))))))))))))))))))))))))))</f>
        <v>1</v>
      </c>
      <c r="F46" s="33"/>
      <c r="G46" s="29">
        <f>IF(A10=Alapadatok!$A$2,(($E$2+$G$2)/2),IF(A10=Alapadatok!$A$3,(($E$3+$G$3)/2),IF(A10=Alapadatok!$A$4,(($E$4+$G$4)/2),IF(A10=Alapadatok!$A$5,(($E$5+$G$5)/2),IF(A10=Alapadatok!$A$6,(($E$6+$G$6)/2),IF(A10=Alapadatok!$A$7,(($E$7+$G$7)/2),IF(A10=Alapadatok!$A$8,(($E$8+$G$8)/2),IF(A10=Alapadatok!$A$9,(($E$9+$G$9)/2),IF(A10=Alapadatok!$A$10,(($E$10+$G$10)/2),IF(A10=Alapadatok!$A$11,(($E$11+$G$11)/2),IF(A10=Alapadatok!$A$12,(($E$12+$G$12)/2),IF(A10=Alapadatok!$A$13,(($E$13+$G$13)/2),IF(A10=Alapadatok!$A$14,(($E$14+$G$14)/2),IF(A10=Alapadatok!$A$15,(($E$15+$G$15)/2),IF(A10=Alapadatok!$A$16,(($E$16+$G$16)/2),IF(A10=Alapadatok!$A$17,(($E$17+$G$17)/2),IF(A10=Alapadatok!$A$18,(($E$18+$G$18)/2),IF(A10=Alapadatok!$A$19,(($E$19+$G$19)/2),IF(A10=Alapadatok!$A$20,(($E$20+$G$20)/2),IF(A10=Alapadatok!$A$21,(($E$21+$G$21)/2),IF(A10=Alapadatok!$A$22,(($E$22+$G$22)/2),IF(A10=Alapadatok!$A$23,(($E$23+$G$23)/2),IF(A10=Alapadatok!$A$24,(($E$24+$G$24)/2),IF(A10=Alapadatok!$A$25,(($E$25+$G$25)/2),IF(A10=Alapadatok!$A$26,(($E$26+$G$26)/2),IF(A10=Alapadatok!$A$27,(($E$27+$G$27)/2),IF(A10=Alapadatok!$A$28,(($E$28+$G$28)/2),IF(A10=Alapadatok!$A$29,(($E$29+$G$29)/2),""))))))))))))))))))))))))))))</f>
        <v>2.5</v>
      </c>
      <c r="H46" s="33"/>
      <c r="I46" s="29">
        <f>IF(A10=Alapadatok!$A$2,(($S$2+$U$2)/2),IF(A10=Alapadatok!$A$3,(($S$3+$U$3)/2),IF(A10=Alapadatok!$A$4,(($S$4+$U$4)/2),IF(A10=Alapadatok!$A$5,(($S$5+$U$5)/2),IF(A10=Alapadatok!$A$6,(($S$6+$U$6)/2),IF(A10=Alapadatok!$A$7,(($S$7+$U$7)/2),IF(A10=Alapadatok!$A$8,(($S$8+$U$8)/2),IF(A10=Alapadatok!$A$9,(($S$9+$U$9)/2),IF(A10=Alapadatok!$A$10,(($S$10+$U$10)/2),IF(A10=Alapadatok!$A$11,(($S$11+$U$11)/2),IF(A10=Alapadatok!$A$12,(($S$12+$U$12)/2),IF(A10=Alapadatok!$A$13,(($S$13+$U$13)/2),IF(A10=Alapadatok!$A$14,(($S$14+$U$14)/2),IF(A10=Alapadatok!$A$15,(($S$15+$U$15)/2),IF(A10=Alapadatok!$A$16,(($S$16+$U$16)/2),IF(A10=Alapadatok!$A$17,(($S$17+$U$17)/2),IF(A10=Alapadatok!$A$18,(($S$18+$U$18)/2),IF(A10=Alapadatok!$A$19,(($S$19+$U$19)/2),IF(A10=Alapadatok!$A$20,(($S$20+$U$20)/2),IF(A10=Alapadatok!$A$21,(($S$21+$U$21)/2),IF(A10=Alapadatok!$A$22,(($S$22+$U$22)/2),IF(A10=Alapadatok!$A$23,(($S$23+$U$23)/2),IF(A10=Alapadatok!$A$24,(($S$24+$U$24)/2),IF(A10=Alapadatok!$A$25,(($S$25+$U$25)/2),IF(A10=Alapadatok!$A$26,(($S$26+$U$26)/2),IF(A10=Alapadatok!$A$27,(($S$27+$U$27)/2),IF(A10=Alapadatok!$A$28,(($S$28+$U$28)/2),IF(A10=Alapadatok!$A$29,(($S$29+$U$29)/2),""))))))))))))))))))))))))))))</f>
        <v>1.5</v>
      </c>
      <c r="J46" s="32"/>
      <c r="K46" s="29">
        <f>IF(A10=Alapadatok!$A$2,(($W$2+$Y$2)/2),IF(A10=Alapadatok!$A$3,(($W$3+$Y$3)/2),IF(A10=Alapadatok!$A$4,(($W$4+$Y$4)/2),IF(A10=Alapadatok!$A$5,(($W$5+$Y$5)/2),IF(A10=Alapadatok!$A$6,(($W$6+$Y$6)/2),IF(A10=Alapadatok!$A$7,(($W$7+$Y$7)/2),IF(A10=Alapadatok!$A$8,(($W$8+$Y$8)/2),IF(A10=Alapadatok!$A$9,(($W$9+$Y$9)/2),IF(A10=Alapadatok!$A$10,(($W$10+$Y$10)/2),IF(A10=Alapadatok!$A$11,(($W$11+$Y$11)/2),IF(A10=Alapadatok!$A$12,(($W$12+$Y$12)/2),IF(A10=Alapadatok!$A$13,(($W$13+$Y$13)/2),IF(A10=Alapadatok!$A$14,(($W$14+$Y$14)/2),IF(A10=Alapadatok!$A$15,(($W$15+$Y$15)/2),IF(A10=Alapadatok!$A$16,(($W$16+$Y$16)/2),IF(A10=Alapadatok!$A$17,(($W$17+$Y$17)/2),IF(A10=Alapadatok!$A$18,(($W$18+$Y$18)/2),IF(A10=Alapadatok!$A$19,(($W$19+$Y$19)/2),IF(A10=Alapadatok!$A$20,(($W$20+$Y$20)/2),IF(A10=Alapadatok!$A$21,(($W$21+$Y$21)/2),IF(A10=Alapadatok!$A$22,(($W$22+$Y$22)/2),IF(A10=Alapadatok!$A$23,(($W$23+$Y$23)/2),IF(A10=Alapadatok!$A$24,(($W$24+$Y$24)/2),IF(A10=Alapadatok!$A$25,(($W$25+$Y$25)/2),IF(A10=Alapadatok!$A$26,(($W$26+$Y$26)/2),IF(A10=Alapadatok!$A$27,(($W$27+$Y$27)/2),IF(A10=Alapadatok!$A$28,(($W$28+$Y$28)/2),IF(A10=Alapadatok!$A$29,(($W$29+$Y$29)/2),""))))))))))))))))))))))))))))</f>
        <v>1.5</v>
      </c>
      <c r="L46" s="29">
        <f>IF(A10=Alapadatok!$A$2,$AF$2,IF(A10=Alapadatok!$A$3,$AF$3,IF(A10=Alapadatok!$A$4,$AF$4,IF(A10=Alapadatok!$A$5,$AF$5,IF(A10=Alapadatok!$A$6,$AF$6,IF(A10=Alapadatok!$A$7,$AF$7,IF(A10=Alapadatok!$A$8,$AF$8,IF(A10=Alapadatok!$A$9,$AF$9,IF(A10=Alapadatok!$A$10,$AF$10,IF(A10=Alapadatok!$A$11,$AF$11,IF(A10=Alapadatok!$A$12,$AF$12,IF(A10=Alapadatok!$A$13,$AF$13,IF(A10=Alapadatok!$A$14,$AF$14,IF(A10=Alapadatok!$A$15,$AF$15,IF(A10=Alapadatok!$A$16,$AF$16,IF(A10=Alapadatok!$A$17,$AF$17,IF(A10=Alapadatok!$A$18,$AF$18,IF(A10=Alapadatok!$A$19,$AF$19,IF(A10=Alapadatok!$A$20,$AF$20,IF(A10=Alapadatok!$A$21,$AF$21,IF(A10=Alapadatok!$A$22,$AF$22,IF(A10=Alapadatok!$A$23,$AF$23,IF(A10=Alapadatok!$A$24,$AF$24,IF(A10=Alapadatok!$A$25,$AF$25,IF(A10=Alapadatok!$A$26,$AF$26,IF(A10=Alapadatok!$A$27,$AF$27,IF(A10=Alapadatok!$A$28,$AF$28,IF(A10=Alapadatok!$A$29,$AF$29,""))))))))))))))))))))))))))))</f>
        <v>2</v>
      </c>
      <c r="M46" s="33"/>
      <c r="N46" s="29">
        <f>IF(A10=Alapadatok!$A$2,$C$2,IF(A10=Alapadatok!$A$3,$C$3,IF(A10=Alapadatok!$A$4,$C$4,IF(A10=Alapadatok!$A$5,$C$5,IF(A10=Alapadatok!$A$6,$C$6,IF(A10=Alapadatok!$A$7,$C$7,IF(A10=Alapadatok!$A$8,$C$8,IF(A10=Alapadatok!$A$9,$C$9,IF(A10=Alapadatok!$A$10,$C$10,IF(A10=Alapadatok!$A$11,$C$11,IF(A10=Alapadatok!$A$12,$C$12,IF(A10=Alapadatok!$A$13,$C$13,IF(A10=Alapadatok!$A$14,$C$14,IF(A10=Alapadatok!$A$15,$C$15,IF(A10=Alapadatok!$A$16,$C$16,IF(A10=Alapadatok!$A$17,$C$17,IF(A10=Alapadatok!$A$18,$C$18,IF(A10=Alapadatok!$A$19,$C$19,IF(A10=Alapadatok!$A$20,$C$20,IF(A10=Alapadatok!$A$21,$C$21,IF(A10=Alapadatok!$A$22,$C$22,IF(A10=Alapadatok!$A$23,$C$23,IF(A10=Alapadatok!$A$24,$C$24,IF(A10=Alapadatok!$A$25,$C$25,IF(A10=Alapadatok!$A$26,$C$26,IF(A10=Alapadatok!$A$27,$C$27,IF(A10=Alapadatok!$A$28,$C$28,IF(A10=Alapadatok!$A$29,$C$29,""))))))))))))))))))))))))))))</f>
        <v>1</v>
      </c>
      <c r="O46" s="33"/>
      <c r="P46" s="60">
        <f>IF(A10=Alapadatok!$A$2,(($E$2+$G$2)/2),IF(A10=Alapadatok!$A$3,(($E$3+$G$3)/2),IF(A10=Alapadatok!$A$4,(($E$4+$G$4)/2),IF(A10=Alapadatok!$A$5,(($E$5+$G$5)/2),IF(A10=Alapadatok!$A$6,(($E$6+$G$6)/2),IF(A10=Alapadatok!$A$7,(($E$7+$G$7)/2),IF(A10=Alapadatok!$A$8,(($E$8+$G$8)/2),IF(A10=Alapadatok!$A$9,(($E$9+$G$9)/2),IF(A10=Alapadatok!$A$10,(($E$10+$G$10)/2),IF(A10=Alapadatok!$A$11,(($E$11+$G$11)/2),IF(A10=Alapadatok!$A$12,(($E$12+$G$12)/2),IF(A10=Alapadatok!$A$13,(($E$13+$G$13)/2),IF(A10=Alapadatok!$A$14,(($E$14+$G$14)/2),IF(A10=Alapadatok!$A$15,(($E$15+$G$15)/2),IF(A10=Alapadatok!$A$16,(($E$16+$G$16)/2),IF(A10=Alapadatok!$A$17,(($E$17+$G$17)/2),IF(A10=Alapadatok!$A$18,(($E$18+$G$18)/2),IF(A10=Alapadatok!$A$19,(($E$19+$G$19)/2),IF(A10=Alapadatok!$A$20,(($E$20+$G$20)/2),IF(A10=Alapadatok!$A$21,(($E$21+$G$21)/2),IF(A10=Alapadatok!$A$22,(($E$22+$G$22)/2),IF(A10=Alapadatok!$A$23,(($E$23+$G$23)/2),IF(A10=Alapadatok!$A$24,(($E$24+$G$24)/2),IF(A10=Alapadatok!$A$25,(($E$25+$G$25)/2),IF(A10=Alapadatok!$A$26,(($E$26+$G$26)/2),IF(A10=Alapadatok!$A$27,(($E$27+$G$27)/2),IF(A10=Alapadatok!$A$28,(($E$28+$G$28)/2),IF(A10=Alapadatok!$A$29,(($E$29+$G$29)/2),""))))))))))))))))))))))))))))</f>
        <v>2.5</v>
      </c>
    </row>
    <row r="47" spans="1:25" x14ac:dyDescent="0.2">
      <c r="A47" s="59" t="str">
        <f t="shared" si="8"/>
        <v>Hedvig</v>
      </c>
      <c r="B47" s="166"/>
      <c r="C47" s="29" t="str">
        <f>IF(A11=Alapadatok!$A$2,(($L$2+$Q$2)/2),IF(A11=Alapadatok!$A$3,(($L$3+$Q$3)/2),IF(A11=Alapadatok!$A$4,(($L$4+$Q$4)/2),IF(A11=Alapadatok!$A$5,(($L$5+$Q$5)/2),IF(A11=Alapadatok!$A$6,(($L$6+$Q$6)/2),IF(A11=Alapadatok!$A$7,(($L$7+$Q$7)/2),IF(A11=Alapadatok!$A$8,(($L$8+$Q$8)/2),IF(A11=Alapadatok!$A$9,(($L$9+$Q$9)/2),IF(A11=Alapadatok!$A$10,(($L$10+$Q$10)/2),IF(A11=Alapadatok!$A$11,(($L$11+$Q$11)/2),IF(A11=Alapadatok!$A$12,(($L$12+$Q$12)/2),IF(A11=Alapadatok!$A$13,(($L$13+$Q$13)/2),IF(A11=Alapadatok!$A$14,(($L$14+$Q$14)/2),IF(A11=Alapadatok!$A$15,(($L$15+$Q$15)/2),IF(A11=Alapadatok!$A$16,(($L$16+$Q$16)/2),IF(A11=Alapadatok!$A$17,(($L$17+$Q$17)/2),IF(A11=Alapadatok!$A$18,(($L$18+$Q$18)/2),IF(A11=Alapadatok!$A$19,(($L$19+$Q$19)/2),IF(A11=Alapadatok!$A$20,(($L$20+$Q$20)/2),IF(A11=Alapadatok!$A$21,(($L$21+$Q$21)/2),IF(A11=Alapadatok!$A$22,(($L$22+$Q$22)/2),IF(A11=Alapadatok!$A$23,(($L$23+$Q$23)/2),IF(A11=Alapadatok!$A$24,(($L$24+$Q$24)/2),IF(A11=Alapadatok!$A$25,(($L$25+$Q$25)/2),IF(A11=Alapadatok!$A$26,(($L$26+$Q$26)/2),IF(A11=Alapadatok!$A$27,(($L$27+$Q$27)/2),IF(A11=Alapadatok!$A$28,(($L$28+$Q$28)/2),IF(A11=Alapadatok!$A$29,(($L$29+$Q$29)/2),""))))))))))))))))))))))))))))</f>
        <v/>
      </c>
      <c r="D47" s="168"/>
      <c r="E47" s="29" t="str">
        <f>IF(A11=Alapadatok!$A$2,(($C$2+$AA$2+$AC$2)/3),IF(A11=Alapadatok!$A$3,(($C$3+$AA$3+$AC$3)/3),IF(A11=Alapadatok!$A$4,(($C$4+$AA$4+$AC$4)/3),IF(A11=Alapadatok!$A$5,(($C$5+$AA$5+$AC$5)/3),IF(A11=Alapadatok!$A$6,(($C$6+$AA$6+$AC$6)/3),IF(A11=Alapadatok!$A$7,(($C$7+$AA$7+$AC$7)/3),IF(A11=Alapadatok!$A$8,(($C$8+$AA$8+$AC$8)/3),IF(A11=Alapadatok!$A$9,(($C$9+$AA$9+$AC$9)/3),IF(A11=Alapadatok!$A$10,(($C$10+$AA$10+$AC$10)/3),IF(A11=Alapadatok!$A$11,(($C$11+$AA$11+$AC$11)/3),IF(A11=Alapadatok!$A$12,(($C$12+$AA$12+$AC$12)/3),IF(A11=Alapadatok!$A$13,(($C$13+$AA$13+$AC$13)/3),IF(A11=Alapadatok!$A$14,(($C$14+$AA$14+$AC$14)/3),IF(A11=Alapadatok!$A$15,(($C$15+$AA$15+$AC$15)/3),IF(A11=Alapadatok!$A$16,(($C$16+$AA$16+$AC$16)/3),IF(A11=Alapadatok!$A$17,(($C$17+$AA$17+$AC$17)/3),IF(A11=Alapadatok!$A$18,(($C$18+$AA$18+$AC$18)/3),IF(A11=Alapadatok!$A$19,(($C$19+$AA$19+$AC$19)/3),IF(A11=Alapadatok!$A$20,(($C$20+$AA$20+$AC$20)/3),IF(A11=Alapadatok!$A$21,(($C$21+$AA$21+$AC$21)/3),IF(A11=Alapadatok!$A$22,(($C$22+$AA$22+$AC$22)/3),IF(A11=Alapadatok!$A$23,(($C$23+$AA$23+$AC$23)/3),IF(A11=Alapadatok!$A$24,(($C$24+$AA$24+$AC$24)/3),IF(A11=Alapadatok!$A$25,(($C$25+$AA$25+$AC$25)/3),IF(A11=Alapadatok!$A$26,(($C$26+$AA$26+$AC$26)/3),IF(A11=Alapadatok!$A$27,(($C$27+$AA$27+$AC$27)/3),IF(A11=Alapadatok!$A$28,(($C$28+$AA$28+$AC$28)/3),IF(A11=Alapadatok!$A$29,(($C$29+$AA$29+$AC$29)/3),""))))))))))))))))))))))))))))</f>
        <v/>
      </c>
      <c r="F47" s="168"/>
      <c r="G47" s="29" t="str">
        <f>IF(A11=Alapadatok!$A$2,(($E$2+$G$2)/2),IF(A11=Alapadatok!$A$3,(($E$3+$G$3)/2),IF(A11=Alapadatok!$A$4,(($E$4+$G$4)/2),IF(A11=Alapadatok!$A$5,(($E$5+$G$5)/2),IF(A11=Alapadatok!$A$6,(($E$6+$G$6)/2),IF(A11=Alapadatok!$A$7,(($E$7+$G$7)/2),IF(A11=Alapadatok!$A$8,(($E$8+$G$8)/2),IF(A11=Alapadatok!$A$9,(($E$9+$G$9)/2),IF(A11=Alapadatok!$A$10,(($E$10+$G$10)/2),IF(A11=Alapadatok!$A$11,(($E$11+$G$11)/2),IF(A11=Alapadatok!$A$12,(($E$12+$G$12)/2),IF(A11=Alapadatok!$A$13,(($E$13+$G$13)/2),IF(A11=Alapadatok!$A$14,(($E$14+$G$14)/2),IF(A11=Alapadatok!$A$15,(($E$15+$G$15)/2),IF(A11=Alapadatok!$A$16,(($E$16+$G$16)/2),IF(A11=Alapadatok!$A$17,(($E$17+$G$17)/2),IF(A11=Alapadatok!$A$18,(($E$18+$G$18)/2),IF(A11=Alapadatok!$A$19,(($E$19+$G$19)/2),IF(A11=Alapadatok!$A$20,(($E$20+$G$20)/2),IF(A11=Alapadatok!$A$21,(($E$21+$G$21)/2),IF(A11=Alapadatok!$A$22,(($E$22+$G$22)/2),IF(A11=Alapadatok!$A$23,(($E$23+$G$23)/2),IF(A11=Alapadatok!$A$24,(($E$24+$G$24)/2),IF(A11=Alapadatok!$A$25,(($E$25+$G$25)/2),IF(A11=Alapadatok!$A$26,(($E$26+$G$26)/2),IF(A11=Alapadatok!$A$27,(($E$27+$G$27)/2),IF(A11=Alapadatok!$A$28,(($E$28+$G$28)/2),IF(A11=Alapadatok!$A$29,(($E$29+$G$29)/2),""))))))))))))))))))))))))))))</f>
        <v/>
      </c>
      <c r="H47" s="168"/>
      <c r="I47" s="29" t="str">
        <f>IF(A11=Alapadatok!$A$2,(($S$2+$U$2)/2),IF(A11=Alapadatok!$A$3,(($S$3+$U$3)/2),IF(A11=Alapadatok!$A$4,(($S$4+$U$4)/2),IF(A11=Alapadatok!$A$5,(($S$5+$U$5)/2),IF(A11=Alapadatok!$A$6,(($S$6+$U$6)/2),IF(A11=Alapadatok!$A$7,(($S$7+$U$7)/2),IF(A11=Alapadatok!$A$8,(($S$8+$U$8)/2),IF(A11=Alapadatok!$A$9,(($S$9+$U$9)/2),IF(A11=Alapadatok!$A$10,(($S$10+$U$10)/2),IF(A11=Alapadatok!$A$11,(($S$11+$U$11)/2),IF(A11=Alapadatok!$A$12,(($S$12+$U$12)/2),IF(A11=Alapadatok!$A$13,(($S$13+$U$13)/2),IF(A11=Alapadatok!$A$14,(($S$14+$U$14)/2),IF(A11=Alapadatok!$A$15,(($S$15+$U$15)/2),IF(A11=Alapadatok!$A$16,(($S$16+$U$16)/2),IF(A11=Alapadatok!$A$17,(($S$17+$U$17)/2),IF(A11=Alapadatok!$A$18,(($S$18+$U$18)/2),IF(A11=Alapadatok!$A$19,(($S$19+$U$19)/2),IF(A11=Alapadatok!$A$20,(($S$20+$U$20)/2),IF(A11=Alapadatok!$A$21,(($S$21+$U$21)/2),IF(A11=Alapadatok!$A$22,(($S$22+$U$22)/2),IF(A11=Alapadatok!$A$23,(($S$23+$U$23)/2),IF(A11=Alapadatok!$A$24,(($S$24+$U$24)/2),IF(A11=Alapadatok!$A$25,(($S$25+$U$25)/2),IF(A11=Alapadatok!$A$26,(($S$26+$U$26)/2),IF(A11=Alapadatok!$A$27,(($S$27+$U$27)/2),IF(A11=Alapadatok!$A$28,(($S$28+$U$28)/2),IF(A11=Alapadatok!$A$29,(($S$29+$U$29)/2),""))))))))))))))))))))))))))))</f>
        <v/>
      </c>
      <c r="J47" s="167"/>
      <c r="K47" s="29" t="str">
        <f>IF(A11=Alapadatok!$A$2,(($W$2+$Y$2)/2),IF(A11=Alapadatok!$A$3,(($W$3+$Y$3)/2),IF(A11=Alapadatok!$A$4,(($W$4+$Y$4)/2),IF(A11=Alapadatok!$A$5,(($W$5+$Y$5)/2),IF(A11=Alapadatok!$A$6,(($W$6+$Y$6)/2),IF(A11=Alapadatok!$A$7,(($W$7+$Y$7)/2),IF(A11=Alapadatok!$A$8,(($W$8+$Y$8)/2),IF(A11=Alapadatok!$A$9,(($W$9+$Y$9)/2),IF(A11=Alapadatok!$A$10,(($W$10+$Y$10)/2),IF(A11=Alapadatok!$A$11,(($W$11+$Y$11)/2),IF(A11=Alapadatok!$A$12,(($W$12+$Y$12)/2),IF(A11=Alapadatok!$A$13,(($W$13+$Y$13)/2),IF(A11=Alapadatok!$A$14,(($W$14+$Y$14)/2),IF(A11=Alapadatok!$A$15,(($W$15+$Y$15)/2),IF(A11=Alapadatok!$A$16,(($W$16+$Y$16)/2),IF(A11=Alapadatok!$A$17,(($W$17+$Y$17)/2),IF(A11=Alapadatok!$A$18,(($W$18+$Y$18)/2),IF(A11=Alapadatok!$A$19,(($W$19+$Y$19)/2),IF(A11=Alapadatok!$A$20,(($W$20+$Y$20)/2),IF(A11=Alapadatok!$A$21,(($W$21+$Y$21)/2),IF(A11=Alapadatok!$A$22,(($W$22+$Y$22)/2),IF(A11=Alapadatok!$A$23,(($W$23+$Y$23)/2),IF(A11=Alapadatok!$A$24,(($W$24+$Y$24)/2),IF(A11=Alapadatok!$A$25,(($W$25+$Y$25)/2),IF(A11=Alapadatok!$A$26,(($W$26+$Y$26)/2),IF(A11=Alapadatok!$A$27,(($W$27+$Y$27)/2),IF(A11=Alapadatok!$A$28,(($W$28+$Y$28)/2),IF(A11=Alapadatok!$A$29,(($W$29+$Y$29)/2),""))))))))))))))))))))))))))))</f>
        <v/>
      </c>
      <c r="L47" s="29" t="str">
        <f>IF(A11=Alapadatok!$A$2,$AF$2,IF(A11=Alapadatok!$A$3,$AF$3,IF(A11=Alapadatok!$A$4,$AF$4,IF(A11=Alapadatok!$A$5,$AF$5,IF(A11=Alapadatok!$A$6,$AF$6,IF(A11=Alapadatok!$A$7,$AF$7,IF(A11=Alapadatok!$A$8,$AF$8,IF(A11=Alapadatok!$A$9,$AF$9,IF(A11=Alapadatok!$A$10,$AF$10,IF(A11=Alapadatok!$A$11,$AF$11,IF(A11=Alapadatok!$A$12,$AF$12,IF(A11=Alapadatok!$A$13,$AF$13,IF(A11=Alapadatok!$A$14,$AF$14,IF(A11=Alapadatok!$A$15,$AF$15,IF(A11=Alapadatok!$A$16,$AF$16,IF(A11=Alapadatok!$A$17,$AF$17,IF(A11=Alapadatok!$A$18,$AF$18,IF(A11=Alapadatok!$A$19,$AF$19,IF(A11=Alapadatok!$A$20,$AF$20,IF(A11=Alapadatok!$A$21,$AF$21,IF(A11=Alapadatok!$A$22,$AF$22,IF(A11=Alapadatok!$A$23,$AF$23,IF(A11=Alapadatok!$A$24,$AF$24,IF(A11=Alapadatok!$A$25,$AF$25,IF(A11=Alapadatok!$A$26,$AF$26,IF(A11=Alapadatok!$A$27,$AF$27,IF(A11=Alapadatok!$A$28,$AF$28,IF(A11=Alapadatok!$A$29,$AF$29,""))))))))))))))))))))))))))))</f>
        <v/>
      </c>
      <c r="M47" s="168"/>
      <c r="N47" s="29" t="str">
        <f>IF(A11=Alapadatok!$A$2,$C$2,IF(A11=Alapadatok!$A$3,$C$3,IF(A11=Alapadatok!$A$4,$C$4,IF(A11=Alapadatok!$A$5,$C$5,IF(A11=Alapadatok!$A$6,$C$6,IF(A11=Alapadatok!$A$7,$C$7,IF(A11=Alapadatok!$A$8,$C$8,IF(A11=Alapadatok!$A$9,$C$9,IF(A11=Alapadatok!$A$10,$C$10,IF(A11=Alapadatok!$A$11,$C$11,IF(A11=Alapadatok!$A$12,$C$12,IF(A11=Alapadatok!$A$13,$C$13,IF(A11=Alapadatok!$A$14,$C$14,IF(A11=Alapadatok!$A$15,$C$15,IF(A11=Alapadatok!$A$16,$C$16,IF(A11=Alapadatok!$A$17,$C$17,IF(A11=Alapadatok!$A$18,$C$18,IF(A11=Alapadatok!$A$19,$C$19,IF(A11=Alapadatok!$A$20,$C$20,IF(A11=Alapadatok!$A$21,$C$21,IF(A11=Alapadatok!$A$22,$C$22,IF(A11=Alapadatok!$A$23,$C$23,IF(A11=Alapadatok!$A$24,$C$24,IF(A11=Alapadatok!$A$25,$C$25,IF(A11=Alapadatok!$A$26,$C$26,IF(A11=Alapadatok!$A$27,$C$27,IF(A11=Alapadatok!$A$28,$C$28,IF(A11=Alapadatok!$A$29,$C$29,""))))))))))))))))))))))))))))</f>
        <v/>
      </c>
      <c r="O47" s="168"/>
      <c r="P47" s="60" t="str">
        <f>IF(A11=Alapadatok!$A$2,(($E$2+$G$2)/2),IF(A11=Alapadatok!$A$3,(($E$3+$G$3)/2),IF(A11=Alapadatok!$A$4,(($E$4+$G$4)/2),IF(A11=Alapadatok!$A$5,(($E$5+$G$5)/2),IF(A11=Alapadatok!$A$6,(($E$6+$G$6)/2),IF(A11=Alapadatok!$A$7,(($E$7+$G$7)/2),IF(A11=Alapadatok!$A$8,(($E$8+$G$8)/2),IF(A11=Alapadatok!$A$9,(($E$9+$G$9)/2),IF(A11=Alapadatok!$A$10,(($E$10+$G$10)/2),IF(A11=Alapadatok!$A$11,(($E$11+$G$11)/2),IF(A11=Alapadatok!$A$12,(($E$12+$G$12)/2),IF(A11=Alapadatok!$A$13,(($E$13+$G$13)/2),IF(A11=Alapadatok!$A$14,(($E$14+$G$14)/2),IF(A11=Alapadatok!$A$15,(($E$15+$G$15)/2),IF(A11=Alapadatok!$A$16,(($E$16+$G$16)/2),IF(A11=Alapadatok!$A$17,(($E$17+$G$17)/2),IF(A11=Alapadatok!$A$18,(($E$18+$G$18)/2),IF(A11=Alapadatok!$A$19,(($E$19+$G$19)/2),IF(A11=Alapadatok!$A$20,(($E$20+$G$20)/2),IF(A11=Alapadatok!$A$21,(($E$21+$G$21)/2),IF(A11=Alapadatok!$A$22,(($E$22+$G$22)/2),IF(A11=Alapadatok!$A$23,(($E$23+$G$23)/2),IF(A11=Alapadatok!$A$24,(($E$24+$G$24)/2),IF(A11=Alapadatok!$A$25,(($E$25+$G$25)/2),IF(A11=Alapadatok!$A$26,(($E$26+$G$26)/2),IF(A11=Alapadatok!$A$27,(($E$27+$G$27)/2),IF(A11=Alapadatok!$A$28,(($E$28+$G$28)/2),IF(A11=Alapadatok!$A$29,(($E$29+$G$29)/2),""))))))))))))))))))))))))))))</f>
        <v/>
      </c>
    </row>
    <row r="48" spans="1:25" x14ac:dyDescent="0.2">
      <c r="A48" s="59" t="str">
        <f t="shared" si="8"/>
        <v>Ilona</v>
      </c>
      <c r="B48" s="31"/>
      <c r="C48" s="29" t="str">
        <f>IF(A12=Alapadatok!$A$2,(($L$2+$Q$2)/2),IF(A12=Alapadatok!$A$3,(($L$3+$Q$3)/2),IF(A12=Alapadatok!$A$4,(($L$4+$Q$4)/2),IF(A12=Alapadatok!$A$5,(($L$5+$Q$5)/2),IF(A12=Alapadatok!$A$6,(($L$6+$Q$6)/2),IF(A12=Alapadatok!$A$7,(($L$7+$Q$7)/2),IF(A12=Alapadatok!$A$8,(($L$8+$Q$8)/2),IF(A12=Alapadatok!$A$9,(($L$9+$Q$9)/2),IF(A12=Alapadatok!$A$10,(($L$10+$Q$10)/2),IF(A12=Alapadatok!$A$11,(($L$11+$Q$11)/2),IF(A12=Alapadatok!$A$12,(($L$12+$Q$12)/2),IF(A12=Alapadatok!$A$13,(($L$13+$Q$13)/2),IF(A12=Alapadatok!$A$14,(($L$14+$Q$14)/2),IF(A12=Alapadatok!$A$15,(($L$15+$Q$15)/2),IF(A12=Alapadatok!$A$16,(($L$16+$Q$16)/2),IF(A12=Alapadatok!$A$17,(($L$17+$Q$17)/2),IF(A12=Alapadatok!$A$18,(($L$18+$Q$18)/2),IF(A12=Alapadatok!$A$19,(($L$19+$Q$19)/2),IF(A12=Alapadatok!$A$20,(($L$20+$Q$20)/2),IF(A12=Alapadatok!$A$21,(($L$21+$Q$21)/2),IF(A12=Alapadatok!$A$22,(($L$22+$Q$22)/2),IF(A12=Alapadatok!$A$23,(($L$23+$Q$23)/2),IF(A12=Alapadatok!$A$24,(($L$24+$Q$24)/2),IF(A12=Alapadatok!$A$25,(($L$25+$Q$25)/2),IF(A12=Alapadatok!$A$26,(($L$26+$Q$26)/2),IF(A12=Alapadatok!$A$27,(($L$27+$Q$27)/2),IF(A12=Alapadatok!$A$28,(($L$28+$Q$28)/2),IF(A12=Alapadatok!$A$29,(($L$29+$Q$29)/2),""))))))))))))))))))))))))))))</f>
        <v/>
      </c>
      <c r="D48" s="33"/>
      <c r="E48" s="29" t="str">
        <f>IF(A12=Alapadatok!$A$2,(($C$2+$AA$2+$AC$2)/3),IF(A12=Alapadatok!$A$3,(($C$3+$AA$3+$AC$3)/3),IF(A12=Alapadatok!$A$4,(($C$4+$AA$4+$AC$4)/3),IF(A12=Alapadatok!$A$5,(($C$5+$AA$5+$AC$5)/3),IF(A12=Alapadatok!$A$6,(($C$6+$AA$6+$AC$6)/3),IF(A12=Alapadatok!$A$7,(($C$7+$AA$7+$AC$7)/3),IF(A12=Alapadatok!$A$8,(($C$8+$AA$8+$AC$8)/3),IF(A12=Alapadatok!$A$9,(($C$9+$AA$9+$AC$9)/3),IF(A12=Alapadatok!$A$10,(($C$10+$AA$10+$AC$10)/3),IF(A12=Alapadatok!$A$11,(($C$11+$AA$11+$AC$11)/3),IF(A12=Alapadatok!$A$12,(($C$12+$AA$12+$AC$12)/3),IF(A12=Alapadatok!$A$13,(($C$13+$AA$13+$AC$13)/3),IF(A12=Alapadatok!$A$14,(($C$14+$AA$14+$AC$14)/3),IF(A12=Alapadatok!$A$15,(($C$15+$AA$15+$AC$15)/3),IF(A12=Alapadatok!$A$16,(($C$16+$AA$16+$AC$16)/3),IF(A12=Alapadatok!$A$17,(($C$17+$AA$17+$AC$17)/3),IF(A12=Alapadatok!$A$18,(($C$18+$AA$18+$AC$18)/3),IF(A12=Alapadatok!$A$19,(($C$19+$AA$19+$AC$19)/3),IF(A12=Alapadatok!$A$20,(($C$20+$AA$20+$AC$20)/3),IF(A12=Alapadatok!$A$21,(($C$21+$AA$21+$AC$21)/3),IF(A12=Alapadatok!$A$22,(($C$22+$AA$22+$AC$22)/3),IF(A12=Alapadatok!$A$23,(($C$23+$AA$23+$AC$23)/3),IF(A12=Alapadatok!$A$24,(($C$24+$AA$24+$AC$24)/3),IF(A12=Alapadatok!$A$25,(($C$25+$AA$25+$AC$25)/3),IF(A12=Alapadatok!$A$26,(($C$26+$AA$26+$AC$26)/3),IF(A12=Alapadatok!$A$27,(($C$27+$AA$27+$AC$27)/3),IF(A12=Alapadatok!$A$28,(($C$28+$AA$28+$AC$28)/3),IF(A12=Alapadatok!$A$29,(($C$29+$AA$29+$AC$29)/3),""))))))))))))))))))))))))))))</f>
        <v/>
      </c>
      <c r="F48" s="33"/>
      <c r="G48" s="29" t="str">
        <f>IF(A12=Alapadatok!$A$2,(($E$2+$G$2)/2),IF(A12=Alapadatok!$A$3,(($E$3+$G$3)/2),IF(A12=Alapadatok!$A$4,(($E$4+$G$4)/2),IF(A12=Alapadatok!$A$5,(($E$5+$G$5)/2),IF(A12=Alapadatok!$A$6,(($E$6+$G$6)/2),IF(A12=Alapadatok!$A$7,(($E$7+$G$7)/2),IF(A12=Alapadatok!$A$8,(($E$8+$G$8)/2),IF(A12=Alapadatok!$A$9,(($E$9+$G$9)/2),IF(A12=Alapadatok!$A$10,(($E$10+$G$10)/2),IF(A12=Alapadatok!$A$11,(($E$11+$G$11)/2),IF(A12=Alapadatok!$A$12,(($E$12+$G$12)/2),IF(A12=Alapadatok!$A$13,(($E$13+$G$13)/2),IF(A12=Alapadatok!$A$14,(($E$14+$G$14)/2),IF(A12=Alapadatok!$A$15,(($E$15+$G$15)/2),IF(A12=Alapadatok!$A$16,(($E$16+$G$16)/2),IF(A12=Alapadatok!$A$17,(($E$17+$G$17)/2),IF(A12=Alapadatok!$A$18,(($E$18+$G$18)/2),IF(A12=Alapadatok!$A$19,(($E$19+$G$19)/2),IF(A12=Alapadatok!$A$20,(($E$20+$G$20)/2),IF(A12=Alapadatok!$A$21,(($E$21+$G$21)/2),IF(A12=Alapadatok!$A$22,(($E$22+$G$22)/2),IF(A12=Alapadatok!$A$23,(($E$23+$G$23)/2),IF(A12=Alapadatok!$A$24,(($E$24+$G$24)/2),IF(A12=Alapadatok!$A$25,(($E$25+$G$25)/2),IF(A12=Alapadatok!$A$26,(($E$26+$G$26)/2),IF(A12=Alapadatok!$A$27,(($E$27+$G$27)/2),IF(A12=Alapadatok!$A$28,(($E$28+$G$28)/2),IF(A12=Alapadatok!$A$29,(($E$29+$G$29)/2),""))))))))))))))))))))))))))))</f>
        <v/>
      </c>
      <c r="H48" s="33"/>
      <c r="I48" s="29" t="str">
        <f>IF(A12=Alapadatok!$A$2,(($S$2+$U$2)/2),IF(A12=Alapadatok!$A$3,(($S$3+$U$3)/2),IF(A12=Alapadatok!$A$4,(($S$4+$U$4)/2),IF(A12=Alapadatok!$A$5,(($S$5+$U$5)/2),IF(A12=Alapadatok!$A$6,(($S$6+$U$6)/2),IF(A12=Alapadatok!$A$7,(($S$7+$U$7)/2),IF(A12=Alapadatok!$A$8,(($S$8+$U$8)/2),IF(A12=Alapadatok!$A$9,(($S$9+$U$9)/2),IF(A12=Alapadatok!$A$10,(($S$10+$U$10)/2),IF(A12=Alapadatok!$A$11,(($S$11+$U$11)/2),IF(A12=Alapadatok!$A$12,(($S$12+$U$12)/2),IF(A12=Alapadatok!$A$13,(($S$13+$U$13)/2),IF(A12=Alapadatok!$A$14,(($S$14+$U$14)/2),IF(A12=Alapadatok!$A$15,(($S$15+$U$15)/2),IF(A12=Alapadatok!$A$16,(($S$16+$U$16)/2),IF(A12=Alapadatok!$A$17,(($S$17+$U$17)/2),IF(A12=Alapadatok!$A$18,(($S$18+$U$18)/2),IF(A12=Alapadatok!$A$19,(($S$19+$U$19)/2),IF(A12=Alapadatok!$A$20,(($S$20+$U$20)/2),IF(A12=Alapadatok!$A$21,(($S$21+$U$21)/2),IF(A12=Alapadatok!$A$22,(($S$22+$U$22)/2),IF(A12=Alapadatok!$A$23,(($S$23+$U$23)/2),IF(A12=Alapadatok!$A$24,(($S$24+$U$24)/2),IF(A12=Alapadatok!$A$25,(($S$25+$U$25)/2),IF(A12=Alapadatok!$A$26,(($S$26+$U$26)/2),IF(A12=Alapadatok!$A$27,(($S$27+$U$27)/2),IF(A12=Alapadatok!$A$28,(($S$28+$U$28)/2),IF(A12=Alapadatok!$A$29,(($S$29+$U$29)/2),""))))))))))))))))))))))))))))</f>
        <v/>
      </c>
      <c r="J48" s="32"/>
      <c r="K48" s="29" t="str">
        <f>IF(A12=Alapadatok!$A$2,(($W$2+$Y$2)/2),IF(A12=Alapadatok!$A$3,(($W$3+$Y$3)/2),IF(A12=Alapadatok!$A$4,(($W$4+$Y$4)/2),IF(A12=Alapadatok!$A$5,(($W$5+$Y$5)/2),IF(A12=Alapadatok!$A$6,(($W$6+$Y$6)/2),IF(A12=Alapadatok!$A$7,(($W$7+$Y$7)/2),IF(A12=Alapadatok!$A$8,(($W$8+$Y$8)/2),IF(A12=Alapadatok!$A$9,(($W$9+$Y$9)/2),IF(A12=Alapadatok!$A$10,(($W$10+$Y$10)/2),IF(A12=Alapadatok!$A$11,(($W$11+$Y$11)/2),IF(A12=Alapadatok!$A$12,(($W$12+$Y$12)/2),IF(A12=Alapadatok!$A$13,(($W$13+$Y$13)/2),IF(A12=Alapadatok!$A$14,(($W$14+$Y$14)/2),IF(A12=Alapadatok!$A$15,(($W$15+$Y$15)/2),IF(A12=Alapadatok!$A$16,(($W$16+$Y$16)/2),IF(A12=Alapadatok!$A$17,(($W$17+$Y$17)/2),IF(A12=Alapadatok!$A$18,(($W$18+$Y$18)/2),IF(A12=Alapadatok!$A$19,(($W$19+$Y$19)/2),IF(A12=Alapadatok!$A$20,(($W$20+$Y$20)/2),IF(A12=Alapadatok!$A$21,(($W$21+$Y$21)/2),IF(A12=Alapadatok!$A$22,(($W$22+$Y$22)/2),IF(A12=Alapadatok!$A$23,(($W$23+$Y$23)/2),IF(A12=Alapadatok!$A$24,(($W$24+$Y$24)/2),IF(A12=Alapadatok!$A$25,(($W$25+$Y$25)/2),IF(A12=Alapadatok!$A$26,(($W$26+$Y$26)/2),IF(A12=Alapadatok!$A$27,(($W$27+$Y$27)/2),IF(A12=Alapadatok!$A$28,(($W$28+$Y$28)/2),IF(A12=Alapadatok!$A$29,(($W$29+$Y$29)/2),""))))))))))))))))))))))))))))</f>
        <v/>
      </c>
      <c r="L48" s="29" t="str">
        <f>IF(A12=Alapadatok!$A$2,$AF$2,IF(A12=Alapadatok!$A$3,$AF$3,IF(A12=Alapadatok!$A$4,$AF$4,IF(A12=Alapadatok!$A$5,$AF$5,IF(A12=Alapadatok!$A$6,$AF$6,IF(A12=Alapadatok!$A$7,$AF$7,IF(A12=Alapadatok!$A$8,$AF$8,IF(A12=Alapadatok!$A$9,$AF$9,IF(A12=Alapadatok!$A$10,$AF$10,IF(A12=Alapadatok!$A$11,$AF$11,IF(A12=Alapadatok!$A$12,$AF$12,IF(A12=Alapadatok!$A$13,$AF$13,IF(A12=Alapadatok!$A$14,$AF$14,IF(A12=Alapadatok!$A$15,$AF$15,IF(A12=Alapadatok!$A$16,$AF$16,IF(A12=Alapadatok!$A$17,$AF$17,IF(A12=Alapadatok!$A$18,$AF$18,IF(A12=Alapadatok!$A$19,$AF$19,IF(A12=Alapadatok!$A$20,$AF$20,IF(A12=Alapadatok!$A$21,$AF$21,IF(A12=Alapadatok!$A$22,$AF$22,IF(A12=Alapadatok!$A$23,$AF$23,IF(A12=Alapadatok!$A$24,$AF$24,IF(A12=Alapadatok!$A$25,$AF$25,IF(A12=Alapadatok!$A$26,$AF$26,IF(A12=Alapadatok!$A$27,$AF$27,IF(A12=Alapadatok!$A$28,$AF$28,IF(A12=Alapadatok!$A$29,$AF$29,""))))))))))))))))))))))))))))</f>
        <v/>
      </c>
      <c r="M48" s="33"/>
      <c r="N48" s="29" t="str">
        <f>IF(A12=Alapadatok!$A$2,$C$2,IF(A12=Alapadatok!$A$3,$C$3,IF(A12=Alapadatok!$A$4,$C$4,IF(A12=Alapadatok!$A$5,$C$5,IF(A12=Alapadatok!$A$6,$C$6,IF(A12=Alapadatok!$A$7,$C$7,IF(A12=Alapadatok!$A$8,$C$8,IF(A12=Alapadatok!$A$9,$C$9,IF(A12=Alapadatok!$A$10,$C$10,IF(A12=Alapadatok!$A$11,$C$11,IF(A12=Alapadatok!$A$12,$C$12,IF(A12=Alapadatok!$A$13,$C$13,IF(A12=Alapadatok!$A$14,$C$14,IF(A12=Alapadatok!$A$15,$C$15,IF(A12=Alapadatok!$A$16,$C$16,IF(A12=Alapadatok!$A$17,$C$17,IF(A12=Alapadatok!$A$18,$C$18,IF(A12=Alapadatok!$A$19,$C$19,IF(A12=Alapadatok!$A$20,$C$20,IF(A12=Alapadatok!$A$21,$C$21,IF(A12=Alapadatok!$A$22,$C$22,IF(A12=Alapadatok!$A$23,$C$23,IF(A12=Alapadatok!$A$24,$C$24,IF(A12=Alapadatok!$A$25,$C$25,IF(A12=Alapadatok!$A$26,$C$26,IF(A12=Alapadatok!$A$27,$C$27,IF(A12=Alapadatok!$A$28,$C$28,IF(A12=Alapadatok!$A$29,$C$29,""))))))))))))))))))))))))))))</f>
        <v/>
      </c>
      <c r="O48" s="33"/>
      <c r="P48" s="60" t="str">
        <f>IF(A12=Alapadatok!$A$2,(($E$2+$G$2)/2),IF(A12=Alapadatok!$A$3,(($E$3+$G$3)/2),IF(A12=Alapadatok!$A$4,(($E$4+$G$4)/2),IF(A12=Alapadatok!$A$5,(($E$5+$G$5)/2),IF(A12=Alapadatok!$A$6,(($E$6+$G$6)/2),IF(A12=Alapadatok!$A$7,(($E$7+$G$7)/2),IF(A12=Alapadatok!$A$8,(($E$8+$G$8)/2),IF(A12=Alapadatok!$A$9,(($E$9+$G$9)/2),IF(A12=Alapadatok!$A$10,(($E$10+$G$10)/2),IF(A12=Alapadatok!$A$11,(($E$11+$G$11)/2),IF(A12=Alapadatok!$A$12,(($E$12+$G$12)/2),IF(A12=Alapadatok!$A$13,(($E$13+$G$13)/2),IF(A12=Alapadatok!$A$14,(($E$14+$G$14)/2),IF(A12=Alapadatok!$A$15,(($E$15+$G$15)/2),IF(A12=Alapadatok!$A$16,(($E$16+$G$16)/2),IF(A12=Alapadatok!$A$17,(($E$17+$G$17)/2),IF(A12=Alapadatok!$A$18,(($E$18+$G$18)/2),IF(A12=Alapadatok!$A$19,(($E$19+$G$19)/2),IF(A12=Alapadatok!$A$20,(($E$20+$G$20)/2),IF(A12=Alapadatok!$A$21,(($E$21+$G$21)/2),IF(A12=Alapadatok!$A$22,(($E$22+$G$22)/2),IF(A12=Alapadatok!$A$23,(($E$23+$G$23)/2),IF(A12=Alapadatok!$A$24,(($E$24+$G$24)/2),IF(A12=Alapadatok!$A$25,(($E$25+$G$25)/2),IF(A12=Alapadatok!$A$26,(($E$26+$G$26)/2),IF(A12=Alapadatok!$A$27,(($E$27+$G$27)/2),IF(A12=Alapadatok!$A$28,(($E$28+$G$28)/2),IF(A12=Alapadatok!$A$29,(($E$29+$G$29)/2),""))))))))))))))))))))))))))))</f>
        <v/>
      </c>
    </row>
    <row r="49" spans="1:16" x14ac:dyDescent="0.2">
      <c r="A49" s="59" t="str">
        <f t="shared" si="8"/>
        <v>Júlia</v>
      </c>
      <c r="B49" s="31"/>
      <c r="C49" s="29" t="str">
        <f>IF(A13=Alapadatok!$A$2,(($L$2+$Q$2)/2),IF(A13=Alapadatok!$A$3,(($L$3+$Q$3)/2),IF(A13=Alapadatok!$A$4,(($L$4+$Q$4)/2),IF(A13=Alapadatok!$A$5,(($L$5+$Q$5)/2),IF(A13=Alapadatok!$A$6,(($L$6+$Q$6)/2),IF(A13=Alapadatok!$A$7,(($L$7+$Q$7)/2),IF(A13=Alapadatok!$A$8,(($L$8+$Q$8)/2),IF(A13=Alapadatok!$A$9,(($L$9+$Q$9)/2),IF(A13=Alapadatok!$A$10,(($L$10+$Q$10)/2),IF(A13=Alapadatok!$A$11,(($L$11+$Q$11)/2),IF(A13=Alapadatok!$A$12,(($L$12+$Q$12)/2),IF(A13=Alapadatok!$A$13,(($L$13+$Q$13)/2),IF(A13=Alapadatok!$A$14,(($L$14+$Q$14)/2),IF(A13=Alapadatok!$A$15,(($L$15+$Q$15)/2),IF(A13=Alapadatok!$A$16,(($L$16+$Q$16)/2),IF(A13=Alapadatok!$A$17,(($L$17+$Q$17)/2),IF(A13=Alapadatok!$A$18,(($L$18+$Q$18)/2),IF(A13=Alapadatok!$A$19,(($L$19+$Q$19)/2),IF(A13=Alapadatok!$A$20,(($L$20+$Q$20)/2),IF(A13=Alapadatok!$A$21,(($L$21+$Q$21)/2),IF(A13=Alapadatok!$A$22,(($L$22+$Q$22)/2),IF(A13=Alapadatok!$A$23,(($L$23+$Q$23)/2),IF(A13=Alapadatok!$A$24,(($L$24+$Q$24)/2),IF(A13=Alapadatok!$A$25,(($L$25+$Q$25)/2),IF(A13=Alapadatok!$A$26,(($L$26+$Q$26)/2),IF(A13=Alapadatok!$A$27,(($L$27+$Q$27)/2),IF(A13=Alapadatok!$A$28,(($L$28+$Q$28)/2),IF(A13=Alapadatok!$A$29,(($L$29+$Q$29)/2),""))))))))))))))))))))))))))))</f>
        <v/>
      </c>
      <c r="D49" s="33"/>
      <c r="E49" s="29" t="str">
        <f>IF(A13=Alapadatok!$A$2,(($C$2+$AA$2+$AC$2)/3),IF(A13=Alapadatok!$A$3,(($C$3+$AA$3+$AC$3)/3),IF(A13=Alapadatok!$A$4,(($C$4+$AA$4+$AC$4)/3),IF(A13=Alapadatok!$A$5,(($C$5+$AA$5+$AC$5)/3),IF(A13=Alapadatok!$A$6,(($C$6+$AA$6+$AC$6)/3),IF(A13=Alapadatok!$A$7,(($C$7+$AA$7+$AC$7)/3),IF(A13=Alapadatok!$A$8,(($C$8+$AA$8+$AC$8)/3),IF(A13=Alapadatok!$A$9,(($C$9+$AA$9+$AC$9)/3),IF(A13=Alapadatok!$A$10,(($C$10+$AA$10+$AC$10)/3),IF(A13=Alapadatok!$A$11,(($C$11+$AA$11+$AC$11)/3),IF(A13=Alapadatok!$A$12,(($C$12+$AA$12+$AC$12)/3),IF(A13=Alapadatok!$A$13,(($C$13+$AA$13+$AC$13)/3),IF(A13=Alapadatok!$A$14,(($C$14+$AA$14+$AC$14)/3),IF(A13=Alapadatok!$A$15,(($C$15+$AA$15+$AC$15)/3),IF(A13=Alapadatok!$A$16,(($C$16+$AA$16+$AC$16)/3),IF(A13=Alapadatok!$A$17,(($C$17+$AA$17+$AC$17)/3),IF(A13=Alapadatok!$A$18,(($C$18+$AA$18+$AC$18)/3),IF(A13=Alapadatok!$A$19,(($C$19+$AA$19+$AC$19)/3),IF(A13=Alapadatok!$A$20,(($C$20+$AA$20+$AC$20)/3),IF(A13=Alapadatok!$A$21,(($C$21+$AA$21+$AC$21)/3),IF(A13=Alapadatok!$A$22,(($C$22+$AA$22+$AC$22)/3),IF(A13=Alapadatok!$A$23,(($C$23+$AA$23+$AC$23)/3),IF(A13=Alapadatok!$A$24,(($C$24+$AA$24+$AC$24)/3),IF(A13=Alapadatok!$A$25,(($C$25+$AA$25+$AC$25)/3),IF(A13=Alapadatok!$A$26,(($C$26+$AA$26+$AC$26)/3),IF(A13=Alapadatok!$A$27,(($C$27+$AA$27+$AC$27)/3),IF(A13=Alapadatok!$A$28,(($C$28+$AA$28+$AC$28)/3),IF(A13=Alapadatok!$A$29,(($C$29+$AA$29+$AC$29)/3),""))))))))))))))))))))))))))))</f>
        <v/>
      </c>
      <c r="F49" s="33"/>
      <c r="G49" s="29" t="str">
        <f>IF(A13=Alapadatok!$A$2,(($E$2+$G$2)/2),IF(A13=Alapadatok!$A$3,(($E$3+$G$3)/2),IF(A13=Alapadatok!$A$4,(($E$4+$G$4)/2),IF(A13=Alapadatok!$A$5,(($E$5+$G$5)/2),IF(A13=Alapadatok!$A$6,(($E$6+$G$6)/2),IF(A13=Alapadatok!$A$7,(($E$7+$G$7)/2),IF(A13=Alapadatok!$A$8,(($E$8+$G$8)/2),IF(A13=Alapadatok!$A$9,(($E$9+$G$9)/2),IF(A13=Alapadatok!$A$10,(($E$10+$G$10)/2),IF(A13=Alapadatok!$A$11,(($E$11+$G$11)/2),IF(A13=Alapadatok!$A$12,(($E$12+$G$12)/2),IF(A13=Alapadatok!$A$13,(($E$13+$G$13)/2),IF(A13=Alapadatok!$A$14,(($E$14+$G$14)/2),IF(A13=Alapadatok!$A$15,(($E$15+$G$15)/2),IF(A13=Alapadatok!$A$16,(($E$16+$G$16)/2),IF(A13=Alapadatok!$A$17,(($E$17+$G$17)/2),IF(A13=Alapadatok!$A$18,(($E$18+$G$18)/2),IF(A13=Alapadatok!$A$19,(($E$19+$G$19)/2),IF(A13=Alapadatok!$A$20,(($E$20+$G$20)/2),IF(A13=Alapadatok!$A$21,(($E$21+$G$21)/2),IF(A13=Alapadatok!$A$22,(($E$22+$G$22)/2),IF(A13=Alapadatok!$A$23,(($E$23+$G$23)/2),IF(A13=Alapadatok!$A$24,(($E$24+$G$24)/2),IF(A13=Alapadatok!$A$25,(($E$25+$G$25)/2),IF(A13=Alapadatok!$A$26,(($E$26+$G$26)/2),IF(A13=Alapadatok!$A$27,(($E$27+$G$27)/2),IF(A13=Alapadatok!$A$28,(($E$28+$G$28)/2),IF(A13=Alapadatok!$A$29,(($E$29+$G$29)/2),""))))))))))))))))))))))))))))</f>
        <v/>
      </c>
      <c r="H49" s="33"/>
      <c r="I49" s="29" t="str">
        <f>IF(A13=Alapadatok!$A$2,(($S$2+$U$2)/2),IF(A13=Alapadatok!$A$3,(($S$3+$U$3)/2),IF(A13=Alapadatok!$A$4,(($S$4+$U$4)/2),IF(A13=Alapadatok!$A$5,(($S$5+$U$5)/2),IF(A13=Alapadatok!$A$6,(($S$6+$U$6)/2),IF(A13=Alapadatok!$A$7,(($S$7+$U$7)/2),IF(A13=Alapadatok!$A$8,(($S$8+$U$8)/2),IF(A13=Alapadatok!$A$9,(($S$9+$U$9)/2),IF(A13=Alapadatok!$A$10,(($S$10+$U$10)/2),IF(A13=Alapadatok!$A$11,(($S$11+$U$11)/2),IF(A13=Alapadatok!$A$12,(($S$12+$U$12)/2),IF(A13=Alapadatok!$A$13,(($S$13+$U$13)/2),IF(A13=Alapadatok!$A$14,(($S$14+$U$14)/2),IF(A13=Alapadatok!$A$15,(($S$15+$U$15)/2),IF(A13=Alapadatok!$A$16,(($S$16+$U$16)/2),IF(A13=Alapadatok!$A$17,(($S$17+$U$17)/2),IF(A13=Alapadatok!$A$18,(($S$18+$U$18)/2),IF(A13=Alapadatok!$A$19,(($S$19+$U$19)/2),IF(A13=Alapadatok!$A$20,(($S$20+$U$20)/2),IF(A13=Alapadatok!$A$21,(($S$21+$U$21)/2),IF(A13=Alapadatok!$A$22,(($S$22+$U$22)/2),IF(A13=Alapadatok!$A$23,(($S$23+$U$23)/2),IF(A13=Alapadatok!$A$24,(($S$24+$U$24)/2),IF(A13=Alapadatok!$A$25,(($S$25+$U$25)/2),IF(A13=Alapadatok!$A$26,(($S$26+$U$26)/2),IF(A13=Alapadatok!$A$27,(($S$27+$U$27)/2),IF(A13=Alapadatok!$A$28,(($S$28+$U$28)/2),IF(A13=Alapadatok!$A$29,(($S$29+$U$29)/2),""))))))))))))))))))))))))))))</f>
        <v/>
      </c>
      <c r="J49" s="32"/>
      <c r="K49" s="29" t="str">
        <f>IF(A13=Alapadatok!$A$2,(($W$2+$Y$2)/2),IF(A13=Alapadatok!$A$3,(($W$3+$Y$3)/2),IF(A13=Alapadatok!$A$4,(($W$4+$Y$4)/2),IF(A13=Alapadatok!$A$5,(($W$5+$Y$5)/2),IF(A13=Alapadatok!$A$6,(($W$6+$Y$6)/2),IF(A13=Alapadatok!$A$7,(($W$7+$Y$7)/2),IF(A13=Alapadatok!$A$8,(($W$8+$Y$8)/2),IF(A13=Alapadatok!$A$9,(($W$9+$Y$9)/2),IF(A13=Alapadatok!$A$10,(($W$10+$Y$10)/2),IF(A13=Alapadatok!$A$11,(($W$11+$Y$11)/2),IF(A13=Alapadatok!$A$12,(($W$12+$Y$12)/2),IF(A13=Alapadatok!$A$13,(($W$13+$Y$13)/2),IF(A13=Alapadatok!$A$14,(($W$14+$Y$14)/2),IF(A13=Alapadatok!$A$15,(($W$15+$Y$15)/2),IF(A13=Alapadatok!$A$16,(($W$16+$Y$16)/2),IF(A13=Alapadatok!$A$17,(($W$17+$Y$17)/2),IF(A13=Alapadatok!$A$18,(($W$18+$Y$18)/2),IF(A13=Alapadatok!$A$19,(($W$19+$Y$19)/2),IF(A13=Alapadatok!$A$20,(($W$20+$Y$20)/2),IF(A13=Alapadatok!$A$21,(($W$21+$Y$21)/2),IF(A13=Alapadatok!$A$22,(($W$22+$Y$22)/2),IF(A13=Alapadatok!$A$23,(($W$23+$Y$23)/2),IF(A13=Alapadatok!$A$24,(($W$24+$Y$24)/2),IF(A13=Alapadatok!$A$25,(($W$25+$Y$25)/2),IF(A13=Alapadatok!$A$26,(($W$26+$Y$26)/2),IF(A13=Alapadatok!$A$27,(($W$27+$Y$27)/2),IF(A13=Alapadatok!$A$28,(($W$28+$Y$28)/2),IF(A13=Alapadatok!$A$29,(($W$29+$Y$29)/2),""))))))))))))))))))))))))))))</f>
        <v/>
      </c>
      <c r="L49" s="29" t="str">
        <f>IF(A13=Alapadatok!$A$2,$AF$2,IF(A13=Alapadatok!$A$3,$AF$3,IF(A13=Alapadatok!$A$4,$AF$4,IF(A13=Alapadatok!$A$5,$AF$5,IF(A13=Alapadatok!$A$6,$AF$6,IF(A13=Alapadatok!$A$7,$AF$7,IF(A13=Alapadatok!$A$8,$AF$8,IF(A13=Alapadatok!$A$9,$AF$9,IF(A13=Alapadatok!$A$10,$AF$10,IF(A13=Alapadatok!$A$11,$AF$11,IF(A13=Alapadatok!$A$12,$AF$12,IF(A13=Alapadatok!$A$13,$AF$13,IF(A13=Alapadatok!$A$14,$AF$14,IF(A13=Alapadatok!$A$15,$AF$15,IF(A13=Alapadatok!$A$16,$AF$16,IF(A13=Alapadatok!$A$17,$AF$17,IF(A13=Alapadatok!$A$18,$AF$18,IF(A13=Alapadatok!$A$19,$AF$19,IF(A13=Alapadatok!$A$20,$AF$20,IF(A13=Alapadatok!$A$21,$AF$21,IF(A13=Alapadatok!$A$22,$AF$22,IF(A13=Alapadatok!$A$23,$AF$23,IF(A13=Alapadatok!$A$24,$AF$24,IF(A13=Alapadatok!$A$25,$AF$25,IF(A13=Alapadatok!$A$26,$AF$26,IF(A13=Alapadatok!$A$27,$AF$27,IF(A13=Alapadatok!$A$28,$AF$28,IF(A13=Alapadatok!$A$29,$AF$29,""))))))))))))))))))))))))))))</f>
        <v/>
      </c>
      <c r="M49" s="33"/>
      <c r="N49" s="29" t="str">
        <f>IF(A13=Alapadatok!$A$2,$C$2,IF(A13=Alapadatok!$A$3,$C$3,IF(A13=Alapadatok!$A$4,$C$4,IF(A13=Alapadatok!$A$5,$C$5,IF(A13=Alapadatok!$A$6,$C$6,IF(A13=Alapadatok!$A$7,$C$7,IF(A13=Alapadatok!$A$8,$C$8,IF(A13=Alapadatok!$A$9,$C$9,IF(A13=Alapadatok!$A$10,$C$10,IF(A13=Alapadatok!$A$11,$C$11,IF(A13=Alapadatok!$A$12,$C$12,IF(A13=Alapadatok!$A$13,$C$13,IF(A13=Alapadatok!$A$14,$C$14,IF(A13=Alapadatok!$A$15,$C$15,IF(A13=Alapadatok!$A$16,$C$16,IF(A13=Alapadatok!$A$17,$C$17,IF(A13=Alapadatok!$A$18,$C$18,IF(A13=Alapadatok!$A$19,$C$19,IF(A13=Alapadatok!$A$20,$C$20,IF(A13=Alapadatok!$A$21,$C$21,IF(A13=Alapadatok!$A$22,$C$22,IF(A13=Alapadatok!$A$23,$C$23,IF(A13=Alapadatok!$A$24,$C$24,IF(A13=Alapadatok!$A$25,$C$25,IF(A13=Alapadatok!$A$26,$C$26,IF(A13=Alapadatok!$A$27,$C$27,IF(A13=Alapadatok!$A$28,$C$28,IF(A13=Alapadatok!$A$29,$C$29,""))))))))))))))))))))))))))))</f>
        <v/>
      </c>
      <c r="O49" s="33"/>
      <c r="P49" s="60" t="str">
        <f>IF(A13=Alapadatok!$A$2,(($E$2+$G$2)/2),IF(A13=Alapadatok!$A$3,(($E$3+$G$3)/2),IF(A13=Alapadatok!$A$4,(($E$4+$G$4)/2),IF(A13=Alapadatok!$A$5,(($E$5+$G$5)/2),IF(A13=Alapadatok!$A$6,(($E$6+$G$6)/2),IF(A13=Alapadatok!$A$7,(($E$7+$G$7)/2),IF(A13=Alapadatok!$A$8,(($E$8+$G$8)/2),IF(A13=Alapadatok!$A$9,(($E$9+$G$9)/2),IF(A13=Alapadatok!$A$10,(($E$10+$G$10)/2),IF(A13=Alapadatok!$A$11,(($E$11+$G$11)/2),IF(A13=Alapadatok!$A$12,(($E$12+$G$12)/2),IF(A13=Alapadatok!$A$13,(($E$13+$G$13)/2),IF(A13=Alapadatok!$A$14,(($E$14+$G$14)/2),IF(A13=Alapadatok!$A$15,(($E$15+$G$15)/2),IF(A13=Alapadatok!$A$16,(($E$16+$G$16)/2),IF(A13=Alapadatok!$A$17,(($E$17+$G$17)/2),IF(A13=Alapadatok!$A$18,(($E$18+$G$18)/2),IF(A13=Alapadatok!$A$19,(($E$19+$G$19)/2),IF(A13=Alapadatok!$A$20,(($E$20+$G$20)/2),IF(A13=Alapadatok!$A$21,(($E$21+$G$21)/2),IF(A13=Alapadatok!$A$22,(($E$22+$G$22)/2),IF(A13=Alapadatok!$A$23,(($E$23+$G$23)/2),IF(A13=Alapadatok!$A$24,(($E$24+$G$24)/2),IF(A13=Alapadatok!$A$25,(($E$25+$G$25)/2),IF(A13=Alapadatok!$A$26,(($E$26+$G$26)/2),IF(A13=Alapadatok!$A$27,(($E$27+$G$27)/2),IF(A13=Alapadatok!$A$28,(($E$28+$G$28)/2),IF(A13=Alapadatok!$A$29,(($E$29+$G$29)/2),""))))))))))))))))))))))))))))</f>
        <v/>
      </c>
    </row>
    <row r="50" spans="1:16" x14ac:dyDescent="0.2">
      <c r="A50" s="59" t="str">
        <f t="shared" si="8"/>
        <v>Károly</v>
      </c>
      <c r="B50" s="31"/>
      <c r="C50" s="29" t="str">
        <f>IF(A14=Alapadatok!$A$2,(($L$2+$Q$2)/2),IF(A14=Alapadatok!$A$3,(($L$3+$Q$3)/2),IF(A14=Alapadatok!$A$4,(($L$4+$Q$4)/2),IF(A14=Alapadatok!$A$5,(($L$5+$Q$5)/2),IF(A14=Alapadatok!$A$6,(($L$6+$Q$6)/2),IF(A14=Alapadatok!$A$7,(($L$7+$Q$7)/2),IF(A14=Alapadatok!$A$8,(($L$8+$Q$8)/2),IF(A14=Alapadatok!$A$9,(($L$9+$Q$9)/2),IF(A14=Alapadatok!$A$10,(($L$10+$Q$10)/2),IF(A14=Alapadatok!$A$11,(($L$11+$Q$11)/2),IF(A14=Alapadatok!$A$12,(($L$12+$Q$12)/2),IF(A14=Alapadatok!$A$13,(($L$13+$Q$13)/2),IF(A14=Alapadatok!$A$14,(($L$14+$Q$14)/2),IF(A14=Alapadatok!$A$15,(($L$15+$Q$15)/2),IF(A14=Alapadatok!$A$16,(($L$16+$Q$16)/2),IF(A14=Alapadatok!$A$17,(($L$17+$Q$17)/2),IF(A14=Alapadatok!$A$18,(($L$18+$Q$18)/2),IF(A14=Alapadatok!$A$19,(($L$19+$Q$19)/2),IF(A14=Alapadatok!$A$20,(($L$20+$Q$20)/2),IF(A14=Alapadatok!$A$21,(($L$21+$Q$21)/2),IF(A14=Alapadatok!$A$22,(($L$22+$Q$22)/2),IF(A14=Alapadatok!$A$23,(($L$23+$Q$23)/2),IF(A14=Alapadatok!$A$24,(($L$24+$Q$24)/2),IF(A14=Alapadatok!$A$25,(($L$25+$Q$25)/2),IF(A14=Alapadatok!$A$26,(($L$26+$Q$26)/2),IF(A14=Alapadatok!$A$27,(($L$27+$Q$27)/2),IF(A14=Alapadatok!$A$28,(($L$28+$Q$28)/2),IF(A14=Alapadatok!$A$29,(($L$29+$Q$29)/2),""))))))))))))))))))))))))))))</f>
        <v/>
      </c>
      <c r="D50" s="33"/>
      <c r="E50" s="29" t="str">
        <f>IF(A14=Alapadatok!$A$2,(($C$2+$AA$2+$AC$2)/3),IF(A14=Alapadatok!$A$3,(($C$3+$AA$3+$AC$3)/3),IF(A14=Alapadatok!$A$4,(($C$4+$AA$4+$AC$4)/3),IF(A14=Alapadatok!$A$5,(($C$5+$AA$5+$AC$5)/3),IF(A14=Alapadatok!$A$6,(($C$6+$AA$6+$AC$6)/3),IF(A14=Alapadatok!$A$7,(($C$7+$AA$7+$AC$7)/3),IF(A14=Alapadatok!$A$8,(($C$8+$AA$8+$AC$8)/3),IF(A14=Alapadatok!$A$9,(($C$9+$AA$9+$AC$9)/3),IF(A14=Alapadatok!$A$10,(($C$10+$AA$10+$AC$10)/3),IF(A14=Alapadatok!$A$11,(($C$11+$AA$11+$AC$11)/3),IF(A14=Alapadatok!$A$12,(($C$12+$AA$12+$AC$12)/3),IF(A14=Alapadatok!$A$13,(($C$13+$AA$13+$AC$13)/3),IF(A14=Alapadatok!$A$14,(($C$14+$AA$14+$AC$14)/3),IF(A14=Alapadatok!$A$15,(($C$15+$AA$15+$AC$15)/3),IF(A14=Alapadatok!$A$16,(($C$16+$AA$16+$AC$16)/3),IF(A14=Alapadatok!$A$17,(($C$17+$AA$17+$AC$17)/3),IF(A14=Alapadatok!$A$18,(($C$18+$AA$18+$AC$18)/3),IF(A14=Alapadatok!$A$19,(($C$19+$AA$19+$AC$19)/3),IF(A14=Alapadatok!$A$20,(($C$20+$AA$20+$AC$20)/3),IF(A14=Alapadatok!$A$21,(($C$21+$AA$21+$AC$21)/3),IF(A14=Alapadatok!$A$22,(($C$22+$AA$22+$AC$22)/3),IF(A14=Alapadatok!$A$23,(($C$23+$AA$23+$AC$23)/3),IF(A14=Alapadatok!$A$24,(($C$24+$AA$24+$AC$24)/3),IF(A14=Alapadatok!$A$25,(($C$25+$AA$25+$AC$25)/3),IF(A14=Alapadatok!$A$26,(($C$26+$AA$26+$AC$26)/3),IF(A14=Alapadatok!$A$27,(($C$27+$AA$27+$AC$27)/3),IF(A14=Alapadatok!$A$28,(($C$28+$AA$28+$AC$28)/3),IF(A14=Alapadatok!$A$29,(($C$29+$AA$29+$AC$29)/3),""))))))))))))))))))))))))))))</f>
        <v/>
      </c>
      <c r="F50" s="33"/>
      <c r="G50" s="29" t="str">
        <f>IF(A14=Alapadatok!$A$2,(($E$2+$G$2)/2),IF(A14=Alapadatok!$A$3,(($E$3+$G$3)/2),IF(A14=Alapadatok!$A$4,(($E$4+$G$4)/2),IF(A14=Alapadatok!$A$5,(($E$5+$G$5)/2),IF(A14=Alapadatok!$A$6,(($E$6+$G$6)/2),IF(A14=Alapadatok!$A$7,(($E$7+$G$7)/2),IF(A14=Alapadatok!$A$8,(($E$8+$G$8)/2),IF(A14=Alapadatok!$A$9,(($E$9+$G$9)/2),IF(A14=Alapadatok!$A$10,(($E$10+$G$10)/2),IF(A14=Alapadatok!$A$11,(($E$11+$G$11)/2),IF(A14=Alapadatok!$A$12,(($E$12+$G$12)/2),IF(A14=Alapadatok!$A$13,(($E$13+$G$13)/2),IF(A14=Alapadatok!$A$14,(($E$14+$G$14)/2),IF(A14=Alapadatok!$A$15,(($E$15+$G$15)/2),IF(A14=Alapadatok!$A$16,(($E$16+$G$16)/2),IF(A14=Alapadatok!$A$17,(($E$17+$G$17)/2),IF(A14=Alapadatok!$A$18,(($E$18+$G$18)/2),IF(A14=Alapadatok!$A$19,(($E$19+$G$19)/2),IF(A14=Alapadatok!$A$20,(($E$20+$G$20)/2),IF(A14=Alapadatok!$A$21,(($E$21+$G$21)/2),IF(A14=Alapadatok!$A$22,(($E$22+$G$22)/2),IF(A14=Alapadatok!$A$23,(($E$23+$G$23)/2),IF(A14=Alapadatok!$A$24,(($E$24+$G$24)/2),IF(A14=Alapadatok!$A$25,(($E$25+$G$25)/2),IF(A14=Alapadatok!$A$26,(($E$26+$G$26)/2),IF(A14=Alapadatok!$A$27,(($E$27+$G$27)/2),IF(A14=Alapadatok!$A$28,(($E$28+$G$28)/2),IF(A14=Alapadatok!$A$29,(($E$29+$G$29)/2),""))))))))))))))))))))))))))))</f>
        <v/>
      </c>
      <c r="H50" s="33"/>
      <c r="I50" s="29" t="str">
        <f>IF(A14=Alapadatok!$A$2,(($S$2+$U$2)/2),IF(A14=Alapadatok!$A$3,(($S$3+$U$3)/2),IF(A14=Alapadatok!$A$4,(($S$4+$U$4)/2),IF(A14=Alapadatok!$A$5,(($S$5+$U$5)/2),IF(A14=Alapadatok!$A$6,(($S$6+$U$6)/2),IF(A14=Alapadatok!$A$7,(($S$7+$U$7)/2),IF(A14=Alapadatok!$A$8,(($S$8+$U$8)/2),IF(A14=Alapadatok!$A$9,(($S$9+$U$9)/2),IF(A14=Alapadatok!$A$10,(($S$10+$U$10)/2),IF(A14=Alapadatok!$A$11,(($S$11+$U$11)/2),IF(A14=Alapadatok!$A$12,(($S$12+$U$12)/2),IF(A14=Alapadatok!$A$13,(($S$13+$U$13)/2),IF(A14=Alapadatok!$A$14,(($S$14+$U$14)/2),IF(A14=Alapadatok!$A$15,(($S$15+$U$15)/2),IF(A14=Alapadatok!$A$16,(($S$16+$U$16)/2),IF(A14=Alapadatok!$A$17,(($S$17+$U$17)/2),IF(A14=Alapadatok!$A$18,(($S$18+$U$18)/2),IF(A14=Alapadatok!$A$19,(($S$19+$U$19)/2),IF(A14=Alapadatok!$A$20,(($S$20+$U$20)/2),IF(A14=Alapadatok!$A$21,(($S$21+$U$21)/2),IF(A14=Alapadatok!$A$22,(($S$22+$U$22)/2),IF(A14=Alapadatok!$A$23,(($S$23+$U$23)/2),IF(A14=Alapadatok!$A$24,(($S$24+$U$24)/2),IF(A14=Alapadatok!$A$25,(($S$25+$U$25)/2),IF(A14=Alapadatok!$A$26,(($S$26+$U$26)/2),IF(A14=Alapadatok!$A$27,(($S$27+$U$27)/2),IF(A14=Alapadatok!$A$28,(($S$28+$U$28)/2),IF(A14=Alapadatok!$A$29,(($S$29+$U$29)/2),""))))))))))))))))))))))))))))</f>
        <v/>
      </c>
      <c r="J50" s="32"/>
      <c r="K50" s="29" t="str">
        <f>IF(A14=Alapadatok!$A$2,(($W$2+$Y$2)/2),IF(A14=Alapadatok!$A$3,(($W$3+$Y$3)/2),IF(A14=Alapadatok!$A$4,(($W$4+$Y$4)/2),IF(A14=Alapadatok!$A$5,(($W$5+$Y$5)/2),IF(A14=Alapadatok!$A$6,(($W$6+$Y$6)/2),IF(A14=Alapadatok!$A$7,(($W$7+$Y$7)/2),IF(A14=Alapadatok!$A$8,(($W$8+$Y$8)/2),IF(A14=Alapadatok!$A$9,(($W$9+$Y$9)/2),IF(A14=Alapadatok!$A$10,(($W$10+$Y$10)/2),IF(A14=Alapadatok!$A$11,(($W$11+$Y$11)/2),IF(A14=Alapadatok!$A$12,(($W$12+$Y$12)/2),IF(A14=Alapadatok!$A$13,(($W$13+$Y$13)/2),IF(A14=Alapadatok!$A$14,(($W$14+$Y$14)/2),IF(A14=Alapadatok!$A$15,(($W$15+$Y$15)/2),IF(A14=Alapadatok!$A$16,(($W$16+$Y$16)/2),IF(A14=Alapadatok!$A$17,(($W$17+$Y$17)/2),IF(A14=Alapadatok!$A$18,(($W$18+$Y$18)/2),IF(A14=Alapadatok!$A$19,(($W$19+$Y$19)/2),IF(A14=Alapadatok!$A$20,(($W$20+$Y$20)/2),IF(A14=Alapadatok!$A$21,(($W$21+$Y$21)/2),IF(A14=Alapadatok!$A$22,(($W$22+$Y$22)/2),IF(A14=Alapadatok!$A$23,(($W$23+$Y$23)/2),IF(A14=Alapadatok!$A$24,(($W$24+$Y$24)/2),IF(A14=Alapadatok!$A$25,(($W$25+$Y$25)/2),IF(A14=Alapadatok!$A$26,(($W$26+$Y$26)/2),IF(A14=Alapadatok!$A$27,(($W$27+$Y$27)/2),IF(A14=Alapadatok!$A$28,(($W$28+$Y$28)/2),IF(A14=Alapadatok!$A$29,(($W$29+$Y$29)/2),""))))))))))))))))))))))))))))</f>
        <v/>
      </c>
      <c r="L50" s="29" t="str">
        <f>IF(A14=Alapadatok!$A$2,$AF$2,IF(A14=Alapadatok!$A$3,$AF$3,IF(A14=Alapadatok!$A$4,$AF$4,IF(A14=Alapadatok!$A$5,$AF$5,IF(A14=Alapadatok!$A$6,$AF$6,IF(A14=Alapadatok!$A$7,$AF$7,IF(A14=Alapadatok!$A$8,$AF$8,IF(A14=Alapadatok!$A$9,$AF$9,IF(A14=Alapadatok!$A$10,$AF$10,IF(A14=Alapadatok!$A$11,$AF$11,IF(A14=Alapadatok!$A$12,$AF$12,IF(A14=Alapadatok!$A$13,$AF$13,IF(A14=Alapadatok!$A$14,$AF$14,IF(A14=Alapadatok!$A$15,$AF$15,IF(A14=Alapadatok!$A$16,$AF$16,IF(A14=Alapadatok!$A$17,$AF$17,IF(A14=Alapadatok!$A$18,$AF$18,IF(A14=Alapadatok!$A$19,$AF$19,IF(A14=Alapadatok!$A$20,$AF$20,IF(A14=Alapadatok!$A$21,$AF$21,IF(A14=Alapadatok!$A$22,$AF$22,IF(A14=Alapadatok!$A$23,$AF$23,IF(A14=Alapadatok!$A$24,$AF$24,IF(A14=Alapadatok!$A$25,$AF$25,IF(A14=Alapadatok!$A$26,$AF$26,IF(A14=Alapadatok!$A$27,$AF$27,IF(A14=Alapadatok!$A$28,$AF$28,IF(A14=Alapadatok!$A$29,$AF$29,""))))))))))))))))))))))))))))</f>
        <v/>
      </c>
      <c r="M50" s="33"/>
      <c r="N50" s="29" t="str">
        <f>IF(A14=Alapadatok!$A$2,$C$2,IF(A14=Alapadatok!$A$3,$C$3,IF(A14=Alapadatok!$A$4,$C$4,IF(A14=Alapadatok!$A$5,$C$5,IF(A14=Alapadatok!$A$6,$C$6,IF(A14=Alapadatok!$A$7,$C$7,IF(A14=Alapadatok!$A$8,$C$8,IF(A14=Alapadatok!$A$9,$C$9,IF(A14=Alapadatok!$A$10,$C$10,IF(A14=Alapadatok!$A$11,$C$11,IF(A14=Alapadatok!$A$12,$C$12,IF(A14=Alapadatok!$A$13,$C$13,IF(A14=Alapadatok!$A$14,$C$14,IF(A14=Alapadatok!$A$15,$C$15,IF(A14=Alapadatok!$A$16,$C$16,IF(A14=Alapadatok!$A$17,$C$17,IF(A14=Alapadatok!$A$18,$C$18,IF(A14=Alapadatok!$A$19,$C$19,IF(A14=Alapadatok!$A$20,$C$20,IF(A14=Alapadatok!$A$21,$C$21,IF(A14=Alapadatok!$A$22,$C$22,IF(A14=Alapadatok!$A$23,$C$23,IF(A14=Alapadatok!$A$24,$C$24,IF(A14=Alapadatok!$A$25,$C$25,IF(A14=Alapadatok!$A$26,$C$26,IF(A14=Alapadatok!$A$27,$C$27,IF(A14=Alapadatok!$A$28,$C$28,IF(A14=Alapadatok!$A$29,$C$29,""))))))))))))))))))))))))))))</f>
        <v/>
      </c>
      <c r="O50" s="33"/>
      <c r="P50" s="60" t="str">
        <f>IF(A14=Alapadatok!$A$2,(($E$2+$G$2)/2),IF(A14=Alapadatok!$A$3,(($E$3+$G$3)/2),IF(A14=Alapadatok!$A$4,(($E$4+$G$4)/2),IF(A14=Alapadatok!$A$5,(($E$5+$G$5)/2),IF(A14=Alapadatok!$A$6,(($E$6+$G$6)/2),IF(A14=Alapadatok!$A$7,(($E$7+$G$7)/2),IF(A14=Alapadatok!$A$8,(($E$8+$G$8)/2),IF(A14=Alapadatok!$A$9,(($E$9+$G$9)/2),IF(A14=Alapadatok!$A$10,(($E$10+$G$10)/2),IF(A14=Alapadatok!$A$11,(($E$11+$G$11)/2),IF(A14=Alapadatok!$A$12,(($E$12+$G$12)/2),IF(A14=Alapadatok!$A$13,(($E$13+$G$13)/2),IF(A14=Alapadatok!$A$14,(($E$14+$G$14)/2),IF(A14=Alapadatok!$A$15,(($E$15+$G$15)/2),IF(A14=Alapadatok!$A$16,(($E$16+$G$16)/2),IF(A14=Alapadatok!$A$17,(($E$17+$G$17)/2),IF(A14=Alapadatok!$A$18,(($E$18+$G$18)/2),IF(A14=Alapadatok!$A$19,(($E$19+$G$19)/2),IF(A14=Alapadatok!$A$20,(($E$20+$G$20)/2),IF(A14=Alapadatok!$A$21,(($E$21+$G$21)/2),IF(A14=Alapadatok!$A$22,(($E$22+$G$22)/2),IF(A14=Alapadatok!$A$23,(($E$23+$G$23)/2),IF(A14=Alapadatok!$A$24,(($E$24+$G$24)/2),IF(A14=Alapadatok!$A$25,(($E$25+$G$25)/2),IF(A14=Alapadatok!$A$26,(($E$26+$G$26)/2),IF(A14=Alapadatok!$A$27,(($E$27+$G$27)/2),IF(A14=Alapadatok!$A$28,(($E$28+$G$28)/2),IF(A14=Alapadatok!$A$29,(($E$29+$G$29)/2),""))))))))))))))))))))))))))))</f>
        <v/>
      </c>
    </row>
    <row r="51" spans="1:16" x14ac:dyDescent="0.2">
      <c r="A51" s="59" t="str">
        <f t="shared" si="8"/>
        <v>Lajos</v>
      </c>
      <c r="B51" s="31"/>
      <c r="C51" s="29" t="str">
        <f>IF(A15=Alapadatok!$A$2,(($L$2+$Q$2)/2),IF(A15=Alapadatok!$A$3,(($L$3+$Q$3)/2),IF(A15=Alapadatok!$A$4,(($L$4+$Q$4)/2),IF(A15=Alapadatok!$A$5,(($L$5+$Q$5)/2),IF(A15=Alapadatok!$A$6,(($L$6+$Q$6)/2),IF(A15=Alapadatok!$A$7,(($L$7+$Q$7)/2),IF(A15=Alapadatok!$A$8,(($L$8+$Q$8)/2),IF(A15=Alapadatok!$A$9,(($L$9+$Q$9)/2),IF(A15=Alapadatok!$A$10,(($L$10+$Q$10)/2),IF(A15=Alapadatok!$A$11,(($L$11+$Q$11)/2),IF(A15=Alapadatok!$A$12,(($L$12+$Q$12)/2),IF(A15=Alapadatok!$A$13,(($L$13+$Q$13)/2),IF(A15=Alapadatok!$A$14,(($L$14+$Q$14)/2),IF(A15=Alapadatok!$A$15,(($L$15+$Q$15)/2),IF(A15=Alapadatok!$A$16,(($L$16+$Q$16)/2),IF(A15=Alapadatok!$A$17,(($L$17+$Q$17)/2),IF(A15=Alapadatok!$A$18,(($L$18+$Q$18)/2),IF(A15=Alapadatok!$A$19,(($L$19+$Q$19)/2),IF(A15=Alapadatok!$A$20,(($L$20+$Q$20)/2),IF(A15=Alapadatok!$A$21,(($L$21+$Q$21)/2),IF(A15=Alapadatok!$A$22,(($L$22+$Q$22)/2),IF(A15=Alapadatok!$A$23,(($L$23+$Q$23)/2),IF(A15=Alapadatok!$A$24,(($L$24+$Q$24)/2),IF(A15=Alapadatok!$A$25,(($L$25+$Q$25)/2),IF(A15=Alapadatok!$A$26,(($L$26+$Q$26)/2),IF(A15=Alapadatok!$A$27,(($L$27+$Q$27)/2),IF(A15=Alapadatok!$A$28,(($L$28+$Q$28)/2),IF(A15=Alapadatok!$A$29,(($L$29+$Q$29)/2),""))))))))))))))))))))))))))))</f>
        <v/>
      </c>
      <c r="D51" s="33"/>
      <c r="E51" s="29" t="str">
        <f>IF(A15=Alapadatok!$A$2,(($C$2+$AA$2+$AC$2)/3),IF(A15=Alapadatok!$A$3,(($C$3+$AA$3+$AC$3)/3),IF(A15=Alapadatok!$A$4,(($C$4+$AA$4+$AC$4)/3),IF(A15=Alapadatok!$A$5,(($C$5+$AA$5+$AC$5)/3),IF(A15=Alapadatok!$A$6,(($C$6+$AA$6+$AC$6)/3),IF(A15=Alapadatok!$A$7,(($C$7+$AA$7+$AC$7)/3),IF(A15=Alapadatok!$A$8,(($C$8+$AA$8+$AC$8)/3),IF(A15=Alapadatok!$A$9,(($C$9+$AA$9+$AC$9)/3),IF(A15=Alapadatok!$A$10,(($C$10+$AA$10+$AC$10)/3),IF(A15=Alapadatok!$A$11,(($C$11+$AA$11+$AC$11)/3),IF(A15=Alapadatok!$A$12,(($C$12+$AA$12+$AC$12)/3),IF(A15=Alapadatok!$A$13,(($C$13+$AA$13+$AC$13)/3),IF(A15=Alapadatok!$A$14,(($C$14+$AA$14+$AC$14)/3),IF(A15=Alapadatok!$A$15,(($C$15+$AA$15+$AC$15)/3),IF(A15=Alapadatok!$A$16,(($C$16+$AA$16+$AC$16)/3),IF(A15=Alapadatok!$A$17,(($C$17+$AA$17+$AC$17)/3),IF(A15=Alapadatok!$A$18,(($C$18+$AA$18+$AC$18)/3),IF(A15=Alapadatok!$A$19,(($C$19+$AA$19+$AC$19)/3),IF(A15=Alapadatok!$A$20,(($C$20+$AA$20+$AC$20)/3),IF(A15=Alapadatok!$A$21,(($C$21+$AA$21+$AC$21)/3),IF(A15=Alapadatok!$A$22,(($C$22+$AA$22+$AC$22)/3),IF(A15=Alapadatok!$A$23,(($C$23+$AA$23+$AC$23)/3),IF(A15=Alapadatok!$A$24,(($C$24+$AA$24+$AC$24)/3),IF(A15=Alapadatok!$A$25,(($C$25+$AA$25+$AC$25)/3),IF(A15=Alapadatok!$A$26,(($C$26+$AA$26+$AC$26)/3),IF(A15=Alapadatok!$A$27,(($C$27+$AA$27+$AC$27)/3),IF(A15=Alapadatok!$A$28,(($C$28+$AA$28+$AC$28)/3),IF(A15=Alapadatok!$A$29,(($C$29+$AA$29+$AC$29)/3),""))))))))))))))))))))))))))))</f>
        <v/>
      </c>
      <c r="F51" s="33"/>
      <c r="G51" s="29" t="str">
        <f>IF(A15=Alapadatok!$A$2,(($E$2+$G$2)/2),IF(A15=Alapadatok!$A$3,(($E$3+$G$3)/2),IF(A15=Alapadatok!$A$4,(($E$4+$G$4)/2),IF(A15=Alapadatok!$A$5,(($E$5+$G$5)/2),IF(A15=Alapadatok!$A$6,(($E$6+$G$6)/2),IF(A15=Alapadatok!$A$7,(($E$7+$G$7)/2),IF(A15=Alapadatok!$A$8,(($E$8+$G$8)/2),IF(A15=Alapadatok!$A$9,(($E$9+$G$9)/2),IF(A15=Alapadatok!$A$10,(($E$10+$G$10)/2),IF(A15=Alapadatok!$A$11,(($E$11+$G$11)/2),IF(A15=Alapadatok!$A$12,(($E$12+$G$12)/2),IF(A15=Alapadatok!$A$13,(($E$13+$G$13)/2),IF(A15=Alapadatok!$A$14,(($E$14+$G$14)/2),IF(A15=Alapadatok!$A$15,(($E$15+$G$15)/2),IF(A15=Alapadatok!$A$16,(($E$16+$G$16)/2),IF(A15=Alapadatok!$A$17,(($E$17+$G$17)/2),IF(A15=Alapadatok!$A$18,(($E$18+$G$18)/2),IF(A15=Alapadatok!$A$19,(($E$19+$G$19)/2),IF(A15=Alapadatok!$A$20,(($E$20+$G$20)/2),IF(A15=Alapadatok!$A$21,(($E$21+$G$21)/2),IF(A15=Alapadatok!$A$22,(($E$22+$G$22)/2),IF(A15=Alapadatok!$A$23,(($E$23+$G$23)/2),IF(A15=Alapadatok!$A$24,(($E$24+$G$24)/2),IF(A15=Alapadatok!$A$25,(($E$25+$G$25)/2),IF(A15=Alapadatok!$A$26,(($E$26+$G$26)/2),IF(A15=Alapadatok!$A$27,(($E$27+$G$27)/2),IF(A15=Alapadatok!$A$28,(($E$28+$G$28)/2),IF(A15=Alapadatok!$A$29,(($E$29+$G$29)/2),""))))))))))))))))))))))))))))</f>
        <v/>
      </c>
      <c r="H51" s="33"/>
      <c r="I51" s="29" t="str">
        <f>IF(A15=Alapadatok!$A$2,(($S$2+$U$2)/2),IF(A15=Alapadatok!$A$3,(($S$3+$U$3)/2),IF(A15=Alapadatok!$A$4,(($S$4+$U$4)/2),IF(A15=Alapadatok!$A$5,(($S$5+$U$5)/2),IF(A15=Alapadatok!$A$6,(($S$6+$U$6)/2),IF(A15=Alapadatok!$A$7,(($S$7+$U$7)/2),IF(A15=Alapadatok!$A$8,(($S$8+$U$8)/2),IF(A15=Alapadatok!$A$9,(($S$9+$U$9)/2),IF(A15=Alapadatok!$A$10,(($S$10+$U$10)/2),IF(A15=Alapadatok!$A$11,(($S$11+$U$11)/2),IF(A15=Alapadatok!$A$12,(($S$12+$U$12)/2),IF(A15=Alapadatok!$A$13,(($S$13+$U$13)/2),IF(A15=Alapadatok!$A$14,(($S$14+$U$14)/2),IF(A15=Alapadatok!$A$15,(($S$15+$U$15)/2),IF(A15=Alapadatok!$A$16,(($S$16+$U$16)/2),IF(A15=Alapadatok!$A$17,(($S$17+$U$17)/2),IF(A15=Alapadatok!$A$18,(($S$18+$U$18)/2),IF(A15=Alapadatok!$A$19,(($S$19+$U$19)/2),IF(A15=Alapadatok!$A$20,(($S$20+$U$20)/2),IF(A15=Alapadatok!$A$21,(($S$21+$U$21)/2),IF(A15=Alapadatok!$A$22,(($S$22+$U$22)/2),IF(A15=Alapadatok!$A$23,(($S$23+$U$23)/2),IF(A15=Alapadatok!$A$24,(($S$24+$U$24)/2),IF(A15=Alapadatok!$A$25,(($S$25+$U$25)/2),IF(A15=Alapadatok!$A$26,(($S$26+$U$26)/2),IF(A15=Alapadatok!$A$27,(($S$27+$U$27)/2),IF(A15=Alapadatok!$A$28,(($S$28+$U$28)/2),IF(A15=Alapadatok!$A$29,(($S$29+$U$29)/2),""))))))))))))))))))))))))))))</f>
        <v/>
      </c>
      <c r="J51" s="32"/>
      <c r="K51" s="29" t="str">
        <f>IF(A15=Alapadatok!$A$2,(($W$2+$Y$2)/2),IF(A15=Alapadatok!$A$3,(($W$3+$Y$3)/2),IF(A15=Alapadatok!$A$4,(($W$4+$Y$4)/2),IF(A15=Alapadatok!$A$5,(($W$5+$Y$5)/2),IF(A15=Alapadatok!$A$6,(($W$6+$Y$6)/2),IF(A15=Alapadatok!$A$7,(($W$7+$Y$7)/2),IF(A15=Alapadatok!$A$8,(($W$8+$Y$8)/2),IF(A15=Alapadatok!$A$9,(($W$9+$Y$9)/2),IF(A15=Alapadatok!$A$10,(($W$10+$Y$10)/2),IF(A15=Alapadatok!$A$11,(($W$11+$Y$11)/2),IF(A15=Alapadatok!$A$12,(($W$12+$Y$12)/2),IF(A15=Alapadatok!$A$13,(($W$13+$Y$13)/2),IF(A15=Alapadatok!$A$14,(($W$14+$Y$14)/2),IF(A15=Alapadatok!$A$15,(($W$15+$Y$15)/2),IF(A15=Alapadatok!$A$16,(($W$16+$Y$16)/2),IF(A15=Alapadatok!$A$17,(($W$17+$Y$17)/2),IF(A15=Alapadatok!$A$18,(($W$18+$Y$18)/2),IF(A15=Alapadatok!$A$19,(($W$19+$Y$19)/2),IF(A15=Alapadatok!$A$20,(($W$20+$Y$20)/2),IF(A15=Alapadatok!$A$21,(($W$21+$Y$21)/2),IF(A15=Alapadatok!$A$22,(($W$22+$Y$22)/2),IF(A15=Alapadatok!$A$23,(($W$23+$Y$23)/2),IF(A15=Alapadatok!$A$24,(($W$24+$Y$24)/2),IF(A15=Alapadatok!$A$25,(($W$25+$Y$25)/2),IF(A15=Alapadatok!$A$26,(($W$26+$Y$26)/2),IF(A15=Alapadatok!$A$27,(($W$27+$Y$27)/2),IF(A15=Alapadatok!$A$28,(($W$28+$Y$28)/2),IF(A15=Alapadatok!$A$29,(($W$29+$Y$29)/2),""))))))))))))))))))))))))))))</f>
        <v/>
      </c>
      <c r="L51" s="29" t="str">
        <f>IF(A15=Alapadatok!$A$2,$AF$2,IF(A15=Alapadatok!$A$3,$AF$3,IF(A15=Alapadatok!$A$4,$AF$4,IF(A15=Alapadatok!$A$5,$AF$5,IF(A15=Alapadatok!$A$6,$AF$6,IF(A15=Alapadatok!$A$7,$AF$7,IF(A15=Alapadatok!$A$8,$AF$8,IF(A15=Alapadatok!$A$9,$AF$9,IF(A15=Alapadatok!$A$10,$AF$10,IF(A15=Alapadatok!$A$11,$AF$11,IF(A15=Alapadatok!$A$12,$AF$12,IF(A15=Alapadatok!$A$13,$AF$13,IF(A15=Alapadatok!$A$14,$AF$14,IF(A15=Alapadatok!$A$15,$AF$15,IF(A15=Alapadatok!$A$16,$AF$16,IF(A15=Alapadatok!$A$17,$AF$17,IF(A15=Alapadatok!$A$18,$AF$18,IF(A15=Alapadatok!$A$19,$AF$19,IF(A15=Alapadatok!$A$20,$AF$20,IF(A15=Alapadatok!$A$21,$AF$21,IF(A15=Alapadatok!$A$22,$AF$22,IF(A15=Alapadatok!$A$23,$AF$23,IF(A15=Alapadatok!$A$24,$AF$24,IF(A15=Alapadatok!$A$25,$AF$25,IF(A15=Alapadatok!$A$26,$AF$26,IF(A15=Alapadatok!$A$27,$AF$27,IF(A15=Alapadatok!$A$28,$AF$28,IF(A15=Alapadatok!$A$29,$AF$29,""))))))))))))))))))))))))))))</f>
        <v/>
      </c>
      <c r="M51" s="33"/>
      <c r="N51" s="29" t="str">
        <f>IF(A15=Alapadatok!$A$2,$C$2,IF(A15=Alapadatok!$A$3,$C$3,IF(A15=Alapadatok!$A$4,$C$4,IF(A15=Alapadatok!$A$5,$C$5,IF(A15=Alapadatok!$A$6,$C$6,IF(A15=Alapadatok!$A$7,$C$7,IF(A15=Alapadatok!$A$8,$C$8,IF(A15=Alapadatok!$A$9,$C$9,IF(A15=Alapadatok!$A$10,$C$10,IF(A15=Alapadatok!$A$11,$C$11,IF(A15=Alapadatok!$A$12,$C$12,IF(A15=Alapadatok!$A$13,$C$13,IF(A15=Alapadatok!$A$14,$C$14,IF(A15=Alapadatok!$A$15,$C$15,IF(A15=Alapadatok!$A$16,$C$16,IF(A15=Alapadatok!$A$17,$C$17,IF(A15=Alapadatok!$A$18,$C$18,IF(A15=Alapadatok!$A$19,$C$19,IF(A15=Alapadatok!$A$20,$C$20,IF(A15=Alapadatok!$A$21,$C$21,IF(A15=Alapadatok!$A$22,$C$22,IF(A15=Alapadatok!$A$23,$C$23,IF(A15=Alapadatok!$A$24,$C$24,IF(A15=Alapadatok!$A$25,$C$25,IF(A15=Alapadatok!$A$26,$C$26,IF(A15=Alapadatok!$A$27,$C$27,IF(A15=Alapadatok!$A$28,$C$28,IF(A15=Alapadatok!$A$29,$C$29,""))))))))))))))))))))))))))))</f>
        <v/>
      </c>
      <c r="O51" s="33"/>
      <c r="P51" s="60" t="str">
        <f>IF(A15=Alapadatok!$A$2,(($E$2+$G$2)/2),IF(A15=Alapadatok!$A$3,(($E$3+$G$3)/2),IF(A15=Alapadatok!$A$4,(($E$4+$G$4)/2),IF(A15=Alapadatok!$A$5,(($E$5+$G$5)/2),IF(A15=Alapadatok!$A$6,(($E$6+$G$6)/2),IF(A15=Alapadatok!$A$7,(($E$7+$G$7)/2),IF(A15=Alapadatok!$A$8,(($E$8+$G$8)/2),IF(A15=Alapadatok!$A$9,(($E$9+$G$9)/2),IF(A15=Alapadatok!$A$10,(($E$10+$G$10)/2),IF(A15=Alapadatok!$A$11,(($E$11+$G$11)/2),IF(A15=Alapadatok!$A$12,(($E$12+$G$12)/2),IF(A15=Alapadatok!$A$13,(($E$13+$G$13)/2),IF(A15=Alapadatok!$A$14,(($E$14+$G$14)/2),IF(A15=Alapadatok!$A$15,(($E$15+$G$15)/2),IF(A15=Alapadatok!$A$16,(($E$16+$G$16)/2),IF(A15=Alapadatok!$A$17,(($E$17+$G$17)/2),IF(A15=Alapadatok!$A$18,(($E$18+$G$18)/2),IF(A15=Alapadatok!$A$19,(($E$19+$G$19)/2),IF(A15=Alapadatok!$A$20,(($E$20+$G$20)/2),IF(A15=Alapadatok!$A$21,(($E$21+$G$21)/2),IF(A15=Alapadatok!$A$22,(($E$22+$G$22)/2),IF(A15=Alapadatok!$A$23,(($E$23+$G$23)/2),IF(A15=Alapadatok!$A$24,(($E$24+$G$24)/2),IF(A15=Alapadatok!$A$25,(($E$25+$G$25)/2),IF(A15=Alapadatok!$A$26,(($E$26+$G$26)/2),IF(A15=Alapadatok!$A$27,(($E$27+$G$27)/2),IF(A15=Alapadatok!$A$28,(($E$28+$G$28)/2),IF(A15=Alapadatok!$A$29,(($E$29+$G$29)/2),""))))))))))))))))))))))))))))</f>
        <v/>
      </c>
    </row>
    <row r="52" spans="1:16" x14ac:dyDescent="0.2">
      <c r="A52" s="59" t="str">
        <f t="shared" si="8"/>
        <v>Márta</v>
      </c>
      <c r="B52" s="31"/>
      <c r="C52" s="29" t="str">
        <f>IF(A16=Alapadatok!$A$2,(($L$2+$Q$2)/2),IF(A16=Alapadatok!$A$3,(($L$3+$Q$3)/2),IF(A16=Alapadatok!$A$4,(($L$4+$Q$4)/2),IF(A16=Alapadatok!$A$5,(($L$5+$Q$5)/2),IF(A16=Alapadatok!$A$6,(($L$6+$Q$6)/2),IF(A16=Alapadatok!$A$7,(($L$7+$Q$7)/2),IF(A16=Alapadatok!$A$8,(($L$8+$Q$8)/2),IF(A16=Alapadatok!$A$9,(($L$9+$Q$9)/2),IF(A16=Alapadatok!$A$10,(($L$10+$Q$10)/2),IF(A16=Alapadatok!$A$11,(($L$11+$Q$11)/2),IF(A16=Alapadatok!$A$12,(($L$12+$Q$12)/2),IF(A16=Alapadatok!$A$13,(($L$13+$Q$13)/2),IF(A16=Alapadatok!$A$14,(($L$14+$Q$14)/2),IF(A16=Alapadatok!$A$15,(($L$15+$Q$15)/2),IF(A16=Alapadatok!$A$16,(($L$16+$Q$16)/2),IF(A16=Alapadatok!$A$17,(($L$17+$Q$17)/2),IF(A16=Alapadatok!$A$18,(($L$18+$Q$18)/2),IF(A16=Alapadatok!$A$19,(($L$19+$Q$19)/2),IF(A16=Alapadatok!$A$20,(($L$20+$Q$20)/2),IF(A16=Alapadatok!$A$21,(($L$21+$Q$21)/2),IF(A16=Alapadatok!$A$22,(($L$22+$Q$22)/2),IF(A16=Alapadatok!$A$23,(($L$23+$Q$23)/2),IF(A16=Alapadatok!$A$24,(($L$24+$Q$24)/2),IF(A16=Alapadatok!$A$25,(($L$25+$Q$25)/2),IF(A16=Alapadatok!$A$26,(($L$26+$Q$26)/2),IF(A16=Alapadatok!$A$27,(($L$27+$Q$27)/2),IF(A16=Alapadatok!$A$28,(($L$28+$Q$28)/2),IF(A16=Alapadatok!$A$29,(($L$29+$Q$29)/2),""))))))))))))))))))))))))))))</f>
        <v/>
      </c>
      <c r="D52" s="33"/>
      <c r="E52" s="29" t="str">
        <f>IF(A16=Alapadatok!$A$2,(($C$2+$AA$2+$AC$2)/3),IF(A16=Alapadatok!$A$3,(($C$3+$AA$3+$AC$3)/3),IF(A16=Alapadatok!$A$4,(($C$4+$AA$4+$AC$4)/3),IF(A16=Alapadatok!$A$5,(($C$5+$AA$5+$AC$5)/3),IF(A16=Alapadatok!$A$6,(($C$6+$AA$6+$AC$6)/3),IF(A16=Alapadatok!$A$7,(($C$7+$AA$7+$AC$7)/3),IF(A16=Alapadatok!$A$8,(($C$8+$AA$8+$AC$8)/3),IF(A16=Alapadatok!$A$9,(($C$9+$AA$9+$AC$9)/3),IF(A16=Alapadatok!$A$10,(($C$10+$AA$10+$AC$10)/3),IF(A16=Alapadatok!$A$11,(($C$11+$AA$11+$AC$11)/3),IF(A16=Alapadatok!$A$12,(($C$12+$AA$12+$AC$12)/3),IF(A16=Alapadatok!$A$13,(($C$13+$AA$13+$AC$13)/3),IF(A16=Alapadatok!$A$14,(($C$14+$AA$14+$AC$14)/3),IF(A16=Alapadatok!$A$15,(($C$15+$AA$15+$AC$15)/3),IF(A16=Alapadatok!$A$16,(($C$16+$AA$16+$AC$16)/3),IF(A16=Alapadatok!$A$17,(($C$17+$AA$17+$AC$17)/3),IF(A16=Alapadatok!$A$18,(($C$18+$AA$18+$AC$18)/3),IF(A16=Alapadatok!$A$19,(($C$19+$AA$19+$AC$19)/3),IF(A16=Alapadatok!$A$20,(($C$20+$AA$20+$AC$20)/3),IF(A16=Alapadatok!$A$21,(($C$21+$AA$21+$AC$21)/3),IF(A16=Alapadatok!$A$22,(($C$22+$AA$22+$AC$22)/3),IF(A16=Alapadatok!$A$23,(($C$23+$AA$23+$AC$23)/3),IF(A16=Alapadatok!$A$24,(($C$24+$AA$24+$AC$24)/3),IF(A16=Alapadatok!$A$25,(($C$25+$AA$25+$AC$25)/3),IF(A16=Alapadatok!$A$26,(($C$26+$AA$26+$AC$26)/3),IF(A16=Alapadatok!$A$27,(($C$27+$AA$27+$AC$27)/3),IF(A16=Alapadatok!$A$28,(($C$28+$AA$28+$AC$28)/3),IF(A16=Alapadatok!$A$29,(($C$29+$AA$29+$AC$29)/3),""))))))))))))))))))))))))))))</f>
        <v/>
      </c>
      <c r="F52" s="33"/>
      <c r="G52" s="29" t="str">
        <f>IF(A16=Alapadatok!$A$2,(($E$2+$G$2)/2),IF(A16=Alapadatok!$A$3,(($E$3+$G$3)/2),IF(A16=Alapadatok!$A$4,(($E$4+$G$4)/2),IF(A16=Alapadatok!$A$5,(($E$5+$G$5)/2),IF(A16=Alapadatok!$A$6,(($E$6+$G$6)/2),IF(A16=Alapadatok!$A$7,(($E$7+$G$7)/2),IF(A16=Alapadatok!$A$8,(($E$8+$G$8)/2),IF(A16=Alapadatok!$A$9,(($E$9+$G$9)/2),IF(A16=Alapadatok!$A$10,(($E$10+$G$10)/2),IF(A16=Alapadatok!$A$11,(($E$11+$G$11)/2),IF(A16=Alapadatok!$A$12,(($E$12+$G$12)/2),IF(A16=Alapadatok!$A$13,(($E$13+$G$13)/2),IF(A16=Alapadatok!$A$14,(($E$14+$G$14)/2),IF(A16=Alapadatok!$A$15,(($E$15+$G$15)/2),IF(A16=Alapadatok!$A$16,(($E$16+$G$16)/2),IF(A16=Alapadatok!$A$17,(($E$17+$G$17)/2),IF(A16=Alapadatok!$A$18,(($E$18+$G$18)/2),IF(A16=Alapadatok!$A$19,(($E$19+$G$19)/2),IF(A16=Alapadatok!$A$20,(($E$20+$G$20)/2),IF(A16=Alapadatok!$A$21,(($E$21+$G$21)/2),IF(A16=Alapadatok!$A$22,(($E$22+$G$22)/2),IF(A16=Alapadatok!$A$23,(($E$23+$G$23)/2),IF(A16=Alapadatok!$A$24,(($E$24+$G$24)/2),IF(A16=Alapadatok!$A$25,(($E$25+$G$25)/2),IF(A16=Alapadatok!$A$26,(($E$26+$G$26)/2),IF(A16=Alapadatok!$A$27,(($E$27+$G$27)/2),IF(A16=Alapadatok!$A$28,(($E$28+$G$28)/2),IF(A16=Alapadatok!$A$29,(($E$29+$G$29)/2),""))))))))))))))))))))))))))))</f>
        <v/>
      </c>
      <c r="H52" s="33"/>
      <c r="I52" s="29" t="str">
        <f>IF(A16=Alapadatok!$A$2,(($S$2+$U$2)/2),IF(A16=Alapadatok!$A$3,(($S$3+$U$3)/2),IF(A16=Alapadatok!$A$4,(($S$4+$U$4)/2),IF(A16=Alapadatok!$A$5,(($S$5+$U$5)/2),IF(A16=Alapadatok!$A$6,(($S$6+$U$6)/2),IF(A16=Alapadatok!$A$7,(($S$7+$U$7)/2),IF(A16=Alapadatok!$A$8,(($S$8+$U$8)/2),IF(A16=Alapadatok!$A$9,(($S$9+$U$9)/2),IF(A16=Alapadatok!$A$10,(($S$10+$U$10)/2),IF(A16=Alapadatok!$A$11,(($S$11+$U$11)/2),IF(A16=Alapadatok!$A$12,(($S$12+$U$12)/2),IF(A16=Alapadatok!$A$13,(($S$13+$U$13)/2),IF(A16=Alapadatok!$A$14,(($S$14+$U$14)/2),IF(A16=Alapadatok!$A$15,(($S$15+$U$15)/2),IF(A16=Alapadatok!$A$16,(($S$16+$U$16)/2),IF(A16=Alapadatok!$A$17,(($S$17+$U$17)/2),IF(A16=Alapadatok!$A$18,(($S$18+$U$18)/2),IF(A16=Alapadatok!$A$19,(($S$19+$U$19)/2),IF(A16=Alapadatok!$A$20,(($S$20+$U$20)/2),IF(A16=Alapadatok!$A$21,(($S$21+$U$21)/2),IF(A16=Alapadatok!$A$22,(($S$22+$U$22)/2),IF(A16=Alapadatok!$A$23,(($S$23+$U$23)/2),IF(A16=Alapadatok!$A$24,(($S$24+$U$24)/2),IF(A16=Alapadatok!$A$25,(($S$25+$U$25)/2),IF(A16=Alapadatok!$A$26,(($S$26+$U$26)/2),IF(A16=Alapadatok!$A$27,(($S$27+$U$27)/2),IF(A16=Alapadatok!$A$28,(($S$28+$U$28)/2),IF(A16=Alapadatok!$A$29,(($S$29+$U$29)/2),""))))))))))))))))))))))))))))</f>
        <v/>
      </c>
      <c r="J52" s="32"/>
      <c r="K52" s="29" t="str">
        <f>IF(A16=Alapadatok!$A$2,(($W$2+$Y$2)/2),IF(A16=Alapadatok!$A$3,(($W$3+$Y$3)/2),IF(A16=Alapadatok!$A$4,(($W$4+$Y$4)/2),IF(A16=Alapadatok!$A$5,(($W$5+$Y$5)/2),IF(A16=Alapadatok!$A$6,(($W$6+$Y$6)/2),IF(A16=Alapadatok!$A$7,(($W$7+$Y$7)/2),IF(A16=Alapadatok!$A$8,(($W$8+$Y$8)/2),IF(A16=Alapadatok!$A$9,(($W$9+$Y$9)/2),IF(A16=Alapadatok!$A$10,(($W$10+$Y$10)/2),IF(A16=Alapadatok!$A$11,(($W$11+$Y$11)/2),IF(A16=Alapadatok!$A$12,(($W$12+$Y$12)/2),IF(A16=Alapadatok!$A$13,(($W$13+$Y$13)/2),IF(A16=Alapadatok!$A$14,(($W$14+$Y$14)/2),IF(A16=Alapadatok!$A$15,(($W$15+$Y$15)/2),IF(A16=Alapadatok!$A$16,(($W$16+$Y$16)/2),IF(A16=Alapadatok!$A$17,(($W$17+$Y$17)/2),IF(A16=Alapadatok!$A$18,(($W$18+$Y$18)/2),IF(A16=Alapadatok!$A$19,(($W$19+$Y$19)/2),IF(A16=Alapadatok!$A$20,(($W$20+$Y$20)/2),IF(A16=Alapadatok!$A$21,(($W$21+$Y$21)/2),IF(A16=Alapadatok!$A$22,(($W$22+$Y$22)/2),IF(A16=Alapadatok!$A$23,(($W$23+$Y$23)/2),IF(A16=Alapadatok!$A$24,(($W$24+$Y$24)/2),IF(A16=Alapadatok!$A$25,(($W$25+$Y$25)/2),IF(A16=Alapadatok!$A$26,(($W$26+$Y$26)/2),IF(A16=Alapadatok!$A$27,(($W$27+$Y$27)/2),IF(A16=Alapadatok!$A$28,(($W$28+$Y$28)/2),IF(A16=Alapadatok!$A$29,(($W$29+$Y$29)/2),""))))))))))))))))))))))))))))</f>
        <v/>
      </c>
      <c r="L52" s="29" t="str">
        <f>IF(A16=Alapadatok!$A$2,$AF$2,IF(A16=Alapadatok!$A$3,$AF$3,IF(A16=Alapadatok!$A$4,$AF$4,IF(A16=Alapadatok!$A$5,$AF$5,IF(A16=Alapadatok!$A$6,$AF$6,IF(A16=Alapadatok!$A$7,$AF$7,IF(A16=Alapadatok!$A$8,$AF$8,IF(A16=Alapadatok!$A$9,$AF$9,IF(A16=Alapadatok!$A$10,$AF$10,IF(A16=Alapadatok!$A$11,$AF$11,IF(A16=Alapadatok!$A$12,$AF$12,IF(A16=Alapadatok!$A$13,$AF$13,IF(A16=Alapadatok!$A$14,$AF$14,IF(A16=Alapadatok!$A$15,$AF$15,IF(A16=Alapadatok!$A$16,$AF$16,IF(A16=Alapadatok!$A$17,$AF$17,IF(A16=Alapadatok!$A$18,$AF$18,IF(A16=Alapadatok!$A$19,$AF$19,IF(A16=Alapadatok!$A$20,$AF$20,IF(A16=Alapadatok!$A$21,$AF$21,IF(A16=Alapadatok!$A$22,$AF$22,IF(A16=Alapadatok!$A$23,$AF$23,IF(A16=Alapadatok!$A$24,$AF$24,IF(A16=Alapadatok!$A$25,$AF$25,IF(A16=Alapadatok!$A$26,$AF$26,IF(A16=Alapadatok!$A$27,$AF$27,IF(A16=Alapadatok!$A$28,$AF$28,IF(A16=Alapadatok!$A$29,$AF$29,""))))))))))))))))))))))))))))</f>
        <v/>
      </c>
      <c r="M52" s="33"/>
      <c r="N52" s="29" t="str">
        <f>IF(A16=Alapadatok!$A$2,$C$2,IF(A16=Alapadatok!$A$3,$C$3,IF(A16=Alapadatok!$A$4,$C$4,IF(A16=Alapadatok!$A$5,$C$5,IF(A16=Alapadatok!$A$6,$C$6,IF(A16=Alapadatok!$A$7,$C$7,IF(A16=Alapadatok!$A$8,$C$8,IF(A16=Alapadatok!$A$9,$C$9,IF(A16=Alapadatok!$A$10,$C$10,IF(A16=Alapadatok!$A$11,$C$11,IF(A16=Alapadatok!$A$12,$C$12,IF(A16=Alapadatok!$A$13,$C$13,IF(A16=Alapadatok!$A$14,$C$14,IF(A16=Alapadatok!$A$15,$C$15,IF(A16=Alapadatok!$A$16,$C$16,IF(A16=Alapadatok!$A$17,$C$17,IF(A16=Alapadatok!$A$18,$C$18,IF(A16=Alapadatok!$A$19,$C$19,IF(A16=Alapadatok!$A$20,$C$20,IF(A16=Alapadatok!$A$21,$C$21,IF(A16=Alapadatok!$A$22,$C$22,IF(A16=Alapadatok!$A$23,$C$23,IF(A16=Alapadatok!$A$24,$C$24,IF(A16=Alapadatok!$A$25,$C$25,IF(A16=Alapadatok!$A$26,$C$26,IF(A16=Alapadatok!$A$27,$C$27,IF(A16=Alapadatok!$A$28,$C$28,IF(A16=Alapadatok!$A$29,$C$29,""))))))))))))))))))))))))))))</f>
        <v/>
      </c>
      <c r="O52" s="33"/>
      <c r="P52" s="60" t="str">
        <f>IF(A16=Alapadatok!$A$2,(($E$2+$G$2)/2),IF(A16=Alapadatok!$A$3,(($E$3+$G$3)/2),IF(A16=Alapadatok!$A$4,(($E$4+$G$4)/2),IF(A16=Alapadatok!$A$5,(($E$5+$G$5)/2),IF(A16=Alapadatok!$A$6,(($E$6+$G$6)/2),IF(A16=Alapadatok!$A$7,(($E$7+$G$7)/2),IF(A16=Alapadatok!$A$8,(($E$8+$G$8)/2),IF(A16=Alapadatok!$A$9,(($E$9+$G$9)/2),IF(A16=Alapadatok!$A$10,(($E$10+$G$10)/2),IF(A16=Alapadatok!$A$11,(($E$11+$G$11)/2),IF(A16=Alapadatok!$A$12,(($E$12+$G$12)/2),IF(A16=Alapadatok!$A$13,(($E$13+$G$13)/2),IF(A16=Alapadatok!$A$14,(($E$14+$G$14)/2),IF(A16=Alapadatok!$A$15,(($E$15+$G$15)/2),IF(A16=Alapadatok!$A$16,(($E$16+$G$16)/2),IF(A16=Alapadatok!$A$17,(($E$17+$G$17)/2),IF(A16=Alapadatok!$A$18,(($E$18+$G$18)/2),IF(A16=Alapadatok!$A$19,(($E$19+$G$19)/2),IF(A16=Alapadatok!$A$20,(($E$20+$G$20)/2),IF(A16=Alapadatok!$A$21,(($E$21+$G$21)/2),IF(A16=Alapadatok!$A$22,(($E$22+$G$22)/2),IF(A16=Alapadatok!$A$23,(($E$23+$G$23)/2),IF(A16=Alapadatok!$A$24,(($E$24+$G$24)/2),IF(A16=Alapadatok!$A$25,(($E$25+$G$25)/2),IF(A16=Alapadatok!$A$26,(($E$26+$G$26)/2),IF(A16=Alapadatok!$A$27,(($E$27+$G$27)/2),IF(A16=Alapadatok!$A$28,(($E$28+$G$28)/2),IF(A16=Alapadatok!$A$29,(($E$29+$G$29)/2),""))))))))))))))))))))))))))))</f>
        <v/>
      </c>
    </row>
    <row r="53" spans="1:16" x14ac:dyDescent="0.2">
      <c r="A53" s="59" t="str">
        <f t="shared" si="8"/>
        <v>Nóra</v>
      </c>
      <c r="B53" s="31"/>
      <c r="C53" s="29" t="str">
        <f>IF(A17=Alapadatok!$A$2,(($L$2+$Q$2)/2),IF(A17=Alapadatok!$A$3,(($L$3+$Q$3)/2),IF(A17=Alapadatok!$A$4,(($L$4+$Q$4)/2),IF(A17=Alapadatok!$A$5,(($L$5+$Q$5)/2),IF(A17=Alapadatok!$A$6,(($L$6+$Q$6)/2),IF(A17=Alapadatok!$A$7,(($L$7+$Q$7)/2),IF(A17=Alapadatok!$A$8,(($L$8+$Q$8)/2),IF(A17=Alapadatok!$A$9,(($L$9+$Q$9)/2),IF(A17=Alapadatok!$A$10,(($L$10+$Q$10)/2),IF(A17=Alapadatok!$A$11,(($L$11+$Q$11)/2),IF(A17=Alapadatok!$A$12,(($L$12+$Q$12)/2),IF(A17=Alapadatok!$A$13,(($L$13+$Q$13)/2),IF(A17=Alapadatok!$A$14,(($L$14+$Q$14)/2),IF(A17=Alapadatok!$A$15,(($L$15+$Q$15)/2),IF(A17=Alapadatok!$A$16,(($L$16+$Q$16)/2),IF(A17=Alapadatok!$A$17,(($L$17+$Q$17)/2),IF(A17=Alapadatok!$A$18,(($L$18+$Q$18)/2),IF(A17=Alapadatok!$A$19,(($L$19+$Q$19)/2),IF(A17=Alapadatok!$A$20,(($L$20+$Q$20)/2),IF(A17=Alapadatok!$A$21,(($L$21+$Q$21)/2),IF(A17=Alapadatok!$A$22,(($L$22+$Q$22)/2),IF(A17=Alapadatok!$A$23,(($L$23+$Q$23)/2),IF(A17=Alapadatok!$A$24,(($L$24+$Q$24)/2),IF(A17=Alapadatok!$A$25,(($L$25+$Q$25)/2),IF(A17=Alapadatok!$A$26,(($L$26+$Q$26)/2),IF(A17=Alapadatok!$A$27,(($L$27+$Q$27)/2),IF(A17=Alapadatok!$A$28,(($L$28+$Q$28)/2),IF(A17=Alapadatok!$A$29,(($L$29+$Q$29)/2),""))))))))))))))))))))))))))))</f>
        <v/>
      </c>
      <c r="D53" s="33"/>
      <c r="E53" s="29" t="str">
        <f>IF(A17=Alapadatok!$A$2,(($C$2+$AA$2+$AC$2)/3),IF(A17=Alapadatok!$A$3,(($C$3+$AA$3+$AC$3)/3),IF(A17=Alapadatok!$A$4,(($C$4+$AA$4+$AC$4)/3),IF(A17=Alapadatok!$A$5,(($C$5+$AA$5+$AC$5)/3),IF(A17=Alapadatok!$A$6,(($C$6+$AA$6+$AC$6)/3),IF(A17=Alapadatok!$A$7,(($C$7+$AA$7+$AC$7)/3),IF(A17=Alapadatok!$A$8,(($C$8+$AA$8+$AC$8)/3),IF(A17=Alapadatok!$A$9,(($C$9+$AA$9+$AC$9)/3),IF(A17=Alapadatok!$A$10,(($C$10+$AA$10+$AC$10)/3),IF(A17=Alapadatok!$A$11,(($C$11+$AA$11+$AC$11)/3),IF(A17=Alapadatok!$A$12,(($C$12+$AA$12+$AC$12)/3),IF(A17=Alapadatok!$A$13,(($C$13+$AA$13+$AC$13)/3),IF(A17=Alapadatok!$A$14,(($C$14+$AA$14+$AC$14)/3),IF(A17=Alapadatok!$A$15,(($C$15+$AA$15+$AC$15)/3),IF(A17=Alapadatok!$A$16,(($C$16+$AA$16+$AC$16)/3),IF(A17=Alapadatok!$A$17,(($C$17+$AA$17+$AC$17)/3),IF(A17=Alapadatok!$A$18,(($C$18+$AA$18+$AC$18)/3),IF(A17=Alapadatok!$A$19,(($C$19+$AA$19+$AC$19)/3),IF(A17=Alapadatok!$A$20,(($C$20+$AA$20+$AC$20)/3),IF(A17=Alapadatok!$A$21,(($C$21+$AA$21+$AC$21)/3),IF(A17=Alapadatok!$A$22,(($C$22+$AA$22+$AC$22)/3),IF(A17=Alapadatok!$A$23,(($C$23+$AA$23+$AC$23)/3),IF(A17=Alapadatok!$A$24,(($C$24+$AA$24+$AC$24)/3),IF(A17=Alapadatok!$A$25,(($C$25+$AA$25+$AC$25)/3),IF(A17=Alapadatok!$A$26,(($C$26+$AA$26+$AC$26)/3),IF(A17=Alapadatok!$A$27,(($C$27+$AA$27+$AC$27)/3),IF(A17=Alapadatok!$A$28,(($C$28+$AA$28+$AC$28)/3),IF(A17=Alapadatok!$A$29,(($C$29+$AA$29+$AC$29)/3),""))))))))))))))))))))))))))))</f>
        <v/>
      </c>
      <c r="F53" s="33"/>
      <c r="G53" s="29" t="str">
        <f>IF(A17=Alapadatok!$A$2,(($E$2+$G$2)/2),IF(A17=Alapadatok!$A$3,(($E$3+$G$3)/2),IF(A17=Alapadatok!$A$4,(($E$4+$G$4)/2),IF(A17=Alapadatok!$A$5,(($E$5+$G$5)/2),IF(A17=Alapadatok!$A$6,(($E$6+$G$6)/2),IF(A17=Alapadatok!$A$7,(($E$7+$G$7)/2),IF(A17=Alapadatok!$A$8,(($E$8+$G$8)/2),IF(A17=Alapadatok!$A$9,(($E$9+$G$9)/2),IF(A17=Alapadatok!$A$10,(($E$10+$G$10)/2),IF(A17=Alapadatok!$A$11,(($E$11+$G$11)/2),IF(A17=Alapadatok!$A$12,(($E$12+$G$12)/2),IF(A17=Alapadatok!$A$13,(($E$13+$G$13)/2),IF(A17=Alapadatok!$A$14,(($E$14+$G$14)/2),IF(A17=Alapadatok!$A$15,(($E$15+$G$15)/2),IF(A17=Alapadatok!$A$16,(($E$16+$G$16)/2),IF(A17=Alapadatok!$A$17,(($E$17+$G$17)/2),IF(A17=Alapadatok!$A$18,(($E$18+$G$18)/2),IF(A17=Alapadatok!$A$19,(($E$19+$G$19)/2),IF(A17=Alapadatok!$A$20,(($E$20+$G$20)/2),IF(A17=Alapadatok!$A$21,(($E$21+$G$21)/2),IF(A17=Alapadatok!$A$22,(($E$22+$G$22)/2),IF(A17=Alapadatok!$A$23,(($E$23+$G$23)/2),IF(A17=Alapadatok!$A$24,(($E$24+$G$24)/2),IF(A17=Alapadatok!$A$25,(($E$25+$G$25)/2),IF(A17=Alapadatok!$A$26,(($E$26+$G$26)/2),IF(A17=Alapadatok!$A$27,(($E$27+$G$27)/2),IF(A17=Alapadatok!$A$28,(($E$28+$G$28)/2),IF(A17=Alapadatok!$A$29,(($E$29+$G$29)/2),""))))))))))))))))))))))))))))</f>
        <v/>
      </c>
      <c r="H53" s="33"/>
      <c r="I53" s="29" t="str">
        <f>IF(A17=Alapadatok!$A$2,(($S$2+$U$2)/2),IF(A17=Alapadatok!$A$3,(($S$3+$U$3)/2),IF(A17=Alapadatok!$A$4,(($S$4+$U$4)/2),IF(A17=Alapadatok!$A$5,(($S$5+$U$5)/2),IF(A17=Alapadatok!$A$6,(($S$6+$U$6)/2),IF(A17=Alapadatok!$A$7,(($S$7+$U$7)/2),IF(A17=Alapadatok!$A$8,(($S$8+$U$8)/2),IF(A17=Alapadatok!$A$9,(($S$9+$U$9)/2),IF(A17=Alapadatok!$A$10,(($S$10+$U$10)/2),IF(A17=Alapadatok!$A$11,(($S$11+$U$11)/2),IF(A17=Alapadatok!$A$12,(($S$12+$U$12)/2),IF(A17=Alapadatok!$A$13,(($S$13+$U$13)/2),IF(A17=Alapadatok!$A$14,(($S$14+$U$14)/2),IF(A17=Alapadatok!$A$15,(($S$15+$U$15)/2),IF(A17=Alapadatok!$A$16,(($S$16+$U$16)/2),IF(A17=Alapadatok!$A$17,(($S$17+$U$17)/2),IF(A17=Alapadatok!$A$18,(($S$18+$U$18)/2),IF(A17=Alapadatok!$A$19,(($S$19+$U$19)/2),IF(A17=Alapadatok!$A$20,(($S$20+$U$20)/2),IF(A17=Alapadatok!$A$21,(($S$21+$U$21)/2),IF(A17=Alapadatok!$A$22,(($S$22+$U$22)/2),IF(A17=Alapadatok!$A$23,(($S$23+$U$23)/2),IF(A17=Alapadatok!$A$24,(($S$24+$U$24)/2),IF(A17=Alapadatok!$A$25,(($S$25+$U$25)/2),IF(A17=Alapadatok!$A$26,(($S$26+$U$26)/2),IF(A17=Alapadatok!$A$27,(($S$27+$U$27)/2),IF(A17=Alapadatok!$A$28,(($S$28+$U$28)/2),IF(A17=Alapadatok!$A$29,(($S$29+$U$29)/2),""))))))))))))))))))))))))))))</f>
        <v/>
      </c>
      <c r="J53" s="32"/>
      <c r="K53" s="29" t="str">
        <f>IF(A17=Alapadatok!$A$2,(($W$2+$Y$2)/2),IF(A17=Alapadatok!$A$3,(($W$3+$Y$3)/2),IF(A17=Alapadatok!$A$4,(($W$4+$Y$4)/2),IF(A17=Alapadatok!$A$5,(($W$5+$Y$5)/2),IF(A17=Alapadatok!$A$6,(($W$6+$Y$6)/2),IF(A17=Alapadatok!$A$7,(($W$7+$Y$7)/2),IF(A17=Alapadatok!$A$8,(($W$8+$Y$8)/2),IF(A17=Alapadatok!$A$9,(($W$9+$Y$9)/2),IF(A17=Alapadatok!$A$10,(($W$10+$Y$10)/2),IF(A17=Alapadatok!$A$11,(($W$11+$Y$11)/2),IF(A17=Alapadatok!$A$12,(($W$12+$Y$12)/2),IF(A17=Alapadatok!$A$13,(($W$13+$Y$13)/2),IF(A17=Alapadatok!$A$14,(($W$14+$Y$14)/2),IF(A17=Alapadatok!$A$15,(($W$15+$Y$15)/2),IF(A17=Alapadatok!$A$16,(($W$16+$Y$16)/2),IF(A17=Alapadatok!$A$17,(($W$17+$Y$17)/2),IF(A17=Alapadatok!$A$18,(($W$18+$Y$18)/2),IF(A17=Alapadatok!$A$19,(($W$19+$Y$19)/2),IF(A17=Alapadatok!$A$20,(($W$20+$Y$20)/2),IF(A17=Alapadatok!$A$21,(($W$21+$Y$21)/2),IF(A17=Alapadatok!$A$22,(($W$22+$Y$22)/2),IF(A17=Alapadatok!$A$23,(($W$23+$Y$23)/2),IF(A17=Alapadatok!$A$24,(($W$24+$Y$24)/2),IF(A17=Alapadatok!$A$25,(($W$25+$Y$25)/2),IF(A17=Alapadatok!$A$26,(($W$26+$Y$26)/2),IF(A17=Alapadatok!$A$27,(($W$27+$Y$27)/2),IF(A17=Alapadatok!$A$28,(($W$28+$Y$28)/2),IF(A17=Alapadatok!$A$29,(($W$29+$Y$29)/2),""))))))))))))))))))))))))))))</f>
        <v/>
      </c>
      <c r="L53" s="29" t="str">
        <f>IF(A17=Alapadatok!$A$2,$AF$2,IF(A17=Alapadatok!$A$3,$AF$3,IF(A17=Alapadatok!$A$4,$AF$4,IF(A17=Alapadatok!$A$5,$AF$5,IF(A17=Alapadatok!$A$6,$AF$6,IF(A17=Alapadatok!$A$7,$AF$7,IF(A17=Alapadatok!$A$8,$AF$8,IF(A17=Alapadatok!$A$9,$AF$9,IF(A17=Alapadatok!$A$10,$AF$10,IF(A17=Alapadatok!$A$11,$AF$11,IF(A17=Alapadatok!$A$12,$AF$12,IF(A17=Alapadatok!$A$13,$AF$13,IF(A17=Alapadatok!$A$14,$AF$14,IF(A17=Alapadatok!$A$15,$AF$15,IF(A17=Alapadatok!$A$16,$AF$16,IF(A17=Alapadatok!$A$17,$AF$17,IF(A17=Alapadatok!$A$18,$AF$18,IF(A17=Alapadatok!$A$19,$AF$19,IF(A17=Alapadatok!$A$20,$AF$20,IF(A17=Alapadatok!$A$21,$AF$21,IF(A17=Alapadatok!$A$22,$AF$22,IF(A17=Alapadatok!$A$23,$AF$23,IF(A17=Alapadatok!$A$24,$AF$24,IF(A17=Alapadatok!$A$25,$AF$25,IF(A17=Alapadatok!$A$26,$AF$26,IF(A17=Alapadatok!$A$27,$AF$27,IF(A17=Alapadatok!$A$28,$AF$28,IF(A17=Alapadatok!$A$29,$AF$29,""))))))))))))))))))))))))))))</f>
        <v/>
      </c>
      <c r="M53" s="33"/>
      <c r="N53" s="29" t="str">
        <f>IF(A17=Alapadatok!$A$2,$C$2,IF(A17=Alapadatok!$A$3,$C$3,IF(A17=Alapadatok!$A$4,$C$4,IF(A17=Alapadatok!$A$5,$C$5,IF(A17=Alapadatok!$A$6,$C$6,IF(A17=Alapadatok!$A$7,$C$7,IF(A17=Alapadatok!$A$8,$C$8,IF(A17=Alapadatok!$A$9,$C$9,IF(A17=Alapadatok!$A$10,$C$10,IF(A17=Alapadatok!$A$11,$C$11,IF(A17=Alapadatok!$A$12,$C$12,IF(A17=Alapadatok!$A$13,$C$13,IF(A17=Alapadatok!$A$14,$C$14,IF(A17=Alapadatok!$A$15,$C$15,IF(A17=Alapadatok!$A$16,$C$16,IF(A17=Alapadatok!$A$17,$C$17,IF(A17=Alapadatok!$A$18,$C$18,IF(A17=Alapadatok!$A$19,$C$19,IF(A17=Alapadatok!$A$20,$C$20,IF(A17=Alapadatok!$A$21,$C$21,IF(A17=Alapadatok!$A$22,$C$22,IF(A17=Alapadatok!$A$23,$C$23,IF(A17=Alapadatok!$A$24,$C$24,IF(A17=Alapadatok!$A$25,$C$25,IF(A17=Alapadatok!$A$26,$C$26,IF(A17=Alapadatok!$A$27,$C$27,IF(A17=Alapadatok!$A$28,$C$28,IF(A17=Alapadatok!$A$29,$C$29,""))))))))))))))))))))))))))))</f>
        <v/>
      </c>
      <c r="O53" s="33"/>
      <c r="P53" s="60" t="str">
        <f>IF(A17=Alapadatok!$A$2,(($E$2+$G$2)/2),IF(A17=Alapadatok!$A$3,(($E$3+$G$3)/2),IF(A17=Alapadatok!$A$4,(($E$4+$G$4)/2),IF(A17=Alapadatok!$A$5,(($E$5+$G$5)/2),IF(A17=Alapadatok!$A$6,(($E$6+$G$6)/2),IF(A17=Alapadatok!$A$7,(($E$7+$G$7)/2),IF(A17=Alapadatok!$A$8,(($E$8+$G$8)/2),IF(A17=Alapadatok!$A$9,(($E$9+$G$9)/2),IF(A17=Alapadatok!$A$10,(($E$10+$G$10)/2),IF(A17=Alapadatok!$A$11,(($E$11+$G$11)/2),IF(A17=Alapadatok!$A$12,(($E$12+$G$12)/2),IF(A17=Alapadatok!$A$13,(($E$13+$G$13)/2),IF(A17=Alapadatok!$A$14,(($E$14+$G$14)/2),IF(A17=Alapadatok!$A$15,(($E$15+$G$15)/2),IF(A17=Alapadatok!$A$16,(($E$16+$G$16)/2),IF(A17=Alapadatok!$A$17,(($E$17+$G$17)/2),IF(A17=Alapadatok!$A$18,(($E$18+$G$18)/2),IF(A17=Alapadatok!$A$19,(($E$19+$G$19)/2),IF(A17=Alapadatok!$A$20,(($E$20+$G$20)/2),IF(A17=Alapadatok!$A$21,(($E$21+$G$21)/2),IF(A17=Alapadatok!$A$22,(($E$22+$G$22)/2),IF(A17=Alapadatok!$A$23,(($E$23+$G$23)/2),IF(A17=Alapadatok!$A$24,(($E$24+$G$24)/2),IF(A17=Alapadatok!$A$25,(($E$25+$G$25)/2),IF(A17=Alapadatok!$A$26,(($E$26+$G$26)/2),IF(A17=Alapadatok!$A$27,(($E$27+$G$27)/2),IF(A17=Alapadatok!$A$28,(($E$28+$G$28)/2),IF(A17=Alapadatok!$A$29,(($E$29+$G$29)/2),""))))))))))))))))))))))))))))</f>
        <v/>
      </c>
    </row>
    <row r="54" spans="1:16" x14ac:dyDescent="0.2">
      <c r="A54" s="59" t="str">
        <f t="shared" si="8"/>
        <v>Ottó</v>
      </c>
      <c r="B54" s="31"/>
      <c r="C54" s="29" t="str">
        <f>IF(A18=Alapadatok!$A$2,(($L$2+$Q$2)/2),IF(A18=Alapadatok!$A$3,(($L$3+$Q$3)/2),IF(A18=Alapadatok!$A$4,(($L$4+$Q$4)/2),IF(A18=Alapadatok!$A$5,(($L$5+$Q$5)/2),IF(A18=Alapadatok!$A$6,(($L$6+$Q$6)/2),IF(A18=Alapadatok!$A$7,(($L$7+$Q$7)/2),IF(A18=Alapadatok!$A$8,(($L$8+$Q$8)/2),IF(A18=Alapadatok!$A$9,(($L$9+$Q$9)/2),IF(A18=Alapadatok!$A$10,(($L$10+$Q$10)/2),IF(A18=Alapadatok!$A$11,(($L$11+$Q$11)/2),IF(A18=Alapadatok!$A$12,(($L$12+$Q$12)/2),IF(A18=Alapadatok!$A$13,(($L$13+$Q$13)/2),IF(A18=Alapadatok!$A$14,(($L$14+$Q$14)/2),IF(A18=Alapadatok!$A$15,(($L$15+$Q$15)/2),IF(A18=Alapadatok!$A$16,(($L$16+$Q$16)/2),IF(A18=Alapadatok!$A$17,(($L$17+$Q$17)/2),IF(A18=Alapadatok!$A$18,(($L$18+$Q$18)/2),IF(A18=Alapadatok!$A$19,(($L$19+$Q$19)/2),IF(A18=Alapadatok!$A$20,(($L$20+$Q$20)/2),IF(A18=Alapadatok!$A$21,(($L$21+$Q$21)/2),IF(A18=Alapadatok!$A$22,(($L$22+$Q$22)/2),IF(A18=Alapadatok!$A$23,(($L$23+$Q$23)/2),IF(A18=Alapadatok!$A$24,(($L$24+$Q$24)/2),IF(A18=Alapadatok!$A$25,(($L$25+$Q$25)/2),IF(A18=Alapadatok!$A$26,(($L$26+$Q$26)/2),IF(A18=Alapadatok!$A$27,(($L$27+$Q$27)/2),IF(A18=Alapadatok!$A$28,(($L$28+$Q$28)/2),IF(A18=Alapadatok!$A$29,(($L$29+$Q$29)/2),""))))))))))))))))))))))))))))</f>
        <v/>
      </c>
      <c r="D54" s="33"/>
      <c r="E54" s="29" t="str">
        <f>IF(A18=Alapadatok!$A$2,(($C$2+$AA$2+$AC$2)/3),IF(A18=Alapadatok!$A$3,(($C$3+$AA$3+$AC$3)/3),IF(A18=Alapadatok!$A$4,(($C$4+$AA$4+$AC$4)/3),IF(A18=Alapadatok!$A$5,(($C$5+$AA$5+$AC$5)/3),IF(A18=Alapadatok!$A$6,(($C$6+$AA$6+$AC$6)/3),IF(A18=Alapadatok!$A$7,(($C$7+$AA$7+$AC$7)/3),IF(A18=Alapadatok!$A$8,(($C$8+$AA$8+$AC$8)/3),IF(A18=Alapadatok!$A$9,(($C$9+$AA$9+$AC$9)/3),IF(A18=Alapadatok!$A$10,(($C$10+$AA$10+$AC$10)/3),IF(A18=Alapadatok!$A$11,(($C$11+$AA$11+$AC$11)/3),IF(A18=Alapadatok!$A$12,(($C$12+$AA$12+$AC$12)/3),IF(A18=Alapadatok!$A$13,(($C$13+$AA$13+$AC$13)/3),IF(A18=Alapadatok!$A$14,(($C$14+$AA$14+$AC$14)/3),IF(A18=Alapadatok!$A$15,(($C$15+$AA$15+$AC$15)/3),IF(A18=Alapadatok!$A$16,(($C$16+$AA$16+$AC$16)/3),IF(A18=Alapadatok!$A$17,(($C$17+$AA$17+$AC$17)/3),IF(A18=Alapadatok!$A$18,(($C$18+$AA$18+$AC$18)/3),IF(A18=Alapadatok!$A$19,(($C$19+$AA$19+$AC$19)/3),IF(A18=Alapadatok!$A$20,(($C$20+$AA$20+$AC$20)/3),IF(A18=Alapadatok!$A$21,(($C$21+$AA$21+$AC$21)/3),IF(A18=Alapadatok!$A$22,(($C$22+$AA$22+$AC$22)/3),IF(A18=Alapadatok!$A$23,(($C$23+$AA$23+$AC$23)/3),IF(A18=Alapadatok!$A$24,(($C$24+$AA$24+$AC$24)/3),IF(A18=Alapadatok!$A$25,(($C$25+$AA$25+$AC$25)/3),IF(A18=Alapadatok!$A$26,(($C$26+$AA$26+$AC$26)/3),IF(A18=Alapadatok!$A$27,(($C$27+$AA$27+$AC$27)/3),IF(A18=Alapadatok!$A$28,(($C$28+$AA$28+$AC$28)/3),IF(A18=Alapadatok!$A$29,(($C$29+$AA$29+$AC$29)/3),""))))))))))))))))))))))))))))</f>
        <v/>
      </c>
      <c r="F54" s="33"/>
      <c r="G54" s="29" t="str">
        <f>IF(A18=Alapadatok!$A$2,(($E$2+$G$2)/2),IF(A18=Alapadatok!$A$3,(($E$3+$G$3)/2),IF(A18=Alapadatok!$A$4,(($E$4+$G$4)/2),IF(A18=Alapadatok!$A$5,(($E$5+$G$5)/2),IF(A18=Alapadatok!$A$6,(($E$6+$G$6)/2),IF(A18=Alapadatok!$A$7,(($E$7+$G$7)/2),IF(A18=Alapadatok!$A$8,(($E$8+$G$8)/2),IF(A18=Alapadatok!$A$9,(($E$9+$G$9)/2),IF(A18=Alapadatok!$A$10,(($E$10+$G$10)/2),IF(A18=Alapadatok!$A$11,(($E$11+$G$11)/2),IF(A18=Alapadatok!$A$12,(($E$12+$G$12)/2),IF(A18=Alapadatok!$A$13,(($E$13+$G$13)/2),IF(A18=Alapadatok!$A$14,(($E$14+$G$14)/2),IF(A18=Alapadatok!$A$15,(($E$15+$G$15)/2),IF(A18=Alapadatok!$A$16,(($E$16+$G$16)/2),IF(A18=Alapadatok!$A$17,(($E$17+$G$17)/2),IF(A18=Alapadatok!$A$18,(($E$18+$G$18)/2),IF(A18=Alapadatok!$A$19,(($E$19+$G$19)/2),IF(A18=Alapadatok!$A$20,(($E$20+$G$20)/2),IF(A18=Alapadatok!$A$21,(($E$21+$G$21)/2),IF(A18=Alapadatok!$A$22,(($E$22+$G$22)/2),IF(A18=Alapadatok!$A$23,(($E$23+$G$23)/2),IF(A18=Alapadatok!$A$24,(($E$24+$G$24)/2),IF(A18=Alapadatok!$A$25,(($E$25+$G$25)/2),IF(A18=Alapadatok!$A$26,(($E$26+$G$26)/2),IF(A18=Alapadatok!$A$27,(($E$27+$G$27)/2),IF(A18=Alapadatok!$A$28,(($E$28+$G$28)/2),IF(A18=Alapadatok!$A$29,(($E$29+$G$29)/2),""))))))))))))))))))))))))))))</f>
        <v/>
      </c>
      <c r="H54" s="33"/>
      <c r="I54" s="29" t="str">
        <f>IF(A18=Alapadatok!$A$2,(($S$2+$U$2)/2),IF(A18=Alapadatok!$A$3,(($S$3+$U$3)/2),IF(A18=Alapadatok!$A$4,(($S$4+$U$4)/2),IF(A18=Alapadatok!$A$5,(($S$5+$U$5)/2),IF(A18=Alapadatok!$A$6,(($S$6+$U$6)/2),IF(A18=Alapadatok!$A$7,(($S$7+$U$7)/2),IF(A18=Alapadatok!$A$8,(($S$8+$U$8)/2),IF(A18=Alapadatok!$A$9,(($S$9+$U$9)/2),IF(A18=Alapadatok!$A$10,(($S$10+$U$10)/2),IF(A18=Alapadatok!$A$11,(($S$11+$U$11)/2),IF(A18=Alapadatok!$A$12,(($S$12+$U$12)/2),IF(A18=Alapadatok!$A$13,(($S$13+$U$13)/2),IF(A18=Alapadatok!$A$14,(($S$14+$U$14)/2),IF(A18=Alapadatok!$A$15,(($S$15+$U$15)/2),IF(A18=Alapadatok!$A$16,(($S$16+$U$16)/2),IF(A18=Alapadatok!$A$17,(($S$17+$U$17)/2),IF(A18=Alapadatok!$A$18,(($S$18+$U$18)/2),IF(A18=Alapadatok!$A$19,(($S$19+$U$19)/2),IF(A18=Alapadatok!$A$20,(($S$20+$U$20)/2),IF(A18=Alapadatok!$A$21,(($S$21+$U$21)/2),IF(A18=Alapadatok!$A$22,(($S$22+$U$22)/2),IF(A18=Alapadatok!$A$23,(($S$23+$U$23)/2),IF(A18=Alapadatok!$A$24,(($S$24+$U$24)/2),IF(A18=Alapadatok!$A$25,(($S$25+$U$25)/2),IF(A18=Alapadatok!$A$26,(($S$26+$U$26)/2),IF(A18=Alapadatok!$A$27,(($S$27+$U$27)/2),IF(A18=Alapadatok!$A$28,(($S$28+$U$28)/2),IF(A18=Alapadatok!$A$29,(($S$29+$U$29)/2),""))))))))))))))))))))))))))))</f>
        <v/>
      </c>
      <c r="J54" s="32"/>
      <c r="K54" s="29" t="str">
        <f>IF(A18=Alapadatok!$A$2,(($W$2+$Y$2)/2),IF(A18=Alapadatok!$A$3,(($W$3+$Y$3)/2),IF(A18=Alapadatok!$A$4,(($W$4+$Y$4)/2),IF(A18=Alapadatok!$A$5,(($W$5+$Y$5)/2),IF(A18=Alapadatok!$A$6,(($W$6+$Y$6)/2),IF(A18=Alapadatok!$A$7,(($W$7+$Y$7)/2),IF(A18=Alapadatok!$A$8,(($W$8+$Y$8)/2),IF(A18=Alapadatok!$A$9,(($W$9+$Y$9)/2),IF(A18=Alapadatok!$A$10,(($W$10+$Y$10)/2),IF(A18=Alapadatok!$A$11,(($W$11+$Y$11)/2),IF(A18=Alapadatok!$A$12,(($W$12+$Y$12)/2),IF(A18=Alapadatok!$A$13,(($W$13+$Y$13)/2),IF(A18=Alapadatok!$A$14,(($W$14+$Y$14)/2),IF(A18=Alapadatok!$A$15,(($W$15+$Y$15)/2),IF(A18=Alapadatok!$A$16,(($W$16+$Y$16)/2),IF(A18=Alapadatok!$A$17,(($W$17+$Y$17)/2),IF(A18=Alapadatok!$A$18,(($W$18+$Y$18)/2),IF(A18=Alapadatok!$A$19,(($W$19+$Y$19)/2),IF(A18=Alapadatok!$A$20,(($W$20+$Y$20)/2),IF(A18=Alapadatok!$A$21,(($W$21+$Y$21)/2),IF(A18=Alapadatok!$A$22,(($W$22+$Y$22)/2),IF(A18=Alapadatok!$A$23,(($W$23+$Y$23)/2),IF(A18=Alapadatok!$A$24,(($W$24+$Y$24)/2),IF(A18=Alapadatok!$A$25,(($W$25+$Y$25)/2),IF(A18=Alapadatok!$A$26,(($W$26+$Y$26)/2),IF(A18=Alapadatok!$A$27,(($W$27+$Y$27)/2),IF(A18=Alapadatok!$A$28,(($W$28+$Y$28)/2),IF(A18=Alapadatok!$A$29,(($W$29+$Y$29)/2),""))))))))))))))))))))))))))))</f>
        <v/>
      </c>
      <c r="L54" s="29" t="str">
        <f>IF(A18=Alapadatok!$A$2,$AF$2,IF(A18=Alapadatok!$A$3,$AF$3,IF(A18=Alapadatok!$A$4,$AF$4,IF(A18=Alapadatok!$A$5,$AF$5,IF(A18=Alapadatok!$A$6,$AF$6,IF(A18=Alapadatok!$A$7,$AF$7,IF(A18=Alapadatok!$A$8,$AF$8,IF(A18=Alapadatok!$A$9,$AF$9,IF(A18=Alapadatok!$A$10,$AF$10,IF(A18=Alapadatok!$A$11,$AF$11,IF(A18=Alapadatok!$A$12,$AF$12,IF(A18=Alapadatok!$A$13,$AF$13,IF(A18=Alapadatok!$A$14,$AF$14,IF(A18=Alapadatok!$A$15,$AF$15,IF(A18=Alapadatok!$A$16,$AF$16,IF(A18=Alapadatok!$A$17,$AF$17,IF(A18=Alapadatok!$A$18,$AF$18,IF(A18=Alapadatok!$A$19,$AF$19,IF(A18=Alapadatok!$A$20,$AF$20,IF(A18=Alapadatok!$A$21,$AF$21,IF(A18=Alapadatok!$A$22,$AF$22,IF(A18=Alapadatok!$A$23,$AF$23,IF(A18=Alapadatok!$A$24,$AF$24,IF(A18=Alapadatok!$A$25,$AF$25,IF(A18=Alapadatok!$A$26,$AF$26,IF(A18=Alapadatok!$A$27,$AF$27,IF(A18=Alapadatok!$A$28,$AF$28,IF(A18=Alapadatok!$A$29,$AF$29,""))))))))))))))))))))))))))))</f>
        <v/>
      </c>
      <c r="M54" s="33"/>
      <c r="N54" s="29" t="str">
        <f>IF(A18=Alapadatok!$A$2,$C$2,IF(A18=Alapadatok!$A$3,$C$3,IF(A18=Alapadatok!$A$4,$C$4,IF(A18=Alapadatok!$A$5,$C$5,IF(A18=Alapadatok!$A$6,$C$6,IF(A18=Alapadatok!$A$7,$C$7,IF(A18=Alapadatok!$A$8,$C$8,IF(A18=Alapadatok!$A$9,$C$9,IF(A18=Alapadatok!$A$10,$C$10,IF(A18=Alapadatok!$A$11,$C$11,IF(A18=Alapadatok!$A$12,$C$12,IF(A18=Alapadatok!$A$13,$C$13,IF(A18=Alapadatok!$A$14,$C$14,IF(A18=Alapadatok!$A$15,$C$15,IF(A18=Alapadatok!$A$16,$C$16,IF(A18=Alapadatok!$A$17,$C$17,IF(A18=Alapadatok!$A$18,$C$18,IF(A18=Alapadatok!$A$19,$C$19,IF(A18=Alapadatok!$A$20,$C$20,IF(A18=Alapadatok!$A$21,$C$21,IF(A18=Alapadatok!$A$22,$C$22,IF(A18=Alapadatok!$A$23,$C$23,IF(A18=Alapadatok!$A$24,$C$24,IF(A18=Alapadatok!$A$25,$C$25,IF(A18=Alapadatok!$A$26,$C$26,IF(A18=Alapadatok!$A$27,$C$27,IF(A18=Alapadatok!$A$28,$C$28,IF(A18=Alapadatok!$A$29,$C$29,""))))))))))))))))))))))))))))</f>
        <v/>
      </c>
      <c r="O54" s="33"/>
      <c r="P54" s="60" t="str">
        <f>IF(A18=Alapadatok!$A$2,(($E$2+$G$2)/2),IF(A18=Alapadatok!$A$3,(($E$3+$G$3)/2),IF(A18=Alapadatok!$A$4,(($E$4+$G$4)/2),IF(A18=Alapadatok!$A$5,(($E$5+$G$5)/2),IF(A18=Alapadatok!$A$6,(($E$6+$G$6)/2),IF(A18=Alapadatok!$A$7,(($E$7+$G$7)/2),IF(A18=Alapadatok!$A$8,(($E$8+$G$8)/2),IF(A18=Alapadatok!$A$9,(($E$9+$G$9)/2),IF(A18=Alapadatok!$A$10,(($E$10+$G$10)/2),IF(A18=Alapadatok!$A$11,(($E$11+$G$11)/2),IF(A18=Alapadatok!$A$12,(($E$12+$G$12)/2),IF(A18=Alapadatok!$A$13,(($E$13+$G$13)/2),IF(A18=Alapadatok!$A$14,(($E$14+$G$14)/2),IF(A18=Alapadatok!$A$15,(($E$15+$G$15)/2),IF(A18=Alapadatok!$A$16,(($E$16+$G$16)/2),IF(A18=Alapadatok!$A$17,(($E$17+$G$17)/2),IF(A18=Alapadatok!$A$18,(($E$18+$G$18)/2),IF(A18=Alapadatok!$A$19,(($E$19+$G$19)/2),IF(A18=Alapadatok!$A$20,(($E$20+$G$20)/2),IF(A18=Alapadatok!$A$21,(($E$21+$G$21)/2),IF(A18=Alapadatok!$A$22,(($E$22+$G$22)/2),IF(A18=Alapadatok!$A$23,(($E$23+$G$23)/2),IF(A18=Alapadatok!$A$24,(($E$24+$G$24)/2),IF(A18=Alapadatok!$A$25,(($E$25+$G$25)/2),IF(A18=Alapadatok!$A$26,(($E$26+$G$26)/2),IF(A18=Alapadatok!$A$27,(($E$27+$G$27)/2),IF(A18=Alapadatok!$A$28,(($E$28+$G$28)/2),IF(A18=Alapadatok!$A$29,(($E$29+$G$29)/2),""))))))))))))))))))))))))))))</f>
        <v/>
      </c>
    </row>
    <row r="55" spans="1:16" x14ac:dyDescent="0.2">
      <c r="A55" s="59" t="str">
        <f t="shared" si="8"/>
        <v>Örs</v>
      </c>
      <c r="B55" s="31"/>
      <c r="C55" s="29" t="str">
        <f>IF(A19=Alapadatok!$A$2,(($L$2+$Q$2)/2),IF(A19=Alapadatok!$A$3,(($L$3+$Q$3)/2),IF(A19=Alapadatok!$A$4,(($L$4+$Q$4)/2),IF(A19=Alapadatok!$A$5,(($L$5+$Q$5)/2),IF(A19=Alapadatok!$A$6,(($L$6+$Q$6)/2),IF(A19=Alapadatok!$A$7,(($L$7+$Q$7)/2),IF(A19=Alapadatok!$A$8,(($L$8+$Q$8)/2),IF(A19=Alapadatok!$A$9,(($L$9+$Q$9)/2),IF(A19=Alapadatok!$A$10,(($L$10+$Q$10)/2),IF(A19=Alapadatok!$A$11,(($L$11+$Q$11)/2),IF(A19=Alapadatok!$A$12,(($L$12+$Q$12)/2),IF(A19=Alapadatok!$A$13,(($L$13+$Q$13)/2),IF(A19=Alapadatok!$A$14,(($L$14+$Q$14)/2),IF(A19=Alapadatok!$A$15,(($L$15+$Q$15)/2),IF(A19=Alapadatok!$A$16,(($L$16+$Q$16)/2),IF(A19=Alapadatok!$A$17,(($L$17+$Q$17)/2),IF(A19=Alapadatok!$A$18,(($L$18+$Q$18)/2),IF(A19=Alapadatok!$A$19,(($L$19+$Q$19)/2),IF(A19=Alapadatok!$A$20,(($L$20+$Q$20)/2),IF(A19=Alapadatok!$A$21,(($L$21+$Q$21)/2),IF(A19=Alapadatok!$A$22,(($L$22+$Q$22)/2),IF(A19=Alapadatok!$A$23,(($L$23+$Q$23)/2),IF(A19=Alapadatok!$A$24,(($L$24+$Q$24)/2),IF(A19=Alapadatok!$A$25,(($L$25+$Q$25)/2),IF(A19=Alapadatok!$A$26,(($L$26+$Q$26)/2),IF(A19=Alapadatok!$A$27,(($L$27+$Q$27)/2),IF(A19=Alapadatok!$A$28,(($L$28+$Q$28)/2),IF(A19=Alapadatok!$A$29,(($L$29+$Q$29)/2),""))))))))))))))))))))))))))))</f>
        <v/>
      </c>
      <c r="D55" s="33"/>
      <c r="E55" s="29" t="str">
        <f>IF(A19=Alapadatok!$A$2,(($C$2+$AA$2+$AC$2)/3),IF(A19=Alapadatok!$A$3,(($C$3+$AA$3+$AC$3)/3),IF(A19=Alapadatok!$A$4,(($C$4+$AA$4+$AC$4)/3),IF(A19=Alapadatok!$A$5,(($C$5+$AA$5+$AC$5)/3),IF(A19=Alapadatok!$A$6,(($C$6+$AA$6+$AC$6)/3),IF(A19=Alapadatok!$A$7,(($C$7+$AA$7+$AC$7)/3),IF(A19=Alapadatok!$A$8,(($C$8+$AA$8+$AC$8)/3),IF(A19=Alapadatok!$A$9,(($C$9+$AA$9+$AC$9)/3),IF(A19=Alapadatok!$A$10,(($C$10+$AA$10+$AC$10)/3),IF(A19=Alapadatok!$A$11,(($C$11+$AA$11+$AC$11)/3),IF(A19=Alapadatok!$A$12,(($C$12+$AA$12+$AC$12)/3),IF(A19=Alapadatok!$A$13,(($C$13+$AA$13+$AC$13)/3),IF(A19=Alapadatok!$A$14,(($C$14+$AA$14+$AC$14)/3),IF(A19=Alapadatok!$A$15,(($C$15+$AA$15+$AC$15)/3),IF(A19=Alapadatok!$A$16,(($C$16+$AA$16+$AC$16)/3),IF(A19=Alapadatok!$A$17,(($C$17+$AA$17+$AC$17)/3),IF(A19=Alapadatok!$A$18,(($C$18+$AA$18+$AC$18)/3),IF(A19=Alapadatok!$A$19,(($C$19+$AA$19+$AC$19)/3),IF(A19=Alapadatok!$A$20,(($C$20+$AA$20+$AC$20)/3),IF(A19=Alapadatok!$A$21,(($C$21+$AA$21+$AC$21)/3),IF(A19=Alapadatok!$A$22,(($C$22+$AA$22+$AC$22)/3),IF(A19=Alapadatok!$A$23,(($C$23+$AA$23+$AC$23)/3),IF(A19=Alapadatok!$A$24,(($C$24+$AA$24+$AC$24)/3),IF(A19=Alapadatok!$A$25,(($C$25+$AA$25+$AC$25)/3),IF(A19=Alapadatok!$A$26,(($C$26+$AA$26+$AC$26)/3),IF(A19=Alapadatok!$A$27,(($C$27+$AA$27+$AC$27)/3),IF(A19=Alapadatok!$A$28,(($C$28+$AA$28+$AC$28)/3),IF(A19=Alapadatok!$A$29,(($C$29+$AA$29+$AC$29)/3),""))))))))))))))))))))))))))))</f>
        <v/>
      </c>
      <c r="F55" s="33"/>
      <c r="G55" s="29" t="str">
        <f>IF(A19=Alapadatok!$A$2,(($E$2+$G$2)/2),IF(A19=Alapadatok!$A$3,(($E$3+$G$3)/2),IF(A19=Alapadatok!$A$4,(($E$4+$G$4)/2),IF(A19=Alapadatok!$A$5,(($E$5+$G$5)/2),IF(A19=Alapadatok!$A$6,(($E$6+$G$6)/2),IF(A19=Alapadatok!$A$7,(($E$7+$G$7)/2),IF(A19=Alapadatok!$A$8,(($E$8+$G$8)/2),IF(A19=Alapadatok!$A$9,(($E$9+$G$9)/2),IF(A19=Alapadatok!$A$10,(($E$10+$G$10)/2),IF(A19=Alapadatok!$A$11,(($E$11+$G$11)/2),IF(A19=Alapadatok!$A$12,(($E$12+$G$12)/2),IF(A19=Alapadatok!$A$13,(($E$13+$G$13)/2),IF(A19=Alapadatok!$A$14,(($E$14+$G$14)/2),IF(A19=Alapadatok!$A$15,(($E$15+$G$15)/2),IF(A19=Alapadatok!$A$16,(($E$16+$G$16)/2),IF(A19=Alapadatok!$A$17,(($E$17+$G$17)/2),IF(A19=Alapadatok!$A$18,(($E$18+$G$18)/2),IF(A19=Alapadatok!$A$19,(($E$19+$G$19)/2),IF(A19=Alapadatok!$A$20,(($E$20+$G$20)/2),IF(A19=Alapadatok!$A$21,(($E$21+$G$21)/2),IF(A19=Alapadatok!$A$22,(($E$22+$G$22)/2),IF(A19=Alapadatok!$A$23,(($E$23+$G$23)/2),IF(A19=Alapadatok!$A$24,(($E$24+$G$24)/2),IF(A19=Alapadatok!$A$25,(($E$25+$G$25)/2),IF(A19=Alapadatok!$A$26,(($E$26+$G$26)/2),IF(A19=Alapadatok!$A$27,(($E$27+$G$27)/2),IF(A19=Alapadatok!$A$28,(($E$28+$G$28)/2),IF(A19=Alapadatok!$A$29,(($E$29+$G$29)/2),""))))))))))))))))))))))))))))</f>
        <v/>
      </c>
      <c r="H55" s="33"/>
      <c r="I55" s="29" t="str">
        <f>IF(A19=Alapadatok!$A$2,(($S$2+$U$2)/2),IF(A19=Alapadatok!$A$3,(($S$3+$U$3)/2),IF(A19=Alapadatok!$A$4,(($S$4+$U$4)/2),IF(A19=Alapadatok!$A$5,(($S$5+$U$5)/2),IF(A19=Alapadatok!$A$6,(($S$6+$U$6)/2),IF(A19=Alapadatok!$A$7,(($S$7+$U$7)/2),IF(A19=Alapadatok!$A$8,(($S$8+$U$8)/2),IF(A19=Alapadatok!$A$9,(($S$9+$U$9)/2),IF(A19=Alapadatok!$A$10,(($S$10+$U$10)/2),IF(A19=Alapadatok!$A$11,(($S$11+$U$11)/2),IF(A19=Alapadatok!$A$12,(($S$12+$U$12)/2),IF(A19=Alapadatok!$A$13,(($S$13+$U$13)/2),IF(A19=Alapadatok!$A$14,(($S$14+$U$14)/2),IF(A19=Alapadatok!$A$15,(($S$15+$U$15)/2),IF(A19=Alapadatok!$A$16,(($S$16+$U$16)/2),IF(A19=Alapadatok!$A$17,(($S$17+$U$17)/2),IF(A19=Alapadatok!$A$18,(($S$18+$U$18)/2),IF(A19=Alapadatok!$A$19,(($S$19+$U$19)/2),IF(A19=Alapadatok!$A$20,(($S$20+$U$20)/2),IF(A19=Alapadatok!$A$21,(($S$21+$U$21)/2),IF(A19=Alapadatok!$A$22,(($S$22+$U$22)/2),IF(A19=Alapadatok!$A$23,(($S$23+$U$23)/2),IF(A19=Alapadatok!$A$24,(($S$24+$U$24)/2),IF(A19=Alapadatok!$A$25,(($S$25+$U$25)/2),IF(A19=Alapadatok!$A$26,(($S$26+$U$26)/2),IF(A19=Alapadatok!$A$27,(($S$27+$U$27)/2),IF(A19=Alapadatok!$A$28,(($S$28+$U$28)/2),IF(A19=Alapadatok!$A$29,(($S$29+$U$29)/2),""))))))))))))))))))))))))))))</f>
        <v/>
      </c>
      <c r="J55" s="32"/>
      <c r="K55" s="29" t="str">
        <f>IF(A19=Alapadatok!$A$2,(($W$2+$Y$2)/2),IF(A19=Alapadatok!$A$3,(($W$3+$Y$3)/2),IF(A19=Alapadatok!$A$4,(($W$4+$Y$4)/2),IF(A19=Alapadatok!$A$5,(($W$5+$Y$5)/2),IF(A19=Alapadatok!$A$6,(($W$6+$Y$6)/2),IF(A19=Alapadatok!$A$7,(($W$7+$Y$7)/2),IF(A19=Alapadatok!$A$8,(($W$8+$Y$8)/2),IF(A19=Alapadatok!$A$9,(($W$9+$Y$9)/2),IF(A19=Alapadatok!$A$10,(($W$10+$Y$10)/2),IF(A19=Alapadatok!$A$11,(($W$11+$Y$11)/2),IF(A19=Alapadatok!$A$12,(($W$12+$Y$12)/2),IF(A19=Alapadatok!$A$13,(($W$13+$Y$13)/2),IF(A19=Alapadatok!$A$14,(($W$14+$Y$14)/2),IF(A19=Alapadatok!$A$15,(($W$15+$Y$15)/2),IF(A19=Alapadatok!$A$16,(($W$16+$Y$16)/2),IF(A19=Alapadatok!$A$17,(($W$17+$Y$17)/2),IF(A19=Alapadatok!$A$18,(($W$18+$Y$18)/2),IF(A19=Alapadatok!$A$19,(($W$19+$Y$19)/2),IF(A19=Alapadatok!$A$20,(($W$20+$Y$20)/2),IF(A19=Alapadatok!$A$21,(($W$21+$Y$21)/2),IF(A19=Alapadatok!$A$22,(($W$22+$Y$22)/2),IF(A19=Alapadatok!$A$23,(($W$23+$Y$23)/2),IF(A19=Alapadatok!$A$24,(($W$24+$Y$24)/2),IF(A19=Alapadatok!$A$25,(($W$25+$Y$25)/2),IF(A19=Alapadatok!$A$26,(($W$26+$Y$26)/2),IF(A19=Alapadatok!$A$27,(($W$27+$Y$27)/2),IF(A19=Alapadatok!$A$28,(($W$28+$Y$28)/2),IF(A19=Alapadatok!$A$29,(($W$29+$Y$29)/2),""))))))))))))))))))))))))))))</f>
        <v/>
      </c>
      <c r="L55" s="29" t="str">
        <f>IF(A19=Alapadatok!$A$2,$AF$2,IF(A19=Alapadatok!$A$3,$AF$3,IF(A19=Alapadatok!$A$4,$AF$4,IF(A19=Alapadatok!$A$5,$AF$5,IF(A19=Alapadatok!$A$6,$AF$6,IF(A19=Alapadatok!$A$7,$AF$7,IF(A19=Alapadatok!$A$8,$AF$8,IF(A19=Alapadatok!$A$9,$AF$9,IF(A19=Alapadatok!$A$10,$AF$10,IF(A19=Alapadatok!$A$11,$AF$11,IF(A19=Alapadatok!$A$12,$AF$12,IF(A19=Alapadatok!$A$13,$AF$13,IF(A19=Alapadatok!$A$14,$AF$14,IF(A19=Alapadatok!$A$15,$AF$15,IF(A19=Alapadatok!$A$16,$AF$16,IF(A19=Alapadatok!$A$17,$AF$17,IF(A19=Alapadatok!$A$18,$AF$18,IF(A19=Alapadatok!$A$19,$AF$19,IF(A19=Alapadatok!$A$20,$AF$20,IF(A19=Alapadatok!$A$21,$AF$21,IF(A19=Alapadatok!$A$22,$AF$22,IF(A19=Alapadatok!$A$23,$AF$23,IF(A19=Alapadatok!$A$24,$AF$24,IF(A19=Alapadatok!$A$25,$AF$25,IF(A19=Alapadatok!$A$26,$AF$26,IF(A19=Alapadatok!$A$27,$AF$27,IF(A19=Alapadatok!$A$28,$AF$28,IF(A19=Alapadatok!$A$29,$AF$29,""))))))))))))))))))))))))))))</f>
        <v/>
      </c>
      <c r="M55" s="33"/>
      <c r="N55" s="29" t="str">
        <f>IF(A19=Alapadatok!$A$2,$C$2,IF(A19=Alapadatok!$A$3,$C$3,IF(A19=Alapadatok!$A$4,$C$4,IF(A19=Alapadatok!$A$5,$C$5,IF(A19=Alapadatok!$A$6,$C$6,IF(A19=Alapadatok!$A$7,$C$7,IF(A19=Alapadatok!$A$8,$C$8,IF(A19=Alapadatok!$A$9,$C$9,IF(A19=Alapadatok!$A$10,$C$10,IF(A19=Alapadatok!$A$11,$C$11,IF(A19=Alapadatok!$A$12,$C$12,IF(A19=Alapadatok!$A$13,$C$13,IF(A19=Alapadatok!$A$14,$C$14,IF(A19=Alapadatok!$A$15,$C$15,IF(A19=Alapadatok!$A$16,$C$16,IF(A19=Alapadatok!$A$17,$C$17,IF(A19=Alapadatok!$A$18,$C$18,IF(A19=Alapadatok!$A$19,$C$19,IF(A19=Alapadatok!$A$20,$C$20,IF(A19=Alapadatok!$A$21,$C$21,IF(A19=Alapadatok!$A$22,$C$22,IF(A19=Alapadatok!$A$23,$C$23,IF(A19=Alapadatok!$A$24,$C$24,IF(A19=Alapadatok!$A$25,$C$25,IF(A19=Alapadatok!$A$26,$C$26,IF(A19=Alapadatok!$A$27,$C$27,IF(A19=Alapadatok!$A$28,$C$28,IF(A19=Alapadatok!$A$29,$C$29,""))))))))))))))))))))))))))))</f>
        <v/>
      </c>
      <c r="O55" s="33"/>
      <c r="P55" s="60" t="str">
        <f>IF(A19=Alapadatok!$A$2,(($E$2+$G$2)/2),IF(A19=Alapadatok!$A$3,(($E$3+$G$3)/2),IF(A19=Alapadatok!$A$4,(($E$4+$G$4)/2),IF(A19=Alapadatok!$A$5,(($E$5+$G$5)/2),IF(A19=Alapadatok!$A$6,(($E$6+$G$6)/2),IF(A19=Alapadatok!$A$7,(($E$7+$G$7)/2),IF(A19=Alapadatok!$A$8,(($E$8+$G$8)/2),IF(A19=Alapadatok!$A$9,(($E$9+$G$9)/2),IF(A19=Alapadatok!$A$10,(($E$10+$G$10)/2),IF(A19=Alapadatok!$A$11,(($E$11+$G$11)/2),IF(A19=Alapadatok!$A$12,(($E$12+$G$12)/2),IF(A19=Alapadatok!$A$13,(($E$13+$G$13)/2),IF(A19=Alapadatok!$A$14,(($E$14+$G$14)/2),IF(A19=Alapadatok!$A$15,(($E$15+$G$15)/2),IF(A19=Alapadatok!$A$16,(($E$16+$G$16)/2),IF(A19=Alapadatok!$A$17,(($E$17+$G$17)/2),IF(A19=Alapadatok!$A$18,(($E$18+$G$18)/2),IF(A19=Alapadatok!$A$19,(($E$19+$G$19)/2),IF(A19=Alapadatok!$A$20,(($E$20+$G$20)/2),IF(A19=Alapadatok!$A$21,(($E$21+$G$21)/2),IF(A19=Alapadatok!$A$22,(($E$22+$G$22)/2),IF(A19=Alapadatok!$A$23,(($E$23+$G$23)/2),IF(A19=Alapadatok!$A$24,(($E$24+$G$24)/2),IF(A19=Alapadatok!$A$25,(($E$25+$G$25)/2),IF(A19=Alapadatok!$A$26,(($E$26+$G$26)/2),IF(A19=Alapadatok!$A$27,(($E$27+$G$27)/2),IF(A19=Alapadatok!$A$28,(($E$28+$G$28)/2),IF(A19=Alapadatok!$A$29,(($E$29+$G$29)/2),""))))))))))))))))))))))))))))</f>
        <v/>
      </c>
    </row>
    <row r="56" spans="1:16" x14ac:dyDescent="0.2">
      <c r="A56" s="59" t="str">
        <f t="shared" si="8"/>
        <v>Petra</v>
      </c>
      <c r="B56" s="31"/>
      <c r="C56" s="29" t="str">
        <f>IF(A20=Alapadatok!$A$2,(($L$2+$Q$2)/2),IF(A20=Alapadatok!$A$3,(($L$3+$Q$3)/2),IF(A20=Alapadatok!$A$4,(($L$4+$Q$4)/2),IF(A20=Alapadatok!$A$5,(($L$5+$Q$5)/2),IF(A20=Alapadatok!$A$6,(($L$6+$Q$6)/2),IF(A20=Alapadatok!$A$7,(($L$7+$Q$7)/2),IF(A20=Alapadatok!$A$8,(($L$8+$Q$8)/2),IF(A20=Alapadatok!$A$9,(($L$9+$Q$9)/2),IF(A20=Alapadatok!$A$10,(($L$10+$Q$10)/2),IF(A20=Alapadatok!$A$11,(($L$11+$Q$11)/2),IF(A20=Alapadatok!$A$12,(($L$12+$Q$12)/2),IF(A20=Alapadatok!$A$13,(($L$13+$Q$13)/2),IF(A20=Alapadatok!$A$14,(($L$14+$Q$14)/2),IF(A20=Alapadatok!$A$15,(($L$15+$Q$15)/2),IF(A20=Alapadatok!$A$16,(($L$16+$Q$16)/2),IF(A20=Alapadatok!$A$17,(($L$17+$Q$17)/2),IF(A20=Alapadatok!$A$18,(($L$18+$Q$18)/2),IF(A20=Alapadatok!$A$19,(($L$19+$Q$19)/2),IF(A20=Alapadatok!$A$20,(($L$20+$Q$20)/2),IF(A20=Alapadatok!$A$21,(($L$21+$Q$21)/2),IF(A20=Alapadatok!$A$22,(($L$22+$Q$22)/2),IF(A20=Alapadatok!$A$23,(($L$23+$Q$23)/2),IF(A20=Alapadatok!$A$24,(($L$24+$Q$24)/2),IF(A20=Alapadatok!$A$25,(($L$25+$Q$25)/2),IF(A20=Alapadatok!$A$26,(($L$26+$Q$26)/2),IF(A20=Alapadatok!$A$27,(($L$27+$Q$27)/2),IF(A20=Alapadatok!$A$28,(($L$28+$Q$28)/2),IF(A20=Alapadatok!$A$29,(($L$29+$Q$29)/2),""))))))))))))))))))))))))))))</f>
        <v/>
      </c>
      <c r="D56" s="33"/>
      <c r="E56" s="29" t="str">
        <f>IF(A20=Alapadatok!$A$2,(($C$2+$AA$2+$AC$2)/3),IF(A20=Alapadatok!$A$3,(($C$3+$AA$3+$AC$3)/3),IF(A20=Alapadatok!$A$4,(($C$4+$AA$4+$AC$4)/3),IF(A20=Alapadatok!$A$5,(($C$5+$AA$5+$AC$5)/3),IF(A20=Alapadatok!$A$6,(($C$6+$AA$6+$AC$6)/3),IF(A20=Alapadatok!$A$7,(($C$7+$AA$7+$AC$7)/3),IF(A20=Alapadatok!$A$8,(($C$8+$AA$8+$AC$8)/3),IF(A20=Alapadatok!$A$9,(($C$9+$AA$9+$AC$9)/3),IF(A20=Alapadatok!$A$10,(($C$10+$AA$10+$AC$10)/3),IF(A20=Alapadatok!$A$11,(($C$11+$AA$11+$AC$11)/3),IF(A20=Alapadatok!$A$12,(($C$12+$AA$12+$AC$12)/3),IF(A20=Alapadatok!$A$13,(($C$13+$AA$13+$AC$13)/3),IF(A20=Alapadatok!$A$14,(($C$14+$AA$14+$AC$14)/3),IF(A20=Alapadatok!$A$15,(($C$15+$AA$15+$AC$15)/3),IF(A20=Alapadatok!$A$16,(($C$16+$AA$16+$AC$16)/3),IF(A20=Alapadatok!$A$17,(($C$17+$AA$17+$AC$17)/3),IF(A20=Alapadatok!$A$18,(($C$18+$AA$18+$AC$18)/3),IF(A20=Alapadatok!$A$19,(($C$19+$AA$19+$AC$19)/3),IF(A20=Alapadatok!$A$20,(($C$20+$AA$20+$AC$20)/3),IF(A20=Alapadatok!$A$21,(($C$21+$AA$21+$AC$21)/3),IF(A20=Alapadatok!$A$22,(($C$22+$AA$22+$AC$22)/3),IF(A20=Alapadatok!$A$23,(($C$23+$AA$23+$AC$23)/3),IF(A20=Alapadatok!$A$24,(($C$24+$AA$24+$AC$24)/3),IF(A20=Alapadatok!$A$25,(($C$25+$AA$25+$AC$25)/3),IF(A20=Alapadatok!$A$26,(($C$26+$AA$26+$AC$26)/3),IF(A20=Alapadatok!$A$27,(($C$27+$AA$27+$AC$27)/3),IF(A20=Alapadatok!$A$28,(($C$28+$AA$28+$AC$28)/3),IF(A20=Alapadatok!$A$29,(($C$29+$AA$29+$AC$29)/3),""))))))))))))))))))))))))))))</f>
        <v/>
      </c>
      <c r="F56" s="33"/>
      <c r="G56" s="29" t="str">
        <f>IF(A20=Alapadatok!$A$2,(($E$2+$G$2)/2),IF(A20=Alapadatok!$A$3,(($E$3+$G$3)/2),IF(A20=Alapadatok!$A$4,(($E$4+$G$4)/2),IF(A20=Alapadatok!$A$5,(($E$5+$G$5)/2),IF(A20=Alapadatok!$A$6,(($E$6+$G$6)/2),IF(A20=Alapadatok!$A$7,(($E$7+$G$7)/2),IF(A20=Alapadatok!$A$8,(($E$8+$G$8)/2),IF(A20=Alapadatok!$A$9,(($E$9+$G$9)/2),IF(A20=Alapadatok!$A$10,(($E$10+$G$10)/2),IF(A20=Alapadatok!$A$11,(($E$11+$G$11)/2),IF(A20=Alapadatok!$A$12,(($E$12+$G$12)/2),IF(A20=Alapadatok!$A$13,(($E$13+$G$13)/2),IF(A20=Alapadatok!$A$14,(($E$14+$G$14)/2),IF(A20=Alapadatok!$A$15,(($E$15+$G$15)/2),IF(A20=Alapadatok!$A$16,(($E$16+$G$16)/2),IF(A20=Alapadatok!$A$17,(($E$17+$G$17)/2),IF(A20=Alapadatok!$A$18,(($E$18+$G$18)/2),IF(A20=Alapadatok!$A$19,(($E$19+$G$19)/2),IF(A20=Alapadatok!$A$20,(($E$20+$G$20)/2),IF(A20=Alapadatok!$A$21,(($E$21+$G$21)/2),IF(A20=Alapadatok!$A$22,(($E$22+$G$22)/2),IF(A20=Alapadatok!$A$23,(($E$23+$G$23)/2),IF(A20=Alapadatok!$A$24,(($E$24+$G$24)/2),IF(A20=Alapadatok!$A$25,(($E$25+$G$25)/2),IF(A20=Alapadatok!$A$26,(($E$26+$G$26)/2),IF(A20=Alapadatok!$A$27,(($E$27+$G$27)/2),IF(A20=Alapadatok!$A$28,(($E$28+$G$28)/2),IF(A20=Alapadatok!$A$29,(($E$29+$G$29)/2),""))))))))))))))))))))))))))))</f>
        <v/>
      </c>
      <c r="H56" s="33"/>
      <c r="I56" s="29" t="str">
        <f>IF(A20=Alapadatok!$A$2,(($S$2+$U$2)/2),IF(A20=Alapadatok!$A$3,(($S$3+$U$3)/2),IF(A20=Alapadatok!$A$4,(($S$4+$U$4)/2),IF(A20=Alapadatok!$A$5,(($S$5+$U$5)/2),IF(A20=Alapadatok!$A$6,(($S$6+$U$6)/2),IF(A20=Alapadatok!$A$7,(($S$7+$U$7)/2),IF(A20=Alapadatok!$A$8,(($S$8+$U$8)/2),IF(A20=Alapadatok!$A$9,(($S$9+$U$9)/2),IF(A20=Alapadatok!$A$10,(($S$10+$U$10)/2),IF(A20=Alapadatok!$A$11,(($S$11+$U$11)/2),IF(A20=Alapadatok!$A$12,(($S$12+$U$12)/2),IF(A20=Alapadatok!$A$13,(($S$13+$U$13)/2),IF(A20=Alapadatok!$A$14,(($S$14+$U$14)/2),IF(A20=Alapadatok!$A$15,(($S$15+$U$15)/2),IF(A20=Alapadatok!$A$16,(($S$16+$U$16)/2),IF(A20=Alapadatok!$A$17,(($S$17+$U$17)/2),IF(A20=Alapadatok!$A$18,(($S$18+$U$18)/2),IF(A20=Alapadatok!$A$19,(($S$19+$U$19)/2),IF(A20=Alapadatok!$A$20,(($S$20+$U$20)/2),IF(A20=Alapadatok!$A$21,(($S$21+$U$21)/2),IF(A20=Alapadatok!$A$22,(($S$22+$U$22)/2),IF(A20=Alapadatok!$A$23,(($S$23+$U$23)/2),IF(A20=Alapadatok!$A$24,(($S$24+$U$24)/2),IF(A20=Alapadatok!$A$25,(($S$25+$U$25)/2),IF(A20=Alapadatok!$A$26,(($S$26+$U$26)/2),IF(A20=Alapadatok!$A$27,(($S$27+$U$27)/2),IF(A20=Alapadatok!$A$28,(($S$28+$U$28)/2),IF(A20=Alapadatok!$A$29,(($S$29+$U$29)/2),""))))))))))))))))))))))))))))</f>
        <v/>
      </c>
      <c r="J56" s="32"/>
      <c r="K56" s="29" t="str">
        <f>IF(A20=Alapadatok!$A$2,(($W$2+$Y$2)/2),IF(A20=Alapadatok!$A$3,(($W$3+$Y$3)/2),IF(A20=Alapadatok!$A$4,(($W$4+$Y$4)/2),IF(A20=Alapadatok!$A$5,(($W$5+$Y$5)/2),IF(A20=Alapadatok!$A$6,(($W$6+$Y$6)/2),IF(A20=Alapadatok!$A$7,(($W$7+$Y$7)/2),IF(A20=Alapadatok!$A$8,(($W$8+$Y$8)/2),IF(A20=Alapadatok!$A$9,(($W$9+$Y$9)/2),IF(A20=Alapadatok!$A$10,(($W$10+$Y$10)/2),IF(A20=Alapadatok!$A$11,(($W$11+$Y$11)/2),IF(A20=Alapadatok!$A$12,(($W$12+$Y$12)/2),IF(A20=Alapadatok!$A$13,(($W$13+$Y$13)/2),IF(A20=Alapadatok!$A$14,(($W$14+$Y$14)/2),IF(A20=Alapadatok!$A$15,(($W$15+$Y$15)/2),IF(A20=Alapadatok!$A$16,(($W$16+$Y$16)/2),IF(A20=Alapadatok!$A$17,(($W$17+$Y$17)/2),IF(A20=Alapadatok!$A$18,(($W$18+$Y$18)/2),IF(A20=Alapadatok!$A$19,(($W$19+$Y$19)/2),IF(A20=Alapadatok!$A$20,(($W$20+$Y$20)/2),IF(A20=Alapadatok!$A$21,(($W$21+$Y$21)/2),IF(A20=Alapadatok!$A$22,(($W$22+$Y$22)/2),IF(A20=Alapadatok!$A$23,(($W$23+$Y$23)/2),IF(A20=Alapadatok!$A$24,(($W$24+$Y$24)/2),IF(A20=Alapadatok!$A$25,(($W$25+$Y$25)/2),IF(A20=Alapadatok!$A$26,(($W$26+$Y$26)/2),IF(A20=Alapadatok!$A$27,(($W$27+$Y$27)/2),IF(A20=Alapadatok!$A$28,(($W$28+$Y$28)/2),IF(A20=Alapadatok!$A$29,(($W$29+$Y$29)/2),""))))))))))))))))))))))))))))</f>
        <v/>
      </c>
      <c r="L56" s="29" t="str">
        <f>IF(A20=Alapadatok!$A$2,$AF$2,IF(A20=Alapadatok!$A$3,$AF$3,IF(A20=Alapadatok!$A$4,$AF$4,IF(A20=Alapadatok!$A$5,$AF$5,IF(A20=Alapadatok!$A$6,$AF$6,IF(A20=Alapadatok!$A$7,$AF$7,IF(A20=Alapadatok!$A$8,$AF$8,IF(A20=Alapadatok!$A$9,$AF$9,IF(A20=Alapadatok!$A$10,$AF$10,IF(A20=Alapadatok!$A$11,$AF$11,IF(A20=Alapadatok!$A$12,$AF$12,IF(A20=Alapadatok!$A$13,$AF$13,IF(A20=Alapadatok!$A$14,$AF$14,IF(A20=Alapadatok!$A$15,$AF$15,IF(A20=Alapadatok!$A$16,$AF$16,IF(A20=Alapadatok!$A$17,$AF$17,IF(A20=Alapadatok!$A$18,$AF$18,IF(A20=Alapadatok!$A$19,$AF$19,IF(A20=Alapadatok!$A$20,$AF$20,IF(A20=Alapadatok!$A$21,$AF$21,IF(A20=Alapadatok!$A$22,$AF$22,IF(A20=Alapadatok!$A$23,$AF$23,IF(A20=Alapadatok!$A$24,$AF$24,IF(A20=Alapadatok!$A$25,$AF$25,IF(A20=Alapadatok!$A$26,$AF$26,IF(A20=Alapadatok!$A$27,$AF$27,IF(A20=Alapadatok!$A$28,$AF$28,IF(A20=Alapadatok!$A$29,$AF$29,""))))))))))))))))))))))))))))</f>
        <v/>
      </c>
      <c r="M56" s="33"/>
      <c r="N56" s="29" t="str">
        <f>IF(A20=Alapadatok!$A$2,$C$2,IF(A20=Alapadatok!$A$3,$C$3,IF(A20=Alapadatok!$A$4,$C$4,IF(A20=Alapadatok!$A$5,$C$5,IF(A20=Alapadatok!$A$6,$C$6,IF(A20=Alapadatok!$A$7,$C$7,IF(A20=Alapadatok!$A$8,$C$8,IF(A20=Alapadatok!$A$9,$C$9,IF(A20=Alapadatok!$A$10,$C$10,IF(A20=Alapadatok!$A$11,$C$11,IF(A20=Alapadatok!$A$12,$C$12,IF(A20=Alapadatok!$A$13,$C$13,IF(A20=Alapadatok!$A$14,$C$14,IF(A20=Alapadatok!$A$15,$C$15,IF(A20=Alapadatok!$A$16,$C$16,IF(A20=Alapadatok!$A$17,$C$17,IF(A20=Alapadatok!$A$18,$C$18,IF(A20=Alapadatok!$A$19,$C$19,IF(A20=Alapadatok!$A$20,$C$20,IF(A20=Alapadatok!$A$21,$C$21,IF(A20=Alapadatok!$A$22,$C$22,IF(A20=Alapadatok!$A$23,$C$23,IF(A20=Alapadatok!$A$24,$C$24,IF(A20=Alapadatok!$A$25,$C$25,IF(A20=Alapadatok!$A$26,$C$26,IF(A20=Alapadatok!$A$27,$C$27,IF(A20=Alapadatok!$A$28,$C$28,IF(A20=Alapadatok!$A$29,$C$29,""))))))))))))))))))))))))))))</f>
        <v/>
      </c>
      <c r="O56" s="33"/>
      <c r="P56" s="60" t="str">
        <f>IF(A20=Alapadatok!$A$2,(($E$2+$G$2)/2),IF(A20=Alapadatok!$A$3,(($E$3+$G$3)/2),IF(A20=Alapadatok!$A$4,(($E$4+$G$4)/2),IF(A20=Alapadatok!$A$5,(($E$5+$G$5)/2),IF(A20=Alapadatok!$A$6,(($E$6+$G$6)/2),IF(A20=Alapadatok!$A$7,(($E$7+$G$7)/2),IF(A20=Alapadatok!$A$8,(($E$8+$G$8)/2),IF(A20=Alapadatok!$A$9,(($E$9+$G$9)/2),IF(A20=Alapadatok!$A$10,(($E$10+$G$10)/2),IF(A20=Alapadatok!$A$11,(($E$11+$G$11)/2),IF(A20=Alapadatok!$A$12,(($E$12+$G$12)/2),IF(A20=Alapadatok!$A$13,(($E$13+$G$13)/2),IF(A20=Alapadatok!$A$14,(($E$14+$G$14)/2),IF(A20=Alapadatok!$A$15,(($E$15+$G$15)/2),IF(A20=Alapadatok!$A$16,(($E$16+$G$16)/2),IF(A20=Alapadatok!$A$17,(($E$17+$G$17)/2),IF(A20=Alapadatok!$A$18,(($E$18+$G$18)/2),IF(A20=Alapadatok!$A$19,(($E$19+$G$19)/2),IF(A20=Alapadatok!$A$20,(($E$20+$G$20)/2),IF(A20=Alapadatok!$A$21,(($E$21+$G$21)/2),IF(A20=Alapadatok!$A$22,(($E$22+$G$22)/2),IF(A20=Alapadatok!$A$23,(($E$23+$G$23)/2),IF(A20=Alapadatok!$A$24,(($E$24+$G$24)/2),IF(A20=Alapadatok!$A$25,(($E$25+$G$25)/2),IF(A20=Alapadatok!$A$26,(($E$26+$G$26)/2),IF(A20=Alapadatok!$A$27,(($E$27+$G$27)/2),IF(A20=Alapadatok!$A$28,(($E$28+$G$28)/2),IF(A20=Alapadatok!$A$29,(($E$29+$G$29)/2),""))))))))))))))))))))))))))))</f>
        <v/>
      </c>
    </row>
    <row r="57" spans="1:16" x14ac:dyDescent="0.2">
      <c r="A57" s="222" t="str">
        <f t="shared" si="8"/>
        <v>Rita</v>
      </c>
      <c r="B57" s="31"/>
      <c r="C57" s="29" t="str">
        <f>IF(A21=Alapadatok!$A$2,(($L$2+$Q$2)/2),IF(A21=Alapadatok!$A$3,(($L$3+$Q$3)/2),IF(A21=Alapadatok!$A$4,(($L$4+$Q$4)/2),IF(A21=Alapadatok!$A$5,(($L$5+$Q$5)/2),IF(A21=Alapadatok!$A$6,(($L$6+$Q$6)/2),IF(A21=Alapadatok!$A$7,(($L$7+$Q$7)/2),IF(A21=Alapadatok!$A$8,(($L$8+$Q$8)/2),IF(A21=Alapadatok!$A$9,(($L$9+$Q$9)/2),IF(A21=Alapadatok!$A$10,(($L$10+$Q$10)/2),IF(A21=Alapadatok!$A$11,(($L$11+$Q$11)/2),IF(A21=Alapadatok!$A$12,(($L$12+$Q$12)/2),IF(A21=Alapadatok!$A$13,(($L$13+$Q$13)/2),IF(A21=Alapadatok!$A$14,(($L$14+$Q$14)/2),IF(A21=Alapadatok!$A$15,(($L$15+$Q$15)/2),IF(A21=Alapadatok!$A$16,(($L$16+$Q$16)/2),IF(A21=Alapadatok!$A$17,(($L$17+$Q$17)/2),IF(A21=Alapadatok!$A$18,(($L$18+$Q$18)/2),IF(A21=Alapadatok!$A$19,(($L$19+$Q$19)/2),IF(A21=Alapadatok!$A$20,(($L$20+$Q$20)/2),IF(A21=Alapadatok!$A$21,(($L$21+$Q$21)/2),IF(A21=Alapadatok!$A$22,(($L$22+$Q$22)/2),IF(A21=Alapadatok!$A$23,(($L$23+$Q$23)/2),IF(A21=Alapadatok!$A$24,(($L$24+$Q$24)/2),IF(A21=Alapadatok!$A$25,(($L$25+$Q$25)/2),IF(A21=Alapadatok!$A$26,(($L$26+$Q$26)/2),IF(A21=Alapadatok!$A$27,(($L$27+$Q$27)/2),IF(A21=Alapadatok!$A$28,(($L$28+$Q$28)/2),IF(A21=Alapadatok!$A$29,(($L$29+$Q$29)/2),""))))))))))))))))))))))))))))</f>
        <v/>
      </c>
      <c r="D57" s="33"/>
      <c r="E57" s="29" t="str">
        <f>IF(A21=Alapadatok!$A$2,(($C$2+$AA$2+$AC$2)/3),IF(A21=Alapadatok!$A$3,(($C$3+$AA$3+$AC$3)/3),IF(A21=Alapadatok!$A$4,(($C$4+$AA$4+$AC$4)/3),IF(A21=Alapadatok!$A$5,(($C$5+$AA$5+$AC$5)/3),IF(A21=Alapadatok!$A$6,(($C$6+$AA$6+$AC$6)/3),IF(A21=Alapadatok!$A$7,(($C$7+$AA$7+$AC$7)/3),IF(A21=Alapadatok!$A$8,(($C$8+$AA$8+$AC$8)/3),IF(A21=Alapadatok!$A$9,(($C$9+$AA$9+$AC$9)/3),IF(A21=Alapadatok!$A$10,(($C$10+$AA$10+$AC$10)/3),IF(A21=Alapadatok!$A$11,(($C$11+$AA$11+$AC$11)/3),IF(A21=Alapadatok!$A$12,(($C$12+$AA$12+$AC$12)/3),IF(A21=Alapadatok!$A$13,(($C$13+$AA$13+$AC$13)/3),IF(A21=Alapadatok!$A$14,(($C$14+$AA$14+$AC$14)/3),IF(A21=Alapadatok!$A$15,(($C$15+$AA$15+$AC$15)/3),IF(A21=Alapadatok!$A$16,(($C$16+$AA$16+$AC$16)/3),IF(A21=Alapadatok!$A$17,(($C$17+$AA$17+$AC$17)/3),IF(A21=Alapadatok!$A$18,(($C$18+$AA$18+$AC$18)/3),IF(A21=Alapadatok!$A$19,(($C$19+$AA$19+$AC$19)/3),IF(A21=Alapadatok!$A$20,(($C$20+$AA$20+$AC$20)/3),IF(A21=Alapadatok!$A$21,(($C$21+$AA$21+$AC$21)/3),IF(A21=Alapadatok!$A$22,(($C$22+$AA$22+$AC$22)/3),IF(A21=Alapadatok!$A$23,(($C$23+$AA$23+$AC$23)/3),IF(A21=Alapadatok!$A$24,(($C$24+$AA$24+$AC$24)/3),IF(A21=Alapadatok!$A$25,(($C$25+$AA$25+$AC$25)/3),IF(A21=Alapadatok!$A$26,(($C$26+$AA$26+$AC$26)/3),IF(A21=Alapadatok!$A$27,(($C$27+$AA$27+$AC$27)/3),IF(A21=Alapadatok!$A$28,(($C$28+$AA$28+$AC$28)/3),IF(A21=Alapadatok!$A$29,(($C$29+$AA$29+$AC$29)/3),""))))))))))))))))))))))))))))</f>
        <v/>
      </c>
      <c r="F57" s="33"/>
      <c r="G57" s="29" t="str">
        <f>IF(A21=Alapadatok!$A$2,(($E$2+$G$2)/2),IF(A21=Alapadatok!$A$3,(($E$3+$G$3)/2),IF(A21=Alapadatok!$A$4,(($E$4+$G$4)/2),IF(A21=Alapadatok!$A$5,(($E$5+$G$5)/2),IF(A21=Alapadatok!$A$6,(($E$6+$G$6)/2),IF(A21=Alapadatok!$A$7,(($E$7+$G$7)/2),IF(A21=Alapadatok!$A$8,(($E$8+$G$8)/2),IF(A21=Alapadatok!$A$9,(($E$9+$G$9)/2),IF(A21=Alapadatok!$A$10,(($E$10+$G$10)/2),IF(A21=Alapadatok!$A$11,(($E$11+$G$11)/2),IF(A21=Alapadatok!$A$12,(($E$12+$G$12)/2),IF(A21=Alapadatok!$A$13,(($E$13+$G$13)/2),IF(A21=Alapadatok!$A$14,(($E$14+$G$14)/2),IF(A21=Alapadatok!$A$15,(($E$15+$G$15)/2),IF(A21=Alapadatok!$A$16,(($E$16+$G$16)/2),IF(A21=Alapadatok!$A$17,(($E$17+$G$17)/2),IF(A21=Alapadatok!$A$18,(($E$18+$G$18)/2),IF(A21=Alapadatok!$A$19,(($E$19+$G$19)/2),IF(A21=Alapadatok!$A$20,(($E$20+$G$20)/2),IF(A21=Alapadatok!$A$21,(($E$21+$G$21)/2),IF(A21=Alapadatok!$A$22,(($E$22+$G$22)/2),IF(A21=Alapadatok!$A$23,(($E$23+$G$23)/2),IF(A21=Alapadatok!$A$24,(($E$24+$G$24)/2),IF(A21=Alapadatok!$A$25,(($E$25+$G$25)/2),IF(A21=Alapadatok!$A$26,(($E$26+$G$26)/2),IF(A21=Alapadatok!$A$27,(($E$27+$G$27)/2),IF(A21=Alapadatok!$A$28,(($E$28+$G$28)/2),IF(A21=Alapadatok!$A$29,(($E$29+$G$29)/2),""))))))))))))))))))))))))))))</f>
        <v/>
      </c>
      <c r="H57" s="33"/>
      <c r="I57" s="29" t="str">
        <f>IF(A21=Alapadatok!$A$2,(($S$2+$U$2)/2),IF(A21=Alapadatok!$A$3,(($S$3+$U$3)/2),IF(A21=Alapadatok!$A$4,(($S$4+$U$4)/2),IF(A21=Alapadatok!$A$5,(($S$5+$U$5)/2),IF(A21=Alapadatok!$A$6,(($S$6+$U$6)/2),IF(A21=Alapadatok!$A$7,(($S$7+$U$7)/2),IF(A21=Alapadatok!$A$8,(($S$8+$U$8)/2),IF(A21=Alapadatok!$A$9,(($S$9+$U$9)/2),IF(A21=Alapadatok!$A$10,(($S$10+$U$10)/2),IF(A21=Alapadatok!$A$11,(($S$11+$U$11)/2),IF(A21=Alapadatok!$A$12,(($S$12+$U$12)/2),IF(A21=Alapadatok!$A$13,(($S$13+$U$13)/2),IF(A21=Alapadatok!$A$14,(($S$14+$U$14)/2),IF(A21=Alapadatok!$A$15,(($S$15+$U$15)/2),IF(A21=Alapadatok!$A$16,(($S$16+$U$16)/2),IF(A21=Alapadatok!$A$17,(($S$17+$U$17)/2),IF(A21=Alapadatok!$A$18,(($S$18+$U$18)/2),IF(A21=Alapadatok!$A$19,(($S$19+$U$19)/2),IF(A21=Alapadatok!$A$20,(($S$20+$U$20)/2),IF(A21=Alapadatok!$A$21,(($S$21+$U$21)/2),IF(A21=Alapadatok!$A$22,(($S$22+$U$22)/2),IF(A21=Alapadatok!$A$23,(($S$23+$U$23)/2),IF(A21=Alapadatok!$A$24,(($S$24+$U$24)/2),IF(A21=Alapadatok!$A$25,(($S$25+$U$25)/2),IF(A21=Alapadatok!$A$26,(($S$26+$U$26)/2),IF(A21=Alapadatok!$A$27,(($S$27+$U$27)/2),IF(A21=Alapadatok!$A$28,(($S$28+$U$28)/2),IF(A21=Alapadatok!$A$29,(($S$29+$U$29)/2),""))))))))))))))))))))))))))))</f>
        <v/>
      </c>
      <c r="J57" s="32"/>
      <c r="K57" s="29" t="str">
        <f>IF(A21=Alapadatok!$A$2,(($W$2+$Y$2)/2),IF(A21=Alapadatok!$A$3,(($W$3+$Y$3)/2),IF(A21=Alapadatok!$A$4,(($W$4+$Y$4)/2),IF(A21=Alapadatok!$A$5,(($W$5+$Y$5)/2),IF(A21=Alapadatok!$A$6,(($W$6+$Y$6)/2),IF(A21=Alapadatok!$A$7,(($W$7+$Y$7)/2),IF(A21=Alapadatok!$A$8,(($W$8+$Y$8)/2),IF(A21=Alapadatok!$A$9,(($W$9+$Y$9)/2),IF(A21=Alapadatok!$A$10,(($W$10+$Y$10)/2),IF(A21=Alapadatok!$A$11,(($W$11+$Y$11)/2),IF(A21=Alapadatok!$A$12,(($W$12+$Y$12)/2),IF(A21=Alapadatok!$A$13,(($W$13+$Y$13)/2),IF(A21=Alapadatok!$A$14,(($W$14+$Y$14)/2),IF(A21=Alapadatok!$A$15,(($W$15+$Y$15)/2),IF(A21=Alapadatok!$A$16,(($W$16+$Y$16)/2),IF(A21=Alapadatok!$A$17,(($W$17+$Y$17)/2),IF(A21=Alapadatok!$A$18,(($W$18+$Y$18)/2),IF(A21=Alapadatok!$A$19,(($W$19+$Y$19)/2),IF(A21=Alapadatok!$A$20,(($W$20+$Y$20)/2),IF(A21=Alapadatok!$A$21,(($W$21+$Y$21)/2),IF(A21=Alapadatok!$A$22,(($W$22+$Y$22)/2),IF(A21=Alapadatok!$A$23,(($W$23+$Y$23)/2),IF(A21=Alapadatok!$A$24,(($W$24+$Y$24)/2),IF(A21=Alapadatok!$A$25,(($W$25+$Y$25)/2),IF(A21=Alapadatok!$A$26,(($W$26+$Y$26)/2),IF(A21=Alapadatok!$A$27,(($W$27+$Y$27)/2),IF(A21=Alapadatok!$A$28,(($W$28+$Y$28)/2),IF(A21=Alapadatok!$A$29,(($W$29+$Y$29)/2),""))))))))))))))))))))))))))))</f>
        <v/>
      </c>
      <c r="L57" s="29" t="str">
        <f>IF(A21=Alapadatok!$A$2,$AF$2,IF(A21=Alapadatok!$A$3,$AF$3,IF(A21=Alapadatok!$A$4,$AF$4,IF(A21=Alapadatok!$A$5,$AF$5,IF(A21=Alapadatok!$A$6,$AF$6,IF(A21=Alapadatok!$A$7,$AF$7,IF(A21=Alapadatok!$A$8,$AF$8,IF(A21=Alapadatok!$A$9,$AF$9,IF(A21=Alapadatok!$A$10,$AF$10,IF(A21=Alapadatok!$A$11,$AF$11,IF(A21=Alapadatok!$A$12,$AF$12,IF(A21=Alapadatok!$A$13,$AF$13,IF(A21=Alapadatok!$A$14,$AF$14,IF(A21=Alapadatok!$A$15,$AF$15,IF(A21=Alapadatok!$A$16,$AF$16,IF(A21=Alapadatok!$A$17,$AF$17,IF(A21=Alapadatok!$A$18,$AF$18,IF(A21=Alapadatok!$A$19,$AF$19,IF(A21=Alapadatok!$A$20,$AF$20,IF(A21=Alapadatok!$A$21,$AF$21,IF(A21=Alapadatok!$A$22,$AF$22,IF(A21=Alapadatok!$A$23,$AF$23,IF(A21=Alapadatok!$A$24,$AF$24,IF(A21=Alapadatok!$A$25,$AF$25,IF(A21=Alapadatok!$A$26,$AF$26,IF(A21=Alapadatok!$A$27,$AF$27,IF(A21=Alapadatok!$A$28,$AF$28,IF(A21=Alapadatok!$A$29,$AF$29,""))))))))))))))))))))))))))))</f>
        <v/>
      </c>
      <c r="M57" s="33"/>
      <c r="N57" s="29" t="str">
        <f>IF(A21=Alapadatok!$A$2,$C$2,IF(A21=Alapadatok!$A$3,$C$3,IF(A21=Alapadatok!$A$4,$C$4,IF(A21=Alapadatok!$A$5,$C$5,IF(A21=Alapadatok!$A$6,$C$6,IF(A21=Alapadatok!$A$7,$C$7,IF(A21=Alapadatok!$A$8,$C$8,IF(A21=Alapadatok!$A$9,$C$9,IF(A21=Alapadatok!$A$10,$C$10,IF(A21=Alapadatok!$A$11,$C$11,IF(A21=Alapadatok!$A$12,$C$12,IF(A21=Alapadatok!$A$13,$C$13,IF(A21=Alapadatok!$A$14,$C$14,IF(A21=Alapadatok!$A$15,$C$15,IF(A21=Alapadatok!$A$16,$C$16,IF(A21=Alapadatok!$A$17,$C$17,IF(A21=Alapadatok!$A$18,$C$18,IF(A21=Alapadatok!$A$19,$C$19,IF(A21=Alapadatok!$A$20,$C$20,IF(A21=Alapadatok!$A$21,$C$21,IF(A21=Alapadatok!$A$22,$C$22,IF(A21=Alapadatok!$A$23,$C$23,IF(A21=Alapadatok!$A$24,$C$24,IF(A21=Alapadatok!$A$25,$C$25,IF(A21=Alapadatok!$A$26,$C$26,IF(A21=Alapadatok!$A$27,$C$27,IF(A21=Alapadatok!$A$28,$C$28,IF(A21=Alapadatok!$A$29,$C$29,""))))))))))))))))))))))))))))</f>
        <v/>
      </c>
      <c r="O57" s="33"/>
      <c r="P57" s="60" t="str">
        <f>IF(A21=Alapadatok!$A$2,(($E$2+$G$2)/2),IF(A21=Alapadatok!$A$3,(($E$3+$G$3)/2),IF(A21=Alapadatok!$A$4,(($E$4+$G$4)/2),IF(A21=Alapadatok!$A$5,(($E$5+$G$5)/2),IF(A21=Alapadatok!$A$6,(($E$6+$G$6)/2),IF(A21=Alapadatok!$A$7,(($E$7+$G$7)/2),IF(A21=Alapadatok!$A$8,(($E$8+$G$8)/2),IF(A21=Alapadatok!$A$9,(($E$9+$G$9)/2),IF(A21=Alapadatok!$A$10,(($E$10+$G$10)/2),IF(A21=Alapadatok!$A$11,(($E$11+$G$11)/2),IF(A21=Alapadatok!$A$12,(($E$12+$G$12)/2),IF(A21=Alapadatok!$A$13,(($E$13+$G$13)/2),IF(A21=Alapadatok!$A$14,(($E$14+$G$14)/2),IF(A21=Alapadatok!$A$15,(($E$15+$G$15)/2),IF(A21=Alapadatok!$A$16,(($E$16+$G$16)/2),IF(A21=Alapadatok!$A$17,(($E$17+$G$17)/2),IF(A21=Alapadatok!$A$18,(($E$18+$G$18)/2),IF(A21=Alapadatok!$A$19,(($E$19+$G$19)/2),IF(A21=Alapadatok!$A$20,(($E$20+$G$20)/2),IF(A21=Alapadatok!$A$21,(($E$21+$G$21)/2),IF(A21=Alapadatok!$A$22,(($E$22+$G$22)/2),IF(A21=Alapadatok!$A$23,(($E$23+$G$23)/2),IF(A21=Alapadatok!$A$24,(($E$24+$G$24)/2),IF(A21=Alapadatok!$A$25,(($E$25+$G$25)/2),IF(A21=Alapadatok!$A$26,(($E$26+$G$26)/2),IF(A21=Alapadatok!$A$27,(($E$27+$G$27)/2),IF(A21=Alapadatok!$A$28,(($E$28+$G$28)/2),IF(A21=Alapadatok!$A$29,(($E$29+$G$29)/2),""))))))))))))))))))))))))))))</f>
        <v/>
      </c>
    </row>
    <row r="58" spans="1:16" x14ac:dyDescent="0.2">
      <c r="A58" s="222" t="str">
        <f t="shared" si="8"/>
        <v>Sándor</v>
      </c>
      <c r="B58" s="31"/>
      <c r="C58" s="29" t="str">
        <f>IF(A22=Alapadatok!$A$2,(($L$2+$Q$2)/2),IF(A22=Alapadatok!$A$3,(($L$3+$Q$3)/2),IF(A22=Alapadatok!$A$4,(($L$4+$Q$4)/2),IF(A22=Alapadatok!$A$5,(($L$5+$Q$5)/2),IF(A22=Alapadatok!$A$6,(($L$6+$Q$6)/2),IF(A22=Alapadatok!$A$7,(($L$7+$Q$7)/2),IF(A22=Alapadatok!$A$8,(($L$8+$Q$8)/2),IF(A22=Alapadatok!$A$9,(($L$9+$Q$9)/2),IF(A22=Alapadatok!$A$10,(($L$10+$Q$10)/2),IF(A22=Alapadatok!$A$11,(($L$11+$Q$11)/2),IF(A22=Alapadatok!$A$12,(($L$12+$Q$12)/2),IF(A22=Alapadatok!$A$13,(($L$13+$Q$13)/2),IF(A22=Alapadatok!$A$14,(($L$14+$Q$14)/2),IF(A22=Alapadatok!$A$15,(($L$15+$Q$15)/2),IF(A22=Alapadatok!$A$16,(($L$16+$Q$16)/2),IF(A22=Alapadatok!$A$17,(($L$17+$Q$17)/2),IF(A22=Alapadatok!$A$18,(($L$18+$Q$18)/2),IF(A22=Alapadatok!$A$19,(($L$19+$Q$19)/2),IF(A22=Alapadatok!$A$20,(($L$20+$Q$20)/2),IF(A22=Alapadatok!$A$21,(($L$21+$Q$21)/2),IF(A22=Alapadatok!$A$22,(($L$22+$Q$22)/2),IF(A22=Alapadatok!$A$23,(($L$23+$Q$23)/2),IF(A22=Alapadatok!$A$24,(($L$24+$Q$24)/2),IF(A22=Alapadatok!$A$25,(($L$25+$Q$25)/2),IF(A22=Alapadatok!$A$26,(($L$26+$Q$26)/2),IF(A22=Alapadatok!$A$27,(($L$27+$Q$27)/2),IF(A22=Alapadatok!$A$28,(($L$28+$Q$28)/2),IF(A22=Alapadatok!$A$29,(($L$29+$Q$29)/2),""))))))))))))))))))))))))))))</f>
        <v/>
      </c>
      <c r="D58" s="33"/>
      <c r="E58" s="29" t="str">
        <f>IF(A22=Alapadatok!$A$2,(($C$2+$AA$2+$AC$2)/3),IF(A22=Alapadatok!$A$3,(($C$3+$AA$3+$AC$3)/3),IF(A22=Alapadatok!$A$4,(($C$4+$AA$4+$AC$4)/3),IF(A22=Alapadatok!$A$5,(($C$5+$AA$5+$AC$5)/3),IF(A22=Alapadatok!$A$6,(($C$6+$AA$6+$AC$6)/3),IF(A22=Alapadatok!$A$7,(($C$7+$AA$7+$AC$7)/3),IF(A22=Alapadatok!$A$8,(($C$8+$AA$8+$AC$8)/3),IF(A22=Alapadatok!$A$9,(($C$9+$AA$9+$AC$9)/3),IF(A22=Alapadatok!$A$10,(($C$10+$AA$10+$AC$10)/3),IF(A22=Alapadatok!$A$11,(($C$11+$AA$11+$AC$11)/3),IF(A22=Alapadatok!$A$12,(($C$12+$AA$12+$AC$12)/3),IF(A22=Alapadatok!$A$13,(($C$13+$AA$13+$AC$13)/3),IF(A22=Alapadatok!$A$14,(($C$14+$AA$14+$AC$14)/3),IF(A22=Alapadatok!$A$15,(($C$15+$AA$15+$AC$15)/3),IF(A22=Alapadatok!$A$16,(($C$16+$AA$16+$AC$16)/3),IF(A22=Alapadatok!$A$17,(($C$17+$AA$17+$AC$17)/3),IF(A22=Alapadatok!$A$18,(($C$18+$AA$18+$AC$18)/3),IF(A22=Alapadatok!$A$19,(($C$19+$AA$19+$AC$19)/3),IF(A22=Alapadatok!$A$20,(($C$20+$AA$20+$AC$20)/3),IF(A22=Alapadatok!$A$21,(($C$21+$AA$21+$AC$21)/3),IF(A22=Alapadatok!$A$22,(($C$22+$AA$22+$AC$22)/3),IF(A22=Alapadatok!$A$23,(($C$23+$AA$23+$AC$23)/3),IF(A22=Alapadatok!$A$24,(($C$24+$AA$24+$AC$24)/3),IF(A22=Alapadatok!$A$25,(($C$25+$AA$25+$AC$25)/3),IF(A22=Alapadatok!$A$26,(($C$26+$AA$26+$AC$26)/3),IF(A22=Alapadatok!$A$27,(($C$27+$AA$27+$AC$27)/3),IF(A22=Alapadatok!$A$28,(($C$28+$AA$28+$AC$28)/3),IF(A22=Alapadatok!$A$29,(($C$29+$AA$29+$AC$29)/3),""))))))))))))))))))))))))))))</f>
        <v/>
      </c>
      <c r="F58" s="33"/>
      <c r="G58" s="29" t="str">
        <f>IF(A22=Alapadatok!$A$2,(($E$2+$G$2)/2),IF(A22=Alapadatok!$A$3,(($E$3+$G$3)/2),IF(A22=Alapadatok!$A$4,(($E$4+$G$4)/2),IF(A22=Alapadatok!$A$5,(($E$5+$G$5)/2),IF(A22=Alapadatok!$A$6,(($E$6+$G$6)/2),IF(A22=Alapadatok!$A$7,(($E$7+$G$7)/2),IF(A22=Alapadatok!$A$8,(($E$8+$G$8)/2),IF(A22=Alapadatok!$A$9,(($E$9+$G$9)/2),IF(A22=Alapadatok!$A$10,(($E$10+$G$10)/2),IF(A22=Alapadatok!$A$11,(($E$11+$G$11)/2),IF(A22=Alapadatok!$A$12,(($E$12+$G$12)/2),IF(A22=Alapadatok!$A$13,(($E$13+$G$13)/2),IF(A22=Alapadatok!$A$14,(($E$14+$G$14)/2),IF(A22=Alapadatok!$A$15,(($E$15+$G$15)/2),IF(A22=Alapadatok!$A$16,(($E$16+$G$16)/2),IF(A22=Alapadatok!$A$17,(($E$17+$G$17)/2),IF(A22=Alapadatok!$A$18,(($E$18+$G$18)/2),IF(A22=Alapadatok!$A$19,(($E$19+$G$19)/2),IF(A22=Alapadatok!$A$20,(($E$20+$G$20)/2),IF(A22=Alapadatok!$A$21,(($E$21+$G$21)/2),IF(A22=Alapadatok!$A$22,(($E$22+$G$22)/2),IF(A22=Alapadatok!$A$23,(($E$23+$G$23)/2),IF(A22=Alapadatok!$A$24,(($E$24+$G$24)/2),IF(A22=Alapadatok!$A$25,(($E$25+$G$25)/2),IF(A22=Alapadatok!$A$26,(($E$26+$G$26)/2),IF(A22=Alapadatok!$A$27,(($E$27+$G$27)/2),IF(A22=Alapadatok!$A$28,(($E$28+$G$28)/2),IF(A22=Alapadatok!$A$29,(($E$29+$G$29)/2),""))))))))))))))))))))))))))))</f>
        <v/>
      </c>
      <c r="H58" s="33"/>
      <c r="I58" s="29" t="str">
        <f>IF(A22=Alapadatok!$A$2,(($S$2+$U$2)/2),IF(A22=Alapadatok!$A$3,(($S$3+$U$3)/2),IF(A22=Alapadatok!$A$4,(($S$4+$U$4)/2),IF(A22=Alapadatok!$A$5,(($S$5+$U$5)/2),IF(A22=Alapadatok!$A$6,(($S$6+$U$6)/2),IF(A22=Alapadatok!$A$7,(($S$7+$U$7)/2),IF(A22=Alapadatok!$A$8,(($S$8+$U$8)/2),IF(A22=Alapadatok!$A$9,(($S$9+$U$9)/2),IF(A22=Alapadatok!$A$10,(($S$10+$U$10)/2),IF(A22=Alapadatok!$A$11,(($S$11+$U$11)/2),IF(A22=Alapadatok!$A$12,(($S$12+$U$12)/2),IF(A22=Alapadatok!$A$13,(($S$13+$U$13)/2),IF(A22=Alapadatok!$A$14,(($S$14+$U$14)/2),IF(A22=Alapadatok!$A$15,(($S$15+$U$15)/2),IF(A22=Alapadatok!$A$16,(($S$16+$U$16)/2),IF(A22=Alapadatok!$A$17,(($S$17+$U$17)/2),IF(A22=Alapadatok!$A$18,(($S$18+$U$18)/2),IF(A22=Alapadatok!$A$19,(($S$19+$U$19)/2),IF(A22=Alapadatok!$A$20,(($S$20+$U$20)/2),IF(A22=Alapadatok!$A$21,(($S$21+$U$21)/2),IF(A22=Alapadatok!$A$22,(($S$22+$U$22)/2),IF(A22=Alapadatok!$A$23,(($S$23+$U$23)/2),IF(A22=Alapadatok!$A$24,(($S$24+$U$24)/2),IF(A22=Alapadatok!$A$25,(($S$25+$U$25)/2),IF(A22=Alapadatok!$A$26,(($S$26+$U$26)/2),IF(A22=Alapadatok!$A$27,(($S$27+$U$27)/2),IF(A22=Alapadatok!$A$28,(($S$28+$U$28)/2),IF(A22=Alapadatok!$A$29,(($S$29+$U$29)/2),""))))))))))))))))))))))))))))</f>
        <v/>
      </c>
      <c r="J58" s="32"/>
      <c r="K58" s="29" t="str">
        <f>IF(A22=Alapadatok!$A$2,(($W$2+$Y$2)/2),IF(A22=Alapadatok!$A$3,(($W$3+$Y$3)/2),IF(A22=Alapadatok!$A$4,(($W$4+$Y$4)/2),IF(A22=Alapadatok!$A$5,(($W$5+$Y$5)/2),IF(A22=Alapadatok!$A$6,(($W$6+$Y$6)/2),IF(A22=Alapadatok!$A$7,(($W$7+$Y$7)/2),IF(A22=Alapadatok!$A$8,(($W$8+$Y$8)/2),IF(A22=Alapadatok!$A$9,(($W$9+$Y$9)/2),IF(A22=Alapadatok!$A$10,(($W$10+$Y$10)/2),IF(A22=Alapadatok!$A$11,(($W$11+$Y$11)/2),IF(A22=Alapadatok!$A$12,(($W$12+$Y$12)/2),IF(A22=Alapadatok!$A$13,(($W$13+$Y$13)/2),IF(A22=Alapadatok!$A$14,(($W$14+$Y$14)/2),IF(A22=Alapadatok!$A$15,(($W$15+$Y$15)/2),IF(A22=Alapadatok!$A$16,(($W$16+$Y$16)/2),IF(A22=Alapadatok!$A$17,(($W$17+$Y$17)/2),IF(A22=Alapadatok!$A$18,(($W$18+$Y$18)/2),IF(A22=Alapadatok!$A$19,(($W$19+$Y$19)/2),IF(A22=Alapadatok!$A$20,(($W$20+$Y$20)/2),IF(A22=Alapadatok!$A$21,(($W$21+$Y$21)/2),IF(A22=Alapadatok!$A$22,(($W$22+$Y$22)/2),IF(A22=Alapadatok!$A$23,(($W$23+$Y$23)/2),IF(A22=Alapadatok!$A$24,(($W$24+$Y$24)/2),IF(A22=Alapadatok!$A$25,(($W$25+$Y$25)/2),IF(A22=Alapadatok!$A$26,(($W$26+$Y$26)/2),IF(A22=Alapadatok!$A$27,(($W$27+$Y$27)/2),IF(A22=Alapadatok!$A$28,(($W$28+$Y$28)/2),IF(A22=Alapadatok!$A$29,(($W$29+$Y$29)/2),""))))))))))))))))))))))))))))</f>
        <v/>
      </c>
      <c r="L58" s="29" t="str">
        <f>IF(A22=Alapadatok!$A$2,$AF$2,IF(A22=Alapadatok!$A$3,$AF$3,IF(A22=Alapadatok!$A$4,$AF$4,IF(A22=Alapadatok!$A$5,$AF$5,IF(A22=Alapadatok!$A$6,$AF$6,IF(A22=Alapadatok!$A$7,$AF$7,IF(A22=Alapadatok!$A$8,$AF$8,IF(A22=Alapadatok!$A$9,$AF$9,IF(A22=Alapadatok!$A$10,$AF$10,IF(A22=Alapadatok!$A$11,$AF$11,IF(A22=Alapadatok!$A$12,$AF$12,IF(A22=Alapadatok!$A$13,$AF$13,IF(A22=Alapadatok!$A$14,$AF$14,IF(A22=Alapadatok!$A$15,$AF$15,IF(A22=Alapadatok!$A$16,$AF$16,IF(A22=Alapadatok!$A$17,$AF$17,IF(A22=Alapadatok!$A$18,$AF$18,IF(A22=Alapadatok!$A$19,$AF$19,IF(A22=Alapadatok!$A$20,$AF$20,IF(A22=Alapadatok!$A$21,$AF$21,IF(A22=Alapadatok!$A$22,$AF$22,IF(A22=Alapadatok!$A$23,$AF$23,IF(A22=Alapadatok!$A$24,$AF$24,IF(A22=Alapadatok!$A$25,$AF$25,IF(A22=Alapadatok!$A$26,$AF$26,IF(A22=Alapadatok!$A$27,$AF$27,IF(A22=Alapadatok!$A$28,$AF$28,IF(A22=Alapadatok!$A$29,$AF$29,""))))))))))))))))))))))))))))</f>
        <v/>
      </c>
      <c r="M58" s="33"/>
      <c r="N58" s="29" t="str">
        <f>IF(A22=Alapadatok!$A$2,$C$2,IF(A22=Alapadatok!$A$3,$C$3,IF(A22=Alapadatok!$A$4,$C$4,IF(A22=Alapadatok!$A$5,$C$5,IF(A22=Alapadatok!$A$6,$C$6,IF(A22=Alapadatok!$A$7,$C$7,IF(A22=Alapadatok!$A$8,$C$8,IF(A22=Alapadatok!$A$9,$C$9,IF(A22=Alapadatok!$A$10,$C$10,IF(A22=Alapadatok!$A$11,$C$11,IF(A22=Alapadatok!$A$12,$C$12,IF(A22=Alapadatok!$A$13,$C$13,IF(A22=Alapadatok!$A$14,$C$14,IF(A22=Alapadatok!$A$15,$C$15,IF(A22=Alapadatok!$A$16,$C$16,IF(A22=Alapadatok!$A$17,$C$17,IF(A22=Alapadatok!$A$18,$C$18,IF(A22=Alapadatok!$A$19,$C$19,IF(A22=Alapadatok!$A$20,$C$20,IF(A22=Alapadatok!$A$21,$C$21,IF(A22=Alapadatok!$A$22,$C$22,IF(A22=Alapadatok!$A$23,$C$23,IF(A22=Alapadatok!$A$24,$C$24,IF(A22=Alapadatok!$A$25,$C$25,IF(A22=Alapadatok!$A$26,$C$26,IF(A22=Alapadatok!$A$27,$C$27,IF(A22=Alapadatok!$A$28,$C$28,IF(A22=Alapadatok!$A$29,$C$29,""))))))))))))))))))))))))))))</f>
        <v/>
      </c>
      <c r="O58" s="33"/>
      <c r="P58" s="60" t="str">
        <f>IF(A22=Alapadatok!$A$2,(($E$2+$G$2)/2),IF(A22=Alapadatok!$A$3,(($E$3+$G$3)/2),IF(A22=Alapadatok!$A$4,(($E$4+$G$4)/2),IF(A22=Alapadatok!$A$5,(($E$5+$G$5)/2),IF(A22=Alapadatok!$A$6,(($E$6+$G$6)/2),IF(A22=Alapadatok!$A$7,(($E$7+$G$7)/2),IF(A22=Alapadatok!$A$8,(($E$8+$G$8)/2),IF(A22=Alapadatok!$A$9,(($E$9+$G$9)/2),IF(A22=Alapadatok!$A$10,(($E$10+$G$10)/2),IF(A22=Alapadatok!$A$11,(($E$11+$G$11)/2),IF(A22=Alapadatok!$A$12,(($E$12+$G$12)/2),IF(A22=Alapadatok!$A$13,(($E$13+$G$13)/2),IF(A22=Alapadatok!$A$14,(($E$14+$G$14)/2),IF(A22=Alapadatok!$A$15,(($E$15+$G$15)/2),IF(A22=Alapadatok!$A$16,(($E$16+$G$16)/2),IF(A22=Alapadatok!$A$17,(($E$17+$G$17)/2),IF(A22=Alapadatok!$A$18,(($E$18+$G$18)/2),IF(A22=Alapadatok!$A$19,(($E$19+$G$19)/2),IF(A22=Alapadatok!$A$20,(($E$20+$G$20)/2),IF(A22=Alapadatok!$A$21,(($E$21+$G$21)/2),IF(A22=Alapadatok!$A$22,(($E$22+$G$22)/2),IF(A22=Alapadatok!$A$23,(($E$23+$G$23)/2),IF(A22=Alapadatok!$A$24,(($E$24+$G$24)/2),IF(A22=Alapadatok!$A$25,(($E$25+$G$25)/2),IF(A22=Alapadatok!$A$26,(($E$26+$G$26)/2),IF(A22=Alapadatok!$A$27,(($E$27+$G$27)/2),IF(A22=Alapadatok!$A$28,(($E$28+$G$28)/2),IF(A22=Alapadatok!$A$29,(($E$29+$G$29)/2),""))))))))))))))))))))))))))))</f>
        <v/>
      </c>
    </row>
    <row r="59" spans="1:16" x14ac:dyDescent="0.2">
      <c r="A59" s="222" t="str">
        <f t="shared" si="8"/>
        <v>Szabolcs</v>
      </c>
      <c r="B59" s="31"/>
      <c r="C59" s="29" t="str">
        <f>IF(A23=Alapadatok!$A$2,(($L$2+$Q$2)/2),IF(A23=Alapadatok!$A$3,(($L$3+$Q$3)/2),IF(A23=Alapadatok!$A$4,(($L$4+$Q$4)/2),IF(A23=Alapadatok!$A$5,(($L$5+$Q$5)/2),IF(A23=Alapadatok!$A$6,(($L$6+$Q$6)/2),IF(A23=Alapadatok!$A$7,(($L$7+$Q$7)/2),IF(A23=Alapadatok!$A$8,(($L$8+$Q$8)/2),IF(A23=Alapadatok!$A$9,(($L$9+$Q$9)/2),IF(A23=Alapadatok!$A$10,(($L$10+$Q$10)/2),IF(A23=Alapadatok!$A$11,(($L$11+$Q$11)/2),IF(A23=Alapadatok!$A$12,(($L$12+$Q$12)/2),IF(A23=Alapadatok!$A$13,(($L$13+$Q$13)/2),IF(A23=Alapadatok!$A$14,(($L$14+$Q$14)/2),IF(A23=Alapadatok!$A$15,(($L$15+$Q$15)/2),IF(A23=Alapadatok!$A$16,(($L$16+$Q$16)/2),IF(A23=Alapadatok!$A$17,(($L$17+$Q$17)/2),IF(A23=Alapadatok!$A$18,(($L$18+$Q$18)/2),IF(A23=Alapadatok!$A$19,(($L$19+$Q$19)/2),IF(A23=Alapadatok!$A$20,(($L$20+$Q$20)/2),IF(A23=Alapadatok!$A$21,(($L$21+$Q$21)/2),IF(A23=Alapadatok!$A$22,(($L$22+$Q$22)/2),IF(A23=Alapadatok!$A$23,(($L$23+$Q$23)/2),IF(A23=Alapadatok!$A$24,(($L$24+$Q$24)/2),IF(A23=Alapadatok!$A$25,(($L$25+$Q$25)/2),IF(A23=Alapadatok!$A$26,(($L$26+$Q$26)/2),IF(A23=Alapadatok!$A$27,(($L$27+$Q$27)/2),IF(A23=Alapadatok!$A$28,(($L$28+$Q$28)/2),IF(A23=Alapadatok!$A$29,(($L$29+$Q$29)/2),""))))))))))))))))))))))))))))</f>
        <v/>
      </c>
      <c r="D59" s="33"/>
      <c r="E59" s="29" t="str">
        <f>IF(A23=Alapadatok!$A$2,(($C$2+$AA$2+$AC$2)/3),IF(A23=Alapadatok!$A$3,(($C$3+$AA$3+$AC$3)/3),IF(A23=Alapadatok!$A$4,(($C$4+$AA$4+$AC$4)/3),IF(A23=Alapadatok!$A$5,(($C$5+$AA$5+$AC$5)/3),IF(A23=Alapadatok!$A$6,(($C$6+$AA$6+$AC$6)/3),IF(A23=Alapadatok!$A$7,(($C$7+$AA$7+$AC$7)/3),IF(A23=Alapadatok!$A$8,(($C$8+$AA$8+$AC$8)/3),IF(A23=Alapadatok!$A$9,(($C$9+$AA$9+$AC$9)/3),IF(A23=Alapadatok!$A$10,(($C$10+$AA$10+$AC$10)/3),IF(A23=Alapadatok!$A$11,(($C$11+$AA$11+$AC$11)/3),IF(A23=Alapadatok!$A$12,(($C$12+$AA$12+$AC$12)/3),IF(A23=Alapadatok!$A$13,(($C$13+$AA$13+$AC$13)/3),IF(A23=Alapadatok!$A$14,(($C$14+$AA$14+$AC$14)/3),IF(A23=Alapadatok!$A$15,(($C$15+$AA$15+$AC$15)/3),IF(A23=Alapadatok!$A$16,(($C$16+$AA$16+$AC$16)/3),IF(A23=Alapadatok!$A$17,(($C$17+$AA$17+$AC$17)/3),IF(A23=Alapadatok!$A$18,(($C$18+$AA$18+$AC$18)/3),IF(A23=Alapadatok!$A$19,(($C$19+$AA$19+$AC$19)/3),IF(A23=Alapadatok!$A$20,(($C$20+$AA$20+$AC$20)/3),IF(A23=Alapadatok!$A$21,(($C$21+$AA$21+$AC$21)/3),IF(A23=Alapadatok!$A$22,(($C$22+$AA$22+$AC$22)/3),IF(A23=Alapadatok!$A$23,(($C$23+$AA$23+$AC$23)/3),IF(A23=Alapadatok!$A$24,(($C$24+$AA$24+$AC$24)/3),IF(A23=Alapadatok!$A$25,(($C$25+$AA$25+$AC$25)/3),IF(A23=Alapadatok!$A$26,(($C$26+$AA$26+$AC$26)/3),IF(A23=Alapadatok!$A$27,(($C$27+$AA$27+$AC$27)/3),IF(A23=Alapadatok!$A$28,(($C$28+$AA$28+$AC$28)/3),IF(A23=Alapadatok!$A$29,(($C$29+$AA$29+$AC$29)/3),""))))))))))))))))))))))))))))</f>
        <v/>
      </c>
      <c r="F59" s="33"/>
      <c r="G59" s="29" t="str">
        <f>IF(A23=Alapadatok!$A$2,(($E$2+$G$2)/2),IF(A23=Alapadatok!$A$3,(($E$3+$G$3)/2),IF(A23=Alapadatok!$A$4,(($E$4+$G$4)/2),IF(A23=Alapadatok!$A$5,(($E$5+$G$5)/2),IF(A23=Alapadatok!$A$6,(($E$6+$G$6)/2),IF(A23=Alapadatok!$A$7,(($E$7+$G$7)/2),IF(A23=Alapadatok!$A$8,(($E$8+$G$8)/2),IF(A23=Alapadatok!$A$9,(($E$9+$G$9)/2),IF(A23=Alapadatok!$A$10,(($E$10+$G$10)/2),IF(A23=Alapadatok!$A$11,(($E$11+$G$11)/2),IF(A23=Alapadatok!$A$12,(($E$12+$G$12)/2),IF(A23=Alapadatok!$A$13,(($E$13+$G$13)/2),IF(A23=Alapadatok!$A$14,(($E$14+$G$14)/2),IF(A23=Alapadatok!$A$15,(($E$15+$G$15)/2),IF(A23=Alapadatok!$A$16,(($E$16+$G$16)/2),IF(A23=Alapadatok!$A$17,(($E$17+$G$17)/2),IF(A23=Alapadatok!$A$18,(($E$18+$G$18)/2),IF(A23=Alapadatok!$A$19,(($E$19+$G$19)/2),IF(A23=Alapadatok!$A$20,(($E$20+$G$20)/2),IF(A23=Alapadatok!$A$21,(($E$21+$G$21)/2),IF(A23=Alapadatok!$A$22,(($E$22+$G$22)/2),IF(A23=Alapadatok!$A$23,(($E$23+$G$23)/2),IF(A23=Alapadatok!$A$24,(($E$24+$G$24)/2),IF(A23=Alapadatok!$A$25,(($E$25+$G$25)/2),IF(A23=Alapadatok!$A$26,(($E$26+$G$26)/2),IF(A23=Alapadatok!$A$27,(($E$27+$G$27)/2),IF(A23=Alapadatok!$A$28,(($E$28+$G$28)/2),IF(A23=Alapadatok!$A$29,(($E$29+$G$29)/2),""))))))))))))))))))))))))))))</f>
        <v/>
      </c>
      <c r="H59" s="33"/>
      <c r="I59" s="29" t="str">
        <f>IF(A23=Alapadatok!$A$2,(($S$2+$U$2)/2),IF(A23=Alapadatok!$A$3,(($S$3+$U$3)/2),IF(A23=Alapadatok!$A$4,(($S$4+$U$4)/2),IF(A23=Alapadatok!$A$5,(($S$5+$U$5)/2),IF(A23=Alapadatok!$A$6,(($S$6+$U$6)/2),IF(A23=Alapadatok!$A$7,(($S$7+$U$7)/2),IF(A23=Alapadatok!$A$8,(($S$8+$U$8)/2),IF(A23=Alapadatok!$A$9,(($S$9+$U$9)/2),IF(A23=Alapadatok!$A$10,(($S$10+$U$10)/2),IF(A23=Alapadatok!$A$11,(($S$11+$U$11)/2),IF(A23=Alapadatok!$A$12,(($S$12+$U$12)/2),IF(A23=Alapadatok!$A$13,(($S$13+$U$13)/2),IF(A23=Alapadatok!$A$14,(($S$14+$U$14)/2),IF(A23=Alapadatok!$A$15,(($S$15+$U$15)/2),IF(A23=Alapadatok!$A$16,(($S$16+$U$16)/2),IF(A23=Alapadatok!$A$17,(($S$17+$U$17)/2),IF(A23=Alapadatok!$A$18,(($S$18+$U$18)/2),IF(A23=Alapadatok!$A$19,(($S$19+$U$19)/2),IF(A23=Alapadatok!$A$20,(($S$20+$U$20)/2),IF(A23=Alapadatok!$A$21,(($S$21+$U$21)/2),IF(A23=Alapadatok!$A$22,(($S$22+$U$22)/2),IF(A23=Alapadatok!$A$23,(($S$23+$U$23)/2),IF(A23=Alapadatok!$A$24,(($S$24+$U$24)/2),IF(A23=Alapadatok!$A$25,(($S$25+$U$25)/2),IF(A23=Alapadatok!$A$26,(($S$26+$U$26)/2),IF(A23=Alapadatok!$A$27,(($S$27+$U$27)/2),IF(A23=Alapadatok!$A$28,(($S$28+$U$28)/2),IF(A23=Alapadatok!$A$29,(($S$29+$U$29)/2),""))))))))))))))))))))))))))))</f>
        <v/>
      </c>
      <c r="J59" s="32"/>
      <c r="K59" s="29" t="str">
        <f>IF(A23=Alapadatok!$A$2,(($W$2+$Y$2)/2),IF(A23=Alapadatok!$A$3,(($W$3+$Y$3)/2),IF(A23=Alapadatok!$A$4,(($W$4+$Y$4)/2),IF(A23=Alapadatok!$A$5,(($W$5+$Y$5)/2),IF(A23=Alapadatok!$A$6,(($W$6+$Y$6)/2),IF(A23=Alapadatok!$A$7,(($W$7+$Y$7)/2),IF(A23=Alapadatok!$A$8,(($W$8+$Y$8)/2),IF(A23=Alapadatok!$A$9,(($W$9+$Y$9)/2),IF(A23=Alapadatok!$A$10,(($W$10+$Y$10)/2),IF(A23=Alapadatok!$A$11,(($W$11+$Y$11)/2),IF(A23=Alapadatok!$A$12,(($W$12+$Y$12)/2),IF(A23=Alapadatok!$A$13,(($W$13+$Y$13)/2),IF(A23=Alapadatok!$A$14,(($W$14+$Y$14)/2),IF(A23=Alapadatok!$A$15,(($W$15+$Y$15)/2),IF(A23=Alapadatok!$A$16,(($W$16+$Y$16)/2),IF(A23=Alapadatok!$A$17,(($W$17+$Y$17)/2),IF(A23=Alapadatok!$A$18,(($W$18+$Y$18)/2),IF(A23=Alapadatok!$A$19,(($W$19+$Y$19)/2),IF(A23=Alapadatok!$A$20,(($W$20+$Y$20)/2),IF(A23=Alapadatok!$A$21,(($W$21+$Y$21)/2),IF(A23=Alapadatok!$A$22,(($W$22+$Y$22)/2),IF(A23=Alapadatok!$A$23,(($W$23+$Y$23)/2),IF(A23=Alapadatok!$A$24,(($W$24+$Y$24)/2),IF(A23=Alapadatok!$A$25,(($W$25+$Y$25)/2),IF(A23=Alapadatok!$A$26,(($W$26+$Y$26)/2),IF(A23=Alapadatok!$A$27,(($W$27+$Y$27)/2),IF(A23=Alapadatok!$A$28,(($W$28+$Y$28)/2),IF(A23=Alapadatok!$A$29,(($W$29+$Y$29)/2),""))))))))))))))))))))))))))))</f>
        <v/>
      </c>
      <c r="L59" s="29" t="str">
        <f>IF(A23=Alapadatok!$A$2,$AF$2,IF(A23=Alapadatok!$A$3,$AF$3,IF(A23=Alapadatok!$A$4,$AF$4,IF(A23=Alapadatok!$A$5,$AF$5,IF(A23=Alapadatok!$A$6,$AF$6,IF(A23=Alapadatok!$A$7,$AF$7,IF(A23=Alapadatok!$A$8,$AF$8,IF(A23=Alapadatok!$A$9,$AF$9,IF(A23=Alapadatok!$A$10,$AF$10,IF(A23=Alapadatok!$A$11,$AF$11,IF(A23=Alapadatok!$A$12,$AF$12,IF(A23=Alapadatok!$A$13,$AF$13,IF(A23=Alapadatok!$A$14,$AF$14,IF(A23=Alapadatok!$A$15,$AF$15,IF(A23=Alapadatok!$A$16,$AF$16,IF(A23=Alapadatok!$A$17,$AF$17,IF(A23=Alapadatok!$A$18,$AF$18,IF(A23=Alapadatok!$A$19,$AF$19,IF(A23=Alapadatok!$A$20,$AF$20,IF(A23=Alapadatok!$A$21,$AF$21,IF(A23=Alapadatok!$A$22,$AF$22,IF(A23=Alapadatok!$A$23,$AF$23,IF(A23=Alapadatok!$A$24,$AF$24,IF(A23=Alapadatok!$A$25,$AF$25,IF(A23=Alapadatok!$A$26,$AF$26,IF(A23=Alapadatok!$A$27,$AF$27,IF(A23=Alapadatok!$A$28,$AF$28,IF(A23=Alapadatok!$A$29,$AF$29,""))))))))))))))))))))))))))))</f>
        <v/>
      </c>
      <c r="M59" s="33"/>
      <c r="N59" s="29" t="str">
        <f>IF(A23=Alapadatok!$A$2,$C$2,IF(A23=Alapadatok!$A$3,$C$3,IF(A23=Alapadatok!$A$4,$C$4,IF(A23=Alapadatok!$A$5,$C$5,IF(A23=Alapadatok!$A$6,$C$6,IF(A23=Alapadatok!$A$7,$C$7,IF(A23=Alapadatok!$A$8,$C$8,IF(A23=Alapadatok!$A$9,$C$9,IF(A23=Alapadatok!$A$10,$C$10,IF(A23=Alapadatok!$A$11,$C$11,IF(A23=Alapadatok!$A$12,$C$12,IF(A23=Alapadatok!$A$13,$C$13,IF(A23=Alapadatok!$A$14,$C$14,IF(A23=Alapadatok!$A$15,$C$15,IF(A23=Alapadatok!$A$16,$C$16,IF(A23=Alapadatok!$A$17,$C$17,IF(A23=Alapadatok!$A$18,$C$18,IF(A23=Alapadatok!$A$19,$C$19,IF(A23=Alapadatok!$A$20,$C$20,IF(A23=Alapadatok!$A$21,$C$21,IF(A23=Alapadatok!$A$22,$C$22,IF(A23=Alapadatok!$A$23,$C$23,IF(A23=Alapadatok!$A$24,$C$24,IF(A23=Alapadatok!$A$25,$C$25,IF(A23=Alapadatok!$A$26,$C$26,IF(A23=Alapadatok!$A$27,$C$27,IF(A23=Alapadatok!$A$28,$C$28,IF(A23=Alapadatok!$A$29,$C$29,""))))))))))))))))))))))))))))</f>
        <v/>
      </c>
      <c r="O59" s="33"/>
      <c r="P59" s="60" t="str">
        <f>IF(A23=Alapadatok!$A$2,(($E$2+$G$2)/2),IF(A23=Alapadatok!$A$3,(($E$3+$G$3)/2),IF(A23=Alapadatok!$A$4,(($E$4+$G$4)/2),IF(A23=Alapadatok!$A$5,(($E$5+$G$5)/2),IF(A23=Alapadatok!$A$6,(($E$6+$G$6)/2),IF(A23=Alapadatok!$A$7,(($E$7+$G$7)/2),IF(A23=Alapadatok!$A$8,(($E$8+$G$8)/2),IF(A23=Alapadatok!$A$9,(($E$9+$G$9)/2),IF(A23=Alapadatok!$A$10,(($E$10+$G$10)/2),IF(A23=Alapadatok!$A$11,(($E$11+$G$11)/2),IF(A23=Alapadatok!$A$12,(($E$12+$G$12)/2),IF(A23=Alapadatok!$A$13,(($E$13+$G$13)/2),IF(A23=Alapadatok!$A$14,(($E$14+$G$14)/2),IF(A23=Alapadatok!$A$15,(($E$15+$G$15)/2),IF(A23=Alapadatok!$A$16,(($E$16+$G$16)/2),IF(A23=Alapadatok!$A$17,(($E$17+$G$17)/2),IF(A23=Alapadatok!$A$18,(($E$18+$G$18)/2),IF(A23=Alapadatok!$A$19,(($E$19+$G$19)/2),IF(A23=Alapadatok!$A$20,(($E$20+$G$20)/2),IF(A23=Alapadatok!$A$21,(($E$21+$G$21)/2),IF(A23=Alapadatok!$A$22,(($E$22+$G$22)/2),IF(A23=Alapadatok!$A$23,(($E$23+$G$23)/2),IF(A23=Alapadatok!$A$24,(($E$24+$G$24)/2),IF(A23=Alapadatok!$A$25,(($E$25+$G$25)/2),IF(A23=Alapadatok!$A$26,(($E$26+$G$26)/2),IF(A23=Alapadatok!$A$27,(($E$27+$G$27)/2),IF(A23=Alapadatok!$A$28,(($E$28+$G$28)/2),IF(A23=Alapadatok!$A$29,(($E$29+$G$29)/2),""))))))))))))))))))))))))))))</f>
        <v/>
      </c>
    </row>
    <row r="60" spans="1:16" x14ac:dyDescent="0.2">
      <c r="A60" s="222" t="str">
        <f t="shared" si="8"/>
        <v>Tímea</v>
      </c>
      <c r="B60" s="31"/>
      <c r="C60" s="29" t="str">
        <f>IF(A24=Alapadatok!$A$2,(($L$2+$Q$2)/2),IF(A24=Alapadatok!$A$3,(($L$3+$Q$3)/2),IF(A24=Alapadatok!$A$4,(($L$4+$Q$4)/2),IF(A24=Alapadatok!$A$5,(($L$5+$Q$5)/2),IF(A24=Alapadatok!$A$6,(($L$6+$Q$6)/2),IF(A24=Alapadatok!$A$7,(($L$7+$Q$7)/2),IF(A24=Alapadatok!$A$8,(($L$8+$Q$8)/2),IF(A24=Alapadatok!$A$9,(($L$9+$Q$9)/2),IF(A24=Alapadatok!$A$10,(($L$10+$Q$10)/2),IF(A24=Alapadatok!$A$11,(($L$11+$Q$11)/2),IF(A24=Alapadatok!$A$12,(($L$12+$Q$12)/2),IF(A24=Alapadatok!$A$13,(($L$13+$Q$13)/2),IF(A24=Alapadatok!$A$14,(($L$14+$Q$14)/2),IF(A24=Alapadatok!$A$15,(($L$15+$Q$15)/2),IF(A24=Alapadatok!$A$16,(($L$16+$Q$16)/2),IF(A24=Alapadatok!$A$17,(($L$17+$Q$17)/2),IF(A24=Alapadatok!$A$18,(($L$18+$Q$18)/2),IF(A24=Alapadatok!$A$19,(($L$19+$Q$19)/2),IF(A24=Alapadatok!$A$20,(($L$20+$Q$20)/2),IF(A24=Alapadatok!$A$21,(($L$21+$Q$21)/2),IF(A24=Alapadatok!$A$22,(($L$22+$Q$22)/2),IF(A24=Alapadatok!$A$23,(($L$23+$Q$23)/2),IF(A24=Alapadatok!$A$24,(($L$24+$Q$24)/2),IF(A24=Alapadatok!$A$25,(($L$25+$Q$25)/2),IF(A24=Alapadatok!$A$26,(($L$26+$Q$26)/2),IF(A24=Alapadatok!$A$27,(($L$27+$Q$27)/2),IF(A24=Alapadatok!$A$28,(($L$28+$Q$28)/2),IF(A24=Alapadatok!$A$29,(($L$29+$Q$29)/2),""))))))))))))))))))))))))))))</f>
        <v/>
      </c>
      <c r="D60" s="33"/>
      <c r="E60" s="29" t="str">
        <f>IF(A24=Alapadatok!$A$2,(($C$2+$AA$2+$AC$2)/3),IF(A24=Alapadatok!$A$3,(($C$3+$AA$3+$AC$3)/3),IF(A24=Alapadatok!$A$4,(($C$4+$AA$4+$AC$4)/3),IF(A24=Alapadatok!$A$5,(($C$5+$AA$5+$AC$5)/3),IF(A24=Alapadatok!$A$6,(($C$6+$AA$6+$AC$6)/3),IF(A24=Alapadatok!$A$7,(($C$7+$AA$7+$AC$7)/3),IF(A24=Alapadatok!$A$8,(($C$8+$AA$8+$AC$8)/3),IF(A24=Alapadatok!$A$9,(($C$9+$AA$9+$AC$9)/3),IF(A24=Alapadatok!$A$10,(($C$10+$AA$10+$AC$10)/3),IF(A24=Alapadatok!$A$11,(($C$11+$AA$11+$AC$11)/3),IF(A24=Alapadatok!$A$12,(($C$12+$AA$12+$AC$12)/3),IF(A24=Alapadatok!$A$13,(($C$13+$AA$13+$AC$13)/3),IF(A24=Alapadatok!$A$14,(($C$14+$AA$14+$AC$14)/3),IF(A24=Alapadatok!$A$15,(($C$15+$AA$15+$AC$15)/3),IF(A24=Alapadatok!$A$16,(($C$16+$AA$16+$AC$16)/3),IF(A24=Alapadatok!$A$17,(($C$17+$AA$17+$AC$17)/3),IF(A24=Alapadatok!$A$18,(($C$18+$AA$18+$AC$18)/3),IF(A24=Alapadatok!$A$19,(($C$19+$AA$19+$AC$19)/3),IF(A24=Alapadatok!$A$20,(($C$20+$AA$20+$AC$20)/3),IF(A24=Alapadatok!$A$21,(($C$21+$AA$21+$AC$21)/3),IF(A24=Alapadatok!$A$22,(($C$22+$AA$22+$AC$22)/3),IF(A24=Alapadatok!$A$23,(($C$23+$AA$23+$AC$23)/3),IF(A24=Alapadatok!$A$24,(($C$24+$AA$24+$AC$24)/3),IF(A24=Alapadatok!$A$25,(($C$25+$AA$25+$AC$25)/3),IF(A24=Alapadatok!$A$26,(($C$26+$AA$26+$AC$26)/3),IF(A24=Alapadatok!$A$27,(($C$27+$AA$27+$AC$27)/3),IF(A24=Alapadatok!$A$28,(($C$28+$AA$28+$AC$28)/3),IF(A24=Alapadatok!$A$29,(($C$29+$AA$29+$AC$29)/3),""))))))))))))))))))))))))))))</f>
        <v/>
      </c>
      <c r="F60" s="33"/>
      <c r="G60" s="29" t="str">
        <f>IF(A24=Alapadatok!$A$2,(($E$2+$G$2)/2),IF(A24=Alapadatok!$A$3,(($E$3+$G$3)/2),IF(A24=Alapadatok!$A$4,(($E$4+$G$4)/2),IF(A24=Alapadatok!$A$5,(($E$5+$G$5)/2),IF(A24=Alapadatok!$A$6,(($E$6+$G$6)/2),IF(A24=Alapadatok!$A$7,(($E$7+$G$7)/2),IF(A24=Alapadatok!$A$8,(($E$8+$G$8)/2),IF(A24=Alapadatok!$A$9,(($E$9+$G$9)/2),IF(A24=Alapadatok!$A$10,(($E$10+$G$10)/2),IF(A24=Alapadatok!$A$11,(($E$11+$G$11)/2),IF(A24=Alapadatok!$A$12,(($E$12+$G$12)/2),IF(A24=Alapadatok!$A$13,(($E$13+$G$13)/2),IF(A24=Alapadatok!$A$14,(($E$14+$G$14)/2),IF(A24=Alapadatok!$A$15,(($E$15+$G$15)/2),IF(A24=Alapadatok!$A$16,(($E$16+$G$16)/2),IF(A24=Alapadatok!$A$17,(($E$17+$G$17)/2),IF(A24=Alapadatok!$A$18,(($E$18+$G$18)/2),IF(A24=Alapadatok!$A$19,(($E$19+$G$19)/2),IF(A24=Alapadatok!$A$20,(($E$20+$G$20)/2),IF(A24=Alapadatok!$A$21,(($E$21+$G$21)/2),IF(A24=Alapadatok!$A$22,(($E$22+$G$22)/2),IF(A24=Alapadatok!$A$23,(($E$23+$G$23)/2),IF(A24=Alapadatok!$A$24,(($E$24+$G$24)/2),IF(A24=Alapadatok!$A$25,(($E$25+$G$25)/2),IF(A24=Alapadatok!$A$26,(($E$26+$G$26)/2),IF(A24=Alapadatok!$A$27,(($E$27+$G$27)/2),IF(A24=Alapadatok!$A$28,(($E$28+$G$28)/2),IF(A24=Alapadatok!$A$29,(($E$29+$G$29)/2),""))))))))))))))))))))))))))))</f>
        <v/>
      </c>
      <c r="H60" s="33"/>
      <c r="I60" s="29" t="str">
        <f>IF(A24=Alapadatok!$A$2,(($S$2+$U$2)/2),IF(A24=Alapadatok!$A$3,(($S$3+$U$3)/2),IF(A24=Alapadatok!$A$4,(($S$4+$U$4)/2),IF(A24=Alapadatok!$A$5,(($S$5+$U$5)/2),IF(A24=Alapadatok!$A$6,(($S$6+$U$6)/2),IF(A24=Alapadatok!$A$7,(($S$7+$U$7)/2),IF(A24=Alapadatok!$A$8,(($S$8+$U$8)/2),IF(A24=Alapadatok!$A$9,(($S$9+$U$9)/2),IF(A24=Alapadatok!$A$10,(($S$10+$U$10)/2),IF(A24=Alapadatok!$A$11,(($S$11+$U$11)/2),IF(A24=Alapadatok!$A$12,(($S$12+$U$12)/2),IF(A24=Alapadatok!$A$13,(($S$13+$U$13)/2),IF(A24=Alapadatok!$A$14,(($S$14+$U$14)/2),IF(A24=Alapadatok!$A$15,(($S$15+$U$15)/2),IF(A24=Alapadatok!$A$16,(($S$16+$U$16)/2),IF(A24=Alapadatok!$A$17,(($S$17+$U$17)/2),IF(A24=Alapadatok!$A$18,(($S$18+$U$18)/2),IF(A24=Alapadatok!$A$19,(($S$19+$U$19)/2),IF(A24=Alapadatok!$A$20,(($S$20+$U$20)/2),IF(A24=Alapadatok!$A$21,(($S$21+$U$21)/2),IF(A24=Alapadatok!$A$22,(($S$22+$U$22)/2),IF(A24=Alapadatok!$A$23,(($S$23+$U$23)/2),IF(A24=Alapadatok!$A$24,(($S$24+$U$24)/2),IF(A24=Alapadatok!$A$25,(($S$25+$U$25)/2),IF(A24=Alapadatok!$A$26,(($S$26+$U$26)/2),IF(A24=Alapadatok!$A$27,(($S$27+$U$27)/2),IF(A24=Alapadatok!$A$28,(($S$28+$U$28)/2),IF(A24=Alapadatok!$A$29,(($S$29+$U$29)/2),""))))))))))))))))))))))))))))</f>
        <v/>
      </c>
      <c r="J60" s="32"/>
      <c r="K60" s="29" t="str">
        <f>IF(A24=Alapadatok!$A$2,(($W$2+$Y$2)/2),IF(A24=Alapadatok!$A$3,(($W$3+$Y$3)/2),IF(A24=Alapadatok!$A$4,(($W$4+$Y$4)/2),IF(A24=Alapadatok!$A$5,(($W$5+$Y$5)/2),IF(A24=Alapadatok!$A$6,(($W$6+$Y$6)/2),IF(A24=Alapadatok!$A$7,(($W$7+$Y$7)/2),IF(A24=Alapadatok!$A$8,(($W$8+$Y$8)/2),IF(A24=Alapadatok!$A$9,(($W$9+$Y$9)/2),IF(A24=Alapadatok!$A$10,(($W$10+$Y$10)/2),IF(A24=Alapadatok!$A$11,(($W$11+$Y$11)/2),IF(A24=Alapadatok!$A$12,(($W$12+$Y$12)/2),IF(A24=Alapadatok!$A$13,(($W$13+$Y$13)/2),IF(A24=Alapadatok!$A$14,(($W$14+$Y$14)/2),IF(A24=Alapadatok!$A$15,(($W$15+$Y$15)/2),IF(A24=Alapadatok!$A$16,(($W$16+$Y$16)/2),IF(A24=Alapadatok!$A$17,(($W$17+$Y$17)/2),IF(A24=Alapadatok!$A$18,(($W$18+$Y$18)/2),IF(A24=Alapadatok!$A$19,(($W$19+$Y$19)/2),IF(A24=Alapadatok!$A$20,(($W$20+$Y$20)/2),IF(A24=Alapadatok!$A$21,(($W$21+$Y$21)/2),IF(A24=Alapadatok!$A$22,(($W$22+$Y$22)/2),IF(A24=Alapadatok!$A$23,(($W$23+$Y$23)/2),IF(A24=Alapadatok!$A$24,(($W$24+$Y$24)/2),IF(A24=Alapadatok!$A$25,(($W$25+$Y$25)/2),IF(A24=Alapadatok!$A$26,(($W$26+$Y$26)/2),IF(A24=Alapadatok!$A$27,(($W$27+$Y$27)/2),IF(A24=Alapadatok!$A$28,(($W$28+$Y$28)/2),IF(A24=Alapadatok!$A$29,(($W$29+$Y$29)/2),""))))))))))))))))))))))))))))</f>
        <v/>
      </c>
      <c r="L60" s="29" t="str">
        <f>IF(A24=Alapadatok!$A$2,$AF$2,IF(A24=Alapadatok!$A$3,$AF$3,IF(A24=Alapadatok!$A$4,$AF$4,IF(A24=Alapadatok!$A$5,$AF$5,IF(A24=Alapadatok!$A$6,$AF$6,IF(A24=Alapadatok!$A$7,$AF$7,IF(A24=Alapadatok!$A$8,$AF$8,IF(A24=Alapadatok!$A$9,$AF$9,IF(A24=Alapadatok!$A$10,$AF$10,IF(A24=Alapadatok!$A$11,$AF$11,IF(A24=Alapadatok!$A$12,$AF$12,IF(A24=Alapadatok!$A$13,$AF$13,IF(A24=Alapadatok!$A$14,$AF$14,IF(A24=Alapadatok!$A$15,$AF$15,IF(A24=Alapadatok!$A$16,$AF$16,IF(A24=Alapadatok!$A$17,$AF$17,IF(A24=Alapadatok!$A$18,$AF$18,IF(A24=Alapadatok!$A$19,$AF$19,IF(A24=Alapadatok!$A$20,$AF$20,IF(A24=Alapadatok!$A$21,$AF$21,IF(A24=Alapadatok!$A$22,$AF$22,IF(A24=Alapadatok!$A$23,$AF$23,IF(A24=Alapadatok!$A$24,$AF$24,IF(A24=Alapadatok!$A$25,$AF$25,IF(A24=Alapadatok!$A$26,$AF$26,IF(A24=Alapadatok!$A$27,$AF$27,IF(A24=Alapadatok!$A$28,$AF$28,IF(A24=Alapadatok!$A$29,$AF$29,""))))))))))))))))))))))))))))</f>
        <v/>
      </c>
      <c r="M60" s="33"/>
      <c r="N60" s="29" t="str">
        <f>IF(A24=Alapadatok!$A$2,$C$2,IF(A24=Alapadatok!$A$3,$C$3,IF(A24=Alapadatok!$A$4,$C$4,IF(A24=Alapadatok!$A$5,$C$5,IF(A24=Alapadatok!$A$6,$C$6,IF(A24=Alapadatok!$A$7,$C$7,IF(A24=Alapadatok!$A$8,$C$8,IF(A24=Alapadatok!$A$9,$C$9,IF(A24=Alapadatok!$A$10,$C$10,IF(A24=Alapadatok!$A$11,$C$11,IF(A24=Alapadatok!$A$12,$C$12,IF(A24=Alapadatok!$A$13,$C$13,IF(A24=Alapadatok!$A$14,$C$14,IF(A24=Alapadatok!$A$15,$C$15,IF(A24=Alapadatok!$A$16,$C$16,IF(A24=Alapadatok!$A$17,$C$17,IF(A24=Alapadatok!$A$18,$C$18,IF(A24=Alapadatok!$A$19,$C$19,IF(A24=Alapadatok!$A$20,$C$20,IF(A24=Alapadatok!$A$21,$C$21,IF(A24=Alapadatok!$A$22,$C$22,IF(A24=Alapadatok!$A$23,$C$23,IF(A24=Alapadatok!$A$24,$C$24,IF(A24=Alapadatok!$A$25,$C$25,IF(A24=Alapadatok!$A$26,$C$26,IF(A24=Alapadatok!$A$27,$C$27,IF(A24=Alapadatok!$A$28,$C$28,IF(A24=Alapadatok!$A$29,$C$29,""))))))))))))))))))))))))))))</f>
        <v/>
      </c>
      <c r="O60" s="33"/>
      <c r="P60" s="60" t="str">
        <f>IF(A24=Alapadatok!$A$2,(($E$2+$G$2)/2),IF(A24=Alapadatok!$A$3,(($E$3+$G$3)/2),IF(A24=Alapadatok!$A$4,(($E$4+$G$4)/2),IF(A24=Alapadatok!$A$5,(($E$5+$G$5)/2),IF(A24=Alapadatok!$A$6,(($E$6+$G$6)/2),IF(A24=Alapadatok!$A$7,(($E$7+$G$7)/2),IF(A24=Alapadatok!$A$8,(($E$8+$G$8)/2),IF(A24=Alapadatok!$A$9,(($E$9+$G$9)/2),IF(A24=Alapadatok!$A$10,(($E$10+$G$10)/2),IF(A24=Alapadatok!$A$11,(($E$11+$G$11)/2),IF(A24=Alapadatok!$A$12,(($E$12+$G$12)/2),IF(A24=Alapadatok!$A$13,(($E$13+$G$13)/2),IF(A24=Alapadatok!$A$14,(($E$14+$G$14)/2),IF(A24=Alapadatok!$A$15,(($E$15+$G$15)/2),IF(A24=Alapadatok!$A$16,(($E$16+$G$16)/2),IF(A24=Alapadatok!$A$17,(($E$17+$G$17)/2),IF(A24=Alapadatok!$A$18,(($E$18+$G$18)/2),IF(A24=Alapadatok!$A$19,(($E$19+$G$19)/2),IF(A24=Alapadatok!$A$20,(($E$20+$G$20)/2),IF(A24=Alapadatok!$A$21,(($E$21+$G$21)/2),IF(A24=Alapadatok!$A$22,(($E$22+$G$22)/2),IF(A24=Alapadatok!$A$23,(($E$23+$G$23)/2),IF(A24=Alapadatok!$A$24,(($E$24+$G$24)/2),IF(A24=Alapadatok!$A$25,(($E$25+$G$25)/2),IF(A24=Alapadatok!$A$26,(($E$26+$G$26)/2),IF(A24=Alapadatok!$A$27,(($E$27+$G$27)/2),IF(A24=Alapadatok!$A$28,(($E$28+$G$28)/2),IF(A24=Alapadatok!$A$29,(($E$29+$G$29)/2),""))))))))))))))))))))))))))))</f>
        <v/>
      </c>
    </row>
    <row r="61" spans="1:16" x14ac:dyDescent="0.2">
      <c r="A61" s="222" t="str">
        <f t="shared" si="8"/>
        <v>Ursula</v>
      </c>
      <c r="B61" s="31"/>
      <c r="C61" s="29" t="str">
        <f>IF(A25=Alapadatok!$A$2,(($L$2+$Q$2)/2),IF(A25=Alapadatok!$A$3,(($L$3+$Q$3)/2),IF(A25=Alapadatok!$A$4,(($L$4+$Q$4)/2),IF(A25=Alapadatok!$A$5,(($L$5+$Q$5)/2),IF(A25=Alapadatok!$A$6,(($L$6+$Q$6)/2),IF(A25=Alapadatok!$A$7,(($L$7+$Q$7)/2),IF(A25=Alapadatok!$A$8,(($L$8+$Q$8)/2),IF(A25=Alapadatok!$A$9,(($L$9+$Q$9)/2),IF(A25=Alapadatok!$A$10,(($L$10+$Q$10)/2),IF(A25=Alapadatok!$A$11,(($L$11+$Q$11)/2),IF(A25=Alapadatok!$A$12,(($L$12+$Q$12)/2),IF(A25=Alapadatok!$A$13,(($L$13+$Q$13)/2),IF(A25=Alapadatok!$A$14,(($L$14+$Q$14)/2),IF(A25=Alapadatok!$A$15,(($L$15+$Q$15)/2),IF(A25=Alapadatok!$A$16,(($L$16+$Q$16)/2),IF(A25=Alapadatok!$A$17,(($L$17+$Q$17)/2),IF(A25=Alapadatok!$A$18,(($L$18+$Q$18)/2),IF(A25=Alapadatok!$A$19,(($L$19+$Q$19)/2),IF(A25=Alapadatok!$A$20,(($L$20+$Q$20)/2),IF(A25=Alapadatok!$A$21,(($L$21+$Q$21)/2),IF(A25=Alapadatok!$A$22,(($L$22+$Q$22)/2),IF(A25=Alapadatok!$A$23,(($L$23+$Q$23)/2),IF(A25=Alapadatok!$A$24,(($L$24+$Q$24)/2),IF(A25=Alapadatok!$A$25,(($L$25+$Q$25)/2),IF(A25=Alapadatok!$A$26,(($L$26+$Q$26)/2),IF(A25=Alapadatok!$A$27,(($L$27+$Q$27)/2),IF(A25=Alapadatok!$A$28,(($L$28+$Q$28)/2),IF(A25=Alapadatok!$A$29,(($L$29+$Q$29)/2),""))))))))))))))))))))))))))))</f>
        <v/>
      </c>
      <c r="D61" s="33"/>
      <c r="E61" s="29" t="str">
        <f>IF(A25=Alapadatok!$A$2,(($C$2+$AA$2+$AC$2)/3),IF(A25=Alapadatok!$A$3,(($C$3+$AA$3+$AC$3)/3),IF(A25=Alapadatok!$A$4,(($C$4+$AA$4+$AC$4)/3),IF(A25=Alapadatok!$A$5,(($C$5+$AA$5+$AC$5)/3),IF(A25=Alapadatok!$A$6,(($C$6+$AA$6+$AC$6)/3),IF(A25=Alapadatok!$A$7,(($C$7+$AA$7+$AC$7)/3),IF(A25=Alapadatok!$A$8,(($C$8+$AA$8+$AC$8)/3),IF(A25=Alapadatok!$A$9,(($C$9+$AA$9+$AC$9)/3),IF(A25=Alapadatok!$A$10,(($C$10+$AA$10+$AC$10)/3),IF(A25=Alapadatok!$A$11,(($C$11+$AA$11+$AC$11)/3),IF(A25=Alapadatok!$A$12,(($C$12+$AA$12+$AC$12)/3),IF(A25=Alapadatok!$A$13,(($C$13+$AA$13+$AC$13)/3),IF(A25=Alapadatok!$A$14,(($C$14+$AA$14+$AC$14)/3),IF(A25=Alapadatok!$A$15,(($C$15+$AA$15+$AC$15)/3),IF(A25=Alapadatok!$A$16,(($C$16+$AA$16+$AC$16)/3),IF(A25=Alapadatok!$A$17,(($C$17+$AA$17+$AC$17)/3),IF(A25=Alapadatok!$A$18,(($C$18+$AA$18+$AC$18)/3),IF(A25=Alapadatok!$A$19,(($C$19+$AA$19+$AC$19)/3),IF(A25=Alapadatok!$A$20,(($C$20+$AA$20+$AC$20)/3),IF(A25=Alapadatok!$A$21,(($C$21+$AA$21+$AC$21)/3),IF(A25=Alapadatok!$A$22,(($C$22+$AA$22+$AC$22)/3),IF(A25=Alapadatok!$A$23,(($C$23+$AA$23+$AC$23)/3),IF(A25=Alapadatok!$A$24,(($C$24+$AA$24+$AC$24)/3),IF(A25=Alapadatok!$A$25,(($C$25+$AA$25+$AC$25)/3),IF(A25=Alapadatok!$A$26,(($C$26+$AA$26+$AC$26)/3),IF(A25=Alapadatok!$A$27,(($C$27+$AA$27+$AC$27)/3),IF(A25=Alapadatok!$A$28,(($C$28+$AA$28+$AC$28)/3),IF(A25=Alapadatok!$A$29,(($C$29+$AA$29+$AC$29)/3),""))))))))))))))))))))))))))))</f>
        <v/>
      </c>
      <c r="F61" s="33"/>
      <c r="G61" s="29" t="str">
        <f>IF(A25=Alapadatok!$A$2,(($E$2+$G$2)/2),IF(A25=Alapadatok!$A$3,(($E$3+$G$3)/2),IF(A25=Alapadatok!$A$4,(($E$4+$G$4)/2),IF(A25=Alapadatok!$A$5,(($E$5+$G$5)/2),IF(A25=Alapadatok!$A$6,(($E$6+$G$6)/2),IF(A25=Alapadatok!$A$7,(($E$7+$G$7)/2),IF(A25=Alapadatok!$A$8,(($E$8+$G$8)/2),IF(A25=Alapadatok!$A$9,(($E$9+$G$9)/2),IF(A25=Alapadatok!$A$10,(($E$10+$G$10)/2),IF(A25=Alapadatok!$A$11,(($E$11+$G$11)/2),IF(A25=Alapadatok!$A$12,(($E$12+$G$12)/2),IF(A25=Alapadatok!$A$13,(($E$13+$G$13)/2),IF(A25=Alapadatok!$A$14,(($E$14+$G$14)/2),IF(A25=Alapadatok!$A$15,(($E$15+$G$15)/2),IF(A25=Alapadatok!$A$16,(($E$16+$G$16)/2),IF(A25=Alapadatok!$A$17,(($E$17+$G$17)/2),IF(A25=Alapadatok!$A$18,(($E$18+$G$18)/2),IF(A25=Alapadatok!$A$19,(($E$19+$G$19)/2),IF(A25=Alapadatok!$A$20,(($E$20+$G$20)/2),IF(A25=Alapadatok!$A$21,(($E$21+$G$21)/2),IF(A25=Alapadatok!$A$22,(($E$22+$G$22)/2),IF(A25=Alapadatok!$A$23,(($E$23+$G$23)/2),IF(A25=Alapadatok!$A$24,(($E$24+$G$24)/2),IF(A25=Alapadatok!$A$25,(($E$25+$G$25)/2),IF(A25=Alapadatok!$A$26,(($E$26+$G$26)/2),IF(A25=Alapadatok!$A$27,(($E$27+$G$27)/2),IF(A25=Alapadatok!$A$28,(($E$28+$G$28)/2),IF(A25=Alapadatok!$A$29,(($E$29+$G$29)/2),""))))))))))))))))))))))))))))</f>
        <v/>
      </c>
      <c r="H61" s="33"/>
      <c r="I61" s="29" t="str">
        <f>IF(A25=Alapadatok!$A$2,(($S$2+$U$2)/2),IF(A25=Alapadatok!$A$3,(($S$3+$U$3)/2),IF(A25=Alapadatok!$A$4,(($S$4+$U$4)/2),IF(A25=Alapadatok!$A$5,(($S$5+$U$5)/2),IF(A25=Alapadatok!$A$6,(($S$6+$U$6)/2),IF(A25=Alapadatok!$A$7,(($S$7+$U$7)/2),IF(A25=Alapadatok!$A$8,(($S$8+$U$8)/2),IF(A25=Alapadatok!$A$9,(($S$9+$U$9)/2),IF(A25=Alapadatok!$A$10,(($S$10+$U$10)/2),IF(A25=Alapadatok!$A$11,(($S$11+$U$11)/2),IF(A25=Alapadatok!$A$12,(($S$12+$U$12)/2),IF(A25=Alapadatok!$A$13,(($S$13+$U$13)/2),IF(A25=Alapadatok!$A$14,(($S$14+$U$14)/2),IF(A25=Alapadatok!$A$15,(($S$15+$U$15)/2),IF(A25=Alapadatok!$A$16,(($S$16+$U$16)/2),IF(A25=Alapadatok!$A$17,(($S$17+$U$17)/2),IF(A25=Alapadatok!$A$18,(($S$18+$U$18)/2),IF(A25=Alapadatok!$A$19,(($S$19+$U$19)/2),IF(A25=Alapadatok!$A$20,(($S$20+$U$20)/2),IF(A25=Alapadatok!$A$21,(($S$21+$U$21)/2),IF(A25=Alapadatok!$A$22,(($S$22+$U$22)/2),IF(A25=Alapadatok!$A$23,(($S$23+$U$23)/2),IF(A25=Alapadatok!$A$24,(($S$24+$U$24)/2),IF(A25=Alapadatok!$A$25,(($S$25+$U$25)/2),IF(A25=Alapadatok!$A$26,(($S$26+$U$26)/2),IF(A25=Alapadatok!$A$27,(($S$27+$U$27)/2),IF(A25=Alapadatok!$A$28,(($S$28+$U$28)/2),IF(A25=Alapadatok!$A$29,(($S$29+$U$29)/2),""))))))))))))))))))))))))))))</f>
        <v/>
      </c>
      <c r="J61" s="32"/>
      <c r="K61" s="29" t="str">
        <f>IF(A25=Alapadatok!$A$2,(($W$2+$Y$2)/2),IF(A25=Alapadatok!$A$3,(($W$3+$Y$3)/2),IF(A25=Alapadatok!$A$4,(($W$4+$Y$4)/2),IF(A25=Alapadatok!$A$5,(($W$5+$Y$5)/2),IF(A25=Alapadatok!$A$6,(($W$6+$Y$6)/2),IF(A25=Alapadatok!$A$7,(($W$7+$Y$7)/2),IF(A25=Alapadatok!$A$8,(($W$8+$Y$8)/2),IF(A25=Alapadatok!$A$9,(($W$9+$Y$9)/2),IF(A25=Alapadatok!$A$10,(($W$10+$Y$10)/2),IF(A25=Alapadatok!$A$11,(($W$11+$Y$11)/2),IF(A25=Alapadatok!$A$12,(($W$12+$Y$12)/2),IF(A25=Alapadatok!$A$13,(($W$13+$Y$13)/2),IF(A25=Alapadatok!$A$14,(($W$14+$Y$14)/2),IF(A25=Alapadatok!$A$15,(($W$15+$Y$15)/2),IF(A25=Alapadatok!$A$16,(($W$16+$Y$16)/2),IF(A25=Alapadatok!$A$17,(($W$17+$Y$17)/2),IF(A25=Alapadatok!$A$18,(($W$18+$Y$18)/2),IF(A25=Alapadatok!$A$19,(($W$19+$Y$19)/2),IF(A25=Alapadatok!$A$20,(($W$20+$Y$20)/2),IF(A25=Alapadatok!$A$21,(($W$21+$Y$21)/2),IF(A25=Alapadatok!$A$22,(($W$22+$Y$22)/2),IF(A25=Alapadatok!$A$23,(($W$23+$Y$23)/2),IF(A25=Alapadatok!$A$24,(($W$24+$Y$24)/2),IF(A25=Alapadatok!$A$25,(($W$25+$Y$25)/2),IF(A25=Alapadatok!$A$26,(($W$26+$Y$26)/2),IF(A25=Alapadatok!$A$27,(($W$27+$Y$27)/2),IF(A25=Alapadatok!$A$28,(($W$28+$Y$28)/2),IF(A25=Alapadatok!$A$29,(($W$29+$Y$29)/2),""))))))))))))))))))))))))))))</f>
        <v/>
      </c>
      <c r="L61" s="29" t="str">
        <f>IF(A25=Alapadatok!$A$2,$AF$2,IF(A25=Alapadatok!$A$3,$AF$3,IF(A25=Alapadatok!$A$4,$AF$4,IF(A25=Alapadatok!$A$5,$AF$5,IF(A25=Alapadatok!$A$6,$AF$6,IF(A25=Alapadatok!$A$7,$AF$7,IF(A25=Alapadatok!$A$8,$AF$8,IF(A25=Alapadatok!$A$9,$AF$9,IF(A25=Alapadatok!$A$10,$AF$10,IF(A25=Alapadatok!$A$11,$AF$11,IF(A25=Alapadatok!$A$12,$AF$12,IF(A25=Alapadatok!$A$13,$AF$13,IF(A25=Alapadatok!$A$14,$AF$14,IF(A25=Alapadatok!$A$15,$AF$15,IF(A25=Alapadatok!$A$16,$AF$16,IF(A25=Alapadatok!$A$17,$AF$17,IF(A25=Alapadatok!$A$18,$AF$18,IF(A25=Alapadatok!$A$19,$AF$19,IF(A25=Alapadatok!$A$20,$AF$20,IF(A25=Alapadatok!$A$21,$AF$21,IF(A25=Alapadatok!$A$22,$AF$22,IF(A25=Alapadatok!$A$23,$AF$23,IF(A25=Alapadatok!$A$24,$AF$24,IF(A25=Alapadatok!$A$25,$AF$25,IF(A25=Alapadatok!$A$26,$AF$26,IF(A25=Alapadatok!$A$27,$AF$27,IF(A25=Alapadatok!$A$28,$AF$28,IF(A25=Alapadatok!$A$29,$AF$29,""))))))))))))))))))))))))))))</f>
        <v/>
      </c>
      <c r="M61" s="33"/>
      <c r="N61" s="29" t="str">
        <f>IF(A25=Alapadatok!$A$2,$C$2,IF(A25=Alapadatok!$A$3,$C$3,IF(A25=Alapadatok!$A$4,$C$4,IF(A25=Alapadatok!$A$5,$C$5,IF(A25=Alapadatok!$A$6,$C$6,IF(A25=Alapadatok!$A$7,$C$7,IF(A25=Alapadatok!$A$8,$C$8,IF(A25=Alapadatok!$A$9,$C$9,IF(A25=Alapadatok!$A$10,$C$10,IF(A25=Alapadatok!$A$11,$C$11,IF(A25=Alapadatok!$A$12,$C$12,IF(A25=Alapadatok!$A$13,$C$13,IF(A25=Alapadatok!$A$14,$C$14,IF(A25=Alapadatok!$A$15,$C$15,IF(A25=Alapadatok!$A$16,$C$16,IF(A25=Alapadatok!$A$17,$C$17,IF(A25=Alapadatok!$A$18,$C$18,IF(A25=Alapadatok!$A$19,$C$19,IF(A25=Alapadatok!$A$20,$C$20,IF(A25=Alapadatok!$A$21,$C$21,IF(A25=Alapadatok!$A$22,$C$22,IF(A25=Alapadatok!$A$23,$C$23,IF(A25=Alapadatok!$A$24,$C$24,IF(A25=Alapadatok!$A$25,$C$25,IF(A25=Alapadatok!$A$26,$C$26,IF(A25=Alapadatok!$A$27,$C$27,IF(A25=Alapadatok!$A$28,$C$28,IF(A25=Alapadatok!$A$29,$C$29,""))))))))))))))))))))))))))))</f>
        <v/>
      </c>
      <c r="O61" s="33"/>
      <c r="P61" s="60" t="str">
        <f>IF(A25=Alapadatok!$A$2,(($E$2+$G$2)/2),IF(A25=Alapadatok!$A$3,(($E$3+$G$3)/2),IF(A25=Alapadatok!$A$4,(($E$4+$G$4)/2),IF(A25=Alapadatok!$A$5,(($E$5+$G$5)/2),IF(A25=Alapadatok!$A$6,(($E$6+$G$6)/2),IF(A25=Alapadatok!$A$7,(($E$7+$G$7)/2),IF(A25=Alapadatok!$A$8,(($E$8+$G$8)/2),IF(A25=Alapadatok!$A$9,(($E$9+$G$9)/2),IF(A25=Alapadatok!$A$10,(($E$10+$G$10)/2),IF(A25=Alapadatok!$A$11,(($E$11+$G$11)/2),IF(A25=Alapadatok!$A$12,(($E$12+$G$12)/2),IF(A25=Alapadatok!$A$13,(($E$13+$G$13)/2),IF(A25=Alapadatok!$A$14,(($E$14+$G$14)/2),IF(A25=Alapadatok!$A$15,(($E$15+$G$15)/2),IF(A25=Alapadatok!$A$16,(($E$16+$G$16)/2),IF(A25=Alapadatok!$A$17,(($E$17+$G$17)/2),IF(A25=Alapadatok!$A$18,(($E$18+$G$18)/2),IF(A25=Alapadatok!$A$19,(($E$19+$G$19)/2),IF(A25=Alapadatok!$A$20,(($E$20+$G$20)/2),IF(A25=Alapadatok!$A$21,(($E$21+$G$21)/2),IF(A25=Alapadatok!$A$22,(($E$22+$G$22)/2),IF(A25=Alapadatok!$A$23,(($E$23+$G$23)/2),IF(A25=Alapadatok!$A$24,(($E$24+$G$24)/2),IF(A25=Alapadatok!$A$25,(($E$25+$G$25)/2),IF(A25=Alapadatok!$A$26,(($E$26+$G$26)/2),IF(A25=Alapadatok!$A$27,(($E$27+$G$27)/2),IF(A25=Alapadatok!$A$28,(($E$28+$G$28)/2),IF(A25=Alapadatok!$A$29,(($E$29+$G$29)/2),""))))))))))))))))))))))))))))</f>
        <v/>
      </c>
    </row>
    <row r="62" spans="1:16" x14ac:dyDescent="0.2">
      <c r="A62" s="222" t="str">
        <f t="shared" si="8"/>
        <v>Viktor</v>
      </c>
      <c r="B62" s="31"/>
      <c r="C62" s="29" t="str">
        <f>IF(A26=Alapadatok!$A$2,(($L$2+$Q$2)/2),IF(A26=Alapadatok!$A$3,(($L$3+$Q$3)/2),IF(A26=Alapadatok!$A$4,(($L$4+$Q$4)/2),IF(A26=Alapadatok!$A$5,(($L$5+$Q$5)/2),IF(A26=Alapadatok!$A$6,(($L$6+$Q$6)/2),IF(A26=Alapadatok!$A$7,(($L$7+$Q$7)/2),IF(A26=Alapadatok!$A$8,(($L$8+$Q$8)/2),IF(A26=Alapadatok!$A$9,(($L$9+$Q$9)/2),IF(A26=Alapadatok!$A$10,(($L$10+$Q$10)/2),IF(A26=Alapadatok!$A$11,(($L$11+$Q$11)/2),IF(A26=Alapadatok!$A$12,(($L$12+$Q$12)/2),IF(A26=Alapadatok!$A$13,(($L$13+$Q$13)/2),IF(A26=Alapadatok!$A$14,(($L$14+$Q$14)/2),IF(A26=Alapadatok!$A$15,(($L$15+$Q$15)/2),IF(A26=Alapadatok!$A$16,(($L$16+$Q$16)/2),IF(A26=Alapadatok!$A$17,(($L$17+$Q$17)/2),IF(A26=Alapadatok!$A$18,(($L$18+$Q$18)/2),IF(A26=Alapadatok!$A$19,(($L$19+$Q$19)/2),IF(A26=Alapadatok!$A$20,(($L$20+$Q$20)/2),IF(A26=Alapadatok!$A$21,(($L$21+$Q$21)/2),IF(A26=Alapadatok!$A$22,(($L$22+$Q$22)/2),IF(A26=Alapadatok!$A$23,(($L$23+$Q$23)/2),IF(A26=Alapadatok!$A$24,(($L$24+$Q$24)/2),IF(A26=Alapadatok!$A$25,(($L$25+$Q$25)/2),IF(A26=Alapadatok!$A$26,(($L$26+$Q$26)/2),IF(A26=Alapadatok!$A$27,(($L$27+$Q$27)/2),IF(A26=Alapadatok!$A$28,(($L$28+$Q$28)/2),IF(A26=Alapadatok!$A$29,(($L$29+$Q$29)/2),""))))))))))))))))))))))))))))</f>
        <v/>
      </c>
      <c r="D62" s="33"/>
      <c r="E62" s="29" t="str">
        <f>IF(A26=Alapadatok!$A$2,(($C$2+$AA$2+$AC$2)/3),IF(A26=Alapadatok!$A$3,(($C$3+$AA$3+$AC$3)/3),IF(A26=Alapadatok!$A$4,(($C$4+$AA$4+$AC$4)/3),IF(A26=Alapadatok!$A$5,(($C$5+$AA$5+$AC$5)/3),IF(A26=Alapadatok!$A$6,(($C$6+$AA$6+$AC$6)/3),IF(A26=Alapadatok!$A$7,(($C$7+$AA$7+$AC$7)/3),IF(A26=Alapadatok!$A$8,(($C$8+$AA$8+$AC$8)/3),IF(A26=Alapadatok!$A$9,(($C$9+$AA$9+$AC$9)/3),IF(A26=Alapadatok!$A$10,(($C$10+$AA$10+$AC$10)/3),IF(A26=Alapadatok!$A$11,(($C$11+$AA$11+$AC$11)/3),IF(A26=Alapadatok!$A$12,(($C$12+$AA$12+$AC$12)/3),IF(A26=Alapadatok!$A$13,(($C$13+$AA$13+$AC$13)/3),IF(A26=Alapadatok!$A$14,(($C$14+$AA$14+$AC$14)/3),IF(A26=Alapadatok!$A$15,(($C$15+$AA$15+$AC$15)/3),IF(A26=Alapadatok!$A$16,(($C$16+$AA$16+$AC$16)/3),IF(A26=Alapadatok!$A$17,(($C$17+$AA$17+$AC$17)/3),IF(A26=Alapadatok!$A$18,(($C$18+$AA$18+$AC$18)/3),IF(A26=Alapadatok!$A$19,(($C$19+$AA$19+$AC$19)/3),IF(A26=Alapadatok!$A$20,(($C$20+$AA$20+$AC$20)/3),IF(A26=Alapadatok!$A$21,(($C$21+$AA$21+$AC$21)/3),IF(A26=Alapadatok!$A$22,(($C$22+$AA$22+$AC$22)/3),IF(A26=Alapadatok!$A$23,(($C$23+$AA$23+$AC$23)/3),IF(A26=Alapadatok!$A$24,(($C$24+$AA$24+$AC$24)/3),IF(A26=Alapadatok!$A$25,(($C$25+$AA$25+$AC$25)/3),IF(A26=Alapadatok!$A$26,(($C$26+$AA$26+$AC$26)/3),IF(A26=Alapadatok!$A$27,(($C$27+$AA$27+$AC$27)/3),IF(A26=Alapadatok!$A$28,(($C$28+$AA$28+$AC$28)/3),IF(A26=Alapadatok!$A$29,(($C$29+$AA$29+$AC$29)/3),""))))))))))))))))))))))))))))</f>
        <v/>
      </c>
      <c r="F62" s="33"/>
      <c r="G62" s="29" t="str">
        <f>IF(A26=Alapadatok!$A$2,(($E$2+$G$2)/2),IF(A26=Alapadatok!$A$3,(($E$3+$G$3)/2),IF(A26=Alapadatok!$A$4,(($E$4+$G$4)/2),IF(A26=Alapadatok!$A$5,(($E$5+$G$5)/2),IF(A26=Alapadatok!$A$6,(($E$6+$G$6)/2),IF(A26=Alapadatok!$A$7,(($E$7+$G$7)/2),IF(A26=Alapadatok!$A$8,(($E$8+$G$8)/2),IF(A26=Alapadatok!$A$9,(($E$9+$G$9)/2),IF(A26=Alapadatok!$A$10,(($E$10+$G$10)/2),IF(A26=Alapadatok!$A$11,(($E$11+$G$11)/2),IF(A26=Alapadatok!$A$12,(($E$12+$G$12)/2),IF(A26=Alapadatok!$A$13,(($E$13+$G$13)/2),IF(A26=Alapadatok!$A$14,(($E$14+$G$14)/2),IF(A26=Alapadatok!$A$15,(($E$15+$G$15)/2),IF(A26=Alapadatok!$A$16,(($E$16+$G$16)/2),IF(A26=Alapadatok!$A$17,(($E$17+$G$17)/2),IF(A26=Alapadatok!$A$18,(($E$18+$G$18)/2),IF(A26=Alapadatok!$A$19,(($E$19+$G$19)/2),IF(A26=Alapadatok!$A$20,(($E$20+$G$20)/2),IF(A26=Alapadatok!$A$21,(($E$21+$G$21)/2),IF(A26=Alapadatok!$A$22,(($E$22+$G$22)/2),IF(A26=Alapadatok!$A$23,(($E$23+$G$23)/2),IF(A26=Alapadatok!$A$24,(($E$24+$G$24)/2),IF(A26=Alapadatok!$A$25,(($E$25+$G$25)/2),IF(A26=Alapadatok!$A$26,(($E$26+$G$26)/2),IF(A26=Alapadatok!$A$27,(($E$27+$G$27)/2),IF(A26=Alapadatok!$A$28,(($E$28+$G$28)/2),IF(A26=Alapadatok!$A$29,(($E$29+$G$29)/2),""))))))))))))))))))))))))))))</f>
        <v/>
      </c>
      <c r="H62" s="33"/>
      <c r="I62" s="29" t="str">
        <f>IF(A26=Alapadatok!$A$2,(($S$2+$U$2)/2),IF(A26=Alapadatok!$A$3,(($S$3+$U$3)/2),IF(A26=Alapadatok!$A$4,(($S$4+$U$4)/2),IF(A26=Alapadatok!$A$5,(($S$5+$U$5)/2),IF(A26=Alapadatok!$A$6,(($S$6+$U$6)/2),IF(A26=Alapadatok!$A$7,(($S$7+$U$7)/2),IF(A26=Alapadatok!$A$8,(($S$8+$U$8)/2),IF(A26=Alapadatok!$A$9,(($S$9+$U$9)/2),IF(A26=Alapadatok!$A$10,(($S$10+$U$10)/2),IF(A26=Alapadatok!$A$11,(($S$11+$U$11)/2),IF(A26=Alapadatok!$A$12,(($S$12+$U$12)/2),IF(A26=Alapadatok!$A$13,(($S$13+$U$13)/2),IF(A26=Alapadatok!$A$14,(($S$14+$U$14)/2),IF(A26=Alapadatok!$A$15,(($S$15+$U$15)/2),IF(A26=Alapadatok!$A$16,(($S$16+$U$16)/2),IF(A26=Alapadatok!$A$17,(($S$17+$U$17)/2),IF(A26=Alapadatok!$A$18,(($S$18+$U$18)/2),IF(A26=Alapadatok!$A$19,(($S$19+$U$19)/2),IF(A26=Alapadatok!$A$20,(($S$20+$U$20)/2),IF(A26=Alapadatok!$A$21,(($S$21+$U$21)/2),IF(A26=Alapadatok!$A$22,(($S$22+$U$22)/2),IF(A26=Alapadatok!$A$23,(($S$23+$U$23)/2),IF(A26=Alapadatok!$A$24,(($S$24+$U$24)/2),IF(A26=Alapadatok!$A$25,(($S$25+$U$25)/2),IF(A26=Alapadatok!$A$26,(($S$26+$U$26)/2),IF(A26=Alapadatok!$A$27,(($S$27+$U$27)/2),IF(A26=Alapadatok!$A$28,(($S$28+$U$28)/2),IF(A26=Alapadatok!$A$29,(($S$29+$U$29)/2),""))))))))))))))))))))))))))))</f>
        <v/>
      </c>
      <c r="J62" s="32"/>
      <c r="K62" s="29" t="str">
        <f>IF(A26=Alapadatok!$A$2,(($W$2+$Y$2)/2),IF(A26=Alapadatok!$A$3,(($W$3+$Y$3)/2),IF(A26=Alapadatok!$A$4,(($W$4+$Y$4)/2),IF(A26=Alapadatok!$A$5,(($W$5+$Y$5)/2),IF(A26=Alapadatok!$A$6,(($W$6+$Y$6)/2),IF(A26=Alapadatok!$A$7,(($W$7+$Y$7)/2),IF(A26=Alapadatok!$A$8,(($W$8+$Y$8)/2),IF(A26=Alapadatok!$A$9,(($W$9+$Y$9)/2),IF(A26=Alapadatok!$A$10,(($W$10+$Y$10)/2),IF(A26=Alapadatok!$A$11,(($W$11+$Y$11)/2),IF(A26=Alapadatok!$A$12,(($W$12+$Y$12)/2),IF(A26=Alapadatok!$A$13,(($W$13+$Y$13)/2),IF(A26=Alapadatok!$A$14,(($W$14+$Y$14)/2),IF(A26=Alapadatok!$A$15,(($W$15+$Y$15)/2),IF(A26=Alapadatok!$A$16,(($W$16+$Y$16)/2),IF(A26=Alapadatok!$A$17,(($W$17+$Y$17)/2),IF(A26=Alapadatok!$A$18,(($W$18+$Y$18)/2),IF(A26=Alapadatok!$A$19,(($W$19+$Y$19)/2),IF(A26=Alapadatok!$A$20,(($W$20+$Y$20)/2),IF(A26=Alapadatok!$A$21,(($W$21+$Y$21)/2),IF(A26=Alapadatok!$A$22,(($W$22+$Y$22)/2),IF(A26=Alapadatok!$A$23,(($W$23+$Y$23)/2),IF(A26=Alapadatok!$A$24,(($W$24+$Y$24)/2),IF(A26=Alapadatok!$A$25,(($W$25+$Y$25)/2),IF(A26=Alapadatok!$A$26,(($W$26+$Y$26)/2),IF(A26=Alapadatok!$A$27,(($W$27+$Y$27)/2),IF(A26=Alapadatok!$A$28,(($W$28+$Y$28)/2),IF(A26=Alapadatok!$A$29,(($W$29+$Y$29)/2),""))))))))))))))))))))))))))))</f>
        <v/>
      </c>
      <c r="L62" s="29" t="str">
        <f>IF(A26=Alapadatok!$A$2,$AF$2,IF(A26=Alapadatok!$A$3,$AF$3,IF(A26=Alapadatok!$A$4,$AF$4,IF(A26=Alapadatok!$A$5,$AF$5,IF(A26=Alapadatok!$A$6,$AF$6,IF(A26=Alapadatok!$A$7,$AF$7,IF(A26=Alapadatok!$A$8,$AF$8,IF(A26=Alapadatok!$A$9,$AF$9,IF(A26=Alapadatok!$A$10,$AF$10,IF(A26=Alapadatok!$A$11,$AF$11,IF(A26=Alapadatok!$A$12,$AF$12,IF(A26=Alapadatok!$A$13,$AF$13,IF(A26=Alapadatok!$A$14,$AF$14,IF(A26=Alapadatok!$A$15,$AF$15,IF(A26=Alapadatok!$A$16,$AF$16,IF(A26=Alapadatok!$A$17,$AF$17,IF(A26=Alapadatok!$A$18,$AF$18,IF(A26=Alapadatok!$A$19,$AF$19,IF(A26=Alapadatok!$A$20,$AF$20,IF(A26=Alapadatok!$A$21,$AF$21,IF(A26=Alapadatok!$A$22,$AF$22,IF(A26=Alapadatok!$A$23,$AF$23,IF(A26=Alapadatok!$A$24,$AF$24,IF(A26=Alapadatok!$A$25,$AF$25,IF(A26=Alapadatok!$A$26,$AF$26,IF(A26=Alapadatok!$A$27,$AF$27,IF(A26=Alapadatok!$A$28,$AF$28,IF(A26=Alapadatok!$A$29,$AF$29,""))))))))))))))))))))))))))))</f>
        <v/>
      </c>
      <c r="M62" s="33"/>
      <c r="N62" s="29" t="str">
        <f>IF(A26=Alapadatok!$A$2,$C$2,IF(A26=Alapadatok!$A$3,$C$3,IF(A26=Alapadatok!$A$4,$C$4,IF(A26=Alapadatok!$A$5,$C$5,IF(A26=Alapadatok!$A$6,$C$6,IF(A26=Alapadatok!$A$7,$C$7,IF(A26=Alapadatok!$A$8,$C$8,IF(A26=Alapadatok!$A$9,$C$9,IF(A26=Alapadatok!$A$10,$C$10,IF(A26=Alapadatok!$A$11,$C$11,IF(A26=Alapadatok!$A$12,$C$12,IF(A26=Alapadatok!$A$13,$C$13,IF(A26=Alapadatok!$A$14,$C$14,IF(A26=Alapadatok!$A$15,$C$15,IF(A26=Alapadatok!$A$16,$C$16,IF(A26=Alapadatok!$A$17,$C$17,IF(A26=Alapadatok!$A$18,$C$18,IF(A26=Alapadatok!$A$19,$C$19,IF(A26=Alapadatok!$A$20,$C$20,IF(A26=Alapadatok!$A$21,$C$21,IF(A26=Alapadatok!$A$22,$C$22,IF(A26=Alapadatok!$A$23,$C$23,IF(A26=Alapadatok!$A$24,$C$24,IF(A26=Alapadatok!$A$25,$C$25,IF(A26=Alapadatok!$A$26,$C$26,IF(A26=Alapadatok!$A$27,$C$27,IF(A26=Alapadatok!$A$28,$C$28,IF(A26=Alapadatok!$A$29,$C$29,""))))))))))))))))))))))))))))</f>
        <v/>
      </c>
      <c r="O62" s="33"/>
      <c r="P62" s="60" t="str">
        <f>IF(A26=Alapadatok!$A$2,(($E$2+$G$2)/2),IF(A26=Alapadatok!$A$3,(($E$3+$G$3)/2),IF(A26=Alapadatok!$A$4,(($E$4+$G$4)/2),IF(A26=Alapadatok!$A$5,(($E$5+$G$5)/2),IF(A26=Alapadatok!$A$6,(($E$6+$G$6)/2),IF(A26=Alapadatok!$A$7,(($E$7+$G$7)/2),IF(A26=Alapadatok!$A$8,(($E$8+$G$8)/2),IF(A26=Alapadatok!$A$9,(($E$9+$G$9)/2),IF(A26=Alapadatok!$A$10,(($E$10+$G$10)/2),IF(A26=Alapadatok!$A$11,(($E$11+$G$11)/2),IF(A26=Alapadatok!$A$12,(($E$12+$G$12)/2),IF(A26=Alapadatok!$A$13,(($E$13+$G$13)/2),IF(A26=Alapadatok!$A$14,(($E$14+$G$14)/2),IF(A26=Alapadatok!$A$15,(($E$15+$G$15)/2),IF(A26=Alapadatok!$A$16,(($E$16+$G$16)/2),IF(A26=Alapadatok!$A$17,(($E$17+$G$17)/2),IF(A26=Alapadatok!$A$18,(($E$18+$G$18)/2),IF(A26=Alapadatok!$A$19,(($E$19+$G$19)/2),IF(A26=Alapadatok!$A$20,(($E$20+$G$20)/2),IF(A26=Alapadatok!$A$21,(($E$21+$G$21)/2),IF(A26=Alapadatok!$A$22,(($E$22+$G$22)/2),IF(A26=Alapadatok!$A$23,(($E$23+$G$23)/2),IF(A26=Alapadatok!$A$24,(($E$24+$G$24)/2),IF(A26=Alapadatok!$A$25,(($E$25+$G$25)/2),IF(A26=Alapadatok!$A$26,(($E$26+$G$26)/2),IF(A26=Alapadatok!$A$27,(($E$27+$G$27)/2),IF(A26=Alapadatok!$A$28,(($E$28+$G$28)/2),IF(A26=Alapadatok!$A$29,(($E$29+$G$29)/2),""))))))))))))))))))))))))))))</f>
        <v/>
      </c>
    </row>
    <row r="63" spans="1:16" x14ac:dyDescent="0.2">
      <c r="A63" s="222" t="str">
        <f t="shared" si="8"/>
        <v>Xavér</v>
      </c>
      <c r="B63" s="31"/>
      <c r="C63" s="29" t="str">
        <f>IF(A27=Alapadatok!$A$2,(($L$2+$Q$2)/2),IF(A27=Alapadatok!$A$3,(($L$3+$Q$3)/2),IF(A27=Alapadatok!$A$4,(($L$4+$Q$4)/2),IF(A27=Alapadatok!$A$5,(($L$5+$Q$5)/2),IF(A27=Alapadatok!$A$6,(($L$6+$Q$6)/2),IF(A27=Alapadatok!$A$7,(($L$7+$Q$7)/2),IF(A27=Alapadatok!$A$8,(($L$8+$Q$8)/2),IF(A27=Alapadatok!$A$9,(($L$9+$Q$9)/2),IF(A27=Alapadatok!$A$10,(($L$10+$Q$10)/2),IF(A27=Alapadatok!$A$11,(($L$11+$Q$11)/2),IF(A27=Alapadatok!$A$12,(($L$12+$Q$12)/2),IF(A27=Alapadatok!$A$13,(($L$13+$Q$13)/2),IF(A27=Alapadatok!$A$14,(($L$14+$Q$14)/2),IF(A27=Alapadatok!$A$15,(($L$15+$Q$15)/2),IF(A27=Alapadatok!$A$16,(($L$16+$Q$16)/2),IF(A27=Alapadatok!$A$17,(($L$17+$Q$17)/2),IF(A27=Alapadatok!$A$18,(($L$18+$Q$18)/2),IF(A27=Alapadatok!$A$19,(($L$19+$Q$19)/2),IF(A27=Alapadatok!$A$20,(($L$20+$Q$20)/2),IF(A27=Alapadatok!$A$21,(($L$21+$Q$21)/2),IF(A27=Alapadatok!$A$22,(($L$22+$Q$22)/2),IF(A27=Alapadatok!$A$23,(($L$23+$Q$23)/2),IF(A27=Alapadatok!$A$24,(($L$24+$Q$24)/2),IF(A27=Alapadatok!$A$25,(($L$25+$Q$25)/2),IF(A27=Alapadatok!$A$26,(($L$26+$Q$26)/2),IF(A27=Alapadatok!$A$27,(($L$27+$Q$27)/2),IF(A27=Alapadatok!$A$28,(($L$28+$Q$28)/2),IF(A27=Alapadatok!$A$29,(($L$29+$Q$29)/2),""))))))))))))))))))))))))))))</f>
        <v/>
      </c>
      <c r="D63" s="33"/>
      <c r="E63" s="29" t="str">
        <f>IF(A27=Alapadatok!$A$2,(($C$2+$AA$2+$AC$2)/3),IF(A27=Alapadatok!$A$3,(($C$3+$AA$3+$AC$3)/3),IF(A27=Alapadatok!$A$4,(($C$4+$AA$4+$AC$4)/3),IF(A27=Alapadatok!$A$5,(($C$5+$AA$5+$AC$5)/3),IF(A27=Alapadatok!$A$6,(($C$6+$AA$6+$AC$6)/3),IF(A27=Alapadatok!$A$7,(($C$7+$AA$7+$AC$7)/3),IF(A27=Alapadatok!$A$8,(($C$8+$AA$8+$AC$8)/3),IF(A27=Alapadatok!$A$9,(($C$9+$AA$9+$AC$9)/3),IF(A27=Alapadatok!$A$10,(($C$10+$AA$10+$AC$10)/3),IF(A27=Alapadatok!$A$11,(($C$11+$AA$11+$AC$11)/3),IF(A27=Alapadatok!$A$12,(($C$12+$AA$12+$AC$12)/3),IF(A27=Alapadatok!$A$13,(($C$13+$AA$13+$AC$13)/3),IF(A27=Alapadatok!$A$14,(($C$14+$AA$14+$AC$14)/3),IF(A27=Alapadatok!$A$15,(($C$15+$AA$15+$AC$15)/3),IF(A27=Alapadatok!$A$16,(($C$16+$AA$16+$AC$16)/3),IF(A27=Alapadatok!$A$17,(($C$17+$AA$17+$AC$17)/3),IF(A27=Alapadatok!$A$18,(($C$18+$AA$18+$AC$18)/3),IF(A27=Alapadatok!$A$19,(($C$19+$AA$19+$AC$19)/3),IF(A27=Alapadatok!$A$20,(($C$20+$AA$20+$AC$20)/3),IF(A27=Alapadatok!$A$21,(($C$21+$AA$21+$AC$21)/3),IF(A27=Alapadatok!$A$22,(($C$22+$AA$22+$AC$22)/3),IF(A27=Alapadatok!$A$23,(($C$23+$AA$23+$AC$23)/3),IF(A27=Alapadatok!$A$24,(($C$24+$AA$24+$AC$24)/3),IF(A27=Alapadatok!$A$25,(($C$25+$AA$25+$AC$25)/3),IF(A27=Alapadatok!$A$26,(($C$26+$AA$26+$AC$26)/3),IF(A27=Alapadatok!$A$27,(($C$27+$AA$27+$AC$27)/3),IF(A27=Alapadatok!$A$28,(($C$28+$AA$28+$AC$28)/3),IF(A27=Alapadatok!$A$29,(($C$29+$AA$29+$AC$29)/3),""))))))))))))))))))))))))))))</f>
        <v/>
      </c>
      <c r="F63" s="33"/>
      <c r="G63" s="29" t="str">
        <f>IF(A27=Alapadatok!$A$2,(($E$2+$G$2)/2),IF(A27=Alapadatok!$A$3,(($E$3+$G$3)/2),IF(A27=Alapadatok!$A$4,(($E$4+$G$4)/2),IF(A27=Alapadatok!$A$5,(($E$5+$G$5)/2),IF(A27=Alapadatok!$A$6,(($E$6+$G$6)/2),IF(A27=Alapadatok!$A$7,(($E$7+$G$7)/2),IF(A27=Alapadatok!$A$8,(($E$8+$G$8)/2),IF(A27=Alapadatok!$A$9,(($E$9+$G$9)/2),IF(A27=Alapadatok!$A$10,(($E$10+$G$10)/2),IF(A27=Alapadatok!$A$11,(($E$11+$G$11)/2),IF(A27=Alapadatok!$A$12,(($E$12+$G$12)/2),IF(A27=Alapadatok!$A$13,(($E$13+$G$13)/2),IF(A27=Alapadatok!$A$14,(($E$14+$G$14)/2),IF(A27=Alapadatok!$A$15,(($E$15+$G$15)/2),IF(A27=Alapadatok!$A$16,(($E$16+$G$16)/2),IF(A27=Alapadatok!$A$17,(($E$17+$G$17)/2),IF(A27=Alapadatok!$A$18,(($E$18+$G$18)/2),IF(A27=Alapadatok!$A$19,(($E$19+$G$19)/2),IF(A27=Alapadatok!$A$20,(($E$20+$G$20)/2),IF(A27=Alapadatok!$A$21,(($E$21+$G$21)/2),IF(A27=Alapadatok!$A$22,(($E$22+$G$22)/2),IF(A27=Alapadatok!$A$23,(($E$23+$G$23)/2),IF(A27=Alapadatok!$A$24,(($E$24+$G$24)/2),IF(A27=Alapadatok!$A$25,(($E$25+$G$25)/2),IF(A27=Alapadatok!$A$26,(($E$26+$G$26)/2),IF(A27=Alapadatok!$A$27,(($E$27+$G$27)/2),IF(A27=Alapadatok!$A$28,(($E$28+$G$28)/2),IF(A27=Alapadatok!$A$29,(($E$29+$G$29)/2),""))))))))))))))))))))))))))))</f>
        <v/>
      </c>
      <c r="H63" s="33"/>
      <c r="I63" s="29" t="str">
        <f>IF(A27=Alapadatok!$A$2,(($S$2+$U$2)/2),IF(A27=Alapadatok!$A$3,(($S$3+$U$3)/2),IF(A27=Alapadatok!$A$4,(($S$4+$U$4)/2),IF(A27=Alapadatok!$A$5,(($S$5+$U$5)/2),IF(A27=Alapadatok!$A$6,(($S$6+$U$6)/2),IF(A27=Alapadatok!$A$7,(($S$7+$U$7)/2),IF(A27=Alapadatok!$A$8,(($S$8+$U$8)/2),IF(A27=Alapadatok!$A$9,(($S$9+$U$9)/2),IF(A27=Alapadatok!$A$10,(($S$10+$U$10)/2),IF(A27=Alapadatok!$A$11,(($S$11+$U$11)/2),IF(A27=Alapadatok!$A$12,(($S$12+$U$12)/2),IF(A27=Alapadatok!$A$13,(($S$13+$U$13)/2),IF(A27=Alapadatok!$A$14,(($S$14+$U$14)/2),IF(A27=Alapadatok!$A$15,(($S$15+$U$15)/2),IF(A27=Alapadatok!$A$16,(($S$16+$U$16)/2),IF(A27=Alapadatok!$A$17,(($S$17+$U$17)/2),IF(A27=Alapadatok!$A$18,(($S$18+$U$18)/2),IF(A27=Alapadatok!$A$19,(($S$19+$U$19)/2),IF(A27=Alapadatok!$A$20,(($S$20+$U$20)/2),IF(A27=Alapadatok!$A$21,(($S$21+$U$21)/2),IF(A27=Alapadatok!$A$22,(($S$22+$U$22)/2),IF(A27=Alapadatok!$A$23,(($S$23+$U$23)/2),IF(A27=Alapadatok!$A$24,(($S$24+$U$24)/2),IF(A27=Alapadatok!$A$25,(($S$25+$U$25)/2),IF(A27=Alapadatok!$A$26,(($S$26+$U$26)/2),IF(A27=Alapadatok!$A$27,(($S$27+$U$27)/2),IF(A27=Alapadatok!$A$28,(($S$28+$U$28)/2),IF(A27=Alapadatok!$A$29,(($S$29+$U$29)/2),""))))))))))))))))))))))))))))</f>
        <v/>
      </c>
      <c r="J63" s="32"/>
      <c r="K63" s="29" t="str">
        <f>IF(A27=Alapadatok!$A$2,(($W$2+$Y$2)/2),IF(A27=Alapadatok!$A$3,(($W$3+$Y$3)/2),IF(A27=Alapadatok!$A$4,(($W$4+$Y$4)/2),IF(A27=Alapadatok!$A$5,(($W$5+$Y$5)/2),IF(A27=Alapadatok!$A$6,(($W$6+$Y$6)/2),IF(A27=Alapadatok!$A$7,(($W$7+$Y$7)/2),IF(A27=Alapadatok!$A$8,(($W$8+$Y$8)/2),IF(A27=Alapadatok!$A$9,(($W$9+$Y$9)/2),IF(A27=Alapadatok!$A$10,(($W$10+$Y$10)/2),IF(A27=Alapadatok!$A$11,(($W$11+$Y$11)/2),IF(A27=Alapadatok!$A$12,(($W$12+$Y$12)/2),IF(A27=Alapadatok!$A$13,(($W$13+$Y$13)/2),IF(A27=Alapadatok!$A$14,(($W$14+$Y$14)/2),IF(A27=Alapadatok!$A$15,(($W$15+$Y$15)/2),IF(A27=Alapadatok!$A$16,(($W$16+$Y$16)/2),IF(A27=Alapadatok!$A$17,(($W$17+$Y$17)/2),IF(A27=Alapadatok!$A$18,(($W$18+$Y$18)/2),IF(A27=Alapadatok!$A$19,(($W$19+$Y$19)/2),IF(A27=Alapadatok!$A$20,(($W$20+$Y$20)/2),IF(A27=Alapadatok!$A$21,(($W$21+$Y$21)/2),IF(A27=Alapadatok!$A$22,(($W$22+$Y$22)/2),IF(A27=Alapadatok!$A$23,(($W$23+$Y$23)/2),IF(A27=Alapadatok!$A$24,(($W$24+$Y$24)/2),IF(A27=Alapadatok!$A$25,(($W$25+$Y$25)/2),IF(A27=Alapadatok!$A$26,(($W$26+$Y$26)/2),IF(A27=Alapadatok!$A$27,(($W$27+$Y$27)/2),IF(A27=Alapadatok!$A$28,(($W$28+$Y$28)/2),IF(A27=Alapadatok!$A$29,(($W$29+$Y$29)/2),""))))))))))))))))))))))))))))</f>
        <v/>
      </c>
      <c r="L63" s="29" t="str">
        <f>IF(A27=Alapadatok!$A$2,$AF$2,IF(A27=Alapadatok!$A$3,$AF$3,IF(A27=Alapadatok!$A$4,$AF$4,IF(A27=Alapadatok!$A$5,$AF$5,IF(A27=Alapadatok!$A$6,$AF$6,IF(A27=Alapadatok!$A$7,$AF$7,IF(A27=Alapadatok!$A$8,$AF$8,IF(A27=Alapadatok!$A$9,$AF$9,IF(A27=Alapadatok!$A$10,$AF$10,IF(A27=Alapadatok!$A$11,$AF$11,IF(A27=Alapadatok!$A$12,$AF$12,IF(A27=Alapadatok!$A$13,$AF$13,IF(A27=Alapadatok!$A$14,$AF$14,IF(A27=Alapadatok!$A$15,$AF$15,IF(A27=Alapadatok!$A$16,$AF$16,IF(A27=Alapadatok!$A$17,$AF$17,IF(A27=Alapadatok!$A$18,$AF$18,IF(A27=Alapadatok!$A$19,$AF$19,IF(A27=Alapadatok!$A$20,$AF$20,IF(A27=Alapadatok!$A$21,$AF$21,IF(A27=Alapadatok!$A$22,$AF$22,IF(A27=Alapadatok!$A$23,$AF$23,IF(A27=Alapadatok!$A$24,$AF$24,IF(A27=Alapadatok!$A$25,$AF$25,IF(A27=Alapadatok!$A$26,$AF$26,IF(A27=Alapadatok!$A$27,$AF$27,IF(A27=Alapadatok!$A$28,$AF$28,IF(A27=Alapadatok!$A$29,$AF$29,""))))))))))))))))))))))))))))</f>
        <v/>
      </c>
      <c r="M63" s="33"/>
      <c r="N63" s="29" t="str">
        <f>IF(A27=Alapadatok!$A$2,$C$2,IF(A27=Alapadatok!$A$3,$C$3,IF(A27=Alapadatok!$A$4,$C$4,IF(A27=Alapadatok!$A$5,$C$5,IF(A27=Alapadatok!$A$6,$C$6,IF(A27=Alapadatok!$A$7,$C$7,IF(A27=Alapadatok!$A$8,$C$8,IF(A27=Alapadatok!$A$9,$C$9,IF(A27=Alapadatok!$A$10,$C$10,IF(A27=Alapadatok!$A$11,$C$11,IF(A27=Alapadatok!$A$12,$C$12,IF(A27=Alapadatok!$A$13,$C$13,IF(A27=Alapadatok!$A$14,$C$14,IF(A27=Alapadatok!$A$15,$C$15,IF(A27=Alapadatok!$A$16,$C$16,IF(A27=Alapadatok!$A$17,$C$17,IF(A27=Alapadatok!$A$18,$C$18,IF(A27=Alapadatok!$A$19,$C$19,IF(A27=Alapadatok!$A$20,$C$20,IF(A27=Alapadatok!$A$21,$C$21,IF(A27=Alapadatok!$A$22,$C$22,IF(A27=Alapadatok!$A$23,$C$23,IF(A27=Alapadatok!$A$24,$C$24,IF(A27=Alapadatok!$A$25,$C$25,IF(A27=Alapadatok!$A$26,$C$26,IF(A27=Alapadatok!$A$27,$C$27,IF(A27=Alapadatok!$A$28,$C$28,IF(A27=Alapadatok!$A$29,$C$29,""))))))))))))))))))))))))))))</f>
        <v/>
      </c>
      <c r="O63" s="33"/>
      <c r="P63" s="60" t="str">
        <f>IF(A27=Alapadatok!$A$2,(($E$2+$G$2)/2),IF(A27=Alapadatok!$A$3,(($E$3+$G$3)/2),IF(A27=Alapadatok!$A$4,(($E$4+$G$4)/2),IF(A27=Alapadatok!$A$5,(($E$5+$G$5)/2),IF(A27=Alapadatok!$A$6,(($E$6+$G$6)/2),IF(A27=Alapadatok!$A$7,(($E$7+$G$7)/2),IF(A27=Alapadatok!$A$8,(($E$8+$G$8)/2),IF(A27=Alapadatok!$A$9,(($E$9+$G$9)/2),IF(A27=Alapadatok!$A$10,(($E$10+$G$10)/2),IF(A27=Alapadatok!$A$11,(($E$11+$G$11)/2),IF(A27=Alapadatok!$A$12,(($E$12+$G$12)/2),IF(A27=Alapadatok!$A$13,(($E$13+$G$13)/2),IF(A27=Alapadatok!$A$14,(($E$14+$G$14)/2),IF(A27=Alapadatok!$A$15,(($E$15+$G$15)/2),IF(A27=Alapadatok!$A$16,(($E$16+$G$16)/2),IF(A27=Alapadatok!$A$17,(($E$17+$G$17)/2),IF(A27=Alapadatok!$A$18,(($E$18+$G$18)/2),IF(A27=Alapadatok!$A$19,(($E$19+$G$19)/2),IF(A27=Alapadatok!$A$20,(($E$20+$G$20)/2),IF(A27=Alapadatok!$A$21,(($E$21+$G$21)/2),IF(A27=Alapadatok!$A$22,(($E$22+$G$22)/2),IF(A27=Alapadatok!$A$23,(($E$23+$G$23)/2),IF(A27=Alapadatok!$A$24,(($E$24+$G$24)/2),IF(A27=Alapadatok!$A$25,(($E$25+$G$25)/2),IF(A27=Alapadatok!$A$26,(($E$26+$G$26)/2),IF(A27=Alapadatok!$A$27,(($E$27+$G$27)/2),IF(A27=Alapadatok!$A$28,(($E$28+$G$28)/2),IF(A27=Alapadatok!$A$29,(($E$29+$G$29)/2),""))))))))))))))))))))))))))))</f>
        <v/>
      </c>
    </row>
    <row r="64" spans="1:16" x14ac:dyDescent="0.2">
      <c r="A64" s="222" t="str">
        <f t="shared" si="8"/>
        <v>Zita</v>
      </c>
      <c r="B64" s="31"/>
      <c r="C64" s="29" t="str">
        <f>IF(A28=Alapadatok!$A$2,(($L$2+$Q$2)/2),IF(A28=Alapadatok!$A$3,(($L$3+$Q$3)/2),IF(A28=Alapadatok!$A$4,(($L$4+$Q$4)/2),IF(A28=Alapadatok!$A$5,(($L$5+$Q$5)/2),IF(A28=Alapadatok!$A$6,(($L$6+$Q$6)/2),IF(A28=Alapadatok!$A$7,(($L$7+$Q$7)/2),IF(A28=Alapadatok!$A$8,(($L$8+$Q$8)/2),IF(A28=Alapadatok!$A$9,(($L$9+$Q$9)/2),IF(A28=Alapadatok!$A$10,(($L$10+$Q$10)/2),IF(A28=Alapadatok!$A$11,(($L$11+$Q$11)/2),IF(A28=Alapadatok!$A$12,(($L$12+$Q$12)/2),IF(A28=Alapadatok!$A$13,(($L$13+$Q$13)/2),IF(A28=Alapadatok!$A$14,(($L$14+$Q$14)/2),IF(A28=Alapadatok!$A$15,(($L$15+$Q$15)/2),IF(A28=Alapadatok!$A$16,(($L$16+$Q$16)/2),IF(A28=Alapadatok!$A$17,(($L$17+$Q$17)/2),IF(A28=Alapadatok!$A$18,(($L$18+$Q$18)/2),IF(A28=Alapadatok!$A$19,(($L$19+$Q$19)/2),IF(A28=Alapadatok!$A$20,(($L$20+$Q$20)/2),IF(A28=Alapadatok!$A$21,(($L$21+$Q$21)/2),IF(A28=Alapadatok!$A$22,(($L$22+$Q$22)/2),IF(A28=Alapadatok!$A$23,(($L$23+$Q$23)/2),IF(A28=Alapadatok!$A$24,(($L$24+$Q$24)/2),IF(A28=Alapadatok!$A$25,(($L$25+$Q$25)/2),IF(A28=Alapadatok!$A$26,(($L$26+$Q$26)/2),IF(A28=Alapadatok!$A$27,(($L$27+$Q$27)/2),IF(A28=Alapadatok!$A$28,(($L$28+$Q$28)/2),IF(A28=Alapadatok!$A$29,(($L$29+$Q$29)/2),""))))))))))))))))))))))))))))</f>
        <v/>
      </c>
      <c r="D64" s="33"/>
      <c r="E64" s="29" t="str">
        <f>IF(A28=Alapadatok!$A$2,(($C$2+$AA$2+$AC$2)/3),IF(A28=Alapadatok!$A$3,(($C$3+$AA$3+$AC$3)/3),IF(A28=Alapadatok!$A$4,(($C$4+$AA$4+$AC$4)/3),IF(A28=Alapadatok!$A$5,(($C$5+$AA$5+$AC$5)/3),IF(A28=Alapadatok!$A$6,(($C$6+$AA$6+$AC$6)/3),IF(A28=Alapadatok!$A$7,(($C$7+$AA$7+$AC$7)/3),IF(A28=Alapadatok!$A$8,(($C$8+$AA$8+$AC$8)/3),IF(A28=Alapadatok!$A$9,(($C$9+$AA$9+$AC$9)/3),IF(A28=Alapadatok!$A$10,(($C$10+$AA$10+$AC$10)/3),IF(A28=Alapadatok!$A$11,(($C$11+$AA$11+$AC$11)/3),IF(A28=Alapadatok!$A$12,(($C$12+$AA$12+$AC$12)/3),IF(A28=Alapadatok!$A$13,(($C$13+$AA$13+$AC$13)/3),IF(A28=Alapadatok!$A$14,(($C$14+$AA$14+$AC$14)/3),IF(A28=Alapadatok!$A$15,(($C$15+$AA$15+$AC$15)/3),IF(A28=Alapadatok!$A$16,(($C$16+$AA$16+$AC$16)/3),IF(A28=Alapadatok!$A$17,(($C$17+$AA$17+$AC$17)/3),IF(A28=Alapadatok!$A$18,(($C$18+$AA$18+$AC$18)/3),IF(A28=Alapadatok!$A$19,(($C$19+$AA$19+$AC$19)/3),IF(A28=Alapadatok!$A$20,(($C$20+$AA$20+$AC$20)/3),IF(A28=Alapadatok!$A$21,(($C$21+$AA$21+$AC$21)/3),IF(A28=Alapadatok!$A$22,(($C$22+$AA$22+$AC$22)/3),IF(A28=Alapadatok!$A$23,(($C$23+$AA$23+$AC$23)/3),IF(A28=Alapadatok!$A$24,(($C$24+$AA$24+$AC$24)/3),IF(A28=Alapadatok!$A$25,(($C$25+$AA$25+$AC$25)/3),IF(A28=Alapadatok!$A$26,(($C$26+$AA$26+$AC$26)/3),IF(A28=Alapadatok!$A$27,(($C$27+$AA$27+$AC$27)/3),IF(A28=Alapadatok!$A$28,(($C$28+$AA$28+$AC$28)/3),IF(A28=Alapadatok!$A$29,(($C$29+$AA$29+$AC$29)/3),""))))))))))))))))))))))))))))</f>
        <v/>
      </c>
      <c r="F64" s="33"/>
      <c r="G64" s="29" t="str">
        <f>IF(A28=Alapadatok!$A$2,(($E$2+$G$2)/2),IF(A28=Alapadatok!$A$3,(($E$3+$G$3)/2),IF(A28=Alapadatok!$A$4,(($E$4+$G$4)/2),IF(A28=Alapadatok!$A$5,(($E$5+$G$5)/2),IF(A28=Alapadatok!$A$6,(($E$6+$G$6)/2),IF(A28=Alapadatok!$A$7,(($E$7+$G$7)/2),IF(A28=Alapadatok!$A$8,(($E$8+$G$8)/2),IF(A28=Alapadatok!$A$9,(($E$9+$G$9)/2),IF(A28=Alapadatok!$A$10,(($E$10+$G$10)/2),IF(A28=Alapadatok!$A$11,(($E$11+$G$11)/2),IF(A28=Alapadatok!$A$12,(($E$12+$G$12)/2),IF(A28=Alapadatok!$A$13,(($E$13+$G$13)/2),IF(A28=Alapadatok!$A$14,(($E$14+$G$14)/2),IF(A28=Alapadatok!$A$15,(($E$15+$G$15)/2),IF(A28=Alapadatok!$A$16,(($E$16+$G$16)/2),IF(A28=Alapadatok!$A$17,(($E$17+$G$17)/2),IF(A28=Alapadatok!$A$18,(($E$18+$G$18)/2),IF(A28=Alapadatok!$A$19,(($E$19+$G$19)/2),IF(A28=Alapadatok!$A$20,(($E$20+$G$20)/2),IF(A28=Alapadatok!$A$21,(($E$21+$G$21)/2),IF(A28=Alapadatok!$A$22,(($E$22+$G$22)/2),IF(A28=Alapadatok!$A$23,(($E$23+$G$23)/2),IF(A28=Alapadatok!$A$24,(($E$24+$G$24)/2),IF(A28=Alapadatok!$A$25,(($E$25+$G$25)/2),IF(A28=Alapadatok!$A$26,(($E$26+$G$26)/2),IF(A28=Alapadatok!$A$27,(($E$27+$G$27)/2),IF(A28=Alapadatok!$A$28,(($E$28+$G$28)/2),IF(A28=Alapadatok!$A$29,(($E$29+$G$29)/2),""))))))))))))))))))))))))))))</f>
        <v/>
      </c>
      <c r="H64" s="33"/>
      <c r="I64" s="29" t="str">
        <f>IF(A28=Alapadatok!$A$2,(($S$2+$U$2)/2),IF(A28=Alapadatok!$A$3,(($S$3+$U$3)/2),IF(A28=Alapadatok!$A$4,(($S$4+$U$4)/2),IF(A28=Alapadatok!$A$5,(($S$5+$U$5)/2),IF(A28=Alapadatok!$A$6,(($S$6+$U$6)/2),IF(A28=Alapadatok!$A$7,(($S$7+$U$7)/2),IF(A28=Alapadatok!$A$8,(($S$8+$U$8)/2),IF(A28=Alapadatok!$A$9,(($S$9+$U$9)/2),IF(A28=Alapadatok!$A$10,(($S$10+$U$10)/2),IF(A28=Alapadatok!$A$11,(($S$11+$U$11)/2),IF(A28=Alapadatok!$A$12,(($S$12+$U$12)/2),IF(A28=Alapadatok!$A$13,(($S$13+$U$13)/2),IF(A28=Alapadatok!$A$14,(($S$14+$U$14)/2),IF(A28=Alapadatok!$A$15,(($S$15+$U$15)/2),IF(A28=Alapadatok!$A$16,(($S$16+$U$16)/2),IF(A28=Alapadatok!$A$17,(($S$17+$U$17)/2),IF(A28=Alapadatok!$A$18,(($S$18+$U$18)/2),IF(A28=Alapadatok!$A$19,(($S$19+$U$19)/2),IF(A28=Alapadatok!$A$20,(($S$20+$U$20)/2),IF(A28=Alapadatok!$A$21,(($S$21+$U$21)/2),IF(A28=Alapadatok!$A$22,(($S$22+$U$22)/2),IF(A28=Alapadatok!$A$23,(($S$23+$U$23)/2),IF(A28=Alapadatok!$A$24,(($S$24+$U$24)/2),IF(A28=Alapadatok!$A$25,(($S$25+$U$25)/2),IF(A28=Alapadatok!$A$26,(($S$26+$U$26)/2),IF(A28=Alapadatok!$A$27,(($S$27+$U$27)/2),IF(A28=Alapadatok!$A$28,(($S$28+$U$28)/2),IF(A28=Alapadatok!$A$29,(($S$29+$U$29)/2),""))))))))))))))))))))))))))))</f>
        <v/>
      </c>
      <c r="J64" s="32"/>
      <c r="K64" s="29" t="str">
        <f>IF(A28=Alapadatok!$A$2,(($W$2+$Y$2)/2),IF(A28=Alapadatok!$A$3,(($W$3+$Y$3)/2),IF(A28=Alapadatok!$A$4,(($W$4+$Y$4)/2),IF(A28=Alapadatok!$A$5,(($W$5+$Y$5)/2),IF(A28=Alapadatok!$A$6,(($W$6+$Y$6)/2),IF(A28=Alapadatok!$A$7,(($W$7+$Y$7)/2),IF(A28=Alapadatok!$A$8,(($W$8+$Y$8)/2),IF(A28=Alapadatok!$A$9,(($W$9+$Y$9)/2),IF(A28=Alapadatok!$A$10,(($W$10+$Y$10)/2),IF(A28=Alapadatok!$A$11,(($W$11+$Y$11)/2),IF(A28=Alapadatok!$A$12,(($W$12+$Y$12)/2),IF(A28=Alapadatok!$A$13,(($W$13+$Y$13)/2),IF(A28=Alapadatok!$A$14,(($W$14+$Y$14)/2),IF(A28=Alapadatok!$A$15,(($W$15+$Y$15)/2),IF(A28=Alapadatok!$A$16,(($W$16+$Y$16)/2),IF(A28=Alapadatok!$A$17,(($W$17+$Y$17)/2),IF(A28=Alapadatok!$A$18,(($W$18+$Y$18)/2),IF(A28=Alapadatok!$A$19,(($W$19+$Y$19)/2),IF(A28=Alapadatok!$A$20,(($W$20+$Y$20)/2),IF(A28=Alapadatok!$A$21,(($W$21+$Y$21)/2),IF(A28=Alapadatok!$A$22,(($W$22+$Y$22)/2),IF(A28=Alapadatok!$A$23,(($W$23+$Y$23)/2),IF(A28=Alapadatok!$A$24,(($W$24+$Y$24)/2),IF(A28=Alapadatok!$A$25,(($W$25+$Y$25)/2),IF(A28=Alapadatok!$A$26,(($W$26+$Y$26)/2),IF(A28=Alapadatok!$A$27,(($W$27+$Y$27)/2),IF(A28=Alapadatok!$A$28,(($W$28+$Y$28)/2),IF(A28=Alapadatok!$A$29,(($W$29+$Y$29)/2),""))))))))))))))))))))))))))))</f>
        <v/>
      </c>
      <c r="L64" s="29" t="str">
        <f>IF(A28=Alapadatok!$A$2,$AF$2,IF(A28=Alapadatok!$A$3,$AF$3,IF(A28=Alapadatok!$A$4,$AF$4,IF(A28=Alapadatok!$A$5,$AF$5,IF(A28=Alapadatok!$A$6,$AF$6,IF(A28=Alapadatok!$A$7,$AF$7,IF(A28=Alapadatok!$A$8,$AF$8,IF(A28=Alapadatok!$A$9,$AF$9,IF(A28=Alapadatok!$A$10,$AF$10,IF(A28=Alapadatok!$A$11,$AF$11,IF(A28=Alapadatok!$A$12,$AF$12,IF(A28=Alapadatok!$A$13,$AF$13,IF(A28=Alapadatok!$A$14,$AF$14,IF(A28=Alapadatok!$A$15,$AF$15,IF(A28=Alapadatok!$A$16,$AF$16,IF(A28=Alapadatok!$A$17,$AF$17,IF(A28=Alapadatok!$A$18,$AF$18,IF(A28=Alapadatok!$A$19,$AF$19,IF(A28=Alapadatok!$A$20,$AF$20,IF(A28=Alapadatok!$A$21,$AF$21,IF(A28=Alapadatok!$A$22,$AF$22,IF(A28=Alapadatok!$A$23,$AF$23,IF(A28=Alapadatok!$A$24,$AF$24,IF(A28=Alapadatok!$A$25,$AF$25,IF(A28=Alapadatok!$A$26,$AF$26,IF(A28=Alapadatok!$A$27,$AF$27,IF(A28=Alapadatok!$A$28,$AF$28,IF(A28=Alapadatok!$A$29,$AF$29,""))))))))))))))))))))))))))))</f>
        <v/>
      </c>
      <c r="M64" s="33"/>
      <c r="N64" s="29" t="str">
        <f>IF(A28=Alapadatok!$A$2,$C$2,IF(A28=Alapadatok!$A$3,$C$3,IF(A28=Alapadatok!$A$4,$C$4,IF(A28=Alapadatok!$A$5,$C$5,IF(A28=Alapadatok!$A$6,$C$6,IF(A28=Alapadatok!$A$7,$C$7,IF(A28=Alapadatok!$A$8,$C$8,IF(A28=Alapadatok!$A$9,$C$9,IF(A28=Alapadatok!$A$10,$C$10,IF(A28=Alapadatok!$A$11,$C$11,IF(A28=Alapadatok!$A$12,$C$12,IF(A28=Alapadatok!$A$13,$C$13,IF(A28=Alapadatok!$A$14,$C$14,IF(A28=Alapadatok!$A$15,$C$15,IF(A28=Alapadatok!$A$16,$C$16,IF(A28=Alapadatok!$A$17,$C$17,IF(A28=Alapadatok!$A$18,$C$18,IF(A28=Alapadatok!$A$19,$C$19,IF(A28=Alapadatok!$A$20,$C$20,IF(A28=Alapadatok!$A$21,$C$21,IF(A28=Alapadatok!$A$22,$C$22,IF(A28=Alapadatok!$A$23,$C$23,IF(A28=Alapadatok!$A$24,$C$24,IF(A28=Alapadatok!$A$25,$C$25,IF(A28=Alapadatok!$A$26,$C$26,IF(A28=Alapadatok!$A$27,$C$27,IF(A28=Alapadatok!$A$28,$C$28,IF(A28=Alapadatok!$A$29,$C$29,""))))))))))))))))))))))))))))</f>
        <v/>
      </c>
      <c r="O64" s="33"/>
      <c r="P64" s="60" t="str">
        <f>IF(A28=Alapadatok!$A$2,(($E$2+$G$2)/2),IF(A28=Alapadatok!$A$3,(($E$3+$G$3)/2),IF(A28=Alapadatok!$A$4,(($E$4+$G$4)/2),IF(A28=Alapadatok!$A$5,(($E$5+$G$5)/2),IF(A28=Alapadatok!$A$6,(($E$6+$G$6)/2),IF(A28=Alapadatok!$A$7,(($E$7+$G$7)/2),IF(A28=Alapadatok!$A$8,(($E$8+$G$8)/2),IF(A28=Alapadatok!$A$9,(($E$9+$G$9)/2),IF(A28=Alapadatok!$A$10,(($E$10+$G$10)/2),IF(A28=Alapadatok!$A$11,(($E$11+$G$11)/2),IF(A28=Alapadatok!$A$12,(($E$12+$G$12)/2),IF(A28=Alapadatok!$A$13,(($E$13+$G$13)/2),IF(A28=Alapadatok!$A$14,(($E$14+$G$14)/2),IF(A28=Alapadatok!$A$15,(($E$15+$G$15)/2),IF(A28=Alapadatok!$A$16,(($E$16+$G$16)/2),IF(A28=Alapadatok!$A$17,(($E$17+$G$17)/2),IF(A28=Alapadatok!$A$18,(($E$18+$G$18)/2),IF(A28=Alapadatok!$A$19,(($E$19+$G$19)/2),IF(A28=Alapadatok!$A$20,(($E$20+$G$20)/2),IF(A28=Alapadatok!$A$21,(($E$21+$G$21)/2),IF(A28=Alapadatok!$A$22,(($E$22+$G$22)/2),IF(A28=Alapadatok!$A$23,(($E$23+$G$23)/2),IF(A28=Alapadatok!$A$24,(($E$24+$G$24)/2),IF(A28=Alapadatok!$A$25,(($E$25+$G$25)/2),IF(A28=Alapadatok!$A$26,(($E$26+$G$26)/2),IF(A28=Alapadatok!$A$27,(($E$27+$G$27)/2),IF(A28=Alapadatok!$A$28,(($E$28+$G$28)/2),IF(A28=Alapadatok!$A$29,(($E$29+$G$29)/2),""))))))))))))))))))))))))))))</f>
        <v/>
      </c>
    </row>
    <row r="65" spans="1:16" ht="16" thickBot="1" x14ac:dyDescent="0.25">
      <c r="A65" s="201" t="str">
        <f t="shared" si="8"/>
        <v>Zsuzsa</v>
      </c>
      <c r="B65" s="61"/>
      <c r="C65" s="62" t="str">
        <f>IF(A29=Alapadatok!$A$2,(($L$2+$Q$2)/2),IF(A29=Alapadatok!$A$3,(($L$3+$Q$3)/2),IF(A29=Alapadatok!$A$4,(($L$4+$Q$4)/2),IF(A29=Alapadatok!$A$5,(($L$5+$Q$5)/2),IF(A29=Alapadatok!$A$6,(($L$6+$Q$6)/2),IF(A29=Alapadatok!$A$7,(($L$7+$Q$7)/2),IF(A29=Alapadatok!$A$8,(($L$8+$Q$8)/2),IF(A29=Alapadatok!$A$9,(($L$9+$Q$9)/2),IF(A29=Alapadatok!$A$10,(($L$10+$Q$10)/2),IF(A29=Alapadatok!$A$11,(($L$11+$Q$11)/2),IF(A29=Alapadatok!$A$12,(($L$12+$Q$12)/2),IF(A29=Alapadatok!$A$13,(($L$13+$Q$13)/2),IF(A29=Alapadatok!$A$14,(($L$14+$Q$14)/2),IF(A29=Alapadatok!$A$15,(($L$15+$Q$15)/2),IF(A29=Alapadatok!$A$16,(($L$16+$Q$16)/2),IF(A29=Alapadatok!$A$17,(($L$17+$Q$17)/2),IF(A29=Alapadatok!$A$18,(($L$18+$Q$18)/2),IF(A29=Alapadatok!$A$19,(($L$19+$Q$19)/2),IF(A29=Alapadatok!$A$20,(($L$20+$Q$20)/2),IF(A29=Alapadatok!$A$21,(($L$21+$Q$21)/2),IF(A29=Alapadatok!$A$22,(($L$22+$Q$22)/2),IF(A29=Alapadatok!$A$23,(($L$23+$Q$23)/2),IF(A29=Alapadatok!$A$24,(($L$24+$Q$24)/2),IF(A29=Alapadatok!$A$25,(($L$25+$Q$25)/2),IF(A29=Alapadatok!$A$26,(($L$26+$Q$26)/2),IF(A29=Alapadatok!$A$27,(($L$27+$Q$27)/2),IF(A29=Alapadatok!$A$28,(($L$28+$Q$28)/2),IF(A29=Alapadatok!$A$29,(($L$29+$Q$29)/2),""))))))))))))))))))))))))))))</f>
        <v/>
      </c>
      <c r="D65" s="63"/>
      <c r="E65" s="62" t="str">
        <f>IF(A29=Alapadatok!$A$2,(($C$2+$AA$2+$AC$2)/3),IF(A29=Alapadatok!$A$3,(($C$3+$AA$3+$AC$3)/3),IF(A29=Alapadatok!$A$4,(($C$4+$AA$4+$AC$4)/3),IF(A29=Alapadatok!$A$5,(($C$5+$AA$5+$AC$5)/3),IF(A29=Alapadatok!$A$6,(($C$6+$AA$6+$AC$6)/3),IF(A29=Alapadatok!$A$7,(($C$7+$AA$7+$AC$7)/3),IF(A29=Alapadatok!$A$8,(($C$8+$AA$8+$AC$8)/3),IF(A29=Alapadatok!$A$9,(($C$9+$AA$9+$AC$9)/3),IF(A29=Alapadatok!$A$10,(($C$10+$AA$10+$AC$10)/3),IF(A29=Alapadatok!$A$11,(($C$11+$AA$11+$AC$11)/3),IF(A29=Alapadatok!$A$12,(($C$12+$AA$12+$AC$12)/3),IF(A29=Alapadatok!$A$13,(($C$13+$AA$13+$AC$13)/3),IF(A29=Alapadatok!$A$14,(($C$14+$AA$14+$AC$14)/3),IF(A29=Alapadatok!$A$15,(($C$15+$AA$15+$AC$15)/3),IF(A29=Alapadatok!$A$16,(($C$16+$AA$16+$AC$16)/3),IF(A29=Alapadatok!$A$17,(($C$17+$AA$17+$AC$17)/3),IF(A29=Alapadatok!$A$18,(($C$18+$AA$18+$AC$18)/3),IF(A29=Alapadatok!$A$19,(($C$19+$AA$19+$AC$19)/3),IF(A29=Alapadatok!$A$20,(($C$20+$AA$20+$AC$20)/3),IF(A29=Alapadatok!$A$21,(($C$21+$AA$21+$AC$21)/3),IF(A29=Alapadatok!$A$22,(($C$22+$AA$22+$AC$22)/3),IF(A29=Alapadatok!$A$23,(($C$23+$AA$23+$AC$23)/3),IF(A29=Alapadatok!$A$24,(($C$24+$AA$24+$AC$24)/3),IF(A29=Alapadatok!$A$25,(($C$25+$AA$25+$AC$25)/3),IF(A29=Alapadatok!$A$26,(($C$26+$AA$26+$AC$26)/3),IF(A29=Alapadatok!$A$27,(($C$27+$AA$27+$AC$27)/3),IF(A29=Alapadatok!$A$28,(($C$28+$AA$28+$AC$28)/3),IF(A29=Alapadatok!$A$29,(($C$29+$AA$29+$AC$29)/3),""))))))))))))))))))))))))))))</f>
        <v/>
      </c>
      <c r="F65" s="63"/>
      <c r="G65" s="62" t="str">
        <f>IF(A29=Alapadatok!$A$2,(($E$2+$G$2)/2),IF(A29=Alapadatok!$A$3,(($E$3+$G$3)/2),IF(A29=Alapadatok!$A$4,(($E$4+$G$4)/2),IF(A29=Alapadatok!$A$5,(($E$5+$G$5)/2),IF(A29=Alapadatok!$A$6,(($E$6+$G$6)/2),IF(A29=Alapadatok!$A$7,(($E$7+$G$7)/2),IF(A29=Alapadatok!$A$8,(($E$8+$G$8)/2),IF(A29=Alapadatok!$A$9,(($E$9+$G$9)/2),IF(A29=Alapadatok!$A$10,(($E$10+$G$10)/2),IF(A29=Alapadatok!$A$11,(($E$11+$G$11)/2),IF(A29=Alapadatok!$A$12,(($E$12+$G$12)/2),IF(A29=Alapadatok!$A$13,(($E$13+$G$13)/2),IF(A29=Alapadatok!$A$14,(($E$14+$G$14)/2),IF(A29=Alapadatok!$A$15,(($E$15+$G$15)/2),IF(A29=Alapadatok!$A$16,(($E$16+$G$16)/2),IF(A29=Alapadatok!$A$17,(($E$17+$G$17)/2),IF(A29=Alapadatok!$A$18,(($E$18+$G$18)/2),IF(A29=Alapadatok!$A$19,(($E$19+$G$19)/2),IF(A29=Alapadatok!$A$20,(($E$20+$G$20)/2),IF(A29=Alapadatok!$A$21,(($E$21+$G$21)/2),IF(A29=Alapadatok!$A$22,(($E$22+$G$22)/2),IF(A29=Alapadatok!$A$23,(($E$23+$G$23)/2),IF(A29=Alapadatok!$A$24,(($E$24+$G$24)/2),IF(A29=Alapadatok!$A$25,(($E$25+$G$25)/2),IF(A29=Alapadatok!$A$26,(($E$26+$G$26)/2),IF(A29=Alapadatok!$A$27,(($E$27+$G$27)/2),IF(A29=Alapadatok!$A$28,(($E$28+$G$28)/2),IF(A29=Alapadatok!$A$29,(($E$29+$G$29)/2),""))))))))))))))))))))))))))))</f>
        <v/>
      </c>
      <c r="H65" s="63"/>
      <c r="I65" s="62" t="str">
        <f>IF(A29=Alapadatok!$A$2,(($S$2+$U$2)/2),IF(A29=Alapadatok!$A$3,(($S$3+$U$3)/2),IF(A29=Alapadatok!$A$4,(($S$4+$U$4)/2),IF(A29=Alapadatok!$A$5,(($S$5+$U$5)/2),IF(A29=Alapadatok!$A$6,(($S$6+$U$6)/2),IF(A29=Alapadatok!$A$7,(($S$7+$U$7)/2),IF(A29=Alapadatok!$A$8,(($S$8+$U$8)/2),IF(A29=Alapadatok!$A$9,(($S$9+$U$9)/2),IF(A29=Alapadatok!$A$10,(($S$10+$U$10)/2),IF(A29=Alapadatok!$A$11,(($S$11+$U$11)/2),IF(A29=Alapadatok!$A$12,(($S$12+$U$12)/2),IF(A29=Alapadatok!$A$13,(($S$13+$U$13)/2),IF(A29=Alapadatok!$A$14,(($S$14+$U$14)/2),IF(A29=Alapadatok!$A$15,(($S$15+$U$15)/2),IF(A29=Alapadatok!$A$16,(($S$16+$U$16)/2),IF(A29=Alapadatok!$A$17,(($S$17+$U$17)/2),IF(A29=Alapadatok!$A$18,(($S$18+$U$18)/2),IF(A29=Alapadatok!$A$19,(($S$19+$U$19)/2),IF(A29=Alapadatok!$A$20,(($S$20+$U$20)/2),IF(A29=Alapadatok!$A$21,(($S$21+$U$21)/2),IF(A29=Alapadatok!$A$22,(($S$22+$U$22)/2),IF(A29=Alapadatok!$A$23,(($S$23+$U$23)/2),IF(A29=Alapadatok!$A$24,(($S$24+$U$24)/2),IF(A29=Alapadatok!$A$25,(($S$25+$U$25)/2),IF(A29=Alapadatok!$A$26,(($S$26+$U$26)/2),IF(A29=Alapadatok!$A$27,(($S$27+$U$27)/2),IF(A29=Alapadatok!$A$28,(($S$28+$U$28)/2),IF(A29=Alapadatok!$A$29,(($S$29+$U$29)/2),""))))))))))))))))))))))))))))</f>
        <v/>
      </c>
      <c r="J65" s="62"/>
      <c r="K65" s="62" t="str">
        <f>IF(A29=Alapadatok!$A$2,(($W$2+$Y$2)/2),IF(A29=Alapadatok!$A$3,(($W$3+$Y$3)/2),IF(A29=Alapadatok!$A$4,(($W$4+$Y$4)/2),IF(A29=Alapadatok!$A$5,(($W$5+$Y$5)/2),IF(A29=Alapadatok!$A$6,(($W$6+$Y$6)/2),IF(A29=Alapadatok!$A$7,(($W$7+$Y$7)/2),IF(A29=Alapadatok!$A$8,(($W$8+$Y$8)/2),IF(A29=Alapadatok!$A$9,(($W$9+$Y$9)/2),IF(A29=Alapadatok!$A$10,(($W$10+$Y$10)/2),IF(A29=Alapadatok!$A$11,(($W$11+$Y$11)/2),IF(A29=Alapadatok!$A$12,(($W$12+$Y$12)/2),IF(A29=Alapadatok!$A$13,(($W$13+$Y$13)/2),IF(A29=Alapadatok!$A$14,(($W$14+$Y$14)/2),IF(A29=Alapadatok!$A$15,(($W$15+$Y$15)/2),IF(A29=Alapadatok!$A$16,(($W$16+$Y$16)/2),IF(A29=Alapadatok!$A$17,(($W$17+$Y$17)/2),IF(A29=Alapadatok!$A$18,(($W$18+$Y$18)/2),IF(A29=Alapadatok!$A$19,(($W$19+$Y$19)/2),IF(A29=Alapadatok!$A$20,(($W$20+$Y$20)/2),IF(A29=Alapadatok!$A$21,(($W$21+$Y$21)/2),IF(A29=Alapadatok!$A$22,(($W$22+$Y$22)/2),IF(A29=Alapadatok!$A$23,(($W$23+$Y$23)/2),IF(A29=Alapadatok!$A$24,(($W$24+$Y$24)/2),IF(A29=Alapadatok!$A$25,(($W$25+$Y$25)/2),IF(A29=Alapadatok!$A$26,(($W$26+$Y$26)/2),IF(A29=Alapadatok!$A$27,(($W$27+$Y$27)/2),IF(A29=Alapadatok!$A$28,(($W$28+$Y$28)/2),IF(A29=Alapadatok!$A$29,(($W$29+$Y$29)/2),""))))))))))))))))))))))))))))</f>
        <v/>
      </c>
      <c r="L65" s="62" t="str">
        <f>IF(A29=Alapadatok!$A$2,$AF$2,IF(A29=Alapadatok!$A$3,$AF$3,IF(A29=Alapadatok!$A$4,$AF$4,IF(A29=Alapadatok!$A$5,$AF$5,IF(A29=Alapadatok!$A$6,$AF$6,IF(A29=Alapadatok!$A$7,$AF$7,IF(A29=Alapadatok!$A$8,$AF$8,IF(A29=Alapadatok!$A$9,$AF$9,IF(A29=Alapadatok!$A$10,$AF$10,IF(A29=Alapadatok!$A$11,$AF$11,IF(A29=Alapadatok!$A$12,$AF$12,IF(A29=Alapadatok!$A$13,$AF$13,IF(A29=Alapadatok!$A$14,$AF$14,IF(A29=Alapadatok!$A$15,$AF$15,IF(A29=Alapadatok!$A$16,$AF$16,IF(A29=Alapadatok!$A$17,$AF$17,IF(A29=Alapadatok!$A$18,$AF$18,IF(A29=Alapadatok!$A$19,$AF$19,IF(A29=Alapadatok!$A$20,$AF$20,IF(A29=Alapadatok!$A$21,$AF$21,IF(A29=Alapadatok!$A$22,$AF$22,IF(A29=Alapadatok!$A$23,$AF$23,IF(A29=Alapadatok!$A$24,$AF$24,IF(A29=Alapadatok!$A$25,$AF$25,IF(A29=Alapadatok!$A$26,$AF$26,IF(A29=Alapadatok!$A$27,$AF$27,IF(A29=Alapadatok!$A$28,$AF$28,IF(A29=Alapadatok!$A$29,$AF$29,""))))))))))))))))))))))))))))</f>
        <v/>
      </c>
      <c r="M65" s="63"/>
      <c r="N65" s="62" t="str">
        <f>IF(A29=Alapadatok!$A$2,$C$2,IF(A29=Alapadatok!$A$3,$C$3,IF(A29=Alapadatok!$A$4,$C$4,IF(A29=Alapadatok!$A$5,$C$5,IF(A29=Alapadatok!$A$6,$C$6,IF(A29=Alapadatok!$A$7,$C$7,IF(A29=Alapadatok!$A$8,$C$8,IF(A29=Alapadatok!$A$9,$C$9,IF(A29=Alapadatok!$A$10,$C$10,IF(A29=Alapadatok!$A$11,$C$11,IF(A29=Alapadatok!$A$12,$C$12,IF(A29=Alapadatok!$A$13,$C$13,IF(A29=Alapadatok!$A$14,$C$14,IF(A29=Alapadatok!$A$15,$C$15,IF(A29=Alapadatok!$A$16,$C$16,IF(A29=Alapadatok!$A$17,$C$17,IF(A29=Alapadatok!$A$18,$C$18,IF(A29=Alapadatok!$A$19,$C$19,IF(A29=Alapadatok!$A$20,$C$20,IF(A29=Alapadatok!$A$21,$C$21,IF(A29=Alapadatok!$A$22,$C$22,IF(A29=Alapadatok!$A$23,$C$23,IF(A29=Alapadatok!$A$24,$C$24,IF(A29=Alapadatok!$A$25,$C$25,IF(A29=Alapadatok!$A$26,$C$26,IF(A29=Alapadatok!$A$27,$C$27,IF(A29=Alapadatok!$A$28,$C$28,IF(A29=Alapadatok!$A$29,$C$29,""))))))))))))))))))))))))))))</f>
        <v/>
      </c>
      <c r="O65" s="63"/>
      <c r="P65" s="64" t="str">
        <f>IF(A29=Alapadatok!$A$2,(($E$2+$G$2)/2),IF(A29=Alapadatok!$A$3,(($E$3+$G$3)/2),IF(A29=Alapadatok!$A$4,(($E$4+$G$4)/2),IF(A29=Alapadatok!$A$5,(($E$5+$G$5)/2),IF(A29=Alapadatok!$A$6,(($E$6+$G$6)/2),IF(A29=Alapadatok!$A$7,(($E$7+$G$7)/2),IF(A29=Alapadatok!$A$8,(($E$8+$G$8)/2),IF(A29=Alapadatok!$A$9,(($E$9+$G$9)/2),IF(A29=Alapadatok!$A$10,(($E$10+$G$10)/2),IF(A29=Alapadatok!$A$11,(($E$11+$G$11)/2),IF(A29=Alapadatok!$A$12,(($E$12+$G$12)/2),IF(A29=Alapadatok!$A$13,(($E$13+$G$13)/2),IF(A29=Alapadatok!$A$14,(($E$14+$G$14)/2),IF(A29=Alapadatok!$A$15,(($E$15+$G$15)/2),IF(A29=Alapadatok!$A$16,(($E$16+$G$16)/2),IF(A29=Alapadatok!$A$17,(($E$17+$G$17)/2),IF(A29=Alapadatok!$A$18,(($E$18+$G$18)/2),IF(A29=Alapadatok!$A$19,(($E$19+$G$19)/2),IF(A29=Alapadatok!$A$20,(($E$20+$G$20)/2),IF(A29=Alapadatok!$A$21,(($E$21+$G$21)/2),IF(A29=Alapadatok!$A$22,(($E$22+$G$22)/2),IF(A29=Alapadatok!$A$23,(($E$23+$G$23)/2),IF(A29=Alapadatok!$A$24,(($E$24+$G$24)/2),IF(A29=Alapadatok!$A$25,(($E$25+$G$25)/2),IF(A29=Alapadatok!$A$26,(($E$26+$G$26)/2),IF(A29=Alapadatok!$A$27,(($E$27+$G$27)/2),IF(A29=Alapadatok!$A$28,(($E$28+$G$28)/2),IF(A29=Alapadatok!$A$29,(($E$29+$G$29)/2),""))))))))))))))))))))))))))))</f>
        <v/>
      </c>
    </row>
  </sheetData>
  <sheetProtection algorithmName="SHA-512" hashValue="Rxdf245Rxpi0IXr9hJPZXqPd/GOj6JUVbtgLu/PF5e+NbIWMWRpptmK7zzz/7qB6NZ7Jp0I5MbKxBPfvMFdZ5A==" saltValue="Bneb8pbnV1EylL2dV3zqcQ==" spinCount="100000" sheet="1" objects="1" scenarios="1" sort="0" autoFilter="0"/>
  <protectedRanges>
    <protectedRange sqref="A2:A29" name="Tartomány1"/>
  </protectedRanges>
  <mergeCells count="8">
    <mergeCell ref="E32:E34"/>
    <mergeCell ref="C32:C34"/>
    <mergeCell ref="G32:G34"/>
    <mergeCell ref="N32:N34"/>
    <mergeCell ref="P32:P34"/>
    <mergeCell ref="I32:I34"/>
    <mergeCell ref="K32:K34"/>
    <mergeCell ref="L32:L34"/>
  </mergeCells>
  <dataValidations count="1">
    <dataValidation type="list" allowBlank="1" showInputMessage="1" showErrorMessage="1" sqref="A2:A29" xr:uid="{00000000-0002-0000-0300-000000000000}">
      <formula1>$AH$2:$AH$30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P30"/>
  <sheetViews>
    <sheetView workbookViewId="0">
      <pane ySplit="1" topLeftCell="A31" activePane="bottomLeft" state="frozen"/>
      <selection pane="bottomLeft" activeCell="A29" sqref="A29"/>
    </sheetView>
  </sheetViews>
  <sheetFormatPr baseColWidth="10" defaultColWidth="8.83203125" defaultRowHeight="15" x14ac:dyDescent="0.2"/>
  <cols>
    <col min="1" max="1" width="25.6640625" style="86" customWidth="1"/>
    <col min="2" max="2" width="21.5" style="76" customWidth="1"/>
    <col min="3" max="3" width="26.33203125" style="76" bestFit="1" customWidth="1"/>
    <col min="4" max="5" width="21.5" style="76" customWidth="1"/>
    <col min="6" max="6" width="36.83203125" style="76" bestFit="1" customWidth="1"/>
    <col min="7" max="7" width="21.5" style="76" customWidth="1"/>
    <col min="8" max="8" width="8.83203125" style="76"/>
    <col min="9" max="9" width="10.33203125" style="76" bestFit="1" customWidth="1"/>
    <col min="10" max="10" width="9.5" style="76" hidden="1" customWidth="1"/>
    <col min="11" max="11" width="8.83203125" style="76" hidden="1" customWidth="1"/>
    <col min="12" max="12" width="21.6640625" style="76" hidden="1" customWidth="1"/>
    <col min="13" max="13" width="15.5" style="76" hidden="1" customWidth="1"/>
    <col min="14" max="14" width="16.1640625" style="76" hidden="1" customWidth="1"/>
    <col min="15" max="15" width="32.33203125" style="76" hidden="1" customWidth="1"/>
    <col min="16" max="16" width="12" style="76" hidden="1" customWidth="1"/>
    <col min="17" max="16384" width="8.83203125" style="76"/>
  </cols>
  <sheetData>
    <row r="1" spans="1:16" s="73" customFormat="1" ht="17" thickTop="1" thickBot="1" x14ac:dyDescent="0.25">
      <c r="A1" s="52" t="s">
        <v>81</v>
      </c>
      <c r="B1" s="112" t="s">
        <v>10</v>
      </c>
      <c r="C1" s="112" t="s">
        <v>115</v>
      </c>
      <c r="D1" s="112" t="s">
        <v>11</v>
      </c>
      <c r="E1" s="112" t="s">
        <v>12</v>
      </c>
      <c r="F1" s="113" t="s">
        <v>113</v>
      </c>
      <c r="G1" s="113" t="s">
        <v>109</v>
      </c>
      <c r="J1" s="107" t="s">
        <v>1</v>
      </c>
      <c r="K1" s="108" t="s">
        <v>10</v>
      </c>
      <c r="L1" s="108" t="s">
        <v>115</v>
      </c>
      <c r="M1" s="109" t="s">
        <v>11</v>
      </c>
      <c r="N1" s="108" t="s">
        <v>12</v>
      </c>
      <c r="O1" s="108" t="s">
        <v>113</v>
      </c>
      <c r="P1" s="110" t="s">
        <v>109</v>
      </c>
    </row>
    <row r="2" spans="1:16" ht="16" thickTop="1" x14ac:dyDescent="0.2">
      <c r="A2" s="77" t="s">
        <v>217</v>
      </c>
      <c r="B2" s="70">
        <f>IF(A2=Alapadatok!$A$2,$K$2,IF(A2=Alapadatok!$A$3,$K$3,IF(A2=Alapadatok!$A$4,$K$4,IF(A2=Alapadatok!$A$5,$K$5,IF(A2=Alapadatok!$A$6,$K$6,IF(A2=Alapadatok!$A$7,$K$7,IF(A2=Alapadatok!$A$8,$K$8,IF(A2=Alapadatok!$A$9,$K$9,IF(A2=Alapadatok!$A$10,$K$10,IF(A2=Alapadatok!$A$11,$K$11,IF(A2=Alapadatok!$A$12,$K$12,IF(A2=Alapadatok!$A$13,$K$13,IF(A2=Alapadatok!$A$14,$K$14,IF(A2=Alapadatok!$A$15,$K$15,IF(A2=Alapadatok!$A$16,$K$16,IF(A2=Alapadatok!$A$17,$K$17,IF(A2=Alapadatok!$A$18,$K$18,IF(A2=Alapadatok!$A$19,$K$19,IF(A2=Alapadatok!$A$20,$K$20,IF(A2=Alapadatok!$A$21,$K$21,IF(A2=Alapadatok!$A$22,$K$22,IF(A2=Alapadatok!$A$23,$K$23,IF(A2=Alapadatok!$A$24,$K$24,IF(A2=Alapadatok!$A$25,$K$25,IF(A2=Alapadatok!$A$26,$K$26,IF(A2=Alapadatok!$A$27,$K$27,IF(A2=Alapadatok!$A$28,$K$28,IF(A2=Alapadatok!$A$29,$K$29,""))))))))))))))))))))))))))))</f>
        <v>2.5</v>
      </c>
      <c r="C2" s="70">
        <f>IF(A2=Alapadatok!$A$2,$L$2,IF(A2=Alapadatok!$A$3,$L$3,IF(A2=Alapadatok!$A$4,$L$4,IF(A2=Alapadatok!$A$5,$L$5,IF(A2=Alapadatok!$A$6,$L$6,IF(A2=Alapadatok!$A$7,$L$7,IF(A2=Alapadatok!$A$8,$L$8,IF(A2=Alapadatok!$A$9,$L$9,IF(A2=Alapadatok!$A$10,$L$10,IF(A2=Alapadatok!$A$11,$L$11,IF(A2=Alapadatok!$A$12,$L$12,IF(A2=Alapadatok!$A$13,$L$13,IF(A2=Alapadatok!$A$14,$L$14,IF(A2=Alapadatok!$A$15,$L$15,IF(A2=Alapadatok!$A$16,$L$16,IF(A2=Alapadatok!$A$17,$L$17,IF(A2=Alapadatok!$A$18,$L$18,IF(A2=Alapadatok!$A$19,$L$19,IF(A2=Alapadatok!$A$20,$L$20,IF(A2=Alapadatok!$A$21,$L$21,IF(A2=Alapadatok!$A$22,$L$22,IF(A2=Alapadatok!$A$23,$L$23,IF(A2=Alapadatok!$A$24,$L$24,IF(A2=Alapadatok!$A$25,$L$25,IF(A2=Alapadatok!$A$26,$L$26,IF(A2=Alapadatok!$A$27,$L$27,IF(A2=Alapadatok!$A$28,$L$28,IF(A2=Alapadatok!$A$29,$L$29,""))))))))))))))))))))))))))))</f>
        <v>1.3333333333333333</v>
      </c>
      <c r="D2" s="70">
        <f>IF(A2=Alapadatok!$A$2,$M$2,IF(A2=Alapadatok!$A$3,$M$3,IF(A2=Alapadatok!$A$4,$M$4,IF(A2=Alapadatok!$A$5,$M$5,IF(A2=Alapadatok!$A$6,$M$6,IF(A2=Alapadatok!$A$7,$M$7,IF(A2=Alapadatok!$A$8,$M$8,IF(A2=Alapadatok!$A$9,$M$9,IF(A2=Alapadatok!$A$10,$M$10,IF(A2=Alapadatok!$A$11,$M$11,IF(A2=Alapadatok!$A$12,$M$12,IF(A2=Alapadatok!$A$13,$M$13,IF(A2=Alapadatok!$A$14,$M$14,IF(A2=Alapadatok!$A$15,$M$15,IF(A2=Alapadatok!$A$16,$M$16,IF(A2=Alapadatok!$A$17,$M$17,IF(A2=Alapadatok!$A$18,$M$18,IF(A2=Alapadatok!$A$19,$M$19,IF(A2=Alapadatok!$A$20,$M$20,IF(A2=Alapadatok!$A$21,$M$21,IF(A2=Alapadatok!$A$22,$M$22,IF(A2=Alapadatok!$A$23,$M$23,IF(A2=Alapadatok!$A$24,$M$24,IF(A2=Alapadatok!$A$25,$M$25,IF(A2=Alapadatok!$A$26,$M$26,IF(A2=Alapadatok!$A$27,$M$27,IF(A2=Alapadatok!$A$28,$M$28,IF(A2=Alapadatok!$A$29,$M$29,""))))))))))))))))))))))))))))</f>
        <v>3</v>
      </c>
      <c r="E2" s="70">
        <f>IF(A2=Alapadatok!$A$2,$N$2,IF(A2=Alapadatok!$A$3,$N$3,IF(A2=Alapadatok!$A$4,$N$4,IF(A2=Alapadatok!$A$5,$N$5,IF(A2=Alapadatok!$A$6,$N$6,IF(A2=Alapadatok!$A$7,$N$7,IF(A2=Alapadatok!$A$8,$N$8,IF(A2=Alapadatok!$A$9,$N$9,IF(A2=Alapadatok!$A$10,$N$10,IF(A2=Alapadatok!$A$11,$N$11,IF(A2=Alapadatok!$A$12,$N$12,IF(A2=Alapadatok!$A$13,$N$13,IF(A2=Alapadatok!$A$14,$N$14,IF(A2=Alapadatok!$A$15,$N$15,IF(A2=Alapadatok!$A$16,$N$16,IF(A2=Alapadatok!$A$17,$N$17,IF(A2=Alapadatok!$A$18,$N$18,IF(A2=Alapadatok!$A$19,$N$19,IF(A2=Alapadatok!$A$20,$N$20,IF(A2=Alapadatok!$A$21,$N$21,IF(A2=Alapadatok!$A$22,$N$22,IF(A2=Alapadatok!$A$23,$N$23,IF(A2=Alapadatok!$A$24,$N$24,IF(A2=Alapadatok!$A$25,$N$25,IF(A2=Alapadatok!$A$26,$N$26,IF(A2=Alapadatok!$A$27,$N$27,IF(A2=Alapadatok!$A$28,$N$28,IF(A2=Alapadatok!$A$29,$N$29,""))))))))))))))))))))))))))))</f>
        <v>3</v>
      </c>
      <c r="F2" s="70">
        <f>IF(A2=Alapadatok!$A$2,$O$2,IF(A2=Alapadatok!$A$3,$O$3,IF(A2=Alapadatok!$A$4,$O$4,IF(A2=Alapadatok!$A$5,$O$5,IF(A2=Alapadatok!$A$6,$O$6,IF(A2=Alapadatok!$A$7,$O$7,IF(A2=Alapadatok!$A$8,$O$8,IF(A2=Alapadatok!$A$9,$O$9,IF(A2=Alapadatok!$A$10,$O$10,IF(A2=Alapadatok!$A$11,$O$11,IF(A2=Alapadatok!$A$12,$O$12,IF(A2=Alapadatok!$A$13,$O$13,IF(A2=Alapadatok!$A$14,$O$14,IF(A2=Alapadatok!$A$15,$O$15,IF(A2=Alapadatok!$A$16,$O$16,IF(A2=Alapadatok!$A$17,$O$17,IF(A2=Alapadatok!$A$18,$O$18,IF(A2=Alapadatok!$A$19,$O$19,IF(A2=Alapadatok!$A$20,$O$20,IF(A2=Alapadatok!$A$21,$O$21,IF(A2=Alapadatok!$A$22,$O$22,IF(A2=Alapadatok!$A$23,$O$23,IF(A2=Alapadatok!$A$24,$O$24,IF(A2=Alapadatok!$A$25,$O$25,IF(A2=Alapadatok!$A$26,$O$26,IF(A2=Alapadatok!$A$27,$O$27,IF(A2=Alapadatok!$A$28,$O$28,IF(A2=Alapadatok!$A$29,$O$29,""))))))))))))))))))))))))))))</f>
        <v>3.5</v>
      </c>
      <c r="G2" s="70">
        <f>IF(A2=Alapadatok!$A$2,$P$2,IF(A2=Alapadatok!$A$3,$P$3,IF(A2=Alapadatok!$A$4,$P$4,IF(A2=Alapadatok!$A$5,$P$5,IF(A2=Alapadatok!$A$6,$P$6,IF(A2=Alapadatok!$A$7,$P$7,IF(A2=Alapadatok!$A$8,$P$8,IF(A2=Alapadatok!$A$9,$P$9,IF(A2=Alapadatok!$A$10,$P$10,IF(A2=Alapadatok!$A$11,$P$11,IF(A2=Alapadatok!$A$12,$P$12,IF(A2=Alapadatok!$A$13,$P$13,IF(A2=Alapadatok!$A$14,$P$14,IF(A2=Alapadatok!$A$15,$P$15,IF(A2=Alapadatok!$A$16,$P$16,IF(A2=Alapadatok!$A$17,$P$17,IF(A2=Alapadatok!$A$18,$P$18,IF(A2=Alapadatok!$A$19,$P$19,IF(A2=Alapadatok!$A$20,$P$20,IF(A2=Alapadatok!$A$21,$P$21,IF(A2=Alapadatok!$A$22,$P$22,IF(A2=Alapadatok!$A$23,$P$23,IF(A2=Alapadatok!$A$24,$P$24,IF(A2=Alapadatok!$A$25,$P$25,IF(A2=Alapadatok!$A$26,$P$26,IF(A2=Alapadatok!$A$27,$P$27,IF(A2=Alapadatok!$A$28,$P$28,IF(A2=Alapadatok!$A$29,$P$29,""))))))))))))))))))))))))))))</f>
        <v>2</v>
      </c>
      <c r="J2" s="76" t="str">
        <f>Alapadatok!A2</f>
        <v>K.Z.</v>
      </c>
      <c r="K2" s="111">
        <f>0.5*Table2462[[#This Row],[3RM Padon nyomás (össz.)]]+0.5*Table2462[[#This Row],[3RM Egylábas deadlift (össz.)]]</f>
        <v>2.5</v>
      </c>
      <c r="L2" s="111">
        <f>(Table2462[[#This Row],[VO2max]]+Table2462[[#This Row],[RHR]]+Table2462[[#This Row],[HRR]])/3</f>
        <v>1.3333333333333333</v>
      </c>
      <c r="M2" s="111">
        <f>0.5*Table2462[[#This Row],[Max. fekvőtámasz]]+0.5*Table2462[[#This Row],[Max. guggolás]]</f>
        <v>3</v>
      </c>
      <c r="N2" s="111">
        <f>(Table2462[[#This Row],[Súlypontemelkedés]]+Table2462[[#This Row],[10 mp fekvőtámasz]])/2</f>
        <v>3</v>
      </c>
      <c r="O2" s="111">
        <f>(Table2462[[#This Row],[3x Súlypontemelkedés]]+Table2462[[#This Row],[3x 10 mp fekvőtámasz]])/2</f>
        <v>3.5</v>
      </c>
      <c r="P2" s="111">
        <f>Table2462[[#This Row],[FMS]]</f>
        <v>2</v>
      </c>
    </row>
    <row r="3" spans="1:16" x14ac:dyDescent="0.2">
      <c r="A3" s="77" t="s">
        <v>215</v>
      </c>
      <c r="B3" s="70">
        <f>IF(A3=Alapadatok!$A$2,$K$2,IF(A3=Alapadatok!$A$3,$K$3,IF(A3=Alapadatok!$A$4,$K$4,IF(A3=Alapadatok!$A$5,$K$5,IF(A3=Alapadatok!$A$6,$K$6,IF(A3=Alapadatok!$A$7,$K$7,IF(A3=Alapadatok!$A$8,$K$8,IF(A3=Alapadatok!$A$9,$K$9,IF(A3=Alapadatok!$A$10,$K$10,IF(A3=Alapadatok!$A$11,$K$11,IF(A3=Alapadatok!$A$12,$K$12,IF(A3=Alapadatok!$A$13,$K$13,IF(A3=Alapadatok!$A$14,$K$14,IF(A3=Alapadatok!$A$15,$K$15,IF(A3=Alapadatok!$A$16,$K$16,IF(A3=Alapadatok!$A$17,$K$17,IF(A3=Alapadatok!$A$18,$K$18,IF(A3=Alapadatok!$A$19,$K$19,IF(A3=Alapadatok!$A$20,$K$20,IF(A3=Alapadatok!$A$21,$K$21,IF(A3=Alapadatok!$A$22,$K$22,IF(A3=Alapadatok!$A$23,$K$23,IF(A3=Alapadatok!$A$24,$K$24,IF(A3=Alapadatok!$A$25,$K$25,IF(A3=Alapadatok!$A$26,$K$26,IF(A3=Alapadatok!$A$27,$K$27,IF(A3=Alapadatok!$A$28,$K$28,IF(A3=Alapadatok!$A$29,$K$29,""))))))))))))))))))))))))))))</f>
        <v>3</v>
      </c>
      <c r="C3" s="70">
        <f>IF(A3=Alapadatok!$A$2,$L$2,IF(A3=Alapadatok!$A$3,$L$3,IF(A3=Alapadatok!$A$4,$L$4,IF(A3=Alapadatok!$A$5,$L$5,IF(A3=Alapadatok!$A$6,$L$6,IF(A3=Alapadatok!$A$7,$L$7,IF(A3=Alapadatok!$A$8,$L$8,IF(A3=Alapadatok!$A$9,$L$9,IF(A3=Alapadatok!$A$10,$L$10,IF(A3=Alapadatok!$A$11,$L$11,IF(A3=Alapadatok!$A$12,$L$12,IF(A3=Alapadatok!$A$13,$L$13,IF(A3=Alapadatok!$A$14,$L$14,IF(A3=Alapadatok!$A$15,$L$15,IF(A3=Alapadatok!$A$16,$L$16,IF(A3=Alapadatok!$A$17,$L$17,IF(A3=Alapadatok!$A$18,$L$18,IF(A3=Alapadatok!$A$19,$L$19,IF(A3=Alapadatok!$A$20,$L$20,IF(A3=Alapadatok!$A$21,$L$21,IF(A3=Alapadatok!$A$22,$L$22,IF(A3=Alapadatok!$A$23,$L$23,IF(A3=Alapadatok!$A$24,$L$24,IF(A3=Alapadatok!$A$25,$L$25,IF(A3=Alapadatok!$A$26,$L$26,IF(A3=Alapadatok!$A$27,$L$27,IF(A3=Alapadatok!$A$28,$L$28,IF(A3=Alapadatok!$A$29,$L$29,""))))))))))))))))))))))))))))</f>
        <v>1.3333333333333333</v>
      </c>
      <c r="D3" s="70">
        <f>IF(A3=Alapadatok!$A$2,$M$2,IF(A3=Alapadatok!$A$3,$M$3,IF(A3=Alapadatok!$A$4,$M$4,IF(A3=Alapadatok!$A$5,$M$5,IF(A3=Alapadatok!$A$6,$M$6,IF(A3=Alapadatok!$A$7,$M$7,IF(A3=Alapadatok!$A$8,$M$8,IF(A3=Alapadatok!$A$9,$M$9,IF(A3=Alapadatok!$A$10,$M$10,IF(A3=Alapadatok!$A$11,$M$11,IF(A3=Alapadatok!$A$12,$M$12,IF(A3=Alapadatok!$A$13,$M$13,IF(A3=Alapadatok!$A$14,$M$14,IF(A3=Alapadatok!$A$15,$M$15,IF(A3=Alapadatok!$A$16,$M$16,IF(A3=Alapadatok!$A$17,$M$17,IF(A3=Alapadatok!$A$18,$M$18,IF(A3=Alapadatok!$A$19,$M$19,IF(A3=Alapadatok!$A$20,$M$20,IF(A3=Alapadatok!$A$21,$M$21,IF(A3=Alapadatok!$A$22,$M$22,IF(A3=Alapadatok!$A$23,$M$23,IF(A3=Alapadatok!$A$24,$M$24,IF(A3=Alapadatok!$A$25,$M$25,IF(A3=Alapadatok!$A$26,$M$26,IF(A3=Alapadatok!$A$27,$M$27,IF(A3=Alapadatok!$A$28,$M$28,IF(A3=Alapadatok!$A$29,$M$29,""))))))))))))))))))))))))))))</f>
        <v>3.5</v>
      </c>
      <c r="E3" s="70">
        <f>IF(A3=Alapadatok!$A$2,$N$2,IF(A3=Alapadatok!$A$3,$N$3,IF(A3=Alapadatok!$A$4,$N$4,IF(A3=Alapadatok!$A$5,$N$5,IF(A3=Alapadatok!$A$6,$N$6,IF(A3=Alapadatok!$A$7,$N$7,IF(A3=Alapadatok!$A$8,$N$8,IF(A3=Alapadatok!$A$9,$N$9,IF(A3=Alapadatok!$A$10,$N$10,IF(A3=Alapadatok!$A$11,$N$11,IF(A3=Alapadatok!$A$12,$N$12,IF(A3=Alapadatok!$A$13,$N$13,IF(A3=Alapadatok!$A$14,$N$14,IF(A3=Alapadatok!$A$15,$N$15,IF(A3=Alapadatok!$A$16,$N$16,IF(A3=Alapadatok!$A$17,$N$17,IF(A3=Alapadatok!$A$18,$N$18,IF(A3=Alapadatok!$A$19,$N$19,IF(A3=Alapadatok!$A$20,$N$20,IF(A3=Alapadatok!$A$21,$N$21,IF(A3=Alapadatok!$A$22,$N$22,IF(A3=Alapadatok!$A$23,$N$23,IF(A3=Alapadatok!$A$24,$N$24,IF(A3=Alapadatok!$A$25,$N$25,IF(A3=Alapadatok!$A$26,$N$26,IF(A3=Alapadatok!$A$27,$N$27,IF(A3=Alapadatok!$A$28,$N$28,IF(A3=Alapadatok!$A$29,$N$29,""))))))))))))))))))))))))))))</f>
        <v>2</v>
      </c>
      <c r="F3" s="70">
        <f>IF(A3=Alapadatok!$A$2,$O$2,IF(A3=Alapadatok!$A$3,$O$3,IF(A3=Alapadatok!$A$4,$O$4,IF(A3=Alapadatok!$A$5,$O$5,IF(A3=Alapadatok!$A$6,$O$6,IF(A3=Alapadatok!$A$7,$O$7,IF(A3=Alapadatok!$A$8,$O$8,IF(A3=Alapadatok!$A$9,$O$9,IF(A3=Alapadatok!$A$10,$O$10,IF(A3=Alapadatok!$A$11,$O$11,IF(A3=Alapadatok!$A$12,$O$12,IF(A3=Alapadatok!$A$13,$O$13,IF(A3=Alapadatok!$A$14,$O$14,IF(A3=Alapadatok!$A$15,$O$15,IF(A3=Alapadatok!$A$16,$O$16,IF(A3=Alapadatok!$A$17,$O$17,IF(A3=Alapadatok!$A$18,$O$18,IF(A3=Alapadatok!$A$19,$O$19,IF(A3=Alapadatok!$A$20,$O$20,IF(A3=Alapadatok!$A$21,$O$21,IF(A3=Alapadatok!$A$22,$O$22,IF(A3=Alapadatok!$A$23,$O$23,IF(A3=Alapadatok!$A$24,$O$24,IF(A3=Alapadatok!$A$25,$O$25,IF(A3=Alapadatok!$A$26,$O$26,IF(A3=Alapadatok!$A$27,$O$27,IF(A3=Alapadatok!$A$28,$O$28,IF(A3=Alapadatok!$A$29,$O$29,""))))))))))))))))))))))))))))</f>
        <v>2</v>
      </c>
      <c r="G3" s="70">
        <f>IF(A3=Alapadatok!$A$2,$P$2,IF(A3=Alapadatok!$A$3,$P$3,IF(A3=Alapadatok!$A$4,$P$4,IF(A3=Alapadatok!$A$5,$P$5,IF(A3=Alapadatok!$A$6,$P$6,IF(A3=Alapadatok!$A$7,$P$7,IF(A3=Alapadatok!$A$8,$P$8,IF(A3=Alapadatok!$A$9,$P$9,IF(A3=Alapadatok!$A$10,$P$10,IF(A3=Alapadatok!$A$11,$P$11,IF(A3=Alapadatok!$A$12,$P$12,IF(A3=Alapadatok!$A$13,$P$13,IF(A3=Alapadatok!$A$14,$P$14,IF(A3=Alapadatok!$A$15,$P$15,IF(A3=Alapadatok!$A$16,$P$16,IF(A3=Alapadatok!$A$17,$P$17,IF(A3=Alapadatok!$A$18,$P$18,IF(A3=Alapadatok!$A$19,$P$19,IF(A3=Alapadatok!$A$20,$P$20,IF(A3=Alapadatok!$A$21,$P$21,IF(A3=Alapadatok!$A$22,$P$22,IF(A3=Alapadatok!$A$23,$P$23,IF(A3=Alapadatok!$A$24,$P$24,IF(A3=Alapadatok!$A$25,$P$25,IF(A3=Alapadatok!$A$26,$P$26,IF(A3=Alapadatok!$A$27,$P$27,IF(A3=Alapadatok!$A$28,$P$28,IF(A3=Alapadatok!$A$29,$P$29,""))))))))))))))))))))))))))))</f>
        <v>3</v>
      </c>
      <c r="J3" s="76" t="str">
        <f>Alapadatok!A3</f>
        <v>R.G.</v>
      </c>
      <c r="K3" s="111">
        <f>0.5*Table2462[[#This Row],[3RM Padon nyomás (össz.)]]+0.5*Table2462[[#This Row],[3RM Egylábas deadlift (össz.)]]</f>
        <v>3</v>
      </c>
      <c r="L3" s="111">
        <f>(Table2462[[#This Row],[VO2max]]+Table2462[[#This Row],[RHR]]+Table2462[[#This Row],[HRR]])/3</f>
        <v>1.3333333333333333</v>
      </c>
      <c r="M3" s="111">
        <f>0.5*Table2462[[#This Row],[Max. fekvőtámasz]]+0.5*Table2462[[#This Row],[Max. guggolás]]</f>
        <v>3.5</v>
      </c>
      <c r="N3" s="111">
        <f>(Table2462[[#This Row],[Súlypontemelkedés]]+Table2462[[#This Row],[10 mp fekvőtámasz]])/2</f>
        <v>2</v>
      </c>
      <c r="O3" s="111">
        <f>(Table2462[[#This Row],[3x Súlypontemelkedés]]+Table2462[[#This Row],[3x 10 mp fekvőtámasz]])/2</f>
        <v>2</v>
      </c>
      <c r="P3" s="111">
        <f>Table2462[[#This Row],[FMS]]</f>
        <v>3</v>
      </c>
    </row>
    <row r="4" spans="1:16" x14ac:dyDescent="0.2">
      <c r="A4" s="77" t="s">
        <v>216</v>
      </c>
      <c r="B4" s="70">
        <f>IF(A4=Alapadatok!$A$2,$K$2,IF(A4=Alapadatok!$A$3,$K$3,IF(A4=Alapadatok!$A$4,$K$4,IF(A4=Alapadatok!$A$5,$K$5,IF(A4=Alapadatok!$A$6,$K$6,IF(A4=Alapadatok!$A$7,$K$7,IF(A4=Alapadatok!$A$8,$K$8,IF(A4=Alapadatok!$A$9,$K$9,IF(A4=Alapadatok!$A$10,$K$10,IF(A4=Alapadatok!$A$11,$K$11,IF(A4=Alapadatok!$A$12,$K$12,IF(A4=Alapadatok!$A$13,$K$13,IF(A4=Alapadatok!$A$14,$K$14,IF(A4=Alapadatok!$A$15,$K$15,IF(A4=Alapadatok!$A$16,$K$16,IF(A4=Alapadatok!$A$17,$K$17,IF(A4=Alapadatok!$A$18,$K$18,IF(A4=Alapadatok!$A$19,$K$19,IF(A4=Alapadatok!$A$20,$K$20,IF(A4=Alapadatok!$A$21,$K$21,IF(A4=Alapadatok!$A$22,$K$22,IF(A4=Alapadatok!$A$23,$K$23,IF(A4=Alapadatok!$A$24,$K$24,IF(A4=Alapadatok!$A$25,$K$25,IF(A4=Alapadatok!$A$26,$K$26,IF(A4=Alapadatok!$A$27,$K$27,IF(A4=Alapadatok!$A$28,$K$28,IF(A4=Alapadatok!$A$29,$K$29,""))))))))))))))))))))))))))))</f>
        <v>2</v>
      </c>
      <c r="C4" s="70">
        <f>IF(A4=Alapadatok!$A$2,$L$2,IF(A4=Alapadatok!$A$3,$L$3,IF(A4=Alapadatok!$A$4,$L$4,IF(A4=Alapadatok!$A$5,$L$5,IF(A4=Alapadatok!$A$6,$L$6,IF(A4=Alapadatok!$A$7,$L$7,IF(A4=Alapadatok!$A$8,$L$8,IF(A4=Alapadatok!$A$9,$L$9,IF(A4=Alapadatok!$A$10,$L$10,IF(A4=Alapadatok!$A$11,$L$11,IF(A4=Alapadatok!$A$12,$L$12,IF(A4=Alapadatok!$A$13,$L$13,IF(A4=Alapadatok!$A$14,$L$14,IF(A4=Alapadatok!$A$15,$L$15,IF(A4=Alapadatok!$A$16,$L$16,IF(A4=Alapadatok!$A$17,$L$17,IF(A4=Alapadatok!$A$18,$L$18,IF(A4=Alapadatok!$A$19,$L$19,IF(A4=Alapadatok!$A$20,$L$20,IF(A4=Alapadatok!$A$21,$L$21,IF(A4=Alapadatok!$A$22,$L$22,IF(A4=Alapadatok!$A$23,$L$23,IF(A4=Alapadatok!$A$24,$L$24,IF(A4=Alapadatok!$A$25,$L$25,IF(A4=Alapadatok!$A$26,$L$26,IF(A4=Alapadatok!$A$27,$L$27,IF(A4=Alapadatok!$A$28,$L$28,IF(A4=Alapadatok!$A$29,$L$29,""))))))))))))))))))))))))))))</f>
        <v>2.3333333333333335</v>
      </c>
      <c r="D4" s="70">
        <f>IF(A4=Alapadatok!$A$2,$M$2,IF(A4=Alapadatok!$A$3,$M$3,IF(A4=Alapadatok!$A$4,$M$4,IF(A4=Alapadatok!$A$5,$M$5,IF(A4=Alapadatok!$A$6,$M$6,IF(A4=Alapadatok!$A$7,$M$7,IF(A4=Alapadatok!$A$8,$M$8,IF(A4=Alapadatok!$A$9,$M$9,IF(A4=Alapadatok!$A$10,$M$10,IF(A4=Alapadatok!$A$11,$M$11,IF(A4=Alapadatok!$A$12,$M$12,IF(A4=Alapadatok!$A$13,$M$13,IF(A4=Alapadatok!$A$14,$M$14,IF(A4=Alapadatok!$A$15,$M$15,IF(A4=Alapadatok!$A$16,$M$16,IF(A4=Alapadatok!$A$17,$M$17,IF(A4=Alapadatok!$A$18,$M$18,IF(A4=Alapadatok!$A$19,$M$19,IF(A4=Alapadatok!$A$20,$M$20,IF(A4=Alapadatok!$A$21,$M$21,IF(A4=Alapadatok!$A$22,$M$22,IF(A4=Alapadatok!$A$23,$M$23,IF(A4=Alapadatok!$A$24,$M$24,IF(A4=Alapadatok!$A$25,$M$25,IF(A4=Alapadatok!$A$26,$M$26,IF(A4=Alapadatok!$A$27,$M$27,IF(A4=Alapadatok!$A$28,$M$28,IF(A4=Alapadatok!$A$29,$M$29,""))))))))))))))))))))))))))))</f>
        <v>3</v>
      </c>
      <c r="E4" s="70">
        <f>IF(A4=Alapadatok!$A$2,$N$2,IF(A4=Alapadatok!$A$3,$N$3,IF(A4=Alapadatok!$A$4,$N$4,IF(A4=Alapadatok!$A$5,$N$5,IF(A4=Alapadatok!$A$6,$N$6,IF(A4=Alapadatok!$A$7,$N$7,IF(A4=Alapadatok!$A$8,$N$8,IF(A4=Alapadatok!$A$9,$N$9,IF(A4=Alapadatok!$A$10,$N$10,IF(A4=Alapadatok!$A$11,$N$11,IF(A4=Alapadatok!$A$12,$N$12,IF(A4=Alapadatok!$A$13,$N$13,IF(A4=Alapadatok!$A$14,$N$14,IF(A4=Alapadatok!$A$15,$N$15,IF(A4=Alapadatok!$A$16,$N$16,IF(A4=Alapadatok!$A$17,$N$17,IF(A4=Alapadatok!$A$18,$N$18,IF(A4=Alapadatok!$A$19,$N$19,IF(A4=Alapadatok!$A$20,$N$20,IF(A4=Alapadatok!$A$21,$N$21,IF(A4=Alapadatok!$A$22,$N$22,IF(A4=Alapadatok!$A$23,$N$23,IF(A4=Alapadatok!$A$24,$N$24,IF(A4=Alapadatok!$A$25,$N$25,IF(A4=Alapadatok!$A$26,$N$26,IF(A4=Alapadatok!$A$27,$N$27,IF(A4=Alapadatok!$A$28,$N$28,IF(A4=Alapadatok!$A$29,$N$29,""))))))))))))))))))))))))))))</f>
        <v>1.5</v>
      </c>
      <c r="F4" s="70">
        <f>IF(A4=Alapadatok!$A$2,$O$2,IF(A4=Alapadatok!$A$3,$O$3,IF(A4=Alapadatok!$A$4,$O$4,IF(A4=Alapadatok!$A$5,$O$5,IF(A4=Alapadatok!$A$6,$O$6,IF(A4=Alapadatok!$A$7,$O$7,IF(A4=Alapadatok!$A$8,$O$8,IF(A4=Alapadatok!$A$9,$O$9,IF(A4=Alapadatok!$A$10,$O$10,IF(A4=Alapadatok!$A$11,$O$11,IF(A4=Alapadatok!$A$12,$O$12,IF(A4=Alapadatok!$A$13,$O$13,IF(A4=Alapadatok!$A$14,$O$14,IF(A4=Alapadatok!$A$15,$O$15,IF(A4=Alapadatok!$A$16,$O$16,IF(A4=Alapadatok!$A$17,$O$17,IF(A4=Alapadatok!$A$18,$O$18,IF(A4=Alapadatok!$A$19,$O$19,IF(A4=Alapadatok!$A$20,$O$20,IF(A4=Alapadatok!$A$21,$O$21,IF(A4=Alapadatok!$A$22,$O$22,IF(A4=Alapadatok!$A$23,$O$23,IF(A4=Alapadatok!$A$24,$O$24,IF(A4=Alapadatok!$A$25,$O$25,IF(A4=Alapadatok!$A$26,$O$26,IF(A4=Alapadatok!$A$27,$O$27,IF(A4=Alapadatok!$A$28,$O$28,IF(A4=Alapadatok!$A$29,$O$29,""))))))))))))))))))))))))))))</f>
        <v>1.5</v>
      </c>
      <c r="G4" s="70">
        <f>IF(A4=Alapadatok!$A$2,$P$2,IF(A4=Alapadatok!$A$3,$P$3,IF(A4=Alapadatok!$A$4,$P$4,IF(A4=Alapadatok!$A$5,$P$5,IF(A4=Alapadatok!$A$6,$P$6,IF(A4=Alapadatok!$A$7,$P$7,IF(A4=Alapadatok!$A$8,$P$8,IF(A4=Alapadatok!$A$9,$P$9,IF(A4=Alapadatok!$A$10,$P$10,IF(A4=Alapadatok!$A$11,$P$11,IF(A4=Alapadatok!$A$12,$P$12,IF(A4=Alapadatok!$A$13,$P$13,IF(A4=Alapadatok!$A$14,$P$14,IF(A4=Alapadatok!$A$15,$P$15,IF(A4=Alapadatok!$A$16,$P$16,IF(A4=Alapadatok!$A$17,$P$17,IF(A4=Alapadatok!$A$18,$P$18,IF(A4=Alapadatok!$A$19,$P$19,IF(A4=Alapadatok!$A$20,$P$20,IF(A4=Alapadatok!$A$21,$P$21,IF(A4=Alapadatok!$A$22,$P$22,IF(A4=Alapadatok!$A$23,$P$23,IF(A4=Alapadatok!$A$24,$P$24,IF(A4=Alapadatok!$A$25,$P$25,IF(A4=Alapadatok!$A$26,$P$26,IF(A4=Alapadatok!$A$27,$P$27,IF(A4=Alapadatok!$A$28,$P$28,IF(A4=Alapadatok!$A$29,$P$29,""))))))))))))))))))))))))))))</f>
        <v>2</v>
      </c>
      <c r="J4" s="76" t="str">
        <f>Alapadatok!A4</f>
        <v>P.N.</v>
      </c>
      <c r="K4" s="111">
        <f>0.5*Table2462[[#This Row],[3RM Padon nyomás (össz.)]]+0.5*Table2462[[#This Row],[3RM Egylábas deadlift (össz.)]]</f>
        <v>2</v>
      </c>
      <c r="L4" s="111">
        <f>(Table2462[[#This Row],[VO2max]]+Table2462[[#This Row],[RHR]]+Table2462[[#This Row],[HRR]])/3</f>
        <v>2.3333333333333335</v>
      </c>
      <c r="M4" s="111">
        <f>0.5*Table2462[[#This Row],[Max. fekvőtámasz]]+0.5*Table2462[[#This Row],[Max. guggolás]]</f>
        <v>3</v>
      </c>
      <c r="N4" s="111">
        <f>(Table2462[[#This Row],[Súlypontemelkedés]]+Table2462[[#This Row],[10 mp fekvőtámasz]])/2</f>
        <v>1.5</v>
      </c>
      <c r="O4" s="111">
        <f>(Table2462[[#This Row],[3x Súlypontemelkedés]]+Table2462[[#This Row],[3x 10 mp fekvőtámasz]])/2</f>
        <v>1.5</v>
      </c>
      <c r="P4" s="111">
        <f>Table2462[[#This Row],[FMS]]</f>
        <v>2</v>
      </c>
    </row>
    <row r="5" spans="1:16" x14ac:dyDescent="0.2">
      <c r="A5" s="77" t="s">
        <v>218</v>
      </c>
      <c r="B5" s="70">
        <f>IF(A5=Alapadatok!$A$2,$K$2,IF(A5=Alapadatok!$A$3,$K$3,IF(A5=Alapadatok!$A$4,$K$4,IF(A5=Alapadatok!$A$5,$K$5,IF(A5=Alapadatok!$A$6,$K$6,IF(A5=Alapadatok!$A$7,$K$7,IF(A5=Alapadatok!$A$8,$K$8,IF(A5=Alapadatok!$A$9,$K$9,IF(A5=Alapadatok!$A$10,$K$10,IF(A5=Alapadatok!$A$11,$K$11,IF(A5=Alapadatok!$A$12,$K$12,IF(A5=Alapadatok!$A$13,$K$13,IF(A5=Alapadatok!$A$14,$K$14,IF(A5=Alapadatok!$A$15,$K$15,IF(A5=Alapadatok!$A$16,$K$16,IF(A5=Alapadatok!$A$17,$K$17,IF(A5=Alapadatok!$A$18,$K$18,IF(A5=Alapadatok!$A$19,$K$19,IF(A5=Alapadatok!$A$20,$K$20,IF(A5=Alapadatok!$A$21,$K$21,IF(A5=Alapadatok!$A$22,$K$22,IF(A5=Alapadatok!$A$23,$K$23,IF(A5=Alapadatok!$A$24,$K$24,IF(A5=Alapadatok!$A$25,$K$25,IF(A5=Alapadatok!$A$26,$K$26,IF(A5=Alapadatok!$A$27,$K$27,IF(A5=Alapadatok!$A$28,$K$28,IF(A5=Alapadatok!$A$29,$K$29,""))))))))))))))))))))))))))))</f>
        <v>2</v>
      </c>
      <c r="C5" s="70">
        <f>IF(A5=Alapadatok!$A$2,$L$2,IF(A5=Alapadatok!$A$3,$L$3,IF(A5=Alapadatok!$A$4,$L$4,IF(A5=Alapadatok!$A$5,$L$5,IF(A5=Alapadatok!$A$6,$L$6,IF(A5=Alapadatok!$A$7,$L$7,IF(A5=Alapadatok!$A$8,$L$8,IF(A5=Alapadatok!$A$9,$L$9,IF(A5=Alapadatok!$A$10,$L$10,IF(A5=Alapadatok!$A$11,$L$11,IF(A5=Alapadatok!$A$12,$L$12,IF(A5=Alapadatok!$A$13,$L$13,IF(A5=Alapadatok!$A$14,$L$14,IF(A5=Alapadatok!$A$15,$L$15,IF(A5=Alapadatok!$A$16,$L$16,IF(A5=Alapadatok!$A$17,$L$17,IF(A5=Alapadatok!$A$18,$L$18,IF(A5=Alapadatok!$A$19,$L$19,IF(A5=Alapadatok!$A$20,$L$20,IF(A5=Alapadatok!$A$21,$L$21,IF(A5=Alapadatok!$A$22,$L$22,IF(A5=Alapadatok!$A$23,$L$23,IF(A5=Alapadatok!$A$24,$L$24,IF(A5=Alapadatok!$A$25,$L$25,IF(A5=Alapadatok!$A$26,$L$26,IF(A5=Alapadatok!$A$27,$L$27,IF(A5=Alapadatok!$A$28,$L$28,IF(A5=Alapadatok!$A$29,$L$29,""))))))))))))))))))))))))))))</f>
        <v>1</v>
      </c>
      <c r="D5" s="70">
        <f>IF(A5=Alapadatok!$A$2,$M$2,IF(A5=Alapadatok!$A$3,$M$3,IF(A5=Alapadatok!$A$4,$M$4,IF(A5=Alapadatok!$A$5,$M$5,IF(A5=Alapadatok!$A$6,$M$6,IF(A5=Alapadatok!$A$7,$M$7,IF(A5=Alapadatok!$A$8,$M$8,IF(A5=Alapadatok!$A$9,$M$9,IF(A5=Alapadatok!$A$10,$M$10,IF(A5=Alapadatok!$A$11,$M$11,IF(A5=Alapadatok!$A$12,$M$12,IF(A5=Alapadatok!$A$13,$M$13,IF(A5=Alapadatok!$A$14,$M$14,IF(A5=Alapadatok!$A$15,$M$15,IF(A5=Alapadatok!$A$16,$M$16,IF(A5=Alapadatok!$A$17,$M$17,IF(A5=Alapadatok!$A$18,$M$18,IF(A5=Alapadatok!$A$19,$M$19,IF(A5=Alapadatok!$A$20,$M$20,IF(A5=Alapadatok!$A$21,$M$21,IF(A5=Alapadatok!$A$22,$M$22,IF(A5=Alapadatok!$A$23,$M$23,IF(A5=Alapadatok!$A$24,$M$24,IF(A5=Alapadatok!$A$25,$M$25,IF(A5=Alapadatok!$A$26,$M$26,IF(A5=Alapadatok!$A$27,$M$27,IF(A5=Alapadatok!$A$28,$M$28,IF(A5=Alapadatok!$A$29,$M$29,""))))))))))))))))))))))))))))</f>
        <v>3</v>
      </c>
      <c r="E5" s="70">
        <f>IF(A5=Alapadatok!$A$2,$N$2,IF(A5=Alapadatok!$A$3,$N$3,IF(A5=Alapadatok!$A$4,$N$4,IF(A5=Alapadatok!$A$5,$N$5,IF(A5=Alapadatok!$A$6,$N$6,IF(A5=Alapadatok!$A$7,$N$7,IF(A5=Alapadatok!$A$8,$N$8,IF(A5=Alapadatok!$A$9,$N$9,IF(A5=Alapadatok!$A$10,$N$10,IF(A5=Alapadatok!$A$11,$N$11,IF(A5=Alapadatok!$A$12,$N$12,IF(A5=Alapadatok!$A$13,$N$13,IF(A5=Alapadatok!$A$14,$N$14,IF(A5=Alapadatok!$A$15,$N$15,IF(A5=Alapadatok!$A$16,$N$16,IF(A5=Alapadatok!$A$17,$N$17,IF(A5=Alapadatok!$A$18,$N$18,IF(A5=Alapadatok!$A$19,$N$19,IF(A5=Alapadatok!$A$20,$N$20,IF(A5=Alapadatok!$A$21,$N$21,IF(A5=Alapadatok!$A$22,$N$22,IF(A5=Alapadatok!$A$23,$N$23,IF(A5=Alapadatok!$A$24,$N$24,IF(A5=Alapadatok!$A$25,$N$25,IF(A5=Alapadatok!$A$26,$N$26,IF(A5=Alapadatok!$A$27,$N$27,IF(A5=Alapadatok!$A$28,$N$28,IF(A5=Alapadatok!$A$29,$N$29,""))))))))))))))))))))))))))))</f>
        <v>2.5</v>
      </c>
      <c r="F5" s="70">
        <f>IF(A5=Alapadatok!$A$2,$O$2,IF(A5=Alapadatok!$A$3,$O$3,IF(A5=Alapadatok!$A$4,$O$4,IF(A5=Alapadatok!$A$5,$O$5,IF(A5=Alapadatok!$A$6,$O$6,IF(A5=Alapadatok!$A$7,$O$7,IF(A5=Alapadatok!$A$8,$O$8,IF(A5=Alapadatok!$A$9,$O$9,IF(A5=Alapadatok!$A$10,$O$10,IF(A5=Alapadatok!$A$11,$O$11,IF(A5=Alapadatok!$A$12,$O$12,IF(A5=Alapadatok!$A$13,$O$13,IF(A5=Alapadatok!$A$14,$O$14,IF(A5=Alapadatok!$A$15,$O$15,IF(A5=Alapadatok!$A$16,$O$16,IF(A5=Alapadatok!$A$17,$O$17,IF(A5=Alapadatok!$A$18,$O$18,IF(A5=Alapadatok!$A$19,$O$19,IF(A5=Alapadatok!$A$20,$O$20,IF(A5=Alapadatok!$A$21,$O$21,IF(A5=Alapadatok!$A$22,$O$22,IF(A5=Alapadatok!$A$23,$O$23,IF(A5=Alapadatok!$A$24,$O$24,IF(A5=Alapadatok!$A$25,$O$25,IF(A5=Alapadatok!$A$26,$O$26,IF(A5=Alapadatok!$A$27,$O$27,IF(A5=Alapadatok!$A$28,$O$28,IF(A5=Alapadatok!$A$29,$O$29,""))))))))))))))))))))))))))))</f>
        <v>2</v>
      </c>
      <c r="G5" s="70">
        <f>IF(A5=Alapadatok!$A$2,$P$2,IF(A5=Alapadatok!$A$3,$P$3,IF(A5=Alapadatok!$A$4,$P$4,IF(A5=Alapadatok!$A$5,$P$5,IF(A5=Alapadatok!$A$6,$P$6,IF(A5=Alapadatok!$A$7,$P$7,IF(A5=Alapadatok!$A$8,$P$8,IF(A5=Alapadatok!$A$9,$P$9,IF(A5=Alapadatok!$A$10,$P$10,IF(A5=Alapadatok!$A$11,$P$11,IF(A5=Alapadatok!$A$12,$P$12,IF(A5=Alapadatok!$A$13,$P$13,IF(A5=Alapadatok!$A$14,$P$14,IF(A5=Alapadatok!$A$15,$P$15,IF(A5=Alapadatok!$A$16,$P$16,IF(A5=Alapadatok!$A$17,$P$17,IF(A5=Alapadatok!$A$18,$P$18,IF(A5=Alapadatok!$A$19,$P$19,IF(A5=Alapadatok!$A$20,$P$20,IF(A5=Alapadatok!$A$21,$P$21,IF(A5=Alapadatok!$A$22,$P$22,IF(A5=Alapadatok!$A$23,$P$23,IF(A5=Alapadatok!$A$24,$P$24,IF(A5=Alapadatok!$A$25,$P$25,IF(A5=Alapadatok!$A$26,$P$26,IF(A5=Alapadatok!$A$27,$P$27,IF(A5=Alapadatok!$A$28,$P$28,IF(A5=Alapadatok!$A$29,$P$29,""))))))))))))))))))))))))))))</f>
        <v>1</v>
      </c>
      <c r="J5" s="76" t="str">
        <f>Alapadatok!A5</f>
        <v>R.L</v>
      </c>
      <c r="K5" s="111">
        <f>0.5*Table2462[[#This Row],[3RM Padon nyomás (össz.)]]+0.5*Table2462[[#This Row],[3RM Egylábas deadlift (össz.)]]</f>
        <v>2</v>
      </c>
      <c r="L5" s="111">
        <f>(Table2462[[#This Row],[VO2max]]+Table2462[[#This Row],[RHR]]+Table2462[[#This Row],[HRR]])/3</f>
        <v>1</v>
      </c>
      <c r="M5" s="111">
        <f>0.5*Table2462[[#This Row],[Max. fekvőtámasz]]+0.5*Table2462[[#This Row],[Max. guggolás]]</f>
        <v>3</v>
      </c>
      <c r="N5" s="111">
        <f>(Table2462[[#This Row],[Súlypontemelkedés]]+Table2462[[#This Row],[10 mp fekvőtámasz]])/2</f>
        <v>2.5</v>
      </c>
      <c r="O5" s="111">
        <f>(Table2462[[#This Row],[3x Súlypontemelkedés]]+Table2462[[#This Row],[3x 10 mp fekvőtámasz]])/2</f>
        <v>2</v>
      </c>
      <c r="P5" s="111">
        <f>Table2462[[#This Row],[FMS]]</f>
        <v>1</v>
      </c>
    </row>
    <row r="6" spans="1:16" x14ac:dyDescent="0.2">
      <c r="A6" s="77"/>
      <c r="B6" s="70" t="e">
        <f>IF(A6=Alapadatok!$A$2,$K$2,IF(A6=Alapadatok!$A$3,$K$3,IF(A6=Alapadatok!$A$4,$K$4,IF(A6=Alapadatok!$A$5,$K$5,IF(A6=Alapadatok!$A$6,$K$6,IF(A6=Alapadatok!$A$7,$K$7,IF(A6=Alapadatok!$A$8,$K$8,IF(A6=Alapadatok!$A$9,$K$9,IF(A6=Alapadatok!$A$10,$K$10,IF(A6=Alapadatok!$A$11,$K$11,IF(A6=Alapadatok!$A$12,$K$12,IF(A6=Alapadatok!$A$13,$K$13,IF(A6=Alapadatok!$A$14,$K$14,IF(A6=Alapadatok!$A$15,$K$15,IF(A6=Alapadatok!$A$16,$K$16,IF(A6=Alapadatok!$A$17,$K$17,IF(A6=Alapadatok!$A$18,$K$18,IF(A6=Alapadatok!$A$19,$K$19,IF(A6=Alapadatok!$A$20,$K$20,IF(A6=Alapadatok!$A$21,$K$21,IF(A6=Alapadatok!$A$22,$K$22,IF(A6=Alapadatok!$A$23,$K$23,IF(A6=Alapadatok!$A$24,$K$24,IF(A6=Alapadatok!$A$25,$K$25,IF(A6=Alapadatok!$A$26,$K$26,IF(A6=Alapadatok!$A$27,$K$27,IF(A6=Alapadatok!$A$28,$K$28,IF(A6=Alapadatok!$A$29,$K$29,""))))))))))))))))))))))))))))</f>
        <v>#VALUE!</v>
      </c>
      <c r="C6" s="70" t="e">
        <f>IF(A6=Alapadatok!$A$2,$L$2,IF(A6=Alapadatok!$A$3,$L$3,IF(A6=Alapadatok!$A$4,$L$4,IF(A6=Alapadatok!$A$5,$L$5,IF(A6=Alapadatok!$A$6,$L$6,IF(A6=Alapadatok!$A$7,$L$7,IF(A6=Alapadatok!$A$8,$L$8,IF(A6=Alapadatok!$A$9,$L$9,IF(A6=Alapadatok!$A$10,$L$10,IF(A6=Alapadatok!$A$11,$L$11,IF(A6=Alapadatok!$A$12,$L$12,IF(A6=Alapadatok!$A$13,$L$13,IF(A6=Alapadatok!$A$14,$L$14,IF(A6=Alapadatok!$A$15,$L$15,IF(A6=Alapadatok!$A$16,$L$16,IF(A6=Alapadatok!$A$17,$L$17,IF(A6=Alapadatok!$A$18,$L$18,IF(A6=Alapadatok!$A$19,$L$19,IF(A6=Alapadatok!$A$20,$L$20,IF(A6=Alapadatok!$A$21,$L$21,IF(A6=Alapadatok!$A$22,$L$22,IF(A6=Alapadatok!$A$23,$L$23,IF(A6=Alapadatok!$A$24,$L$24,IF(A6=Alapadatok!$A$25,$L$25,IF(A6=Alapadatok!$A$26,$L$26,IF(A6=Alapadatok!$A$27,$L$27,IF(A6=Alapadatok!$A$28,$L$28,IF(A6=Alapadatok!$A$29,$L$29,""))))))))))))))))))))))))))))</f>
        <v>#VALUE!</v>
      </c>
      <c r="D6" s="70" t="e">
        <f>IF(A6=Alapadatok!$A$2,$M$2,IF(A6=Alapadatok!$A$3,$M$3,IF(A6=Alapadatok!$A$4,$M$4,IF(A6=Alapadatok!$A$5,$M$5,IF(A6=Alapadatok!$A$6,$M$6,IF(A6=Alapadatok!$A$7,$M$7,IF(A6=Alapadatok!$A$8,$M$8,IF(A6=Alapadatok!$A$9,$M$9,IF(A6=Alapadatok!$A$10,$M$10,IF(A6=Alapadatok!$A$11,$M$11,IF(A6=Alapadatok!$A$12,$M$12,IF(A6=Alapadatok!$A$13,$M$13,IF(A6=Alapadatok!$A$14,$M$14,IF(A6=Alapadatok!$A$15,$M$15,IF(A6=Alapadatok!$A$16,$M$16,IF(A6=Alapadatok!$A$17,$M$17,IF(A6=Alapadatok!$A$18,$M$18,IF(A6=Alapadatok!$A$19,$M$19,IF(A6=Alapadatok!$A$20,$M$20,IF(A6=Alapadatok!$A$21,$M$21,IF(A6=Alapadatok!$A$22,$M$22,IF(A6=Alapadatok!$A$23,$M$23,IF(A6=Alapadatok!$A$24,$M$24,IF(A6=Alapadatok!$A$25,$M$25,IF(A6=Alapadatok!$A$26,$M$26,IF(A6=Alapadatok!$A$27,$M$27,IF(A6=Alapadatok!$A$28,$M$28,IF(A6=Alapadatok!$A$29,$M$29,""))))))))))))))))))))))))))))</f>
        <v>#VALUE!</v>
      </c>
      <c r="E6" s="70" t="e">
        <f>IF(A6=Alapadatok!$A$2,$N$2,IF(A6=Alapadatok!$A$3,$N$3,IF(A6=Alapadatok!$A$4,$N$4,IF(A6=Alapadatok!$A$5,$N$5,IF(A6=Alapadatok!$A$6,$N$6,IF(A6=Alapadatok!$A$7,$N$7,IF(A6=Alapadatok!$A$8,$N$8,IF(A6=Alapadatok!$A$9,$N$9,IF(A6=Alapadatok!$A$10,$N$10,IF(A6=Alapadatok!$A$11,$N$11,IF(A6=Alapadatok!$A$12,$N$12,IF(A6=Alapadatok!$A$13,$N$13,IF(A6=Alapadatok!$A$14,$N$14,IF(A6=Alapadatok!$A$15,$N$15,IF(A6=Alapadatok!$A$16,$N$16,IF(A6=Alapadatok!$A$17,$N$17,IF(A6=Alapadatok!$A$18,$N$18,IF(A6=Alapadatok!$A$19,$N$19,IF(A6=Alapadatok!$A$20,$N$20,IF(A6=Alapadatok!$A$21,$N$21,IF(A6=Alapadatok!$A$22,$N$22,IF(A6=Alapadatok!$A$23,$N$23,IF(A6=Alapadatok!$A$24,$N$24,IF(A6=Alapadatok!$A$25,$N$25,IF(A6=Alapadatok!$A$26,$N$26,IF(A6=Alapadatok!$A$27,$N$27,IF(A6=Alapadatok!$A$28,$N$28,IF(A6=Alapadatok!$A$29,$N$29,""))))))))))))))))))))))))))))</f>
        <v>#VALUE!</v>
      </c>
      <c r="F6" s="70" t="e">
        <f>IF(A6=Alapadatok!$A$2,$O$2,IF(A6=Alapadatok!$A$3,$O$3,IF(A6=Alapadatok!$A$4,$O$4,IF(A6=Alapadatok!$A$5,$O$5,IF(A6=Alapadatok!$A$6,$O$6,IF(A6=Alapadatok!$A$7,$O$7,IF(A6=Alapadatok!$A$8,$O$8,IF(A6=Alapadatok!$A$9,$O$9,IF(A6=Alapadatok!$A$10,$O$10,IF(A6=Alapadatok!$A$11,$O$11,IF(A6=Alapadatok!$A$12,$O$12,IF(A6=Alapadatok!$A$13,$O$13,IF(A6=Alapadatok!$A$14,$O$14,IF(A6=Alapadatok!$A$15,$O$15,IF(A6=Alapadatok!$A$16,$O$16,IF(A6=Alapadatok!$A$17,$O$17,IF(A6=Alapadatok!$A$18,$O$18,IF(A6=Alapadatok!$A$19,$O$19,IF(A6=Alapadatok!$A$20,$O$20,IF(A6=Alapadatok!$A$21,$O$21,IF(A6=Alapadatok!$A$22,$O$22,IF(A6=Alapadatok!$A$23,$O$23,IF(A6=Alapadatok!$A$24,$O$24,IF(A6=Alapadatok!$A$25,$O$25,IF(A6=Alapadatok!$A$26,$O$26,IF(A6=Alapadatok!$A$27,$O$27,IF(A6=Alapadatok!$A$28,$O$28,IF(A6=Alapadatok!$A$29,$O$29,""))))))))))))))))))))))))))))</f>
        <v>#VALUE!</v>
      </c>
      <c r="G6" s="70" t="str">
        <f>IF(A6=Alapadatok!$A$2,$P$2,IF(A6=Alapadatok!$A$3,$P$3,IF(A6=Alapadatok!$A$4,$P$4,IF(A6=Alapadatok!$A$5,$P$5,IF(A6=Alapadatok!$A$6,$P$6,IF(A6=Alapadatok!$A$7,$P$7,IF(A6=Alapadatok!$A$8,$P$8,IF(A6=Alapadatok!$A$9,$P$9,IF(A6=Alapadatok!$A$10,$P$10,IF(A6=Alapadatok!$A$11,$P$11,IF(A6=Alapadatok!$A$12,$P$12,IF(A6=Alapadatok!$A$13,$P$13,IF(A6=Alapadatok!$A$14,$P$14,IF(A6=Alapadatok!$A$15,$P$15,IF(A6=Alapadatok!$A$16,$P$16,IF(A6=Alapadatok!$A$17,$P$17,IF(A6=Alapadatok!$A$18,$P$18,IF(A6=Alapadatok!$A$19,$P$19,IF(A6=Alapadatok!$A$20,$P$20,IF(A6=Alapadatok!$A$21,$P$21,IF(A6=Alapadatok!$A$22,$P$22,IF(A6=Alapadatok!$A$23,$P$23,IF(A6=Alapadatok!$A$24,$P$24,IF(A6=Alapadatok!$A$25,$P$25,IF(A6=Alapadatok!$A$26,$P$26,IF(A6=Alapadatok!$A$27,$P$27,IF(A6=Alapadatok!$A$28,$P$28,IF(A6=Alapadatok!$A$29,$P$29,""))))))))))))))))))))))))))))</f>
        <v/>
      </c>
      <c r="J6" s="76" t="str">
        <f>Alapadatok!A6</f>
        <v>J.Z.</v>
      </c>
      <c r="K6" s="111">
        <f>0.5*Table2462[[#This Row],[3RM Padon nyomás (össz.)]]+0.5*Table2462[[#This Row],[3RM Egylábas deadlift (össz.)]]</f>
        <v>1.75</v>
      </c>
      <c r="L6" s="111">
        <f>(Table2462[[#This Row],[VO2max]]+Table2462[[#This Row],[RHR]]+Table2462[[#This Row],[HRR]])/3</f>
        <v>1.3333333333333333</v>
      </c>
      <c r="M6" s="111">
        <f>0.5*Table2462[[#This Row],[Max. fekvőtámasz]]+0.5*Table2462[[#This Row],[Max. guggolás]]</f>
        <v>2</v>
      </c>
      <c r="N6" s="111">
        <f>(Table2462[[#This Row],[Súlypontemelkedés]]+Table2462[[#This Row],[10 mp fekvőtámasz]])/2</f>
        <v>1.5</v>
      </c>
      <c r="O6" s="111">
        <f>(Table2462[[#This Row],[3x Súlypontemelkedés]]+Table2462[[#This Row],[3x 10 mp fekvőtámasz]])/2</f>
        <v>1.5</v>
      </c>
      <c r="P6" s="111">
        <f>Table2462[[#This Row],[FMS]]</f>
        <v>3</v>
      </c>
    </row>
    <row r="7" spans="1:16" x14ac:dyDescent="0.2">
      <c r="A7" s="77"/>
      <c r="B7" s="70" t="e">
        <f>IF(A7=Alapadatok!$A$2,$K$2,IF(A7=Alapadatok!$A$3,$K$3,IF(A7=Alapadatok!$A$4,$K$4,IF(A7=Alapadatok!$A$5,$K$5,IF(A7=Alapadatok!$A$6,$K$6,IF(A7=Alapadatok!$A$7,$K$7,IF(A7=Alapadatok!$A$8,$K$8,IF(A7=Alapadatok!$A$9,$K$9,IF(A7=Alapadatok!$A$10,$K$10,IF(A7=Alapadatok!$A$11,$K$11,IF(A7=Alapadatok!$A$12,$K$12,IF(A7=Alapadatok!$A$13,$K$13,IF(A7=Alapadatok!$A$14,$K$14,IF(A7=Alapadatok!$A$15,$K$15,IF(A7=Alapadatok!$A$16,$K$16,IF(A7=Alapadatok!$A$17,$K$17,IF(A7=Alapadatok!$A$18,$K$18,IF(A7=Alapadatok!$A$19,$K$19,IF(A7=Alapadatok!$A$20,$K$20,IF(A7=Alapadatok!$A$21,$K$21,IF(A7=Alapadatok!$A$22,$K$22,IF(A7=Alapadatok!$A$23,$K$23,IF(A7=Alapadatok!$A$24,$K$24,IF(A7=Alapadatok!$A$25,$K$25,IF(A7=Alapadatok!$A$26,$K$26,IF(A7=Alapadatok!$A$27,$K$27,IF(A7=Alapadatok!$A$28,$K$28,IF(A7=Alapadatok!$A$29,$K$29,""))))))))))))))))))))))))))))</f>
        <v>#VALUE!</v>
      </c>
      <c r="C7" s="70" t="e">
        <f>IF(A7=Alapadatok!$A$2,$L$2,IF(A7=Alapadatok!$A$3,$L$3,IF(A7=Alapadatok!$A$4,$L$4,IF(A7=Alapadatok!$A$5,$L$5,IF(A7=Alapadatok!$A$6,$L$6,IF(A7=Alapadatok!$A$7,$L$7,IF(A7=Alapadatok!$A$8,$L$8,IF(A7=Alapadatok!$A$9,$L$9,IF(A7=Alapadatok!$A$10,$L$10,IF(A7=Alapadatok!$A$11,$L$11,IF(A7=Alapadatok!$A$12,$L$12,IF(A7=Alapadatok!$A$13,$L$13,IF(A7=Alapadatok!$A$14,$L$14,IF(A7=Alapadatok!$A$15,$L$15,IF(A7=Alapadatok!$A$16,$L$16,IF(A7=Alapadatok!$A$17,$L$17,IF(A7=Alapadatok!$A$18,$L$18,IF(A7=Alapadatok!$A$19,$L$19,IF(A7=Alapadatok!$A$20,$L$20,IF(A7=Alapadatok!$A$21,$L$21,IF(A7=Alapadatok!$A$22,$L$22,IF(A7=Alapadatok!$A$23,$L$23,IF(A7=Alapadatok!$A$24,$L$24,IF(A7=Alapadatok!$A$25,$L$25,IF(A7=Alapadatok!$A$26,$L$26,IF(A7=Alapadatok!$A$27,$L$27,IF(A7=Alapadatok!$A$28,$L$28,IF(A7=Alapadatok!$A$29,$L$29,""))))))))))))))))))))))))))))</f>
        <v>#VALUE!</v>
      </c>
      <c r="D7" s="70" t="e">
        <f>IF(A7=Alapadatok!$A$2,$M$2,IF(A7=Alapadatok!$A$3,$M$3,IF(A7=Alapadatok!$A$4,$M$4,IF(A7=Alapadatok!$A$5,$M$5,IF(A7=Alapadatok!$A$6,$M$6,IF(A7=Alapadatok!$A$7,$M$7,IF(A7=Alapadatok!$A$8,$M$8,IF(A7=Alapadatok!$A$9,$M$9,IF(A7=Alapadatok!$A$10,$M$10,IF(A7=Alapadatok!$A$11,$M$11,IF(A7=Alapadatok!$A$12,$M$12,IF(A7=Alapadatok!$A$13,$M$13,IF(A7=Alapadatok!$A$14,$M$14,IF(A7=Alapadatok!$A$15,$M$15,IF(A7=Alapadatok!$A$16,$M$16,IF(A7=Alapadatok!$A$17,$M$17,IF(A7=Alapadatok!$A$18,$M$18,IF(A7=Alapadatok!$A$19,$M$19,IF(A7=Alapadatok!$A$20,$M$20,IF(A7=Alapadatok!$A$21,$M$21,IF(A7=Alapadatok!$A$22,$M$22,IF(A7=Alapadatok!$A$23,$M$23,IF(A7=Alapadatok!$A$24,$M$24,IF(A7=Alapadatok!$A$25,$M$25,IF(A7=Alapadatok!$A$26,$M$26,IF(A7=Alapadatok!$A$27,$M$27,IF(A7=Alapadatok!$A$28,$M$28,IF(A7=Alapadatok!$A$29,$M$29,""))))))))))))))))))))))))))))</f>
        <v>#VALUE!</v>
      </c>
      <c r="E7" s="70" t="e">
        <f>IF(A7=Alapadatok!$A$2,$N$2,IF(A7=Alapadatok!$A$3,$N$3,IF(A7=Alapadatok!$A$4,$N$4,IF(A7=Alapadatok!$A$5,$N$5,IF(A7=Alapadatok!$A$6,$N$6,IF(A7=Alapadatok!$A$7,$N$7,IF(A7=Alapadatok!$A$8,$N$8,IF(A7=Alapadatok!$A$9,$N$9,IF(A7=Alapadatok!$A$10,$N$10,IF(A7=Alapadatok!$A$11,$N$11,IF(A7=Alapadatok!$A$12,$N$12,IF(A7=Alapadatok!$A$13,$N$13,IF(A7=Alapadatok!$A$14,$N$14,IF(A7=Alapadatok!$A$15,$N$15,IF(A7=Alapadatok!$A$16,$N$16,IF(A7=Alapadatok!$A$17,$N$17,IF(A7=Alapadatok!$A$18,$N$18,IF(A7=Alapadatok!$A$19,$N$19,IF(A7=Alapadatok!$A$20,$N$20,IF(A7=Alapadatok!$A$21,$N$21,IF(A7=Alapadatok!$A$22,$N$22,IF(A7=Alapadatok!$A$23,$N$23,IF(A7=Alapadatok!$A$24,$N$24,IF(A7=Alapadatok!$A$25,$N$25,IF(A7=Alapadatok!$A$26,$N$26,IF(A7=Alapadatok!$A$27,$N$27,IF(A7=Alapadatok!$A$28,$N$28,IF(A7=Alapadatok!$A$29,$N$29,""))))))))))))))))))))))))))))</f>
        <v>#VALUE!</v>
      </c>
      <c r="F7" s="70" t="e">
        <f>IF(A7=Alapadatok!$A$2,$O$2,IF(A7=Alapadatok!$A$3,$O$3,IF(A7=Alapadatok!$A$4,$O$4,IF(A7=Alapadatok!$A$5,$O$5,IF(A7=Alapadatok!$A$6,$O$6,IF(A7=Alapadatok!$A$7,$O$7,IF(A7=Alapadatok!$A$8,$O$8,IF(A7=Alapadatok!$A$9,$O$9,IF(A7=Alapadatok!$A$10,$O$10,IF(A7=Alapadatok!$A$11,$O$11,IF(A7=Alapadatok!$A$12,$O$12,IF(A7=Alapadatok!$A$13,$O$13,IF(A7=Alapadatok!$A$14,$O$14,IF(A7=Alapadatok!$A$15,$O$15,IF(A7=Alapadatok!$A$16,$O$16,IF(A7=Alapadatok!$A$17,$O$17,IF(A7=Alapadatok!$A$18,$O$18,IF(A7=Alapadatok!$A$19,$O$19,IF(A7=Alapadatok!$A$20,$O$20,IF(A7=Alapadatok!$A$21,$O$21,IF(A7=Alapadatok!$A$22,$O$22,IF(A7=Alapadatok!$A$23,$O$23,IF(A7=Alapadatok!$A$24,$O$24,IF(A7=Alapadatok!$A$25,$O$25,IF(A7=Alapadatok!$A$26,$O$26,IF(A7=Alapadatok!$A$27,$O$27,IF(A7=Alapadatok!$A$28,$O$28,IF(A7=Alapadatok!$A$29,$O$29,""))))))))))))))))))))))))))))</f>
        <v>#VALUE!</v>
      </c>
      <c r="G7" s="70" t="str">
        <f>IF(A7=Alapadatok!$A$2,$P$2,IF(A7=Alapadatok!$A$3,$P$3,IF(A7=Alapadatok!$A$4,$P$4,IF(A7=Alapadatok!$A$5,$P$5,IF(A7=Alapadatok!$A$6,$P$6,IF(A7=Alapadatok!$A$7,$P$7,IF(A7=Alapadatok!$A$8,$P$8,IF(A7=Alapadatok!$A$9,$P$9,IF(A7=Alapadatok!$A$10,$P$10,IF(A7=Alapadatok!$A$11,$P$11,IF(A7=Alapadatok!$A$12,$P$12,IF(A7=Alapadatok!$A$13,$P$13,IF(A7=Alapadatok!$A$14,$P$14,IF(A7=Alapadatok!$A$15,$P$15,IF(A7=Alapadatok!$A$16,$P$16,IF(A7=Alapadatok!$A$17,$P$17,IF(A7=Alapadatok!$A$18,$P$18,IF(A7=Alapadatok!$A$19,$P$19,IF(A7=Alapadatok!$A$20,$P$20,IF(A7=Alapadatok!$A$21,$P$21,IF(A7=Alapadatok!$A$22,$P$22,IF(A7=Alapadatok!$A$23,$P$23,IF(A7=Alapadatok!$A$24,$P$24,IF(A7=Alapadatok!$A$25,$P$25,IF(A7=Alapadatok!$A$26,$P$26,IF(A7=Alapadatok!$A$27,$P$27,IF(A7=Alapadatok!$A$28,$P$28,IF(A7=Alapadatok!$A$29,$P$29,""))))))))))))))))))))))))))))</f>
        <v/>
      </c>
      <c r="J7" s="76" t="str">
        <f>Alapadatok!A7</f>
        <v>R.B.</v>
      </c>
      <c r="K7" s="111">
        <f>0.5*Table2462[[#This Row],[3RM Padon nyomás (össz.)]]+0.5*Table2462[[#This Row],[3RM Egylábas deadlift (össz.)]]</f>
        <v>3</v>
      </c>
      <c r="L7" s="111">
        <f>(Table2462[[#This Row],[VO2max]]+Table2462[[#This Row],[RHR]]+Table2462[[#This Row],[HRR]])/3</f>
        <v>2</v>
      </c>
      <c r="M7" s="111">
        <f>0.5*Table2462[[#This Row],[Max. fekvőtámasz]]+0.5*Table2462[[#This Row],[Max. guggolás]]</f>
        <v>3</v>
      </c>
      <c r="N7" s="111">
        <f>(Table2462[[#This Row],[Súlypontemelkedés]]+Table2462[[#This Row],[10 mp fekvőtámasz]])/2</f>
        <v>2</v>
      </c>
      <c r="O7" s="111">
        <f>(Table2462[[#This Row],[3x Súlypontemelkedés]]+Table2462[[#This Row],[3x 10 mp fekvőtámasz]])/2</f>
        <v>1.5</v>
      </c>
      <c r="P7" s="111">
        <f>Table2462[[#This Row],[FMS]]</f>
        <v>3</v>
      </c>
    </row>
    <row r="8" spans="1:16" x14ac:dyDescent="0.2">
      <c r="A8" s="77"/>
      <c r="B8" s="70" t="e">
        <f>IF(A8=Alapadatok!$A$2,$K$2,IF(A8=Alapadatok!$A$3,$K$3,IF(A8=Alapadatok!$A$4,$K$4,IF(A8=Alapadatok!$A$5,$K$5,IF(A8=Alapadatok!$A$6,$K$6,IF(A8=Alapadatok!$A$7,$K$7,IF(A8=Alapadatok!$A$8,$K$8,IF(A8=Alapadatok!$A$9,$K$9,IF(A8=Alapadatok!$A$10,$K$10,IF(A8=Alapadatok!$A$11,$K$11,IF(A8=Alapadatok!$A$12,$K$12,IF(A8=Alapadatok!$A$13,$K$13,IF(A8=Alapadatok!$A$14,$K$14,IF(A8=Alapadatok!$A$15,$K$15,IF(A8=Alapadatok!$A$16,$K$16,IF(A8=Alapadatok!$A$17,$K$17,IF(A8=Alapadatok!$A$18,$K$18,IF(A8=Alapadatok!$A$19,$K$19,IF(A8=Alapadatok!$A$20,$K$20,IF(A8=Alapadatok!$A$21,$K$21,IF(A8=Alapadatok!$A$22,$K$22,IF(A8=Alapadatok!$A$23,$K$23,IF(A8=Alapadatok!$A$24,$K$24,IF(A8=Alapadatok!$A$25,$K$25,IF(A8=Alapadatok!$A$26,$K$26,IF(A8=Alapadatok!$A$27,$K$27,IF(A8=Alapadatok!$A$28,$K$28,IF(A8=Alapadatok!$A$29,$K$29,""))))))))))))))))))))))))))))</f>
        <v>#VALUE!</v>
      </c>
      <c r="C8" s="70" t="e">
        <f>IF(A8=Alapadatok!$A$2,$L$2,IF(A8=Alapadatok!$A$3,$L$3,IF(A8=Alapadatok!$A$4,$L$4,IF(A8=Alapadatok!$A$5,$L$5,IF(A8=Alapadatok!$A$6,$L$6,IF(A8=Alapadatok!$A$7,$L$7,IF(A8=Alapadatok!$A$8,$L$8,IF(A8=Alapadatok!$A$9,$L$9,IF(A8=Alapadatok!$A$10,$L$10,IF(A8=Alapadatok!$A$11,$L$11,IF(A8=Alapadatok!$A$12,$L$12,IF(A8=Alapadatok!$A$13,$L$13,IF(A8=Alapadatok!$A$14,$L$14,IF(A8=Alapadatok!$A$15,$L$15,IF(A8=Alapadatok!$A$16,$L$16,IF(A8=Alapadatok!$A$17,$L$17,IF(A8=Alapadatok!$A$18,$L$18,IF(A8=Alapadatok!$A$19,$L$19,IF(A8=Alapadatok!$A$20,$L$20,IF(A8=Alapadatok!$A$21,$L$21,IF(A8=Alapadatok!$A$22,$L$22,IF(A8=Alapadatok!$A$23,$L$23,IF(A8=Alapadatok!$A$24,$L$24,IF(A8=Alapadatok!$A$25,$L$25,IF(A8=Alapadatok!$A$26,$L$26,IF(A8=Alapadatok!$A$27,$L$27,IF(A8=Alapadatok!$A$28,$L$28,IF(A8=Alapadatok!$A$29,$L$29,""))))))))))))))))))))))))))))</f>
        <v>#VALUE!</v>
      </c>
      <c r="D8" s="70" t="e">
        <f>IF(A8=Alapadatok!$A$2,$M$2,IF(A8=Alapadatok!$A$3,$M$3,IF(A8=Alapadatok!$A$4,$M$4,IF(A8=Alapadatok!$A$5,$M$5,IF(A8=Alapadatok!$A$6,$M$6,IF(A8=Alapadatok!$A$7,$M$7,IF(A8=Alapadatok!$A$8,$M$8,IF(A8=Alapadatok!$A$9,$M$9,IF(A8=Alapadatok!$A$10,$M$10,IF(A8=Alapadatok!$A$11,$M$11,IF(A8=Alapadatok!$A$12,$M$12,IF(A8=Alapadatok!$A$13,$M$13,IF(A8=Alapadatok!$A$14,$M$14,IF(A8=Alapadatok!$A$15,$M$15,IF(A8=Alapadatok!$A$16,$M$16,IF(A8=Alapadatok!$A$17,$M$17,IF(A8=Alapadatok!$A$18,$M$18,IF(A8=Alapadatok!$A$19,$M$19,IF(A8=Alapadatok!$A$20,$M$20,IF(A8=Alapadatok!$A$21,$M$21,IF(A8=Alapadatok!$A$22,$M$22,IF(A8=Alapadatok!$A$23,$M$23,IF(A8=Alapadatok!$A$24,$M$24,IF(A8=Alapadatok!$A$25,$M$25,IF(A8=Alapadatok!$A$26,$M$26,IF(A8=Alapadatok!$A$27,$M$27,IF(A8=Alapadatok!$A$28,$M$28,IF(A8=Alapadatok!$A$29,$M$29,""))))))))))))))))))))))))))))</f>
        <v>#VALUE!</v>
      </c>
      <c r="E8" s="70" t="e">
        <f>IF(A8=Alapadatok!$A$2,$N$2,IF(A8=Alapadatok!$A$3,$N$3,IF(A8=Alapadatok!$A$4,$N$4,IF(A8=Alapadatok!$A$5,$N$5,IF(A8=Alapadatok!$A$6,$N$6,IF(A8=Alapadatok!$A$7,$N$7,IF(A8=Alapadatok!$A$8,$N$8,IF(A8=Alapadatok!$A$9,$N$9,IF(A8=Alapadatok!$A$10,$N$10,IF(A8=Alapadatok!$A$11,$N$11,IF(A8=Alapadatok!$A$12,$N$12,IF(A8=Alapadatok!$A$13,$N$13,IF(A8=Alapadatok!$A$14,$N$14,IF(A8=Alapadatok!$A$15,$N$15,IF(A8=Alapadatok!$A$16,$N$16,IF(A8=Alapadatok!$A$17,$N$17,IF(A8=Alapadatok!$A$18,$N$18,IF(A8=Alapadatok!$A$19,$N$19,IF(A8=Alapadatok!$A$20,$N$20,IF(A8=Alapadatok!$A$21,$N$21,IF(A8=Alapadatok!$A$22,$N$22,IF(A8=Alapadatok!$A$23,$N$23,IF(A8=Alapadatok!$A$24,$N$24,IF(A8=Alapadatok!$A$25,$N$25,IF(A8=Alapadatok!$A$26,$N$26,IF(A8=Alapadatok!$A$27,$N$27,IF(A8=Alapadatok!$A$28,$N$28,IF(A8=Alapadatok!$A$29,$N$29,""))))))))))))))))))))))))))))</f>
        <v>#VALUE!</v>
      </c>
      <c r="F8" s="70" t="e">
        <f>IF(A8=Alapadatok!$A$2,$O$2,IF(A8=Alapadatok!$A$3,$O$3,IF(A8=Alapadatok!$A$4,$O$4,IF(A8=Alapadatok!$A$5,$O$5,IF(A8=Alapadatok!$A$6,$O$6,IF(A8=Alapadatok!$A$7,$O$7,IF(A8=Alapadatok!$A$8,$O$8,IF(A8=Alapadatok!$A$9,$O$9,IF(A8=Alapadatok!$A$10,$O$10,IF(A8=Alapadatok!$A$11,$O$11,IF(A8=Alapadatok!$A$12,$O$12,IF(A8=Alapadatok!$A$13,$O$13,IF(A8=Alapadatok!$A$14,$O$14,IF(A8=Alapadatok!$A$15,$O$15,IF(A8=Alapadatok!$A$16,$O$16,IF(A8=Alapadatok!$A$17,$O$17,IF(A8=Alapadatok!$A$18,$O$18,IF(A8=Alapadatok!$A$19,$O$19,IF(A8=Alapadatok!$A$20,$O$20,IF(A8=Alapadatok!$A$21,$O$21,IF(A8=Alapadatok!$A$22,$O$22,IF(A8=Alapadatok!$A$23,$O$23,IF(A8=Alapadatok!$A$24,$O$24,IF(A8=Alapadatok!$A$25,$O$25,IF(A8=Alapadatok!$A$26,$O$26,IF(A8=Alapadatok!$A$27,$O$27,IF(A8=Alapadatok!$A$28,$O$28,IF(A8=Alapadatok!$A$29,$O$29,""))))))))))))))))))))))))))))</f>
        <v>#VALUE!</v>
      </c>
      <c r="G8" s="70" t="str">
        <f>IF(A8=Alapadatok!$A$2,$P$2,IF(A8=Alapadatok!$A$3,$P$3,IF(A8=Alapadatok!$A$4,$P$4,IF(A8=Alapadatok!$A$5,$P$5,IF(A8=Alapadatok!$A$6,$P$6,IF(A8=Alapadatok!$A$7,$P$7,IF(A8=Alapadatok!$A$8,$P$8,IF(A8=Alapadatok!$A$9,$P$9,IF(A8=Alapadatok!$A$10,$P$10,IF(A8=Alapadatok!$A$11,$P$11,IF(A8=Alapadatok!$A$12,$P$12,IF(A8=Alapadatok!$A$13,$P$13,IF(A8=Alapadatok!$A$14,$P$14,IF(A8=Alapadatok!$A$15,$P$15,IF(A8=Alapadatok!$A$16,$P$16,IF(A8=Alapadatok!$A$17,$P$17,IF(A8=Alapadatok!$A$18,$P$18,IF(A8=Alapadatok!$A$19,$P$19,IF(A8=Alapadatok!$A$20,$P$20,IF(A8=Alapadatok!$A$21,$P$21,IF(A8=Alapadatok!$A$22,$P$22,IF(A8=Alapadatok!$A$23,$P$23,IF(A8=Alapadatok!$A$24,$P$24,IF(A8=Alapadatok!$A$25,$P$25,IF(A8=Alapadatok!$A$26,$P$26,IF(A8=Alapadatok!$A$27,$P$27,IF(A8=Alapadatok!$A$28,$P$28,IF(A8=Alapadatok!$A$29,$P$29,""))))))))))))))))))))))))))))</f>
        <v/>
      </c>
      <c r="J8" s="76" t="str">
        <f>Alapadatok!A8</f>
        <v>K.T.</v>
      </c>
      <c r="K8" s="111">
        <f>0.5*Table2462[[#This Row],[3RM Padon nyomás (össz.)]]+0.5*Table2462[[#This Row],[3RM Egylábas deadlift (össz.)]]</f>
        <v>3</v>
      </c>
      <c r="L8" s="111">
        <f>(Table2462[[#This Row],[VO2max]]+Table2462[[#This Row],[RHR]]+Table2462[[#This Row],[HRR]])/3</f>
        <v>2</v>
      </c>
      <c r="M8" s="111">
        <f>0.5*Table2462[[#This Row],[Max. fekvőtámasz]]+0.5*Table2462[[#This Row],[Max. guggolás]]</f>
        <v>3.5</v>
      </c>
      <c r="N8" s="111">
        <f>(Table2462[[#This Row],[Súlypontemelkedés]]+Table2462[[#This Row],[10 mp fekvőtámasz]])/2</f>
        <v>2.5</v>
      </c>
      <c r="O8" s="111">
        <f>(Table2462[[#This Row],[3x Súlypontemelkedés]]+Table2462[[#This Row],[3x 10 mp fekvőtámasz]])/2</f>
        <v>3.5</v>
      </c>
      <c r="P8" s="111">
        <f>Table2462[[#This Row],[FMS]]</f>
        <v>3</v>
      </c>
    </row>
    <row r="9" spans="1:16" x14ac:dyDescent="0.2">
      <c r="A9" s="77"/>
      <c r="B9" s="70" t="e">
        <f>IF(A9=Alapadatok!$A$2,$K$2,IF(A9=Alapadatok!$A$3,$K$3,IF(A9=Alapadatok!$A$4,$K$4,IF(A9=Alapadatok!$A$5,$K$5,IF(A9=Alapadatok!$A$6,$K$6,IF(A9=Alapadatok!$A$7,$K$7,IF(A9=Alapadatok!$A$8,$K$8,IF(A9=Alapadatok!$A$9,$K$9,IF(A9=Alapadatok!$A$10,$K$10,IF(A9=Alapadatok!$A$11,$K$11,IF(A9=Alapadatok!$A$12,$K$12,IF(A9=Alapadatok!$A$13,$K$13,IF(A9=Alapadatok!$A$14,$K$14,IF(A9=Alapadatok!$A$15,$K$15,IF(A9=Alapadatok!$A$16,$K$16,IF(A9=Alapadatok!$A$17,$K$17,IF(A9=Alapadatok!$A$18,$K$18,IF(A9=Alapadatok!$A$19,$K$19,IF(A9=Alapadatok!$A$20,$K$20,IF(A9=Alapadatok!$A$21,$K$21,IF(A9=Alapadatok!$A$22,$K$22,IF(A9=Alapadatok!$A$23,$K$23,IF(A9=Alapadatok!$A$24,$K$24,IF(A9=Alapadatok!$A$25,$K$25,IF(A9=Alapadatok!$A$26,$K$26,IF(A9=Alapadatok!$A$27,$K$27,IF(A9=Alapadatok!$A$28,$K$28,IF(A9=Alapadatok!$A$29,$K$29,""))))))))))))))))))))))))))))</f>
        <v>#VALUE!</v>
      </c>
      <c r="C9" s="70" t="e">
        <f>IF(A9=Alapadatok!$A$2,$L$2,IF(A9=Alapadatok!$A$3,$L$3,IF(A9=Alapadatok!$A$4,$L$4,IF(A9=Alapadatok!$A$5,$L$5,IF(A9=Alapadatok!$A$6,$L$6,IF(A9=Alapadatok!$A$7,$L$7,IF(A9=Alapadatok!$A$8,$L$8,IF(A9=Alapadatok!$A$9,$L$9,IF(A9=Alapadatok!$A$10,$L$10,IF(A9=Alapadatok!$A$11,$L$11,IF(A9=Alapadatok!$A$12,$L$12,IF(A9=Alapadatok!$A$13,$L$13,IF(A9=Alapadatok!$A$14,$L$14,IF(A9=Alapadatok!$A$15,$L$15,IF(A9=Alapadatok!$A$16,$L$16,IF(A9=Alapadatok!$A$17,$L$17,IF(A9=Alapadatok!$A$18,$L$18,IF(A9=Alapadatok!$A$19,$L$19,IF(A9=Alapadatok!$A$20,$L$20,IF(A9=Alapadatok!$A$21,$L$21,IF(A9=Alapadatok!$A$22,$L$22,IF(A9=Alapadatok!$A$23,$L$23,IF(A9=Alapadatok!$A$24,$L$24,IF(A9=Alapadatok!$A$25,$L$25,IF(A9=Alapadatok!$A$26,$L$26,IF(A9=Alapadatok!$A$27,$L$27,IF(A9=Alapadatok!$A$28,$L$28,IF(A9=Alapadatok!$A$29,$L$29,""))))))))))))))))))))))))))))</f>
        <v>#VALUE!</v>
      </c>
      <c r="D9" s="70" t="e">
        <f>IF(A9=Alapadatok!$A$2,$M$2,IF(A9=Alapadatok!$A$3,$M$3,IF(A9=Alapadatok!$A$4,$M$4,IF(A9=Alapadatok!$A$5,$M$5,IF(A9=Alapadatok!$A$6,$M$6,IF(A9=Alapadatok!$A$7,$M$7,IF(A9=Alapadatok!$A$8,$M$8,IF(A9=Alapadatok!$A$9,$M$9,IF(A9=Alapadatok!$A$10,$M$10,IF(A9=Alapadatok!$A$11,$M$11,IF(A9=Alapadatok!$A$12,$M$12,IF(A9=Alapadatok!$A$13,$M$13,IF(A9=Alapadatok!$A$14,$M$14,IF(A9=Alapadatok!$A$15,$M$15,IF(A9=Alapadatok!$A$16,$M$16,IF(A9=Alapadatok!$A$17,$M$17,IF(A9=Alapadatok!$A$18,$M$18,IF(A9=Alapadatok!$A$19,$M$19,IF(A9=Alapadatok!$A$20,$M$20,IF(A9=Alapadatok!$A$21,$M$21,IF(A9=Alapadatok!$A$22,$M$22,IF(A9=Alapadatok!$A$23,$M$23,IF(A9=Alapadatok!$A$24,$M$24,IF(A9=Alapadatok!$A$25,$M$25,IF(A9=Alapadatok!$A$26,$M$26,IF(A9=Alapadatok!$A$27,$M$27,IF(A9=Alapadatok!$A$28,$M$28,IF(A9=Alapadatok!$A$29,$M$29,""))))))))))))))))))))))))))))</f>
        <v>#VALUE!</v>
      </c>
      <c r="E9" s="70" t="e">
        <f>IF(A9=Alapadatok!$A$2,$N$2,IF(A9=Alapadatok!$A$3,$N$3,IF(A9=Alapadatok!$A$4,$N$4,IF(A9=Alapadatok!$A$5,$N$5,IF(A9=Alapadatok!$A$6,$N$6,IF(A9=Alapadatok!$A$7,$N$7,IF(A9=Alapadatok!$A$8,$N$8,IF(A9=Alapadatok!$A$9,$N$9,IF(A9=Alapadatok!$A$10,$N$10,IF(A9=Alapadatok!$A$11,$N$11,IF(A9=Alapadatok!$A$12,$N$12,IF(A9=Alapadatok!$A$13,$N$13,IF(A9=Alapadatok!$A$14,$N$14,IF(A9=Alapadatok!$A$15,$N$15,IF(A9=Alapadatok!$A$16,$N$16,IF(A9=Alapadatok!$A$17,$N$17,IF(A9=Alapadatok!$A$18,$N$18,IF(A9=Alapadatok!$A$19,$N$19,IF(A9=Alapadatok!$A$20,$N$20,IF(A9=Alapadatok!$A$21,$N$21,IF(A9=Alapadatok!$A$22,$N$22,IF(A9=Alapadatok!$A$23,$N$23,IF(A9=Alapadatok!$A$24,$N$24,IF(A9=Alapadatok!$A$25,$N$25,IF(A9=Alapadatok!$A$26,$N$26,IF(A9=Alapadatok!$A$27,$N$27,IF(A9=Alapadatok!$A$28,$N$28,IF(A9=Alapadatok!$A$29,$N$29,""))))))))))))))))))))))))))))</f>
        <v>#VALUE!</v>
      </c>
      <c r="F9" s="70" t="e">
        <f>IF(A9=Alapadatok!$A$2,$O$2,IF(A9=Alapadatok!$A$3,$O$3,IF(A9=Alapadatok!$A$4,$O$4,IF(A9=Alapadatok!$A$5,$O$5,IF(A9=Alapadatok!$A$6,$O$6,IF(A9=Alapadatok!$A$7,$O$7,IF(A9=Alapadatok!$A$8,$O$8,IF(A9=Alapadatok!$A$9,$O$9,IF(A9=Alapadatok!$A$10,$O$10,IF(A9=Alapadatok!$A$11,$O$11,IF(A9=Alapadatok!$A$12,$O$12,IF(A9=Alapadatok!$A$13,$O$13,IF(A9=Alapadatok!$A$14,$O$14,IF(A9=Alapadatok!$A$15,$O$15,IF(A9=Alapadatok!$A$16,$O$16,IF(A9=Alapadatok!$A$17,$O$17,IF(A9=Alapadatok!$A$18,$O$18,IF(A9=Alapadatok!$A$19,$O$19,IF(A9=Alapadatok!$A$20,$O$20,IF(A9=Alapadatok!$A$21,$O$21,IF(A9=Alapadatok!$A$22,$O$22,IF(A9=Alapadatok!$A$23,$O$23,IF(A9=Alapadatok!$A$24,$O$24,IF(A9=Alapadatok!$A$25,$O$25,IF(A9=Alapadatok!$A$26,$O$26,IF(A9=Alapadatok!$A$27,$O$27,IF(A9=Alapadatok!$A$28,$O$28,IF(A9=Alapadatok!$A$29,$O$29,""))))))))))))))))))))))))))))</f>
        <v>#VALUE!</v>
      </c>
      <c r="G9" s="70" t="str">
        <f>IF(A9=Alapadatok!$A$2,$P$2,IF(A9=Alapadatok!$A$3,$P$3,IF(A9=Alapadatok!$A$4,$P$4,IF(A9=Alapadatok!$A$5,$P$5,IF(A9=Alapadatok!$A$6,$P$6,IF(A9=Alapadatok!$A$7,$P$7,IF(A9=Alapadatok!$A$8,$P$8,IF(A9=Alapadatok!$A$9,$P$9,IF(A9=Alapadatok!$A$10,$P$10,IF(A9=Alapadatok!$A$11,$P$11,IF(A9=Alapadatok!$A$12,$P$12,IF(A9=Alapadatok!$A$13,$P$13,IF(A9=Alapadatok!$A$14,$P$14,IF(A9=Alapadatok!$A$15,$P$15,IF(A9=Alapadatok!$A$16,$P$16,IF(A9=Alapadatok!$A$17,$P$17,IF(A9=Alapadatok!$A$18,$P$18,IF(A9=Alapadatok!$A$19,$P$19,IF(A9=Alapadatok!$A$20,$P$20,IF(A9=Alapadatok!$A$21,$P$21,IF(A9=Alapadatok!$A$22,$P$22,IF(A9=Alapadatok!$A$23,$P$23,IF(A9=Alapadatok!$A$24,$P$24,IF(A9=Alapadatok!$A$25,$P$25,IF(A9=Alapadatok!$A$26,$P$26,IF(A9=Alapadatok!$A$27,$P$27,IF(A9=Alapadatok!$A$28,$P$28,IF(A9=Alapadatok!$A$29,$P$29,""))))))))))))))))))))))))))))</f>
        <v/>
      </c>
      <c r="J9" s="76" t="str">
        <f>Alapadatok!A9</f>
        <v>S.Z.</v>
      </c>
      <c r="K9" s="111">
        <f>0.5*Table2462[[#This Row],[3RM Padon nyomás (össz.)]]+0.5*Table2462[[#This Row],[3RM Egylábas deadlift (össz.)]]</f>
        <v>2.75</v>
      </c>
      <c r="L9" s="111">
        <f>(Table2462[[#This Row],[VO2max]]+Table2462[[#This Row],[RHR]]+Table2462[[#This Row],[HRR]])/3</f>
        <v>1.6666666666666667</v>
      </c>
      <c r="M9" s="111">
        <f>0.5*Table2462[[#This Row],[Max. fekvőtámasz]]+0.5*Table2462[[#This Row],[Max. guggolás]]</f>
        <v>3</v>
      </c>
      <c r="N9" s="111">
        <f>(Table2462[[#This Row],[Súlypontemelkedés]]+Table2462[[#This Row],[10 mp fekvőtámasz]])/2</f>
        <v>1.5</v>
      </c>
      <c r="O9" s="111">
        <f>(Table2462[[#This Row],[3x Súlypontemelkedés]]+Table2462[[#This Row],[3x 10 mp fekvőtámasz]])/2</f>
        <v>1.5</v>
      </c>
      <c r="P9" s="111">
        <f>Table2462[[#This Row],[FMS]]</f>
        <v>2</v>
      </c>
    </row>
    <row r="10" spans="1:16" x14ac:dyDescent="0.2">
      <c r="A10" s="77"/>
      <c r="B10" s="70" t="e">
        <f>IF(A10=Alapadatok!$A$2,$K$2,IF(A10=Alapadatok!$A$3,$K$3,IF(A10=Alapadatok!$A$4,$K$4,IF(A10=Alapadatok!$A$5,$K$5,IF(A10=Alapadatok!$A$6,$K$6,IF(A10=Alapadatok!$A$7,$K$7,IF(A10=Alapadatok!$A$8,$K$8,IF(A10=Alapadatok!$A$9,$K$9,IF(A10=Alapadatok!$A$10,$K$10,IF(A10=Alapadatok!$A$11,$K$11,IF(A10=Alapadatok!$A$12,$K$12,IF(A10=Alapadatok!$A$13,$K$13,IF(A10=Alapadatok!$A$14,$K$14,IF(A10=Alapadatok!$A$15,$K$15,IF(A10=Alapadatok!$A$16,$K$16,IF(A10=Alapadatok!$A$17,$K$17,IF(A10=Alapadatok!$A$18,$K$18,IF(A10=Alapadatok!$A$19,$K$19,IF(A10=Alapadatok!$A$20,$K$20,IF(A10=Alapadatok!$A$21,$K$21,IF(A10=Alapadatok!$A$22,$K$22,IF(A10=Alapadatok!$A$23,$K$23,IF(A10=Alapadatok!$A$24,$K$24,IF(A10=Alapadatok!$A$25,$K$25,IF(A10=Alapadatok!$A$26,$K$26,IF(A10=Alapadatok!$A$27,$K$27,IF(A10=Alapadatok!$A$28,$K$28,IF(A10=Alapadatok!$A$29,$K$29,""))))))))))))))))))))))))))))</f>
        <v>#VALUE!</v>
      </c>
      <c r="C10" s="70" t="e">
        <f>IF(A10=Alapadatok!$A$2,$L$2,IF(A10=Alapadatok!$A$3,$L$3,IF(A10=Alapadatok!$A$4,$L$4,IF(A10=Alapadatok!$A$5,$L$5,IF(A10=Alapadatok!$A$6,$L$6,IF(A10=Alapadatok!$A$7,$L$7,IF(A10=Alapadatok!$A$8,$L$8,IF(A10=Alapadatok!$A$9,$L$9,IF(A10=Alapadatok!$A$10,$L$10,IF(A10=Alapadatok!$A$11,$L$11,IF(A10=Alapadatok!$A$12,$L$12,IF(A10=Alapadatok!$A$13,$L$13,IF(A10=Alapadatok!$A$14,$L$14,IF(A10=Alapadatok!$A$15,$L$15,IF(A10=Alapadatok!$A$16,$L$16,IF(A10=Alapadatok!$A$17,$L$17,IF(A10=Alapadatok!$A$18,$L$18,IF(A10=Alapadatok!$A$19,$L$19,IF(A10=Alapadatok!$A$20,$L$20,IF(A10=Alapadatok!$A$21,$L$21,IF(A10=Alapadatok!$A$22,$L$22,IF(A10=Alapadatok!$A$23,$L$23,IF(A10=Alapadatok!$A$24,$L$24,IF(A10=Alapadatok!$A$25,$L$25,IF(A10=Alapadatok!$A$26,$L$26,IF(A10=Alapadatok!$A$27,$L$27,IF(A10=Alapadatok!$A$28,$L$28,IF(A10=Alapadatok!$A$29,$L$29,""))))))))))))))))))))))))))))</f>
        <v>#VALUE!</v>
      </c>
      <c r="D10" s="70" t="e">
        <f>IF(A10=Alapadatok!$A$2,$M$2,IF(A10=Alapadatok!$A$3,$M$3,IF(A10=Alapadatok!$A$4,$M$4,IF(A10=Alapadatok!$A$5,$M$5,IF(A10=Alapadatok!$A$6,$M$6,IF(A10=Alapadatok!$A$7,$M$7,IF(A10=Alapadatok!$A$8,$M$8,IF(A10=Alapadatok!$A$9,$M$9,IF(A10=Alapadatok!$A$10,$M$10,IF(A10=Alapadatok!$A$11,$M$11,IF(A10=Alapadatok!$A$12,$M$12,IF(A10=Alapadatok!$A$13,$M$13,IF(A10=Alapadatok!$A$14,$M$14,IF(A10=Alapadatok!$A$15,$M$15,IF(A10=Alapadatok!$A$16,$M$16,IF(A10=Alapadatok!$A$17,$M$17,IF(A10=Alapadatok!$A$18,$M$18,IF(A10=Alapadatok!$A$19,$M$19,IF(A10=Alapadatok!$A$20,$M$20,IF(A10=Alapadatok!$A$21,$M$21,IF(A10=Alapadatok!$A$22,$M$22,IF(A10=Alapadatok!$A$23,$M$23,IF(A10=Alapadatok!$A$24,$M$24,IF(A10=Alapadatok!$A$25,$M$25,IF(A10=Alapadatok!$A$26,$M$26,IF(A10=Alapadatok!$A$27,$M$27,IF(A10=Alapadatok!$A$28,$M$28,IF(A10=Alapadatok!$A$29,$M$29,""))))))))))))))))))))))))))))</f>
        <v>#VALUE!</v>
      </c>
      <c r="E10" s="70" t="e">
        <f>IF(A10=Alapadatok!$A$2,$N$2,IF(A10=Alapadatok!$A$3,$N$3,IF(A10=Alapadatok!$A$4,$N$4,IF(A10=Alapadatok!$A$5,$N$5,IF(A10=Alapadatok!$A$6,$N$6,IF(A10=Alapadatok!$A$7,$N$7,IF(A10=Alapadatok!$A$8,$N$8,IF(A10=Alapadatok!$A$9,$N$9,IF(A10=Alapadatok!$A$10,$N$10,IF(A10=Alapadatok!$A$11,$N$11,IF(A10=Alapadatok!$A$12,$N$12,IF(A10=Alapadatok!$A$13,$N$13,IF(A10=Alapadatok!$A$14,$N$14,IF(A10=Alapadatok!$A$15,$N$15,IF(A10=Alapadatok!$A$16,$N$16,IF(A10=Alapadatok!$A$17,$N$17,IF(A10=Alapadatok!$A$18,$N$18,IF(A10=Alapadatok!$A$19,$N$19,IF(A10=Alapadatok!$A$20,$N$20,IF(A10=Alapadatok!$A$21,$N$21,IF(A10=Alapadatok!$A$22,$N$22,IF(A10=Alapadatok!$A$23,$N$23,IF(A10=Alapadatok!$A$24,$N$24,IF(A10=Alapadatok!$A$25,$N$25,IF(A10=Alapadatok!$A$26,$N$26,IF(A10=Alapadatok!$A$27,$N$27,IF(A10=Alapadatok!$A$28,$N$28,IF(A10=Alapadatok!$A$29,$N$29,""))))))))))))))))))))))))))))</f>
        <v>#VALUE!</v>
      </c>
      <c r="F10" s="70" t="e">
        <f>IF(A10=Alapadatok!$A$2,$O$2,IF(A10=Alapadatok!$A$3,$O$3,IF(A10=Alapadatok!$A$4,$O$4,IF(A10=Alapadatok!$A$5,$O$5,IF(A10=Alapadatok!$A$6,$O$6,IF(A10=Alapadatok!$A$7,$O$7,IF(A10=Alapadatok!$A$8,$O$8,IF(A10=Alapadatok!$A$9,$O$9,IF(A10=Alapadatok!$A$10,$O$10,IF(A10=Alapadatok!$A$11,$O$11,IF(A10=Alapadatok!$A$12,$O$12,IF(A10=Alapadatok!$A$13,$O$13,IF(A10=Alapadatok!$A$14,$O$14,IF(A10=Alapadatok!$A$15,$O$15,IF(A10=Alapadatok!$A$16,$O$16,IF(A10=Alapadatok!$A$17,$O$17,IF(A10=Alapadatok!$A$18,$O$18,IF(A10=Alapadatok!$A$19,$O$19,IF(A10=Alapadatok!$A$20,$O$20,IF(A10=Alapadatok!$A$21,$O$21,IF(A10=Alapadatok!$A$22,$O$22,IF(A10=Alapadatok!$A$23,$O$23,IF(A10=Alapadatok!$A$24,$O$24,IF(A10=Alapadatok!$A$25,$O$25,IF(A10=Alapadatok!$A$26,$O$26,IF(A10=Alapadatok!$A$27,$O$27,IF(A10=Alapadatok!$A$28,$O$28,IF(A10=Alapadatok!$A$29,$O$29,""))))))))))))))))))))))))))))</f>
        <v>#VALUE!</v>
      </c>
      <c r="G10" s="70" t="str">
        <f>IF(A10=Alapadatok!$A$2,$P$2,IF(A10=Alapadatok!$A$3,$P$3,IF(A10=Alapadatok!$A$4,$P$4,IF(A10=Alapadatok!$A$5,$P$5,IF(A10=Alapadatok!$A$6,$P$6,IF(A10=Alapadatok!$A$7,$P$7,IF(A10=Alapadatok!$A$8,$P$8,IF(A10=Alapadatok!$A$9,$P$9,IF(A10=Alapadatok!$A$10,$P$10,IF(A10=Alapadatok!$A$11,$P$11,IF(A10=Alapadatok!$A$12,$P$12,IF(A10=Alapadatok!$A$13,$P$13,IF(A10=Alapadatok!$A$14,$P$14,IF(A10=Alapadatok!$A$15,$P$15,IF(A10=Alapadatok!$A$16,$P$16,IF(A10=Alapadatok!$A$17,$P$17,IF(A10=Alapadatok!$A$18,$P$18,IF(A10=Alapadatok!$A$19,$P$19,IF(A10=Alapadatok!$A$20,$P$20,IF(A10=Alapadatok!$A$21,$P$21,IF(A10=Alapadatok!$A$22,$P$22,IF(A10=Alapadatok!$A$23,$P$23,IF(A10=Alapadatok!$A$24,$P$24,IF(A10=Alapadatok!$A$25,$P$25,IF(A10=Alapadatok!$A$26,$P$26,IF(A10=Alapadatok!$A$27,$P$27,IF(A10=Alapadatok!$A$28,$P$28,IF(A10=Alapadatok!$A$29,$P$29,""))))))))))))))))))))))))))))</f>
        <v/>
      </c>
      <c r="J10" s="76" t="str">
        <f>Alapadatok!A10</f>
        <v>Ko.Z.</v>
      </c>
      <c r="K10" s="111">
        <f>0.5*Table2462[[#This Row],[3RM Padon nyomás (össz.)]]+0.5*Table2462[[#This Row],[3RM Egylábas deadlift (össz.)]]</f>
        <v>2.25</v>
      </c>
      <c r="L10" s="111">
        <f>(Table2462[[#This Row],[VO2max]]+Table2462[[#This Row],[RHR]]+Table2462[[#This Row],[HRR]])/3</f>
        <v>1</v>
      </c>
      <c r="M10" s="111">
        <f>0.5*Table2462[[#This Row],[Max. fekvőtámasz]]+0.5*Table2462[[#This Row],[Max. guggolás]]</f>
        <v>2.5</v>
      </c>
      <c r="N10" s="111">
        <f>(Table2462[[#This Row],[Súlypontemelkedés]]+Table2462[[#This Row],[10 mp fekvőtámasz]])/2</f>
        <v>1.5</v>
      </c>
      <c r="O10" s="111">
        <f>(Table2462[[#This Row],[3x Súlypontemelkedés]]+Table2462[[#This Row],[3x 10 mp fekvőtámasz]])/2</f>
        <v>1.5</v>
      </c>
      <c r="P10" s="111">
        <f>Table2462[[#This Row],[FMS]]</f>
        <v>2</v>
      </c>
    </row>
    <row r="11" spans="1:16" x14ac:dyDescent="0.2">
      <c r="A11" s="82"/>
      <c r="B11" s="71" t="e">
        <f>IF(A11=Alapadatok!$A$2,$K$2,IF(A11=Alapadatok!$A$3,$K$3,IF(A11=Alapadatok!$A$4,$K$4,IF(A11=Alapadatok!$A$5,$K$5,IF(A11=Alapadatok!$A$6,$K$6,IF(A11=Alapadatok!$A$7,$K$7,IF(A11=Alapadatok!$A$8,$K$8,IF(A11=Alapadatok!$A$9,$K$9,IF(A11=Alapadatok!$A$10,$K$10,IF(A11=Alapadatok!$A$11,$K$11,IF(A11=Alapadatok!$A$12,$K$12,IF(A11=Alapadatok!$A$13,$K$13,IF(A11=Alapadatok!$A$14,$K$14,IF(A11=Alapadatok!$A$15,$K$15,IF(A11=Alapadatok!$A$16,$K$16,IF(A11=Alapadatok!$A$17,$K$17,IF(A11=Alapadatok!$A$18,$K$18,IF(A11=Alapadatok!$A$19,$K$19,IF(A11=Alapadatok!$A$20,$K$20,IF(A11=Alapadatok!$A$21,$K$21,IF(A11=Alapadatok!$A$22,$K$22,IF(A11=Alapadatok!$A$23,$K$23,IF(A11=Alapadatok!$A$24,$K$24,IF(A11=Alapadatok!$A$25,$K$25,IF(A11=Alapadatok!$A$26,$K$26,IF(A11=Alapadatok!$A$27,$K$27,IF(A11=Alapadatok!$A$28,$K$28,IF(A11=Alapadatok!$A$29,$K$29,""))))))))))))))))))))))))))))</f>
        <v>#VALUE!</v>
      </c>
      <c r="C11" s="71" t="e">
        <f>IF(A11=Alapadatok!$A$2,$L$2,IF(A11=Alapadatok!$A$3,$L$3,IF(A11=Alapadatok!$A$4,$L$4,IF(A11=Alapadatok!$A$5,$L$5,IF(A11=Alapadatok!$A$6,$L$6,IF(A11=Alapadatok!$A$7,$L$7,IF(A11=Alapadatok!$A$8,$L$8,IF(A11=Alapadatok!$A$9,$L$9,IF(A11=Alapadatok!$A$10,$L$10,IF(A11=Alapadatok!$A$11,$L$11,IF(A11=Alapadatok!$A$12,$L$12,IF(A11=Alapadatok!$A$13,$L$13,IF(A11=Alapadatok!$A$14,$L$14,IF(A11=Alapadatok!$A$15,$L$15,IF(A11=Alapadatok!$A$16,$L$16,IF(A11=Alapadatok!$A$17,$L$17,IF(A11=Alapadatok!$A$18,$L$18,IF(A11=Alapadatok!$A$19,$L$19,IF(A11=Alapadatok!$A$20,$L$20,IF(A11=Alapadatok!$A$21,$L$21,IF(A11=Alapadatok!$A$22,$L$22,IF(A11=Alapadatok!$A$23,$L$23,IF(A11=Alapadatok!$A$24,$L$24,IF(A11=Alapadatok!$A$25,$L$25,IF(A11=Alapadatok!$A$26,$L$26,IF(A11=Alapadatok!$A$27,$L$27,IF(A11=Alapadatok!$A$28,$L$28,IF(A11=Alapadatok!$A$29,$L$29,""))))))))))))))))))))))))))))</f>
        <v>#VALUE!</v>
      </c>
      <c r="D11" s="71" t="e">
        <f>IF(A11=Alapadatok!$A$2,$M$2,IF(A11=Alapadatok!$A$3,$M$3,IF(A11=Alapadatok!$A$4,$M$4,IF(A11=Alapadatok!$A$5,$M$5,IF(A11=Alapadatok!$A$6,$M$6,IF(A11=Alapadatok!$A$7,$M$7,IF(A11=Alapadatok!$A$8,$M$8,IF(A11=Alapadatok!$A$9,$M$9,IF(A11=Alapadatok!$A$10,$M$10,IF(A11=Alapadatok!$A$11,$M$11,IF(A11=Alapadatok!$A$12,$M$12,IF(A11=Alapadatok!$A$13,$M$13,IF(A11=Alapadatok!$A$14,$M$14,IF(A11=Alapadatok!$A$15,$M$15,IF(A11=Alapadatok!$A$16,$M$16,IF(A11=Alapadatok!$A$17,$M$17,IF(A11=Alapadatok!$A$18,$M$18,IF(A11=Alapadatok!$A$19,$M$19,IF(A11=Alapadatok!$A$20,$M$20,IF(A11=Alapadatok!$A$21,$M$21,IF(A11=Alapadatok!$A$22,$M$22,IF(A11=Alapadatok!$A$23,$M$23,IF(A11=Alapadatok!$A$24,$M$24,IF(A11=Alapadatok!$A$25,$M$25,IF(A11=Alapadatok!$A$26,$M$26,IF(A11=Alapadatok!$A$27,$M$27,IF(A11=Alapadatok!$A$28,$M$28,IF(A11=Alapadatok!$A$29,$M$29,""))))))))))))))))))))))))))))</f>
        <v>#VALUE!</v>
      </c>
      <c r="E11" s="71" t="e">
        <f>IF(A11=Alapadatok!$A$2,$N$2,IF(A11=Alapadatok!$A$3,$N$3,IF(A11=Alapadatok!$A$4,$N$4,IF(A11=Alapadatok!$A$5,$N$5,IF(A11=Alapadatok!$A$6,$N$6,IF(A11=Alapadatok!$A$7,$N$7,IF(A11=Alapadatok!$A$8,$N$8,IF(A11=Alapadatok!$A$9,$N$9,IF(A11=Alapadatok!$A$10,$N$10,IF(A11=Alapadatok!$A$11,$N$11,IF(A11=Alapadatok!$A$12,$N$12,IF(A11=Alapadatok!$A$13,$N$13,IF(A11=Alapadatok!$A$14,$N$14,IF(A11=Alapadatok!$A$15,$N$15,IF(A11=Alapadatok!$A$16,$N$16,IF(A11=Alapadatok!$A$17,$N$17,IF(A11=Alapadatok!$A$18,$N$18,IF(A11=Alapadatok!$A$19,$N$19,IF(A11=Alapadatok!$A$20,$N$20,IF(A11=Alapadatok!$A$21,$N$21,IF(A11=Alapadatok!$A$22,$N$22,IF(A11=Alapadatok!$A$23,$N$23,IF(A11=Alapadatok!$A$24,$N$24,IF(A11=Alapadatok!$A$25,$N$25,IF(A11=Alapadatok!$A$26,$N$26,IF(A11=Alapadatok!$A$27,$N$27,IF(A11=Alapadatok!$A$28,$N$28,IF(A11=Alapadatok!$A$29,$N$29,""))))))))))))))))))))))))))))</f>
        <v>#VALUE!</v>
      </c>
      <c r="F11" s="71" t="e">
        <f>IF(A11=Alapadatok!$A$2,$O$2,IF(A11=Alapadatok!$A$3,$O$3,IF(A11=Alapadatok!$A$4,$O$4,IF(A11=Alapadatok!$A$5,$O$5,IF(A11=Alapadatok!$A$6,$O$6,IF(A11=Alapadatok!$A$7,$O$7,IF(A11=Alapadatok!$A$8,$O$8,IF(A11=Alapadatok!$A$9,$O$9,IF(A11=Alapadatok!$A$10,$O$10,IF(A11=Alapadatok!$A$11,$O$11,IF(A11=Alapadatok!$A$12,$O$12,IF(A11=Alapadatok!$A$13,$O$13,IF(A11=Alapadatok!$A$14,$O$14,IF(A11=Alapadatok!$A$15,$O$15,IF(A11=Alapadatok!$A$16,$O$16,IF(A11=Alapadatok!$A$17,$O$17,IF(A11=Alapadatok!$A$18,$O$18,IF(A11=Alapadatok!$A$19,$O$19,IF(A11=Alapadatok!$A$20,$O$20,IF(A11=Alapadatok!$A$21,$O$21,IF(A11=Alapadatok!$A$22,$O$22,IF(A11=Alapadatok!$A$23,$O$23,IF(A11=Alapadatok!$A$24,$O$24,IF(A11=Alapadatok!$A$25,$O$25,IF(A11=Alapadatok!$A$26,$O$26,IF(A11=Alapadatok!$A$27,$O$27,IF(A11=Alapadatok!$A$28,$O$28,IF(A11=Alapadatok!$A$29,$O$29,""))))))))))))))))))))))))))))</f>
        <v>#VALUE!</v>
      </c>
      <c r="G11" s="71" t="str">
        <f>IF(A11=Alapadatok!$A$2,$P$2,IF(A11=Alapadatok!$A$3,$P$3,IF(A11=Alapadatok!$A$4,$P$4,IF(A11=Alapadatok!$A$5,$P$5,IF(A11=Alapadatok!$A$6,$P$6,IF(A11=Alapadatok!$A$7,$P$7,IF(A11=Alapadatok!$A$8,$P$8,IF(A11=Alapadatok!$A$9,$P$9,IF(A11=Alapadatok!$A$10,$P$10,IF(A11=Alapadatok!$A$11,$P$11,IF(A11=Alapadatok!$A$12,$P$12,IF(A11=Alapadatok!$A$13,$P$13,IF(A11=Alapadatok!$A$14,$P$14,IF(A11=Alapadatok!$A$15,$P$15,IF(A11=Alapadatok!$A$16,$P$16,IF(A11=Alapadatok!$A$17,$P$17,IF(A11=Alapadatok!$A$18,$P$18,IF(A11=Alapadatok!$A$19,$P$19,IF(A11=Alapadatok!$A$20,$P$20,IF(A11=Alapadatok!$A$21,$P$21,IF(A11=Alapadatok!$A$22,$P$22,IF(A11=Alapadatok!$A$23,$P$23,IF(A11=Alapadatok!$A$24,$P$24,IF(A11=Alapadatok!$A$25,$P$25,IF(A11=Alapadatok!$A$26,$P$26,IF(A11=Alapadatok!$A$27,$P$27,IF(A11=Alapadatok!$A$28,$P$28,IF(A11=Alapadatok!$A$29,$P$29,""))))))))))))))))))))))))))))</f>
        <v/>
      </c>
      <c r="J11" s="76">
        <f>Alapadatok!A11</f>
        <v>0</v>
      </c>
      <c r="K11" s="111" t="e">
        <f>0.5*Table2462[[#This Row],[3RM Padon nyomás (össz.)]]+0.5*Table2462[[#This Row],[3RM Egylábas deadlift (össz.)]]</f>
        <v>#VALUE!</v>
      </c>
      <c r="L11" s="111" t="e">
        <f>(Table2462[[#This Row],[VO2max]]+Table2462[[#This Row],[RHR]]+Table2462[[#This Row],[HRR]])/3</f>
        <v>#VALUE!</v>
      </c>
      <c r="M11" s="111" t="e">
        <f>0.5*Table2462[[#This Row],[Max. fekvőtámasz]]+0.5*Table2462[[#This Row],[Max. guggolás]]</f>
        <v>#VALUE!</v>
      </c>
      <c r="N11" s="111" t="e">
        <f>(Table2462[[#This Row],[Súlypontemelkedés]]+Table2462[[#This Row],[10 mp fekvőtámasz]])/2</f>
        <v>#VALUE!</v>
      </c>
      <c r="O11" s="111" t="e">
        <f>(Table2462[[#This Row],[3x Súlypontemelkedés]]+Table2462[[#This Row],[3x 10 mp fekvőtámasz]])/2</f>
        <v>#VALUE!</v>
      </c>
      <c r="P11" s="111" t="str">
        <f>Table2462[[#This Row],[FMS]]</f>
        <v/>
      </c>
    </row>
    <row r="12" spans="1:16" x14ac:dyDescent="0.2">
      <c r="A12" s="82"/>
      <c r="B12" s="71" t="e">
        <f>IF(A12=Alapadatok!$A$2,$K$2,IF(A12=Alapadatok!$A$3,$K$3,IF(A12=Alapadatok!$A$4,$K$4,IF(A12=Alapadatok!$A$5,$K$5,IF(A12=Alapadatok!$A$6,$K$6,IF(A12=Alapadatok!$A$7,$K$7,IF(A12=Alapadatok!$A$8,$K$8,IF(A12=Alapadatok!$A$9,$K$9,IF(A12=Alapadatok!$A$10,$K$10,IF(A12=Alapadatok!$A$11,$K$11,IF(A12=Alapadatok!$A$12,$K$12,IF(A12=Alapadatok!$A$13,$K$13,IF(A12=Alapadatok!$A$14,$K$14,IF(A12=Alapadatok!$A$15,$K$15,IF(A12=Alapadatok!$A$16,$K$16,IF(A12=Alapadatok!$A$17,$K$17,IF(A12=Alapadatok!$A$18,$K$18,IF(A12=Alapadatok!$A$19,$K$19,IF(A12=Alapadatok!$A$20,$K$20,IF(A12=Alapadatok!$A$21,$K$21,IF(A12=Alapadatok!$A$22,$K$22,IF(A12=Alapadatok!$A$23,$K$23,IF(A12=Alapadatok!$A$24,$K$24,IF(A12=Alapadatok!$A$25,$K$25,IF(A12=Alapadatok!$A$26,$K$26,IF(A12=Alapadatok!$A$27,$K$27,IF(A12=Alapadatok!$A$28,$K$28,IF(A12=Alapadatok!$A$29,$K$29,""))))))))))))))))))))))))))))</f>
        <v>#VALUE!</v>
      </c>
      <c r="C12" s="71" t="e">
        <f>IF(A12=Alapadatok!$A$2,$L$2,IF(A12=Alapadatok!$A$3,$L$3,IF(A12=Alapadatok!$A$4,$L$4,IF(A12=Alapadatok!$A$5,$L$5,IF(A12=Alapadatok!$A$6,$L$6,IF(A12=Alapadatok!$A$7,$L$7,IF(A12=Alapadatok!$A$8,$L$8,IF(A12=Alapadatok!$A$9,$L$9,IF(A12=Alapadatok!$A$10,$L$10,IF(A12=Alapadatok!$A$11,$L$11,IF(A12=Alapadatok!$A$12,$L$12,IF(A12=Alapadatok!$A$13,$L$13,IF(A12=Alapadatok!$A$14,$L$14,IF(A12=Alapadatok!$A$15,$L$15,IF(A12=Alapadatok!$A$16,$L$16,IF(A12=Alapadatok!$A$17,$L$17,IF(A12=Alapadatok!$A$18,$L$18,IF(A12=Alapadatok!$A$19,$L$19,IF(A12=Alapadatok!$A$20,$L$20,IF(A12=Alapadatok!$A$21,$L$21,IF(A12=Alapadatok!$A$22,$L$22,IF(A12=Alapadatok!$A$23,$L$23,IF(A12=Alapadatok!$A$24,$L$24,IF(A12=Alapadatok!$A$25,$L$25,IF(A12=Alapadatok!$A$26,$L$26,IF(A12=Alapadatok!$A$27,$L$27,IF(A12=Alapadatok!$A$28,$L$28,IF(A12=Alapadatok!$A$29,$L$29,""))))))))))))))))))))))))))))</f>
        <v>#VALUE!</v>
      </c>
      <c r="D12" s="71" t="e">
        <f>IF(A12=Alapadatok!$A$2,$M$2,IF(A12=Alapadatok!$A$3,$M$3,IF(A12=Alapadatok!$A$4,$M$4,IF(A12=Alapadatok!$A$5,$M$5,IF(A12=Alapadatok!$A$6,$M$6,IF(A12=Alapadatok!$A$7,$M$7,IF(A12=Alapadatok!$A$8,$M$8,IF(A12=Alapadatok!$A$9,$M$9,IF(A12=Alapadatok!$A$10,$M$10,IF(A12=Alapadatok!$A$11,$M$11,IF(A12=Alapadatok!$A$12,$M$12,IF(A12=Alapadatok!$A$13,$M$13,IF(A12=Alapadatok!$A$14,$M$14,IF(A12=Alapadatok!$A$15,$M$15,IF(A12=Alapadatok!$A$16,$M$16,IF(A12=Alapadatok!$A$17,$M$17,IF(A12=Alapadatok!$A$18,$M$18,IF(A12=Alapadatok!$A$19,$M$19,IF(A12=Alapadatok!$A$20,$M$20,IF(A12=Alapadatok!$A$21,$M$21,IF(A12=Alapadatok!$A$22,$M$22,IF(A12=Alapadatok!$A$23,$M$23,IF(A12=Alapadatok!$A$24,$M$24,IF(A12=Alapadatok!$A$25,$M$25,IF(A12=Alapadatok!$A$26,$M$26,IF(A12=Alapadatok!$A$27,$M$27,IF(A12=Alapadatok!$A$28,$M$28,IF(A12=Alapadatok!$A$29,$M$29,""))))))))))))))))))))))))))))</f>
        <v>#VALUE!</v>
      </c>
      <c r="E12" s="71" t="e">
        <f>IF(A12=Alapadatok!$A$2,$N$2,IF(A12=Alapadatok!$A$3,$N$3,IF(A12=Alapadatok!$A$4,$N$4,IF(A12=Alapadatok!$A$5,$N$5,IF(A12=Alapadatok!$A$6,$N$6,IF(A12=Alapadatok!$A$7,$N$7,IF(A12=Alapadatok!$A$8,$N$8,IF(A12=Alapadatok!$A$9,$N$9,IF(A12=Alapadatok!$A$10,$N$10,IF(A12=Alapadatok!$A$11,$N$11,IF(A12=Alapadatok!$A$12,$N$12,IF(A12=Alapadatok!$A$13,$N$13,IF(A12=Alapadatok!$A$14,$N$14,IF(A12=Alapadatok!$A$15,$N$15,IF(A12=Alapadatok!$A$16,$N$16,IF(A12=Alapadatok!$A$17,$N$17,IF(A12=Alapadatok!$A$18,$N$18,IF(A12=Alapadatok!$A$19,$N$19,IF(A12=Alapadatok!$A$20,$N$20,IF(A12=Alapadatok!$A$21,$N$21,IF(A12=Alapadatok!$A$22,$N$22,IF(A12=Alapadatok!$A$23,$N$23,IF(A12=Alapadatok!$A$24,$N$24,IF(A12=Alapadatok!$A$25,$N$25,IF(A12=Alapadatok!$A$26,$N$26,IF(A12=Alapadatok!$A$27,$N$27,IF(A12=Alapadatok!$A$28,$N$28,IF(A12=Alapadatok!$A$29,$N$29,""))))))))))))))))))))))))))))</f>
        <v>#VALUE!</v>
      </c>
      <c r="F12" s="71" t="e">
        <f>IF(A12=Alapadatok!$A$2,$O$2,IF(A12=Alapadatok!$A$3,$O$3,IF(A12=Alapadatok!$A$4,$O$4,IF(A12=Alapadatok!$A$5,$O$5,IF(A12=Alapadatok!$A$6,$O$6,IF(A12=Alapadatok!$A$7,$O$7,IF(A12=Alapadatok!$A$8,$O$8,IF(A12=Alapadatok!$A$9,$O$9,IF(A12=Alapadatok!$A$10,$O$10,IF(A12=Alapadatok!$A$11,$O$11,IF(A12=Alapadatok!$A$12,$O$12,IF(A12=Alapadatok!$A$13,$O$13,IF(A12=Alapadatok!$A$14,$O$14,IF(A12=Alapadatok!$A$15,$O$15,IF(A12=Alapadatok!$A$16,$O$16,IF(A12=Alapadatok!$A$17,$O$17,IF(A12=Alapadatok!$A$18,$O$18,IF(A12=Alapadatok!$A$19,$O$19,IF(A12=Alapadatok!$A$20,$O$20,IF(A12=Alapadatok!$A$21,$O$21,IF(A12=Alapadatok!$A$22,$O$22,IF(A12=Alapadatok!$A$23,$O$23,IF(A12=Alapadatok!$A$24,$O$24,IF(A12=Alapadatok!$A$25,$O$25,IF(A12=Alapadatok!$A$26,$O$26,IF(A12=Alapadatok!$A$27,$O$27,IF(A12=Alapadatok!$A$28,$O$28,IF(A12=Alapadatok!$A$29,$O$29,""))))))))))))))))))))))))))))</f>
        <v>#VALUE!</v>
      </c>
      <c r="G12" s="71" t="str">
        <f>IF(A12=Alapadatok!$A$2,$P$2,IF(A12=Alapadatok!$A$3,$P$3,IF(A12=Alapadatok!$A$4,$P$4,IF(A12=Alapadatok!$A$5,$P$5,IF(A12=Alapadatok!$A$6,$P$6,IF(A12=Alapadatok!$A$7,$P$7,IF(A12=Alapadatok!$A$8,$P$8,IF(A12=Alapadatok!$A$9,$P$9,IF(A12=Alapadatok!$A$10,$P$10,IF(A12=Alapadatok!$A$11,$P$11,IF(A12=Alapadatok!$A$12,$P$12,IF(A12=Alapadatok!$A$13,$P$13,IF(A12=Alapadatok!$A$14,$P$14,IF(A12=Alapadatok!$A$15,$P$15,IF(A12=Alapadatok!$A$16,$P$16,IF(A12=Alapadatok!$A$17,$P$17,IF(A12=Alapadatok!$A$18,$P$18,IF(A12=Alapadatok!$A$19,$P$19,IF(A12=Alapadatok!$A$20,$P$20,IF(A12=Alapadatok!$A$21,$P$21,IF(A12=Alapadatok!$A$22,$P$22,IF(A12=Alapadatok!$A$23,$P$23,IF(A12=Alapadatok!$A$24,$P$24,IF(A12=Alapadatok!$A$25,$P$25,IF(A12=Alapadatok!$A$26,$P$26,IF(A12=Alapadatok!$A$27,$P$27,IF(A12=Alapadatok!$A$28,$P$28,IF(A12=Alapadatok!$A$29,$P$29,""))))))))))))))))))))))))))))</f>
        <v/>
      </c>
      <c r="J12" s="76">
        <f>Alapadatok!A12</f>
        <v>0</v>
      </c>
      <c r="K12" s="111" t="e">
        <f>0.5*Table2462[[#This Row],[3RM Padon nyomás (össz.)]]+0.5*Table2462[[#This Row],[3RM Egylábas deadlift (össz.)]]</f>
        <v>#VALUE!</v>
      </c>
      <c r="L12" s="111" t="e">
        <f>(Table2462[[#This Row],[VO2max]]+Table2462[[#This Row],[RHR]]+Table2462[[#This Row],[HRR]])/3</f>
        <v>#VALUE!</v>
      </c>
      <c r="M12" s="111" t="e">
        <f>0.5*Table2462[[#This Row],[Max. fekvőtámasz]]+0.5*Table2462[[#This Row],[Max. guggolás]]</f>
        <v>#VALUE!</v>
      </c>
      <c r="N12" s="111" t="e">
        <f>(Table2462[[#This Row],[Súlypontemelkedés]]+Table2462[[#This Row],[10 mp fekvőtámasz]])/2</f>
        <v>#VALUE!</v>
      </c>
      <c r="O12" s="111" t="e">
        <f>(Table2462[[#This Row],[3x Súlypontemelkedés]]+Table2462[[#This Row],[3x 10 mp fekvőtámasz]])/2</f>
        <v>#VALUE!</v>
      </c>
      <c r="P12" s="111" t="str">
        <f>Table2462[[#This Row],[FMS]]</f>
        <v/>
      </c>
    </row>
    <row r="13" spans="1:16" x14ac:dyDescent="0.2">
      <c r="A13" s="82"/>
      <c r="B13" s="71" t="e">
        <f>IF(A13=Alapadatok!$A$2,$K$2,IF(A13=Alapadatok!$A$3,$K$3,IF(A13=Alapadatok!$A$4,$K$4,IF(A13=Alapadatok!$A$5,$K$5,IF(A13=Alapadatok!$A$6,$K$6,IF(A13=Alapadatok!$A$7,$K$7,IF(A13=Alapadatok!$A$8,$K$8,IF(A13=Alapadatok!$A$9,$K$9,IF(A13=Alapadatok!$A$10,$K$10,IF(A13=Alapadatok!$A$11,$K$11,IF(A13=Alapadatok!$A$12,$K$12,IF(A13=Alapadatok!$A$13,$K$13,IF(A13=Alapadatok!$A$14,$K$14,IF(A13=Alapadatok!$A$15,$K$15,IF(A13=Alapadatok!$A$16,$K$16,IF(A13=Alapadatok!$A$17,$K$17,IF(A13=Alapadatok!$A$18,$K$18,IF(A13=Alapadatok!$A$19,$K$19,IF(A13=Alapadatok!$A$20,$K$20,IF(A13=Alapadatok!$A$21,$K$21,IF(A13=Alapadatok!$A$22,$K$22,IF(A13=Alapadatok!$A$23,$K$23,IF(A13=Alapadatok!$A$24,$K$24,IF(A13=Alapadatok!$A$25,$K$25,IF(A13=Alapadatok!$A$26,$K$26,IF(A13=Alapadatok!$A$27,$K$27,IF(A13=Alapadatok!$A$28,$K$28,IF(A13=Alapadatok!$A$29,$K$29,""))))))))))))))))))))))))))))</f>
        <v>#VALUE!</v>
      </c>
      <c r="C13" s="71" t="e">
        <f>IF(A13=Alapadatok!$A$2,$L$2,IF(A13=Alapadatok!$A$3,$L$3,IF(A13=Alapadatok!$A$4,$L$4,IF(A13=Alapadatok!$A$5,$L$5,IF(A13=Alapadatok!$A$6,$L$6,IF(A13=Alapadatok!$A$7,$L$7,IF(A13=Alapadatok!$A$8,$L$8,IF(A13=Alapadatok!$A$9,$L$9,IF(A13=Alapadatok!$A$10,$L$10,IF(A13=Alapadatok!$A$11,$L$11,IF(A13=Alapadatok!$A$12,$L$12,IF(A13=Alapadatok!$A$13,$L$13,IF(A13=Alapadatok!$A$14,$L$14,IF(A13=Alapadatok!$A$15,$L$15,IF(A13=Alapadatok!$A$16,$L$16,IF(A13=Alapadatok!$A$17,$L$17,IF(A13=Alapadatok!$A$18,$L$18,IF(A13=Alapadatok!$A$19,$L$19,IF(A13=Alapadatok!$A$20,$L$20,IF(A13=Alapadatok!$A$21,$L$21,IF(A13=Alapadatok!$A$22,$L$22,IF(A13=Alapadatok!$A$23,$L$23,IF(A13=Alapadatok!$A$24,$L$24,IF(A13=Alapadatok!$A$25,$L$25,IF(A13=Alapadatok!$A$26,$L$26,IF(A13=Alapadatok!$A$27,$L$27,IF(A13=Alapadatok!$A$28,$L$28,IF(A13=Alapadatok!$A$29,$L$29,""))))))))))))))))))))))))))))</f>
        <v>#VALUE!</v>
      </c>
      <c r="D13" s="71" t="e">
        <f>IF(A13=Alapadatok!$A$2,$M$2,IF(A13=Alapadatok!$A$3,$M$3,IF(A13=Alapadatok!$A$4,$M$4,IF(A13=Alapadatok!$A$5,$M$5,IF(A13=Alapadatok!$A$6,$M$6,IF(A13=Alapadatok!$A$7,$M$7,IF(A13=Alapadatok!$A$8,$M$8,IF(A13=Alapadatok!$A$9,$M$9,IF(A13=Alapadatok!$A$10,$M$10,IF(A13=Alapadatok!$A$11,$M$11,IF(A13=Alapadatok!$A$12,$M$12,IF(A13=Alapadatok!$A$13,$M$13,IF(A13=Alapadatok!$A$14,$M$14,IF(A13=Alapadatok!$A$15,$M$15,IF(A13=Alapadatok!$A$16,$M$16,IF(A13=Alapadatok!$A$17,$M$17,IF(A13=Alapadatok!$A$18,$M$18,IF(A13=Alapadatok!$A$19,$M$19,IF(A13=Alapadatok!$A$20,$M$20,IF(A13=Alapadatok!$A$21,$M$21,IF(A13=Alapadatok!$A$22,$M$22,IF(A13=Alapadatok!$A$23,$M$23,IF(A13=Alapadatok!$A$24,$M$24,IF(A13=Alapadatok!$A$25,$M$25,IF(A13=Alapadatok!$A$26,$M$26,IF(A13=Alapadatok!$A$27,$M$27,IF(A13=Alapadatok!$A$28,$M$28,IF(A13=Alapadatok!$A$29,$M$29,""))))))))))))))))))))))))))))</f>
        <v>#VALUE!</v>
      </c>
      <c r="E13" s="71" t="e">
        <f>IF(A13=Alapadatok!$A$2,$N$2,IF(A13=Alapadatok!$A$3,$N$3,IF(A13=Alapadatok!$A$4,$N$4,IF(A13=Alapadatok!$A$5,$N$5,IF(A13=Alapadatok!$A$6,$N$6,IF(A13=Alapadatok!$A$7,$N$7,IF(A13=Alapadatok!$A$8,$N$8,IF(A13=Alapadatok!$A$9,$N$9,IF(A13=Alapadatok!$A$10,$N$10,IF(A13=Alapadatok!$A$11,$N$11,IF(A13=Alapadatok!$A$12,$N$12,IF(A13=Alapadatok!$A$13,$N$13,IF(A13=Alapadatok!$A$14,$N$14,IF(A13=Alapadatok!$A$15,$N$15,IF(A13=Alapadatok!$A$16,$N$16,IF(A13=Alapadatok!$A$17,$N$17,IF(A13=Alapadatok!$A$18,$N$18,IF(A13=Alapadatok!$A$19,$N$19,IF(A13=Alapadatok!$A$20,$N$20,IF(A13=Alapadatok!$A$21,$N$21,IF(A13=Alapadatok!$A$22,$N$22,IF(A13=Alapadatok!$A$23,$N$23,IF(A13=Alapadatok!$A$24,$N$24,IF(A13=Alapadatok!$A$25,$N$25,IF(A13=Alapadatok!$A$26,$N$26,IF(A13=Alapadatok!$A$27,$N$27,IF(A13=Alapadatok!$A$28,$N$28,IF(A13=Alapadatok!$A$29,$N$29,""))))))))))))))))))))))))))))</f>
        <v>#VALUE!</v>
      </c>
      <c r="F13" s="71" t="e">
        <f>IF(A13=Alapadatok!$A$2,$O$2,IF(A13=Alapadatok!$A$3,$O$3,IF(A13=Alapadatok!$A$4,$O$4,IF(A13=Alapadatok!$A$5,$O$5,IF(A13=Alapadatok!$A$6,$O$6,IF(A13=Alapadatok!$A$7,$O$7,IF(A13=Alapadatok!$A$8,$O$8,IF(A13=Alapadatok!$A$9,$O$9,IF(A13=Alapadatok!$A$10,$O$10,IF(A13=Alapadatok!$A$11,$O$11,IF(A13=Alapadatok!$A$12,$O$12,IF(A13=Alapadatok!$A$13,$O$13,IF(A13=Alapadatok!$A$14,$O$14,IF(A13=Alapadatok!$A$15,$O$15,IF(A13=Alapadatok!$A$16,$O$16,IF(A13=Alapadatok!$A$17,$O$17,IF(A13=Alapadatok!$A$18,$O$18,IF(A13=Alapadatok!$A$19,$O$19,IF(A13=Alapadatok!$A$20,$O$20,IF(A13=Alapadatok!$A$21,$O$21,IF(A13=Alapadatok!$A$22,$O$22,IF(A13=Alapadatok!$A$23,$O$23,IF(A13=Alapadatok!$A$24,$O$24,IF(A13=Alapadatok!$A$25,$O$25,IF(A13=Alapadatok!$A$26,$O$26,IF(A13=Alapadatok!$A$27,$O$27,IF(A13=Alapadatok!$A$28,$O$28,IF(A13=Alapadatok!$A$29,$O$29,""))))))))))))))))))))))))))))</f>
        <v>#VALUE!</v>
      </c>
      <c r="G13" s="71" t="str">
        <f>IF(A13=Alapadatok!$A$2,$P$2,IF(A13=Alapadatok!$A$3,$P$3,IF(A13=Alapadatok!$A$4,$P$4,IF(A13=Alapadatok!$A$5,$P$5,IF(A13=Alapadatok!$A$6,$P$6,IF(A13=Alapadatok!$A$7,$P$7,IF(A13=Alapadatok!$A$8,$P$8,IF(A13=Alapadatok!$A$9,$P$9,IF(A13=Alapadatok!$A$10,$P$10,IF(A13=Alapadatok!$A$11,$P$11,IF(A13=Alapadatok!$A$12,$P$12,IF(A13=Alapadatok!$A$13,$P$13,IF(A13=Alapadatok!$A$14,$P$14,IF(A13=Alapadatok!$A$15,$P$15,IF(A13=Alapadatok!$A$16,$P$16,IF(A13=Alapadatok!$A$17,$P$17,IF(A13=Alapadatok!$A$18,$P$18,IF(A13=Alapadatok!$A$19,$P$19,IF(A13=Alapadatok!$A$20,$P$20,IF(A13=Alapadatok!$A$21,$P$21,IF(A13=Alapadatok!$A$22,$P$22,IF(A13=Alapadatok!$A$23,$P$23,IF(A13=Alapadatok!$A$24,$P$24,IF(A13=Alapadatok!$A$25,$P$25,IF(A13=Alapadatok!$A$26,$P$26,IF(A13=Alapadatok!$A$27,$P$27,IF(A13=Alapadatok!$A$28,$P$28,IF(A13=Alapadatok!$A$29,$P$29,""))))))))))))))))))))))))))))</f>
        <v/>
      </c>
      <c r="J13" s="76">
        <f>Alapadatok!A13</f>
        <v>0</v>
      </c>
      <c r="K13" s="111" t="e">
        <f>0.5*Table2462[[#This Row],[3RM Padon nyomás (össz.)]]+0.5*Table2462[[#This Row],[3RM Egylábas deadlift (össz.)]]</f>
        <v>#VALUE!</v>
      </c>
      <c r="L13" s="111" t="e">
        <f>(Table2462[[#This Row],[VO2max]]+Table2462[[#This Row],[RHR]]+Table2462[[#This Row],[HRR]])/3</f>
        <v>#VALUE!</v>
      </c>
      <c r="M13" s="111" t="e">
        <f>0.5*Table2462[[#This Row],[Max. fekvőtámasz]]+0.5*Table2462[[#This Row],[Max. guggolás]]</f>
        <v>#VALUE!</v>
      </c>
      <c r="N13" s="111" t="e">
        <f>(Table2462[[#This Row],[Súlypontemelkedés]]+Table2462[[#This Row],[10 mp fekvőtámasz]])/2</f>
        <v>#VALUE!</v>
      </c>
      <c r="O13" s="111" t="e">
        <f>(Table2462[[#This Row],[3x Súlypontemelkedés]]+Table2462[[#This Row],[3x 10 mp fekvőtámasz]])/2</f>
        <v>#VALUE!</v>
      </c>
      <c r="P13" s="111" t="str">
        <f>Table2462[[#This Row],[FMS]]</f>
        <v/>
      </c>
    </row>
    <row r="14" spans="1:16" x14ac:dyDescent="0.2">
      <c r="A14" s="82"/>
      <c r="B14" s="71" t="e">
        <f>IF(A14=Alapadatok!$A$2,$K$2,IF(A14=Alapadatok!$A$3,$K$3,IF(A14=Alapadatok!$A$4,$K$4,IF(A14=Alapadatok!$A$5,$K$5,IF(A14=Alapadatok!$A$6,$K$6,IF(A14=Alapadatok!$A$7,$K$7,IF(A14=Alapadatok!$A$8,$K$8,IF(A14=Alapadatok!$A$9,$K$9,IF(A14=Alapadatok!$A$10,$K$10,IF(A14=Alapadatok!$A$11,$K$11,IF(A14=Alapadatok!$A$12,$K$12,IF(A14=Alapadatok!$A$13,$K$13,IF(A14=Alapadatok!$A$14,$K$14,IF(A14=Alapadatok!$A$15,$K$15,IF(A14=Alapadatok!$A$16,$K$16,IF(A14=Alapadatok!$A$17,$K$17,IF(A14=Alapadatok!$A$18,$K$18,IF(A14=Alapadatok!$A$19,$K$19,IF(A14=Alapadatok!$A$20,$K$20,IF(A14=Alapadatok!$A$21,$K$21,IF(A14=Alapadatok!$A$22,$K$22,IF(A14=Alapadatok!$A$23,$K$23,IF(A14=Alapadatok!$A$24,$K$24,IF(A14=Alapadatok!$A$25,$K$25,IF(A14=Alapadatok!$A$26,$K$26,IF(A14=Alapadatok!$A$27,$K$27,IF(A14=Alapadatok!$A$28,$K$28,IF(A14=Alapadatok!$A$29,$K$29,""))))))))))))))))))))))))))))</f>
        <v>#VALUE!</v>
      </c>
      <c r="C14" s="71" t="e">
        <f>IF(A14=Alapadatok!$A$2,$L$2,IF(A14=Alapadatok!$A$3,$L$3,IF(A14=Alapadatok!$A$4,$L$4,IF(A14=Alapadatok!$A$5,$L$5,IF(A14=Alapadatok!$A$6,$L$6,IF(A14=Alapadatok!$A$7,$L$7,IF(A14=Alapadatok!$A$8,$L$8,IF(A14=Alapadatok!$A$9,$L$9,IF(A14=Alapadatok!$A$10,$L$10,IF(A14=Alapadatok!$A$11,$L$11,IF(A14=Alapadatok!$A$12,$L$12,IF(A14=Alapadatok!$A$13,$L$13,IF(A14=Alapadatok!$A$14,$L$14,IF(A14=Alapadatok!$A$15,$L$15,IF(A14=Alapadatok!$A$16,$L$16,IF(A14=Alapadatok!$A$17,$L$17,IF(A14=Alapadatok!$A$18,$L$18,IF(A14=Alapadatok!$A$19,$L$19,IF(A14=Alapadatok!$A$20,$L$20,IF(A14=Alapadatok!$A$21,$L$21,IF(A14=Alapadatok!$A$22,$L$22,IF(A14=Alapadatok!$A$23,$L$23,IF(A14=Alapadatok!$A$24,$L$24,IF(A14=Alapadatok!$A$25,$L$25,IF(A14=Alapadatok!$A$26,$L$26,IF(A14=Alapadatok!$A$27,$L$27,IF(A14=Alapadatok!$A$28,$L$28,IF(A14=Alapadatok!$A$29,$L$29,""))))))))))))))))))))))))))))</f>
        <v>#VALUE!</v>
      </c>
      <c r="D14" s="71" t="e">
        <f>IF(A14=Alapadatok!$A$2,$M$2,IF(A14=Alapadatok!$A$3,$M$3,IF(A14=Alapadatok!$A$4,$M$4,IF(A14=Alapadatok!$A$5,$M$5,IF(A14=Alapadatok!$A$6,$M$6,IF(A14=Alapadatok!$A$7,$M$7,IF(A14=Alapadatok!$A$8,$M$8,IF(A14=Alapadatok!$A$9,$M$9,IF(A14=Alapadatok!$A$10,$M$10,IF(A14=Alapadatok!$A$11,$M$11,IF(A14=Alapadatok!$A$12,$M$12,IF(A14=Alapadatok!$A$13,$M$13,IF(A14=Alapadatok!$A$14,$M$14,IF(A14=Alapadatok!$A$15,$M$15,IF(A14=Alapadatok!$A$16,$M$16,IF(A14=Alapadatok!$A$17,$M$17,IF(A14=Alapadatok!$A$18,$M$18,IF(A14=Alapadatok!$A$19,$M$19,IF(A14=Alapadatok!$A$20,$M$20,IF(A14=Alapadatok!$A$21,$M$21,IF(A14=Alapadatok!$A$22,$M$22,IF(A14=Alapadatok!$A$23,$M$23,IF(A14=Alapadatok!$A$24,$M$24,IF(A14=Alapadatok!$A$25,$M$25,IF(A14=Alapadatok!$A$26,$M$26,IF(A14=Alapadatok!$A$27,$M$27,IF(A14=Alapadatok!$A$28,$M$28,IF(A14=Alapadatok!$A$29,$M$29,""))))))))))))))))))))))))))))</f>
        <v>#VALUE!</v>
      </c>
      <c r="E14" s="71" t="e">
        <f>IF(A14=Alapadatok!$A$2,$N$2,IF(A14=Alapadatok!$A$3,$N$3,IF(A14=Alapadatok!$A$4,$N$4,IF(A14=Alapadatok!$A$5,$N$5,IF(A14=Alapadatok!$A$6,$N$6,IF(A14=Alapadatok!$A$7,$N$7,IF(A14=Alapadatok!$A$8,$N$8,IF(A14=Alapadatok!$A$9,$N$9,IF(A14=Alapadatok!$A$10,$N$10,IF(A14=Alapadatok!$A$11,$N$11,IF(A14=Alapadatok!$A$12,$N$12,IF(A14=Alapadatok!$A$13,$N$13,IF(A14=Alapadatok!$A$14,$N$14,IF(A14=Alapadatok!$A$15,$N$15,IF(A14=Alapadatok!$A$16,$N$16,IF(A14=Alapadatok!$A$17,$N$17,IF(A14=Alapadatok!$A$18,$N$18,IF(A14=Alapadatok!$A$19,$N$19,IF(A14=Alapadatok!$A$20,$N$20,IF(A14=Alapadatok!$A$21,$N$21,IF(A14=Alapadatok!$A$22,$N$22,IF(A14=Alapadatok!$A$23,$N$23,IF(A14=Alapadatok!$A$24,$N$24,IF(A14=Alapadatok!$A$25,$N$25,IF(A14=Alapadatok!$A$26,$N$26,IF(A14=Alapadatok!$A$27,$N$27,IF(A14=Alapadatok!$A$28,$N$28,IF(A14=Alapadatok!$A$29,$N$29,""))))))))))))))))))))))))))))</f>
        <v>#VALUE!</v>
      </c>
      <c r="F14" s="71" t="e">
        <f>IF(A14=Alapadatok!$A$2,$O$2,IF(A14=Alapadatok!$A$3,$O$3,IF(A14=Alapadatok!$A$4,$O$4,IF(A14=Alapadatok!$A$5,$O$5,IF(A14=Alapadatok!$A$6,$O$6,IF(A14=Alapadatok!$A$7,$O$7,IF(A14=Alapadatok!$A$8,$O$8,IF(A14=Alapadatok!$A$9,$O$9,IF(A14=Alapadatok!$A$10,$O$10,IF(A14=Alapadatok!$A$11,$O$11,IF(A14=Alapadatok!$A$12,$O$12,IF(A14=Alapadatok!$A$13,$O$13,IF(A14=Alapadatok!$A$14,$O$14,IF(A14=Alapadatok!$A$15,$O$15,IF(A14=Alapadatok!$A$16,$O$16,IF(A14=Alapadatok!$A$17,$O$17,IF(A14=Alapadatok!$A$18,$O$18,IF(A14=Alapadatok!$A$19,$O$19,IF(A14=Alapadatok!$A$20,$O$20,IF(A14=Alapadatok!$A$21,$O$21,IF(A14=Alapadatok!$A$22,$O$22,IF(A14=Alapadatok!$A$23,$O$23,IF(A14=Alapadatok!$A$24,$O$24,IF(A14=Alapadatok!$A$25,$O$25,IF(A14=Alapadatok!$A$26,$O$26,IF(A14=Alapadatok!$A$27,$O$27,IF(A14=Alapadatok!$A$28,$O$28,IF(A14=Alapadatok!$A$29,$O$29,""))))))))))))))))))))))))))))</f>
        <v>#VALUE!</v>
      </c>
      <c r="G14" s="71" t="str">
        <f>IF(A14=Alapadatok!$A$2,$P$2,IF(A14=Alapadatok!$A$3,$P$3,IF(A14=Alapadatok!$A$4,$P$4,IF(A14=Alapadatok!$A$5,$P$5,IF(A14=Alapadatok!$A$6,$P$6,IF(A14=Alapadatok!$A$7,$P$7,IF(A14=Alapadatok!$A$8,$P$8,IF(A14=Alapadatok!$A$9,$P$9,IF(A14=Alapadatok!$A$10,$P$10,IF(A14=Alapadatok!$A$11,$P$11,IF(A14=Alapadatok!$A$12,$P$12,IF(A14=Alapadatok!$A$13,$P$13,IF(A14=Alapadatok!$A$14,$P$14,IF(A14=Alapadatok!$A$15,$P$15,IF(A14=Alapadatok!$A$16,$P$16,IF(A14=Alapadatok!$A$17,$P$17,IF(A14=Alapadatok!$A$18,$P$18,IF(A14=Alapadatok!$A$19,$P$19,IF(A14=Alapadatok!$A$20,$P$20,IF(A14=Alapadatok!$A$21,$P$21,IF(A14=Alapadatok!$A$22,$P$22,IF(A14=Alapadatok!$A$23,$P$23,IF(A14=Alapadatok!$A$24,$P$24,IF(A14=Alapadatok!$A$25,$P$25,IF(A14=Alapadatok!$A$26,$P$26,IF(A14=Alapadatok!$A$27,$P$27,IF(A14=Alapadatok!$A$28,$P$28,IF(A14=Alapadatok!$A$29,$P$29,""))))))))))))))))))))))))))))</f>
        <v/>
      </c>
      <c r="J14" s="76">
        <f>Alapadatok!A14</f>
        <v>0</v>
      </c>
      <c r="K14" s="111" t="e">
        <f>0.5*Table2462[[#This Row],[3RM Padon nyomás (össz.)]]+0.5*Table2462[[#This Row],[3RM Egylábas deadlift (össz.)]]</f>
        <v>#VALUE!</v>
      </c>
      <c r="L14" s="111" t="e">
        <f>(Table2462[[#This Row],[VO2max]]+Table2462[[#This Row],[RHR]]+Table2462[[#This Row],[HRR]])/3</f>
        <v>#VALUE!</v>
      </c>
      <c r="M14" s="111" t="e">
        <f>0.5*Table2462[[#This Row],[Max. fekvőtámasz]]+0.5*Table2462[[#This Row],[Max. guggolás]]</f>
        <v>#VALUE!</v>
      </c>
      <c r="N14" s="111" t="e">
        <f>(Table2462[[#This Row],[Súlypontemelkedés]]+Table2462[[#This Row],[10 mp fekvőtámasz]])/2</f>
        <v>#VALUE!</v>
      </c>
      <c r="O14" s="111" t="e">
        <f>(Table2462[[#This Row],[3x Súlypontemelkedés]]+Table2462[[#This Row],[3x 10 mp fekvőtámasz]])/2</f>
        <v>#VALUE!</v>
      </c>
      <c r="P14" s="111" t="str">
        <f>Table2462[[#This Row],[FMS]]</f>
        <v/>
      </c>
    </row>
    <row r="15" spans="1:16" x14ac:dyDescent="0.2">
      <c r="A15" s="82"/>
      <c r="B15" s="71" t="e">
        <f>IF(A15=Alapadatok!$A$2,$K$2,IF(A15=Alapadatok!$A$3,$K$3,IF(A15=Alapadatok!$A$4,$K$4,IF(A15=Alapadatok!$A$5,$K$5,IF(A15=Alapadatok!$A$6,$K$6,IF(A15=Alapadatok!$A$7,$K$7,IF(A15=Alapadatok!$A$8,$K$8,IF(A15=Alapadatok!$A$9,$K$9,IF(A15=Alapadatok!$A$10,$K$10,IF(A15=Alapadatok!$A$11,$K$11,IF(A15=Alapadatok!$A$12,$K$12,IF(A15=Alapadatok!$A$13,$K$13,IF(A15=Alapadatok!$A$14,$K$14,IF(A15=Alapadatok!$A$15,$K$15,IF(A15=Alapadatok!$A$16,$K$16,IF(A15=Alapadatok!$A$17,$K$17,IF(A15=Alapadatok!$A$18,$K$18,IF(A15=Alapadatok!$A$19,$K$19,IF(A15=Alapadatok!$A$20,$K$20,IF(A15=Alapadatok!$A$21,$K$21,IF(A15=Alapadatok!$A$22,$K$22,IF(A15=Alapadatok!$A$23,$K$23,IF(A15=Alapadatok!$A$24,$K$24,IF(A15=Alapadatok!$A$25,$K$25,IF(A15=Alapadatok!$A$26,$K$26,IF(A15=Alapadatok!$A$27,$K$27,IF(A15=Alapadatok!$A$28,$K$28,IF(A15=Alapadatok!$A$29,$K$29,""))))))))))))))))))))))))))))</f>
        <v>#VALUE!</v>
      </c>
      <c r="C15" s="71" t="e">
        <f>IF(A15=Alapadatok!$A$2,$L$2,IF(A15=Alapadatok!$A$3,$L$3,IF(A15=Alapadatok!$A$4,$L$4,IF(A15=Alapadatok!$A$5,$L$5,IF(A15=Alapadatok!$A$6,$L$6,IF(A15=Alapadatok!$A$7,$L$7,IF(A15=Alapadatok!$A$8,$L$8,IF(A15=Alapadatok!$A$9,$L$9,IF(A15=Alapadatok!$A$10,$L$10,IF(A15=Alapadatok!$A$11,$L$11,IF(A15=Alapadatok!$A$12,$L$12,IF(A15=Alapadatok!$A$13,$L$13,IF(A15=Alapadatok!$A$14,$L$14,IF(A15=Alapadatok!$A$15,$L$15,IF(A15=Alapadatok!$A$16,$L$16,IF(A15=Alapadatok!$A$17,$L$17,IF(A15=Alapadatok!$A$18,$L$18,IF(A15=Alapadatok!$A$19,$L$19,IF(A15=Alapadatok!$A$20,$L$20,IF(A15=Alapadatok!$A$21,$L$21,IF(A15=Alapadatok!$A$22,$L$22,IF(A15=Alapadatok!$A$23,$L$23,IF(A15=Alapadatok!$A$24,$L$24,IF(A15=Alapadatok!$A$25,$L$25,IF(A15=Alapadatok!$A$26,$L$26,IF(A15=Alapadatok!$A$27,$L$27,IF(A15=Alapadatok!$A$28,$L$28,IF(A15=Alapadatok!$A$29,$L$29,""))))))))))))))))))))))))))))</f>
        <v>#VALUE!</v>
      </c>
      <c r="D15" s="71" t="e">
        <f>IF(A15=Alapadatok!$A$2,$M$2,IF(A15=Alapadatok!$A$3,$M$3,IF(A15=Alapadatok!$A$4,$M$4,IF(A15=Alapadatok!$A$5,$M$5,IF(A15=Alapadatok!$A$6,$M$6,IF(A15=Alapadatok!$A$7,$M$7,IF(A15=Alapadatok!$A$8,$M$8,IF(A15=Alapadatok!$A$9,$M$9,IF(A15=Alapadatok!$A$10,$M$10,IF(A15=Alapadatok!$A$11,$M$11,IF(A15=Alapadatok!$A$12,$M$12,IF(A15=Alapadatok!$A$13,$M$13,IF(A15=Alapadatok!$A$14,$M$14,IF(A15=Alapadatok!$A$15,$M$15,IF(A15=Alapadatok!$A$16,$M$16,IF(A15=Alapadatok!$A$17,$M$17,IF(A15=Alapadatok!$A$18,$M$18,IF(A15=Alapadatok!$A$19,$M$19,IF(A15=Alapadatok!$A$20,$M$20,IF(A15=Alapadatok!$A$21,$M$21,IF(A15=Alapadatok!$A$22,$M$22,IF(A15=Alapadatok!$A$23,$M$23,IF(A15=Alapadatok!$A$24,$M$24,IF(A15=Alapadatok!$A$25,$M$25,IF(A15=Alapadatok!$A$26,$M$26,IF(A15=Alapadatok!$A$27,$M$27,IF(A15=Alapadatok!$A$28,$M$28,IF(A15=Alapadatok!$A$29,$M$29,""))))))))))))))))))))))))))))</f>
        <v>#VALUE!</v>
      </c>
      <c r="E15" s="71" t="e">
        <f>IF(A15=Alapadatok!$A$2,$N$2,IF(A15=Alapadatok!$A$3,$N$3,IF(A15=Alapadatok!$A$4,$N$4,IF(A15=Alapadatok!$A$5,$N$5,IF(A15=Alapadatok!$A$6,$N$6,IF(A15=Alapadatok!$A$7,$N$7,IF(A15=Alapadatok!$A$8,$N$8,IF(A15=Alapadatok!$A$9,$N$9,IF(A15=Alapadatok!$A$10,$N$10,IF(A15=Alapadatok!$A$11,$N$11,IF(A15=Alapadatok!$A$12,$N$12,IF(A15=Alapadatok!$A$13,$N$13,IF(A15=Alapadatok!$A$14,$N$14,IF(A15=Alapadatok!$A$15,$N$15,IF(A15=Alapadatok!$A$16,$N$16,IF(A15=Alapadatok!$A$17,$N$17,IF(A15=Alapadatok!$A$18,$N$18,IF(A15=Alapadatok!$A$19,$N$19,IF(A15=Alapadatok!$A$20,$N$20,IF(A15=Alapadatok!$A$21,$N$21,IF(A15=Alapadatok!$A$22,$N$22,IF(A15=Alapadatok!$A$23,$N$23,IF(A15=Alapadatok!$A$24,$N$24,IF(A15=Alapadatok!$A$25,$N$25,IF(A15=Alapadatok!$A$26,$N$26,IF(A15=Alapadatok!$A$27,$N$27,IF(A15=Alapadatok!$A$28,$N$28,IF(A15=Alapadatok!$A$29,$N$29,""))))))))))))))))))))))))))))</f>
        <v>#VALUE!</v>
      </c>
      <c r="F15" s="71" t="e">
        <f>IF(A15=Alapadatok!$A$2,$O$2,IF(A15=Alapadatok!$A$3,$O$3,IF(A15=Alapadatok!$A$4,$O$4,IF(A15=Alapadatok!$A$5,$O$5,IF(A15=Alapadatok!$A$6,$O$6,IF(A15=Alapadatok!$A$7,$O$7,IF(A15=Alapadatok!$A$8,$O$8,IF(A15=Alapadatok!$A$9,$O$9,IF(A15=Alapadatok!$A$10,$O$10,IF(A15=Alapadatok!$A$11,$O$11,IF(A15=Alapadatok!$A$12,$O$12,IF(A15=Alapadatok!$A$13,$O$13,IF(A15=Alapadatok!$A$14,$O$14,IF(A15=Alapadatok!$A$15,$O$15,IF(A15=Alapadatok!$A$16,$O$16,IF(A15=Alapadatok!$A$17,$O$17,IF(A15=Alapadatok!$A$18,$O$18,IF(A15=Alapadatok!$A$19,$O$19,IF(A15=Alapadatok!$A$20,$O$20,IF(A15=Alapadatok!$A$21,$O$21,IF(A15=Alapadatok!$A$22,$O$22,IF(A15=Alapadatok!$A$23,$O$23,IF(A15=Alapadatok!$A$24,$O$24,IF(A15=Alapadatok!$A$25,$O$25,IF(A15=Alapadatok!$A$26,$O$26,IF(A15=Alapadatok!$A$27,$O$27,IF(A15=Alapadatok!$A$28,$O$28,IF(A15=Alapadatok!$A$29,$O$29,""))))))))))))))))))))))))))))</f>
        <v>#VALUE!</v>
      </c>
      <c r="G15" s="71" t="str">
        <f>IF(A15=Alapadatok!$A$2,$P$2,IF(A15=Alapadatok!$A$3,$P$3,IF(A15=Alapadatok!$A$4,$P$4,IF(A15=Alapadatok!$A$5,$P$5,IF(A15=Alapadatok!$A$6,$P$6,IF(A15=Alapadatok!$A$7,$P$7,IF(A15=Alapadatok!$A$8,$P$8,IF(A15=Alapadatok!$A$9,$P$9,IF(A15=Alapadatok!$A$10,$P$10,IF(A15=Alapadatok!$A$11,$P$11,IF(A15=Alapadatok!$A$12,$P$12,IF(A15=Alapadatok!$A$13,$P$13,IF(A15=Alapadatok!$A$14,$P$14,IF(A15=Alapadatok!$A$15,$P$15,IF(A15=Alapadatok!$A$16,$P$16,IF(A15=Alapadatok!$A$17,$P$17,IF(A15=Alapadatok!$A$18,$P$18,IF(A15=Alapadatok!$A$19,$P$19,IF(A15=Alapadatok!$A$20,$P$20,IF(A15=Alapadatok!$A$21,$P$21,IF(A15=Alapadatok!$A$22,$P$22,IF(A15=Alapadatok!$A$23,$P$23,IF(A15=Alapadatok!$A$24,$P$24,IF(A15=Alapadatok!$A$25,$P$25,IF(A15=Alapadatok!$A$26,$P$26,IF(A15=Alapadatok!$A$27,$P$27,IF(A15=Alapadatok!$A$28,$P$28,IF(A15=Alapadatok!$A$29,$P$29,""))))))))))))))))))))))))))))</f>
        <v/>
      </c>
      <c r="J15" s="76">
        <f>Alapadatok!A15</f>
        <v>0</v>
      </c>
      <c r="K15" s="111" t="e">
        <f>0.5*Table2462[[#This Row],[3RM Padon nyomás (össz.)]]+0.5*Table2462[[#This Row],[3RM Egylábas deadlift (össz.)]]</f>
        <v>#VALUE!</v>
      </c>
      <c r="L15" s="111" t="e">
        <f>(Table2462[[#This Row],[VO2max]]+Table2462[[#This Row],[RHR]]+Table2462[[#This Row],[HRR]])/3</f>
        <v>#VALUE!</v>
      </c>
      <c r="M15" s="111" t="e">
        <f>0.5*Table2462[[#This Row],[Max. fekvőtámasz]]+0.5*Table2462[[#This Row],[Max. guggolás]]</f>
        <v>#VALUE!</v>
      </c>
      <c r="N15" s="111" t="e">
        <f>(Table2462[[#This Row],[Súlypontemelkedés]]+Table2462[[#This Row],[10 mp fekvőtámasz]])/2</f>
        <v>#VALUE!</v>
      </c>
      <c r="O15" s="111" t="e">
        <f>(Table2462[[#This Row],[3x Súlypontemelkedés]]+Table2462[[#This Row],[3x 10 mp fekvőtámasz]])/2</f>
        <v>#VALUE!</v>
      </c>
      <c r="P15" s="111" t="str">
        <f>Table2462[[#This Row],[FMS]]</f>
        <v/>
      </c>
    </row>
    <row r="16" spans="1:16" x14ac:dyDescent="0.2">
      <c r="A16" s="82"/>
      <c r="B16" s="71" t="e">
        <f>IF(A16=Alapadatok!$A$2,$K$2,IF(A16=Alapadatok!$A$3,$K$3,IF(A16=Alapadatok!$A$4,$K$4,IF(A16=Alapadatok!$A$5,$K$5,IF(A16=Alapadatok!$A$6,$K$6,IF(A16=Alapadatok!$A$7,$K$7,IF(A16=Alapadatok!$A$8,$K$8,IF(A16=Alapadatok!$A$9,$K$9,IF(A16=Alapadatok!$A$10,$K$10,IF(A16=Alapadatok!$A$11,$K$11,IF(A16=Alapadatok!$A$12,$K$12,IF(A16=Alapadatok!$A$13,$K$13,IF(A16=Alapadatok!$A$14,$K$14,IF(A16=Alapadatok!$A$15,$K$15,IF(A16=Alapadatok!$A$16,$K$16,IF(A16=Alapadatok!$A$17,$K$17,IF(A16=Alapadatok!$A$18,$K$18,IF(A16=Alapadatok!$A$19,$K$19,IF(A16=Alapadatok!$A$20,$K$20,IF(A16=Alapadatok!$A$21,$K$21,IF(A16=Alapadatok!$A$22,$K$22,IF(A16=Alapadatok!$A$23,$K$23,IF(A16=Alapadatok!$A$24,$K$24,IF(A16=Alapadatok!$A$25,$K$25,IF(A16=Alapadatok!$A$26,$K$26,IF(A16=Alapadatok!$A$27,$K$27,IF(A16=Alapadatok!$A$28,$K$28,IF(A16=Alapadatok!$A$29,$K$29,""))))))))))))))))))))))))))))</f>
        <v>#VALUE!</v>
      </c>
      <c r="C16" s="71" t="e">
        <f>IF(A16=Alapadatok!$A$2,$L$2,IF(A16=Alapadatok!$A$3,$L$3,IF(A16=Alapadatok!$A$4,$L$4,IF(A16=Alapadatok!$A$5,$L$5,IF(A16=Alapadatok!$A$6,$L$6,IF(A16=Alapadatok!$A$7,$L$7,IF(A16=Alapadatok!$A$8,$L$8,IF(A16=Alapadatok!$A$9,$L$9,IF(A16=Alapadatok!$A$10,$L$10,IF(A16=Alapadatok!$A$11,$L$11,IF(A16=Alapadatok!$A$12,$L$12,IF(A16=Alapadatok!$A$13,$L$13,IF(A16=Alapadatok!$A$14,$L$14,IF(A16=Alapadatok!$A$15,$L$15,IF(A16=Alapadatok!$A$16,$L$16,IF(A16=Alapadatok!$A$17,$L$17,IF(A16=Alapadatok!$A$18,$L$18,IF(A16=Alapadatok!$A$19,$L$19,IF(A16=Alapadatok!$A$20,$L$20,IF(A16=Alapadatok!$A$21,$L$21,IF(A16=Alapadatok!$A$22,$L$22,IF(A16=Alapadatok!$A$23,$L$23,IF(A16=Alapadatok!$A$24,$L$24,IF(A16=Alapadatok!$A$25,$L$25,IF(A16=Alapadatok!$A$26,$L$26,IF(A16=Alapadatok!$A$27,$L$27,IF(A16=Alapadatok!$A$28,$L$28,IF(A16=Alapadatok!$A$29,$L$29,""))))))))))))))))))))))))))))</f>
        <v>#VALUE!</v>
      </c>
      <c r="D16" s="71" t="e">
        <f>IF(A16=Alapadatok!$A$2,$M$2,IF(A16=Alapadatok!$A$3,$M$3,IF(A16=Alapadatok!$A$4,$M$4,IF(A16=Alapadatok!$A$5,$M$5,IF(A16=Alapadatok!$A$6,$M$6,IF(A16=Alapadatok!$A$7,$M$7,IF(A16=Alapadatok!$A$8,$M$8,IF(A16=Alapadatok!$A$9,$M$9,IF(A16=Alapadatok!$A$10,$M$10,IF(A16=Alapadatok!$A$11,$M$11,IF(A16=Alapadatok!$A$12,$M$12,IF(A16=Alapadatok!$A$13,$M$13,IF(A16=Alapadatok!$A$14,$M$14,IF(A16=Alapadatok!$A$15,$M$15,IF(A16=Alapadatok!$A$16,$M$16,IF(A16=Alapadatok!$A$17,$M$17,IF(A16=Alapadatok!$A$18,$M$18,IF(A16=Alapadatok!$A$19,$M$19,IF(A16=Alapadatok!$A$20,$M$20,IF(A16=Alapadatok!$A$21,$M$21,IF(A16=Alapadatok!$A$22,$M$22,IF(A16=Alapadatok!$A$23,$M$23,IF(A16=Alapadatok!$A$24,$M$24,IF(A16=Alapadatok!$A$25,$M$25,IF(A16=Alapadatok!$A$26,$M$26,IF(A16=Alapadatok!$A$27,$M$27,IF(A16=Alapadatok!$A$28,$M$28,IF(A16=Alapadatok!$A$29,$M$29,""))))))))))))))))))))))))))))</f>
        <v>#VALUE!</v>
      </c>
      <c r="E16" s="71" t="e">
        <f>IF(A16=Alapadatok!$A$2,$N$2,IF(A16=Alapadatok!$A$3,$N$3,IF(A16=Alapadatok!$A$4,$N$4,IF(A16=Alapadatok!$A$5,$N$5,IF(A16=Alapadatok!$A$6,$N$6,IF(A16=Alapadatok!$A$7,$N$7,IF(A16=Alapadatok!$A$8,$N$8,IF(A16=Alapadatok!$A$9,$N$9,IF(A16=Alapadatok!$A$10,$N$10,IF(A16=Alapadatok!$A$11,$N$11,IF(A16=Alapadatok!$A$12,$N$12,IF(A16=Alapadatok!$A$13,$N$13,IF(A16=Alapadatok!$A$14,$N$14,IF(A16=Alapadatok!$A$15,$N$15,IF(A16=Alapadatok!$A$16,$N$16,IF(A16=Alapadatok!$A$17,$N$17,IF(A16=Alapadatok!$A$18,$N$18,IF(A16=Alapadatok!$A$19,$N$19,IF(A16=Alapadatok!$A$20,$N$20,IF(A16=Alapadatok!$A$21,$N$21,IF(A16=Alapadatok!$A$22,$N$22,IF(A16=Alapadatok!$A$23,$N$23,IF(A16=Alapadatok!$A$24,$N$24,IF(A16=Alapadatok!$A$25,$N$25,IF(A16=Alapadatok!$A$26,$N$26,IF(A16=Alapadatok!$A$27,$N$27,IF(A16=Alapadatok!$A$28,$N$28,IF(A16=Alapadatok!$A$29,$N$29,""))))))))))))))))))))))))))))</f>
        <v>#VALUE!</v>
      </c>
      <c r="F16" s="71" t="e">
        <f>IF(A16=Alapadatok!$A$2,$O$2,IF(A16=Alapadatok!$A$3,$O$3,IF(A16=Alapadatok!$A$4,$O$4,IF(A16=Alapadatok!$A$5,$O$5,IF(A16=Alapadatok!$A$6,$O$6,IF(A16=Alapadatok!$A$7,$O$7,IF(A16=Alapadatok!$A$8,$O$8,IF(A16=Alapadatok!$A$9,$O$9,IF(A16=Alapadatok!$A$10,$O$10,IF(A16=Alapadatok!$A$11,$O$11,IF(A16=Alapadatok!$A$12,$O$12,IF(A16=Alapadatok!$A$13,$O$13,IF(A16=Alapadatok!$A$14,$O$14,IF(A16=Alapadatok!$A$15,$O$15,IF(A16=Alapadatok!$A$16,$O$16,IF(A16=Alapadatok!$A$17,$O$17,IF(A16=Alapadatok!$A$18,$O$18,IF(A16=Alapadatok!$A$19,$O$19,IF(A16=Alapadatok!$A$20,$O$20,IF(A16=Alapadatok!$A$21,$O$21,IF(A16=Alapadatok!$A$22,$O$22,IF(A16=Alapadatok!$A$23,$O$23,IF(A16=Alapadatok!$A$24,$O$24,IF(A16=Alapadatok!$A$25,$O$25,IF(A16=Alapadatok!$A$26,$O$26,IF(A16=Alapadatok!$A$27,$O$27,IF(A16=Alapadatok!$A$28,$O$28,IF(A16=Alapadatok!$A$29,$O$29,""))))))))))))))))))))))))))))</f>
        <v>#VALUE!</v>
      </c>
      <c r="G16" s="71" t="str">
        <f>IF(A16=Alapadatok!$A$2,$P$2,IF(A16=Alapadatok!$A$3,$P$3,IF(A16=Alapadatok!$A$4,$P$4,IF(A16=Alapadatok!$A$5,$P$5,IF(A16=Alapadatok!$A$6,$P$6,IF(A16=Alapadatok!$A$7,$P$7,IF(A16=Alapadatok!$A$8,$P$8,IF(A16=Alapadatok!$A$9,$P$9,IF(A16=Alapadatok!$A$10,$P$10,IF(A16=Alapadatok!$A$11,$P$11,IF(A16=Alapadatok!$A$12,$P$12,IF(A16=Alapadatok!$A$13,$P$13,IF(A16=Alapadatok!$A$14,$P$14,IF(A16=Alapadatok!$A$15,$P$15,IF(A16=Alapadatok!$A$16,$P$16,IF(A16=Alapadatok!$A$17,$P$17,IF(A16=Alapadatok!$A$18,$P$18,IF(A16=Alapadatok!$A$19,$P$19,IF(A16=Alapadatok!$A$20,$P$20,IF(A16=Alapadatok!$A$21,$P$21,IF(A16=Alapadatok!$A$22,$P$22,IF(A16=Alapadatok!$A$23,$P$23,IF(A16=Alapadatok!$A$24,$P$24,IF(A16=Alapadatok!$A$25,$P$25,IF(A16=Alapadatok!$A$26,$P$26,IF(A16=Alapadatok!$A$27,$P$27,IF(A16=Alapadatok!$A$28,$P$28,IF(A16=Alapadatok!$A$29,$P$29,""))))))))))))))))))))))))))))</f>
        <v/>
      </c>
      <c r="J16" s="76">
        <f>Alapadatok!A16</f>
        <v>0</v>
      </c>
      <c r="K16" s="111" t="e">
        <f>0.5*Table2462[[#This Row],[3RM Padon nyomás (össz.)]]+0.5*Table2462[[#This Row],[3RM Egylábas deadlift (össz.)]]</f>
        <v>#VALUE!</v>
      </c>
      <c r="L16" s="111" t="e">
        <f>(Table2462[[#This Row],[VO2max]]+Table2462[[#This Row],[RHR]]+Table2462[[#This Row],[HRR]])/3</f>
        <v>#VALUE!</v>
      </c>
      <c r="M16" s="111" t="e">
        <f>0.5*Table2462[[#This Row],[Max. fekvőtámasz]]+0.5*Table2462[[#This Row],[Max. guggolás]]</f>
        <v>#VALUE!</v>
      </c>
      <c r="N16" s="111" t="e">
        <f>(Table2462[[#This Row],[Súlypontemelkedés]]+Table2462[[#This Row],[10 mp fekvőtámasz]])/2</f>
        <v>#VALUE!</v>
      </c>
      <c r="O16" s="111" t="e">
        <f>(Table2462[[#This Row],[3x Súlypontemelkedés]]+Table2462[[#This Row],[3x 10 mp fekvőtámasz]])/2</f>
        <v>#VALUE!</v>
      </c>
      <c r="P16" s="111" t="str">
        <f>Table2462[[#This Row],[FMS]]</f>
        <v/>
      </c>
    </row>
    <row r="17" spans="1:16" x14ac:dyDescent="0.2">
      <c r="A17" s="82"/>
      <c r="B17" s="71" t="e">
        <f>IF(A17=Alapadatok!$A$2,$K$2,IF(A17=Alapadatok!$A$3,$K$3,IF(A17=Alapadatok!$A$4,$K$4,IF(A17=Alapadatok!$A$5,$K$5,IF(A17=Alapadatok!$A$6,$K$6,IF(A17=Alapadatok!$A$7,$K$7,IF(A17=Alapadatok!$A$8,$K$8,IF(A17=Alapadatok!$A$9,$K$9,IF(A17=Alapadatok!$A$10,$K$10,IF(A17=Alapadatok!$A$11,$K$11,IF(A17=Alapadatok!$A$12,$K$12,IF(A17=Alapadatok!$A$13,$K$13,IF(A17=Alapadatok!$A$14,$K$14,IF(A17=Alapadatok!$A$15,$K$15,IF(A17=Alapadatok!$A$16,$K$16,IF(A17=Alapadatok!$A$17,$K$17,IF(A17=Alapadatok!$A$18,$K$18,IF(A17=Alapadatok!$A$19,$K$19,IF(A17=Alapadatok!$A$20,$K$20,IF(A17=Alapadatok!$A$21,$K$21,IF(A17=Alapadatok!$A$22,$K$22,IF(A17=Alapadatok!$A$23,$K$23,IF(A17=Alapadatok!$A$24,$K$24,IF(A17=Alapadatok!$A$25,$K$25,IF(A17=Alapadatok!$A$26,$K$26,IF(A17=Alapadatok!$A$27,$K$27,IF(A17=Alapadatok!$A$28,$K$28,IF(A17=Alapadatok!$A$29,$K$29,""))))))))))))))))))))))))))))</f>
        <v>#VALUE!</v>
      </c>
      <c r="C17" s="71" t="e">
        <f>IF(A17=Alapadatok!$A$2,$L$2,IF(A17=Alapadatok!$A$3,$L$3,IF(A17=Alapadatok!$A$4,$L$4,IF(A17=Alapadatok!$A$5,$L$5,IF(A17=Alapadatok!$A$6,$L$6,IF(A17=Alapadatok!$A$7,$L$7,IF(A17=Alapadatok!$A$8,$L$8,IF(A17=Alapadatok!$A$9,$L$9,IF(A17=Alapadatok!$A$10,$L$10,IF(A17=Alapadatok!$A$11,$L$11,IF(A17=Alapadatok!$A$12,$L$12,IF(A17=Alapadatok!$A$13,$L$13,IF(A17=Alapadatok!$A$14,$L$14,IF(A17=Alapadatok!$A$15,$L$15,IF(A17=Alapadatok!$A$16,$L$16,IF(A17=Alapadatok!$A$17,$L$17,IF(A17=Alapadatok!$A$18,$L$18,IF(A17=Alapadatok!$A$19,$L$19,IF(A17=Alapadatok!$A$20,$L$20,IF(A17=Alapadatok!$A$21,$L$21,IF(A17=Alapadatok!$A$22,$L$22,IF(A17=Alapadatok!$A$23,$L$23,IF(A17=Alapadatok!$A$24,$L$24,IF(A17=Alapadatok!$A$25,$L$25,IF(A17=Alapadatok!$A$26,$L$26,IF(A17=Alapadatok!$A$27,$L$27,IF(A17=Alapadatok!$A$28,$L$28,IF(A17=Alapadatok!$A$29,$L$29,""))))))))))))))))))))))))))))</f>
        <v>#VALUE!</v>
      </c>
      <c r="D17" s="71" t="e">
        <f>IF(A17=Alapadatok!$A$2,$M$2,IF(A17=Alapadatok!$A$3,$M$3,IF(A17=Alapadatok!$A$4,$M$4,IF(A17=Alapadatok!$A$5,$M$5,IF(A17=Alapadatok!$A$6,$M$6,IF(A17=Alapadatok!$A$7,$M$7,IF(A17=Alapadatok!$A$8,$M$8,IF(A17=Alapadatok!$A$9,$M$9,IF(A17=Alapadatok!$A$10,$M$10,IF(A17=Alapadatok!$A$11,$M$11,IF(A17=Alapadatok!$A$12,$M$12,IF(A17=Alapadatok!$A$13,$M$13,IF(A17=Alapadatok!$A$14,$M$14,IF(A17=Alapadatok!$A$15,$M$15,IF(A17=Alapadatok!$A$16,$M$16,IF(A17=Alapadatok!$A$17,$M$17,IF(A17=Alapadatok!$A$18,$M$18,IF(A17=Alapadatok!$A$19,$M$19,IF(A17=Alapadatok!$A$20,$M$20,IF(A17=Alapadatok!$A$21,$M$21,IF(A17=Alapadatok!$A$22,$M$22,IF(A17=Alapadatok!$A$23,$M$23,IF(A17=Alapadatok!$A$24,$M$24,IF(A17=Alapadatok!$A$25,$M$25,IF(A17=Alapadatok!$A$26,$M$26,IF(A17=Alapadatok!$A$27,$M$27,IF(A17=Alapadatok!$A$28,$M$28,IF(A17=Alapadatok!$A$29,$M$29,""))))))))))))))))))))))))))))</f>
        <v>#VALUE!</v>
      </c>
      <c r="E17" s="71" t="e">
        <f>IF(A17=Alapadatok!$A$2,$N$2,IF(A17=Alapadatok!$A$3,$N$3,IF(A17=Alapadatok!$A$4,$N$4,IF(A17=Alapadatok!$A$5,$N$5,IF(A17=Alapadatok!$A$6,$N$6,IF(A17=Alapadatok!$A$7,$N$7,IF(A17=Alapadatok!$A$8,$N$8,IF(A17=Alapadatok!$A$9,$N$9,IF(A17=Alapadatok!$A$10,$N$10,IF(A17=Alapadatok!$A$11,$N$11,IF(A17=Alapadatok!$A$12,$N$12,IF(A17=Alapadatok!$A$13,$N$13,IF(A17=Alapadatok!$A$14,$N$14,IF(A17=Alapadatok!$A$15,$N$15,IF(A17=Alapadatok!$A$16,$N$16,IF(A17=Alapadatok!$A$17,$N$17,IF(A17=Alapadatok!$A$18,$N$18,IF(A17=Alapadatok!$A$19,$N$19,IF(A17=Alapadatok!$A$20,$N$20,IF(A17=Alapadatok!$A$21,$N$21,IF(A17=Alapadatok!$A$22,$N$22,IF(A17=Alapadatok!$A$23,$N$23,IF(A17=Alapadatok!$A$24,$N$24,IF(A17=Alapadatok!$A$25,$N$25,IF(A17=Alapadatok!$A$26,$N$26,IF(A17=Alapadatok!$A$27,$N$27,IF(A17=Alapadatok!$A$28,$N$28,IF(A17=Alapadatok!$A$29,$N$29,""))))))))))))))))))))))))))))</f>
        <v>#VALUE!</v>
      </c>
      <c r="F17" s="71" t="e">
        <f>IF(A17=Alapadatok!$A$2,$O$2,IF(A17=Alapadatok!$A$3,$O$3,IF(A17=Alapadatok!$A$4,$O$4,IF(A17=Alapadatok!$A$5,$O$5,IF(A17=Alapadatok!$A$6,$O$6,IF(A17=Alapadatok!$A$7,$O$7,IF(A17=Alapadatok!$A$8,$O$8,IF(A17=Alapadatok!$A$9,$O$9,IF(A17=Alapadatok!$A$10,$O$10,IF(A17=Alapadatok!$A$11,$O$11,IF(A17=Alapadatok!$A$12,$O$12,IF(A17=Alapadatok!$A$13,$O$13,IF(A17=Alapadatok!$A$14,$O$14,IF(A17=Alapadatok!$A$15,$O$15,IF(A17=Alapadatok!$A$16,$O$16,IF(A17=Alapadatok!$A$17,$O$17,IF(A17=Alapadatok!$A$18,$O$18,IF(A17=Alapadatok!$A$19,$O$19,IF(A17=Alapadatok!$A$20,$O$20,IF(A17=Alapadatok!$A$21,$O$21,IF(A17=Alapadatok!$A$22,$O$22,IF(A17=Alapadatok!$A$23,$O$23,IF(A17=Alapadatok!$A$24,$O$24,IF(A17=Alapadatok!$A$25,$O$25,IF(A17=Alapadatok!$A$26,$O$26,IF(A17=Alapadatok!$A$27,$O$27,IF(A17=Alapadatok!$A$28,$O$28,IF(A17=Alapadatok!$A$29,$O$29,""))))))))))))))))))))))))))))</f>
        <v>#VALUE!</v>
      </c>
      <c r="G17" s="71" t="str">
        <f>IF(A17=Alapadatok!$A$2,$P$2,IF(A17=Alapadatok!$A$3,$P$3,IF(A17=Alapadatok!$A$4,$P$4,IF(A17=Alapadatok!$A$5,$P$5,IF(A17=Alapadatok!$A$6,$P$6,IF(A17=Alapadatok!$A$7,$P$7,IF(A17=Alapadatok!$A$8,$P$8,IF(A17=Alapadatok!$A$9,$P$9,IF(A17=Alapadatok!$A$10,$P$10,IF(A17=Alapadatok!$A$11,$P$11,IF(A17=Alapadatok!$A$12,$P$12,IF(A17=Alapadatok!$A$13,$P$13,IF(A17=Alapadatok!$A$14,$P$14,IF(A17=Alapadatok!$A$15,$P$15,IF(A17=Alapadatok!$A$16,$P$16,IF(A17=Alapadatok!$A$17,$P$17,IF(A17=Alapadatok!$A$18,$P$18,IF(A17=Alapadatok!$A$19,$P$19,IF(A17=Alapadatok!$A$20,$P$20,IF(A17=Alapadatok!$A$21,$P$21,IF(A17=Alapadatok!$A$22,$P$22,IF(A17=Alapadatok!$A$23,$P$23,IF(A17=Alapadatok!$A$24,$P$24,IF(A17=Alapadatok!$A$25,$P$25,IF(A17=Alapadatok!$A$26,$P$26,IF(A17=Alapadatok!$A$27,$P$27,IF(A17=Alapadatok!$A$28,$P$28,IF(A17=Alapadatok!$A$29,$P$29,""))))))))))))))))))))))))))))</f>
        <v/>
      </c>
      <c r="J17" s="76">
        <f>Alapadatok!A17</f>
        <v>0</v>
      </c>
      <c r="K17" s="111" t="e">
        <f>0.5*Table2462[[#This Row],[3RM Padon nyomás (össz.)]]+0.5*Table2462[[#This Row],[3RM Egylábas deadlift (össz.)]]</f>
        <v>#VALUE!</v>
      </c>
      <c r="L17" s="111" t="e">
        <f>(Table2462[[#This Row],[VO2max]]+Table2462[[#This Row],[RHR]]+Table2462[[#This Row],[HRR]])/3</f>
        <v>#VALUE!</v>
      </c>
      <c r="M17" s="111" t="e">
        <f>0.5*Table2462[[#This Row],[Max. fekvőtámasz]]+0.5*Table2462[[#This Row],[Max. guggolás]]</f>
        <v>#VALUE!</v>
      </c>
      <c r="N17" s="111" t="e">
        <f>(Table2462[[#This Row],[Súlypontemelkedés]]+Table2462[[#This Row],[10 mp fekvőtámasz]])/2</f>
        <v>#VALUE!</v>
      </c>
      <c r="O17" s="111" t="e">
        <f>(Table2462[[#This Row],[3x Súlypontemelkedés]]+Table2462[[#This Row],[3x 10 mp fekvőtámasz]])/2</f>
        <v>#VALUE!</v>
      </c>
      <c r="P17" s="111" t="str">
        <f>Table2462[[#This Row],[FMS]]</f>
        <v/>
      </c>
    </row>
    <row r="18" spans="1:16" x14ac:dyDescent="0.2">
      <c r="A18" s="82"/>
      <c r="B18" s="71" t="e">
        <f>IF(A18=Alapadatok!$A$2,$K$2,IF(A18=Alapadatok!$A$3,$K$3,IF(A18=Alapadatok!$A$4,$K$4,IF(A18=Alapadatok!$A$5,$K$5,IF(A18=Alapadatok!$A$6,$K$6,IF(A18=Alapadatok!$A$7,$K$7,IF(A18=Alapadatok!$A$8,$K$8,IF(A18=Alapadatok!$A$9,$K$9,IF(A18=Alapadatok!$A$10,$K$10,IF(A18=Alapadatok!$A$11,$K$11,IF(A18=Alapadatok!$A$12,$K$12,IF(A18=Alapadatok!$A$13,$K$13,IF(A18=Alapadatok!$A$14,$K$14,IF(A18=Alapadatok!$A$15,$K$15,IF(A18=Alapadatok!$A$16,$K$16,IF(A18=Alapadatok!$A$17,$K$17,IF(A18=Alapadatok!$A$18,$K$18,IF(A18=Alapadatok!$A$19,$K$19,IF(A18=Alapadatok!$A$20,$K$20,IF(A18=Alapadatok!$A$21,$K$21,IF(A18=Alapadatok!$A$22,$K$22,IF(A18=Alapadatok!$A$23,$K$23,IF(A18=Alapadatok!$A$24,$K$24,IF(A18=Alapadatok!$A$25,$K$25,IF(A18=Alapadatok!$A$26,$K$26,IF(A18=Alapadatok!$A$27,$K$27,IF(A18=Alapadatok!$A$28,$K$28,IF(A18=Alapadatok!$A$29,$K$29,""))))))))))))))))))))))))))))</f>
        <v>#VALUE!</v>
      </c>
      <c r="C18" s="71" t="e">
        <f>IF(A18=Alapadatok!$A$2,$L$2,IF(A18=Alapadatok!$A$3,$L$3,IF(A18=Alapadatok!$A$4,$L$4,IF(A18=Alapadatok!$A$5,$L$5,IF(A18=Alapadatok!$A$6,$L$6,IF(A18=Alapadatok!$A$7,$L$7,IF(A18=Alapadatok!$A$8,$L$8,IF(A18=Alapadatok!$A$9,$L$9,IF(A18=Alapadatok!$A$10,$L$10,IF(A18=Alapadatok!$A$11,$L$11,IF(A18=Alapadatok!$A$12,$L$12,IF(A18=Alapadatok!$A$13,$L$13,IF(A18=Alapadatok!$A$14,$L$14,IF(A18=Alapadatok!$A$15,$L$15,IF(A18=Alapadatok!$A$16,$L$16,IF(A18=Alapadatok!$A$17,$L$17,IF(A18=Alapadatok!$A$18,$L$18,IF(A18=Alapadatok!$A$19,$L$19,IF(A18=Alapadatok!$A$20,$L$20,IF(A18=Alapadatok!$A$21,$L$21,IF(A18=Alapadatok!$A$22,$L$22,IF(A18=Alapadatok!$A$23,$L$23,IF(A18=Alapadatok!$A$24,$L$24,IF(A18=Alapadatok!$A$25,$L$25,IF(A18=Alapadatok!$A$26,$L$26,IF(A18=Alapadatok!$A$27,$L$27,IF(A18=Alapadatok!$A$28,$L$28,IF(A18=Alapadatok!$A$29,$L$29,""))))))))))))))))))))))))))))</f>
        <v>#VALUE!</v>
      </c>
      <c r="D18" s="71" t="e">
        <f>IF(A18=Alapadatok!$A$2,$M$2,IF(A18=Alapadatok!$A$3,$M$3,IF(A18=Alapadatok!$A$4,$M$4,IF(A18=Alapadatok!$A$5,$M$5,IF(A18=Alapadatok!$A$6,$M$6,IF(A18=Alapadatok!$A$7,$M$7,IF(A18=Alapadatok!$A$8,$M$8,IF(A18=Alapadatok!$A$9,$M$9,IF(A18=Alapadatok!$A$10,$M$10,IF(A18=Alapadatok!$A$11,$M$11,IF(A18=Alapadatok!$A$12,$M$12,IF(A18=Alapadatok!$A$13,$M$13,IF(A18=Alapadatok!$A$14,$M$14,IF(A18=Alapadatok!$A$15,$M$15,IF(A18=Alapadatok!$A$16,$M$16,IF(A18=Alapadatok!$A$17,$M$17,IF(A18=Alapadatok!$A$18,$M$18,IF(A18=Alapadatok!$A$19,$M$19,IF(A18=Alapadatok!$A$20,$M$20,IF(A18=Alapadatok!$A$21,$M$21,IF(A18=Alapadatok!$A$22,$M$22,IF(A18=Alapadatok!$A$23,$M$23,IF(A18=Alapadatok!$A$24,$M$24,IF(A18=Alapadatok!$A$25,$M$25,IF(A18=Alapadatok!$A$26,$M$26,IF(A18=Alapadatok!$A$27,$M$27,IF(A18=Alapadatok!$A$28,$M$28,IF(A18=Alapadatok!$A$29,$M$29,""))))))))))))))))))))))))))))</f>
        <v>#VALUE!</v>
      </c>
      <c r="E18" s="71" t="e">
        <f>IF(A18=Alapadatok!$A$2,$N$2,IF(A18=Alapadatok!$A$3,$N$3,IF(A18=Alapadatok!$A$4,$N$4,IF(A18=Alapadatok!$A$5,$N$5,IF(A18=Alapadatok!$A$6,$N$6,IF(A18=Alapadatok!$A$7,$N$7,IF(A18=Alapadatok!$A$8,$N$8,IF(A18=Alapadatok!$A$9,$N$9,IF(A18=Alapadatok!$A$10,$N$10,IF(A18=Alapadatok!$A$11,$N$11,IF(A18=Alapadatok!$A$12,$N$12,IF(A18=Alapadatok!$A$13,$N$13,IF(A18=Alapadatok!$A$14,$N$14,IF(A18=Alapadatok!$A$15,$N$15,IF(A18=Alapadatok!$A$16,$N$16,IF(A18=Alapadatok!$A$17,$N$17,IF(A18=Alapadatok!$A$18,$N$18,IF(A18=Alapadatok!$A$19,$N$19,IF(A18=Alapadatok!$A$20,$N$20,IF(A18=Alapadatok!$A$21,$N$21,IF(A18=Alapadatok!$A$22,$N$22,IF(A18=Alapadatok!$A$23,$N$23,IF(A18=Alapadatok!$A$24,$N$24,IF(A18=Alapadatok!$A$25,$N$25,IF(A18=Alapadatok!$A$26,$N$26,IF(A18=Alapadatok!$A$27,$N$27,IF(A18=Alapadatok!$A$28,$N$28,IF(A18=Alapadatok!$A$29,$N$29,""))))))))))))))))))))))))))))</f>
        <v>#VALUE!</v>
      </c>
      <c r="F18" s="71" t="e">
        <f>IF(A18=Alapadatok!$A$2,$O$2,IF(A18=Alapadatok!$A$3,$O$3,IF(A18=Alapadatok!$A$4,$O$4,IF(A18=Alapadatok!$A$5,$O$5,IF(A18=Alapadatok!$A$6,$O$6,IF(A18=Alapadatok!$A$7,$O$7,IF(A18=Alapadatok!$A$8,$O$8,IF(A18=Alapadatok!$A$9,$O$9,IF(A18=Alapadatok!$A$10,$O$10,IF(A18=Alapadatok!$A$11,$O$11,IF(A18=Alapadatok!$A$12,$O$12,IF(A18=Alapadatok!$A$13,$O$13,IF(A18=Alapadatok!$A$14,$O$14,IF(A18=Alapadatok!$A$15,$O$15,IF(A18=Alapadatok!$A$16,$O$16,IF(A18=Alapadatok!$A$17,$O$17,IF(A18=Alapadatok!$A$18,$O$18,IF(A18=Alapadatok!$A$19,$O$19,IF(A18=Alapadatok!$A$20,$O$20,IF(A18=Alapadatok!$A$21,$O$21,IF(A18=Alapadatok!$A$22,$O$22,IF(A18=Alapadatok!$A$23,$O$23,IF(A18=Alapadatok!$A$24,$O$24,IF(A18=Alapadatok!$A$25,$O$25,IF(A18=Alapadatok!$A$26,$O$26,IF(A18=Alapadatok!$A$27,$O$27,IF(A18=Alapadatok!$A$28,$O$28,IF(A18=Alapadatok!$A$29,$O$29,""))))))))))))))))))))))))))))</f>
        <v>#VALUE!</v>
      </c>
      <c r="G18" s="71" t="str">
        <f>IF(A18=Alapadatok!$A$2,$P$2,IF(A18=Alapadatok!$A$3,$P$3,IF(A18=Alapadatok!$A$4,$P$4,IF(A18=Alapadatok!$A$5,$P$5,IF(A18=Alapadatok!$A$6,$P$6,IF(A18=Alapadatok!$A$7,$P$7,IF(A18=Alapadatok!$A$8,$P$8,IF(A18=Alapadatok!$A$9,$P$9,IF(A18=Alapadatok!$A$10,$P$10,IF(A18=Alapadatok!$A$11,$P$11,IF(A18=Alapadatok!$A$12,$P$12,IF(A18=Alapadatok!$A$13,$P$13,IF(A18=Alapadatok!$A$14,$P$14,IF(A18=Alapadatok!$A$15,$P$15,IF(A18=Alapadatok!$A$16,$P$16,IF(A18=Alapadatok!$A$17,$P$17,IF(A18=Alapadatok!$A$18,$P$18,IF(A18=Alapadatok!$A$19,$P$19,IF(A18=Alapadatok!$A$20,$P$20,IF(A18=Alapadatok!$A$21,$P$21,IF(A18=Alapadatok!$A$22,$P$22,IF(A18=Alapadatok!$A$23,$P$23,IF(A18=Alapadatok!$A$24,$P$24,IF(A18=Alapadatok!$A$25,$P$25,IF(A18=Alapadatok!$A$26,$P$26,IF(A18=Alapadatok!$A$27,$P$27,IF(A18=Alapadatok!$A$28,$P$28,IF(A18=Alapadatok!$A$29,$P$29,""))))))))))))))))))))))))))))</f>
        <v/>
      </c>
      <c r="J18" s="76">
        <f>Alapadatok!A18</f>
        <v>0</v>
      </c>
      <c r="K18" s="111" t="e">
        <f>0.5*Table2462[[#This Row],[3RM Padon nyomás (össz.)]]+0.5*Table2462[[#This Row],[3RM Egylábas deadlift (össz.)]]</f>
        <v>#VALUE!</v>
      </c>
      <c r="L18" s="111" t="e">
        <f>(Table2462[[#This Row],[VO2max]]+Table2462[[#This Row],[RHR]]+Table2462[[#This Row],[HRR]])/3</f>
        <v>#VALUE!</v>
      </c>
      <c r="M18" s="111" t="e">
        <f>0.5*Table2462[[#This Row],[Max. fekvőtámasz]]+0.5*Table2462[[#This Row],[Max. guggolás]]</f>
        <v>#VALUE!</v>
      </c>
      <c r="N18" s="111" t="e">
        <f>(Table2462[[#This Row],[Súlypontemelkedés]]+Table2462[[#This Row],[10 mp fekvőtámasz]])/2</f>
        <v>#VALUE!</v>
      </c>
      <c r="O18" s="111" t="e">
        <f>(Table2462[[#This Row],[3x Súlypontemelkedés]]+Table2462[[#This Row],[3x 10 mp fekvőtámasz]])/2</f>
        <v>#VALUE!</v>
      </c>
      <c r="P18" s="111" t="str">
        <f>Table2462[[#This Row],[FMS]]</f>
        <v/>
      </c>
    </row>
    <row r="19" spans="1:16" x14ac:dyDescent="0.2">
      <c r="A19" s="82"/>
      <c r="B19" s="71" t="e">
        <f>IF(A19=Alapadatok!$A$2,$K$2,IF(A19=Alapadatok!$A$3,$K$3,IF(A19=Alapadatok!$A$4,$K$4,IF(A19=Alapadatok!$A$5,$K$5,IF(A19=Alapadatok!$A$6,$K$6,IF(A19=Alapadatok!$A$7,$K$7,IF(A19=Alapadatok!$A$8,$K$8,IF(A19=Alapadatok!$A$9,$K$9,IF(A19=Alapadatok!$A$10,$K$10,IF(A19=Alapadatok!$A$11,$K$11,IF(A19=Alapadatok!$A$12,$K$12,IF(A19=Alapadatok!$A$13,$K$13,IF(A19=Alapadatok!$A$14,$K$14,IF(A19=Alapadatok!$A$15,$K$15,IF(A19=Alapadatok!$A$16,$K$16,IF(A19=Alapadatok!$A$17,$K$17,IF(A19=Alapadatok!$A$18,$K$18,IF(A19=Alapadatok!$A$19,$K$19,IF(A19=Alapadatok!$A$20,$K$20,IF(A19=Alapadatok!$A$21,$K$21,IF(A19=Alapadatok!$A$22,$K$22,IF(A19=Alapadatok!$A$23,$K$23,IF(A19=Alapadatok!$A$24,$K$24,IF(A19=Alapadatok!$A$25,$K$25,IF(A19=Alapadatok!$A$26,$K$26,IF(A19=Alapadatok!$A$27,$K$27,IF(A19=Alapadatok!$A$28,$K$28,IF(A19=Alapadatok!$A$29,$K$29,""))))))))))))))))))))))))))))</f>
        <v>#VALUE!</v>
      </c>
      <c r="C19" s="71" t="e">
        <f>IF(A19=Alapadatok!$A$2,$L$2,IF(A19=Alapadatok!$A$3,$L$3,IF(A19=Alapadatok!$A$4,$L$4,IF(A19=Alapadatok!$A$5,$L$5,IF(A19=Alapadatok!$A$6,$L$6,IF(A19=Alapadatok!$A$7,$L$7,IF(A19=Alapadatok!$A$8,$L$8,IF(A19=Alapadatok!$A$9,$L$9,IF(A19=Alapadatok!$A$10,$L$10,IF(A19=Alapadatok!$A$11,$L$11,IF(A19=Alapadatok!$A$12,$L$12,IF(A19=Alapadatok!$A$13,$L$13,IF(A19=Alapadatok!$A$14,$L$14,IF(A19=Alapadatok!$A$15,$L$15,IF(A19=Alapadatok!$A$16,$L$16,IF(A19=Alapadatok!$A$17,$L$17,IF(A19=Alapadatok!$A$18,$L$18,IF(A19=Alapadatok!$A$19,$L$19,IF(A19=Alapadatok!$A$20,$L$20,IF(A19=Alapadatok!$A$21,$L$21,IF(A19=Alapadatok!$A$22,$L$22,IF(A19=Alapadatok!$A$23,$L$23,IF(A19=Alapadatok!$A$24,$L$24,IF(A19=Alapadatok!$A$25,$L$25,IF(A19=Alapadatok!$A$26,$L$26,IF(A19=Alapadatok!$A$27,$L$27,IF(A19=Alapadatok!$A$28,$L$28,IF(A19=Alapadatok!$A$29,$L$29,""))))))))))))))))))))))))))))</f>
        <v>#VALUE!</v>
      </c>
      <c r="D19" s="71" t="e">
        <f>IF(A19=Alapadatok!$A$2,$M$2,IF(A19=Alapadatok!$A$3,$M$3,IF(A19=Alapadatok!$A$4,$M$4,IF(A19=Alapadatok!$A$5,$M$5,IF(A19=Alapadatok!$A$6,$M$6,IF(A19=Alapadatok!$A$7,$M$7,IF(A19=Alapadatok!$A$8,$M$8,IF(A19=Alapadatok!$A$9,$M$9,IF(A19=Alapadatok!$A$10,$M$10,IF(A19=Alapadatok!$A$11,$M$11,IF(A19=Alapadatok!$A$12,$M$12,IF(A19=Alapadatok!$A$13,$M$13,IF(A19=Alapadatok!$A$14,$M$14,IF(A19=Alapadatok!$A$15,$M$15,IF(A19=Alapadatok!$A$16,$M$16,IF(A19=Alapadatok!$A$17,$M$17,IF(A19=Alapadatok!$A$18,$M$18,IF(A19=Alapadatok!$A$19,$M$19,IF(A19=Alapadatok!$A$20,$M$20,IF(A19=Alapadatok!$A$21,$M$21,IF(A19=Alapadatok!$A$22,$M$22,IF(A19=Alapadatok!$A$23,$M$23,IF(A19=Alapadatok!$A$24,$M$24,IF(A19=Alapadatok!$A$25,$M$25,IF(A19=Alapadatok!$A$26,$M$26,IF(A19=Alapadatok!$A$27,$M$27,IF(A19=Alapadatok!$A$28,$M$28,IF(A19=Alapadatok!$A$29,$M$29,""))))))))))))))))))))))))))))</f>
        <v>#VALUE!</v>
      </c>
      <c r="E19" s="71" t="e">
        <f>IF(A19=Alapadatok!$A$2,$N$2,IF(A19=Alapadatok!$A$3,$N$3,IF(A19=Alapadatok!$A$4,$N$4,IF(A19=Alapadatok!$A$5,$N$5,IF(A19=Alapadatok!$A$6,$N$6,IF(A19=Alapadatok!$A$7,$N$7,IF(A19=Alapadatok!$A$8,$N$8,IF(A19=Alapadatok!$A$9,$N$9,IF(A19=Alapadatok!$A$10,$N$10,IF(A19=Alapadatok!$A$11,$N$11,IF(A19=Alapadatok!$A$12,$N$12,IF(A19=Alapadatok!$A$13,$N$13,IF(A19=Alapadatok!$A$14,$N$14,IF(A19=Alapadatok!$A$15,$N$15,IF(A19=Alapadatok!$A$16,$N$16,IF(A19=Alapadatok!$A$17,$N$17,IF(A19=Alapadatok!$A$18,$N$18,IF(A19=Alapadatok!$A$19,$N$19,IF(A19=Alapadatok!$A$20,$N$20,IF(A19=Alapadatok!$A$21,$N$21,IF(A19=Alapadatok!$A$22,$N$22,IF(A19=Alapadatok!$A$23,$N$23,IF(A19=Alapadatok!$A$24,$N$24,IF(A19=Alapadatok!$A$25,$N$25,IF(A19=Alapadatok!$A$26,$N$26,IF(A19=Alapadatok!$A$27,$N$27,IF(A19=Alapadatok!$A$28,$N$28,IF(A19=Alapadatok!$A$29,$N$29,""))))))))))))))))))))))))))))</f>
        <v>#VALUE!</v>
      </c>
      <c r="F19" s="71" t="e">
        <f>IF(A19=Alapadatok!$A$2,$O$2,IF(A19=Alapadatok!$A$3,$O$3,IF(A19=Alapadatok!$A$4,$O$4,IF(A19=Alapadatok!$A$5,$O$5,IF(A19=Alapadatok!$A$6,$O$6,IF(A19=Alapadatok!$A$7,$O$7,IF(A19=Alapadatok!$A$8,$O$8,IF(A19=Alapadatok!$A$9,$O$9,IF(A19=Alapadatok!$A$10,$O$10,IF(A19=Alapadatok!$A$11,$O$11,IF(A19=Alapadatok!$A$12,$O$12,IF(A19=Alapadatok!$A$13,$O$13,IF(A19=Alapadatok!$A$14,$O$14,IF(A19=Alapadatok!$A$15,$O$15,IF(A19=Alapadatok!$A$16,$O$16,IF(A19=Alapadatok!$A$17,$O$17,IF(A19=Alapadatok!$A$18,$O$18,IF(A19=Alapadatok!$A$19,$O$19,IF(A19=Alapadatok!$A$20,$O$20,IF(A19=Alapadatok!$A$21,$O$21,IF(A19=Alapadatok!$A$22,$O$22,IF(A19=Alapadatok!$A$23,$O$23,IF(A19=Alapadatok!$A$24,$O$24,IF(A19=Alapadatok!$A$25,$O$25,IF(A19=Alapadatok!$A$26,$O$26,IF(A19=Alapadatok!$A$27,$O$27,IF(A19=Alapadatok!$A$28,$O$28,IF(A19=Alapadatok!$A$29,$O$29,""))))))))))))))))))))))))))))</f>
        <v>#VALUE!</v>
      </c>
      <c r="G19" s="71" t="str">
        <f>IF(A19=Alapadatok!$A$2,$P$2,IF(A19=Alapadatok!$A$3,$P$3,IF(A19=Alapadatok!$A$4,$P$4,IF(A19=Alapadatok!$A$5,$P$5,IF(A19=Alapadatok!$A$6,$P$6,IF(A19=Alapadatok!$A$7,$P$7,IF(A19=Alapadatok!$A$8,$P$8,IF(A19=Alapadatok!$A$9,$P$9,IF(A19=Alapadatok!$A$10,$P$10,IF(A19=Alapadatok!$A$11,$P$11,IF(A19=Alapadatok!$A$12,$P$12,IF(A19=Alapadatok!$A$13,$P$13,IF(A19=Alapadatok!$A$14,$P$14,IF(A19=Alapadatok!$A$15,$P$15,IF(A19=Alapadatok!$A$16,$P$16,IF(A19=Alapadatok!$A$17,$P$17,IF(A19=Alapadatok!$A$18,$P$18,IF(A19=Alapadatok!$A$19,$P$19,IF(A19=Alapadatok!$A$20,$P$20,IF(A19=Alapadatok!$A$21,$P$21,IF(A19=Alapadatok!$A$22,$P$22,IF(A19=Alapadatok!$A$23,$P$23,IF(A19=Alapadatok!$A$24,$P$24,IF(A19=Alapadatok!$A$25,$P$25,IF(A19=Alapadatok!$A$26,$P$26,IF(A19=Alapadatok!$A$27,$P$27,IF(A19=Alapadatok!$A$28,$P$28,IF(A19=Alapadatok!$A$29,$P$29,""))))))))))))))))))))))))))))</f>
        <v/>
      </c>
      <c r="J19" s="76">
        <f>Alapadatok!A19</f>
        <v>0</v>
      </c>
      <c r="K19" s="111" t="e">
        <f>0.5*Table2462[[#This Row],[3RM Padon nyomás (össz.)]]+0.5*Table2462[[#This Row],[3RM Egylábas deadlift (össz.)]]</f>
        <v>#VALUE!</v>
      </c>
      <c r="L19" s="111" t="e">
        <f>(Table2462[[#This Row],[VO2max]]+Table2462[[#This Row],[RHR]]+Table2462[[#This Row],[HRR]])/3</f>
        <v>#VALUE!</v>
      </c>
      <c r="M19" s="111" t="e">
        <f>0.5*Table2462[[#This Row],[Max. fekvőtámasz]]+0.5*Table2462[[#This Row],[Max. guggolás]]</f>
        <v>#VALUE!</v>
      </c>
      <c r="N19" s="111" t="e">
        <f>(Table2462[[#This Row],[Súlypontemelkedés]]+Table2462[[#This Row],[10 mp fekvőtámasz]])/2</f>
        <v>#VALUE!</v>
      </c>
      <c r="O19" s="111" t="e">
        <f>(Table2462[[#This Row],[3x Súlypontemelkedés]]+Table2462[[#This Row],[3x 10 mp fekvőtámasz]])/2</f>
        <v>#VALUE!</v>
      </c>
      <c r="P19" s="111" t="str">
        <f>Table2462[[#This Row],[FMS]]</f>
        <v/>
      </c>
    </row>
    <row r="20" spans="1:16" x14ac:dyDescent="0.2">
      <c r="A20" s="82"/>
      <c r="B20" s="71" t="e">
        <f>IF(A20=Alapadatok!$A$2,$K$2,IF(A20=Alapadatok!$A$3,$K$3,IF(A20=Alapadatok!$A$4,$K$4,IF(A20=Alapadatok!$A$5,$K$5,IF(A20=Alapadatok!$A$6,$K$6,IF(A20=Alapadatok!$A$7,$K$7,IF(A20=Alapadatok!$A$8,$K$8,IF(A20=Alapadatok!$A$9,$K$9,IF(A20=Alapadatok!$A$10,$K$10,IF(A20=Alapadatok!$A$11,$K$11,IF(A20=Alapadatok!$A$12,$K$12,IF(A20=Alapadatok!$A$13,$K$13,IF(A20=Alapadatok!$A$14,$K$14,IF(A20=Alapadatok!$A$15,$K$15,IF(A20=Alapadatok!$A$16,$K$16,IF(A20=Alapadatok!$A$17,$K$17,IF(A20=Alapadatok!$A$18,$K$18,IF(A20=Alapadatok!$A$19,$K$19,IF(A20=Alapadatok!$A$20,$K$20,IF(A20=Alapadatok!$A$21,$K$21,IF(A20=Alapadatok!$A$22,$K$22,IF(A20=Alapadatok!$A$23,$K$23,IF(A20=Alapadatok!$A$24,$K$24,IF(A20=Alapadatok!$A$25,$K$25,IF(A20=Alapadatok!$A$26,$K$26,IF(A20=Alapadatok!$A$27,$K$27,IF(A20=Alapadatok!$A$28,$K$28,IF(A20=Alapadatok!$A$29,$K$29,""))))))))))))))))))))))))))))</f>
        <v>#VALUE!</v>
      </c>
      <c r="C20" s="71" t="e">
        <f>IF(A20=Alapadatok!$A$2,$L$2,IF(A20=Alapadatok!$A$3,$L$3,IF(A20=Alapadatok!$A$4,$L$4,IF(A20=Alapadatok!$A$5,$L$5,IF(A20=Alapadatok!$A$6,$L$6,IF(A20=Alapadatok!$A$7,$L$7,IF(A20=Alapadatok!$A$8,$L$8,IF(A20=Alapadatok!$A$9,$L$9,IF(A20=Alapadatok!$A$10,$L$10,IF(A20=Alapadatok!$A$11,$L$11,IF(A20=Alapadatok!$A$12,$L$12,IF(A20=Alapadatok!$A$13,$L$13,IF(A20=Alapadatok!$A$14,$L$14,IF(A20=Alapadatok!$A$15,$L$15,IF(A20=Alapadatok!$A$16,$L$16,IF(A20=Alapadatok!$A$17,$L$17,IF(A20=Alapadatok!$A$18,$L$18,IF(A20=Alapadatok!$A$19,$L$19,IF(A20=Alapadatok!$A$20,$L$20,IF(A20=Alapadatok!$A$21,$L$21,IF(A20=Alapadatok!$A$22,$L$22,IF(A20=Alapadatok!$A$23,$L$23,IF(A20=Alapadatok!$A$24,$L$24,IF(A20=Alapadatok!$A$25,$L$25,IF(A20=Alapadatok!$A$26,$L$26,IF(A20=Alapadatok!$A$27,$L$27,IF(A20=Alapadatok!$A$28,$L$28,IF(A20=Alapadatok!$A$29,$L$29,""))))))))))))))))))))))))))))</f>
        <v>#VALUE!</v>
      </c>
      <c r="D20" s="71" t="e">
        <f>IF(A20=Alapadatok!$A$2,$M$2,IF(A20=Alapadatok!$A$3,$M$3,IF(A20=Alapadatok!$A$4,$M$4,IF(A20=Alapadatok!$A$5,$M$5,IF(A20=Alapadatok!$A$6,$M$6,IF(A20=Alapadatok!$A$7,$M$7,IF(A20=Alapadatok!$A$8,$M$8,IF(A20=Alapadatok!$A$9,$M$9,IF(A20=Alapadatok!$A$10,$M$10,IF(A20=Alapadatok!$A$11,$M$11,IF(A20=Alapadatok!$A$12,$M$12,IF(A20=Alapadatok!$A$13,$M$13,IF(A20=Alapadatok!$A$14,$M$14,IF(A20=Alapadatok!$A$15,$M$15,IF(A20=Alapadatok!$A$16,$M$16,IF(A20=Alapadatok!$A$17,$M$17,IF(A20=Alapadatok!$A$18,$M$18,IF(A20=Alapadatok!$A$19,$M$19,IF(A20=Alapadatok!$A$20,$M$20,IF(A20=Alapadatok!$A$21,$M$21,IF(A20=Alapadatok!$A$22,$M$22,IF(A20=Alapadatok!$A$23,$M$23,IF(A20=Alapadatok!$A$24,$M$24,IF(A20=Alapadatok!$A$25,$M$25,IF(A20=Alapadatok!$A$26,$M$26,IF(A20=Alapadatok!$A$27,$M$27,IF(A20=Alapadatok!$A$28,$M$28,IF(A20=Alapadatok!$A$29,$M$29,""))))))))))))))))))))))))))))</f>
        <v>#VALUE!</v>
      </c>
      <c r="E20" s="71" t="e">
        <f>IF(A20=Alapadatok!$A$2,$N$2,IF(A20=Alapadatok!$A$3,$N$3,IF(A20=Alapadatok!$A$4,$N$4,IF(A20=Alapadatok!$A$5,$N$5,IF(A20=Alapadatok!$A$6,$N$6,IF(A20=Alapadatok!$A$7,$N$7,IF(A20=Alapadatok!$A$8,$N$8,IF(A20=Alapadatok!$A$9,$N$9,IF(A20=Alapadatok!$A$10,$N$10,IF(A20=Alapadatok!$A$11,$N$11,IF(A20=Alapadatok!$A$12,$N$12,IF(A20=Alapadatok!$A$13,$N$13,IF(A20=Alapadatok!$A$14,$N$14,IF(A20=Alapadatok!$A$15,$N$15,IF(A20=Alapadatok!$A$16,$N$16,IF(A20=Alapadatok!$A$17,$N$17,IF(A20=Alapadatok!$A$18,$N$18,IF(A20=Alapadatok!$A$19,$N$19,IF(A20=Alapadatok!$A$20,$N$20,IF(A20=Alapadatok!$A$21,$N$21,IF(A20=Alapadatok!$A$22,$N$22,IF(A20=Alapadatok!$A$23,$N$23,IF(A20=Alapadatok!$A$24,$N$24,IF(A20=Alapadatok!$A$25,$N$25,IF(A20=Alapadatok!$A$26,$N$26,IF(A20=Alapadatok!$A$27,$N$27,IF(A20=Alapadatok!$A$28,$N$28,IF(A20=Alapadatok!$A$29,$N$29,""))))))))))))))))))))))))))))</f>
        <v>#VALUE!</v>
      </c>
      <c r="F20" s="71" t="e">
        <f>IF(A20=Alapadatok!$A$2,$O$2,IF(A20=Alapadatok!$A$3,$O$3,IF(A20=Alapadatok!$A$4,$O$4,IF(A20=Alapadatok!$A$5,$O$5,IF(A20=Alapadatok!$A$6,$O$6,IF(A20=Alapadatok!$A$7,$O$7,IF(A20=Alapadatok!$A$8,$O$8,IF(A20=Alapadatok!$A$9,$O$9,IF(A20=Alapadatok!$A$10,$O$10,IF(A20=Alapadatok!$A$11,$O$11,IF(A20=Alapadatok!$A$12,$O$12,IF(A20=Alapadatok!$A$13,$O$13,IF(A20=Alapadatok!$A$14,$O$14,IF(A20=Alapadatok!$A$15,$O$15,IF(A20=Alapadatok!$A$16,$O$16,IF(A20=Alapadatok!$A$17,$O$17,IF(A20=Alapadatok!$A$18,$O$18,IF(A20=Alapadatok!$A$19,$O$19,IF(A20=Alapadatok!$A$20,$O$20,IF(A20=Alapadatok!$A$21,$O$21,IF(A20=Alapadatok!$A$22,$O$22,IF(A20=Alapadatok!$A$23,$O$23,IF(A20=Alapadatok!$A$24,$O$24,IF(A20=Alapadatok!$A$25,$O$25,IF(A20=Alapadatok!$A$26,$O$26,IF(A20=Alapadatok!$A$27,$O$27,IF(A20=Alapadatok!$A$28,$O$28,IF(A20=Alapadatok!$A$29,$O$29,""))))))))))))))))))))))))))))</f>
        <v>#VALUE!</v>
      </c>
      <c r="G20" s="71" t="str">
        <f>IF(A20=Alapadatok!$A$2,$P$2,IF(A20=Alapadatok!$A$3,$P$3,IF(A20=Alapadatok!$A$4,$P$4,IF(A20=Alapadatok!$A$5,$P$5,IF(A20=Alapadatok!$A$6,$P$6,IF(A20=Alapadatok!$A$7,$P$7,IF(A20=Alapadatok!$A$8,$P$8,IF(A20=Alapadatok!$A$9,$P$9,IF(A20=Alapadatok!$A$10,$P$10,IF(A20=Alapadatok!$A$11,$P$11,IF(A20=Alapadatok!$A$12,$P$12,IF(A20=Alapadatok!$A$13,$P$13,IF(A20=Alapadatok!$A$14,$P$14,IF(A20=Alapadatok!$A$15,$P$15,IF(A20=Alapadatok!$A$16,$P$16,IF(A20=Alapadatok!$A$17,$P$17,IF(A20=Alapadatok!$A$18,$P$18,IF(A20=Alapadatok!$A$19,$P$19,IF(A20=Alapadatok!$A$20,$P$20,IF(A20=Alapadatok!$A$21,$P$21,IF(A20=Alapadatok!$A$22,$P$22,IF(A20=Alapadatok!$A$23,$P$23,IF(A20=Alapadatok!$A$24,$P$24,IF(A20=Alapadatok!$A$25,$P$25,IF(A20=Alapadatok!$A$26,$P$26,IF(A20=Alapadatok!$A$27,$P$27,IF(A20=Alapadatok!$A$28,$P$28,IF(A20=Alapadatok!$A$29,$P$29,""))))))))))))))))))))))))))))</f>
        <v/>
      </c>
      <c r="J20" s="76">
        <f>Alapadatok!A20</f>
        <v>0</v>
      </c>
      <c r="K20" s="111" t="e">
        <f>0.5*Table2462[[#This Row],[3RM Padon nyomás (össz.)]]+0.5*Table2462[[#This Row],[3RM Egylábas deadlift (össz.)]]</f>
        <v>#VALUE!</v>
      </c>
      <c r="L20" s="111" t="e">
        <f>(Table2462[[#This Row],[VO2max]]+Table2462[[#This Row],[RHR]]+Table2462[[#This Row],[HRR]])/3</f>
        <v>#VALUE!</v>
      </c>
      <c r="M20" s="111" t="e">
        <f>0.5*Table2462[[#This Row],[Max. fekvőtámasz]]+0.5*Table2462[[#This Row],[Max. guggolás]]</f>
        <v>#VALUE!</v>
      </c>
      <c r="N20" s="111" t="e">
        <f>(Table2462[[#This Row],[Súlypontemelkedés]]+Table2462[[#This Row],[10 mp fekvőtámasz]])/2</f>
        <v>#VALUE!</v>
      </c>
      <c r="O20" s="111" t="e">
        <f>(Table2462[[#This Row],[3x Súlypontemelkedés]]+Table2462[[#This Row],[3x 10 mp fekvőtámasz]])/2</f>
        <v>#VALUE!</v>
      </c>
      <c r="P20" s="111" t="str">
        <f>Table2462[[#This Row],[FMS]]</f>
        <v/>
      </c>
    </row>
    <row r="21" spans="1:16" x14ac:dyDescent="0.2">
      <c r="A21" s="77"/>
      <c r="B21" s="70" t="e">
        <f>IF(A21=Alapadatok!$A$2,$K$2,IF(A21=Alapadatok!$A$3,$K$3,IF(A21=Alapadatok!$A$4,$K$4,IF(A21=Alapadatok!$A$5,$K$5,IF(A21=Alapadatok!$A$6,$K$6,IF(A21=Alapadatok!$A$7,$K$7,IF(A21=Alapadatok!$A$8,$K$8,IF(A21=Alapadatok!$A$9,$K$9,IF(A21=Alapadatok!$A$10,$K$10,IF(A21=Alapadatok!$A$11,$K$11,IF(A21=Alapadatok!$A$12,$K$12,IF(A21=Alapadatok!$A$13,$K$13,IF(A21=Alapadatok!$A$14,$K$14,IF(A21=Alapadatok!$A$15,$K$15,IF(A21=Alapadatok!$A$16,$K$16,IF(A21=Alapadatok!$A$17,$K$17,IF(A21=Alapadatok!$A$18,$K$18,IF(A21=Alapadatok!$A$19,$K$19,IF(A21=Alapadatok!$A$20,$K$20,IF(A21=Alapadatok!$A$21,$K$21,IF(A21=Alapadatok!$A$22,$K$22,IF(A21=Alapadatok!$A$23,$K$23,IF(A21=Alapadatok!$A$24,$K$24,IF(A21=Alapadatok!$A$25,$K$25,IF(A21=Alapadatok!$A$26,$K$26,IF(A21=Alapadatok!$A$27,$K$27,IF(A21=Alapadatok!$A$28,$K$28,IF(A21=Alapadatok!$A$29,$K$29,""))))))))))))))))))))))))))))</f>
        <v>#VALUE!</v>
      </c>
      <c r="C21" s="70" t="e">
        <f>IF(A21=Alapadatok!$A$2,$L$2,IF(A21=Alapadatok!$A$3,$L$3,IF(A21=Alapadatok!$A$4,$L$4,IF(A21=Alapadatok!$A$5,$L$5,IF(A21=Alapadatok!$A$6,$L$6,IF(A21=Alapadatok!$A$7,$L$7,IF(A21=Alapadatok!$A$8,$L$8,IF(A21=Alapadatok!$A$9,$L$9,IF(A21=Alapadatok!$A$10,$L$10,IF(A21=Alapadatok!$A$11,$L$11,IF(A21=Alapadatok!$A$12,$L$12,IF(A21=Alapadatok!$A$13,$L$13,IF(A21=Alapadatok!$A$14,$L$14,IF(A21=Alapadatok!$A$15,$L$15,IF(A21=Alapadatok!$A$16,$L$16,IF(A21=Alapadatok!$A$17,$L$17,IF(A21=Alapadatok!$A$18,$L$18,IF(A21=Alapadatok!$A$19,$L$19,IF(A21=Alapadatok!$A$20,$L$20,IF(A21=Alapadatok!$A$21,$L$21,IF(A21=Alapadatok!$A$22,$L$22,IF(A21=Alapadatok!$A$23,$L$23,IF(A21=Alapadatok!$A$24,$L$24,IF(A21=Alapadatok!$A$25,$L$25,IF(A21=Alapadatok!$A$26,$L$26,IF(A21=Alapadatok!$A$27,$L$27,IF(A21=Alapadatok!$A$28,$L$28,IF(A21=Alapadatok!$A$29,$L$29,""))))))))))))))))))))))))))))</f>
        <v>#VALUE!</v>
      </c>
      <c r="D21" s="70" t="e">
        <f>IF(A21=Alapadatok!$A$2,$M$2,IF(A21=Alapadatok!$A$3,$M$3,IF(A21=Alapadatok!$A$4,$M$4,IF(A21=Alapadatok!$A$5,$M$5,IF(A21=Alapadatok!$A$6,$M$6,IF(A21=Alapadatok!$A$7,$M$7,IF(A21=Alapadatok!$A$8,$M$8,IF(A21=Alapadatok!$A$9,$M$9,IF(A21=Alapadatok!$A$10,$M$10,IF(A21=Alapadatok!$A$11,$M$11,IF(A21=Alapadatok!$A$12,$M$12,IF(A21=Alapadatok!$A$13,$M$13,IF(A21=Alapadatok!$A$14,$M$14,IF(A21=Alapadatok!$A$15,$M$15,IF(A21=Alapadatok!$A$16,$M$16,IF(A21=Alapadatok!$A$17,$M$17,IF(A21=Alapadatok!$A$18,$M$18,IF(A21=Alapadatok!$A$19,$M$19,IF(A21=Alapadatok!$A$20,$M$20,IF(A21=Alapadatok!$A$21,$M$21,IF(A21=Alapadatok!$A$22,$M$22,IF(A21=Alapadatok!$A$23,$M$23,IF(A21=Alapadatok!$A$24,$M$24,IF(A21=Alapadatok!$A$25,$M$25,IF(A21=Alapadatok!$A$26,$M$26,IF(A21=Alapadatok!$A$27,$M$27,IF(A21=Alapadatok!$A$28,$M$28,IF(A21=Alapadatok!$A$29,$M$29,""))))))))))))))))))))))))))))</f>
        <v>#VALUE!</v>
      </c>
      <c r="E21" s="70" t="e">
        <f>IF(A21=Alapadatok!$A$2,$N$2,IF(A21=Alapadatok!$A$3,$N$3,IF(A21=Alapadatok!$A$4,$N$4,IF(A21=Alapadatok!$A$5,$N$5,IF(A21=Alapadatok!$A$6,$N$6,IF(A21=Alapadatok!$A$7,$N$7,IF(A21=Alapadatok!$A$8,$N$8,IF(A21=Alapadatok!$A$9,$N$9,IF(A21=Alapadatok!$A$10,$N$10,IF(A21=Alapadatok!$A$11,$N$11,IF(A21=Alapadatok!$A$12,$N$12,IF(A21=Alapadatok!$A$13,$N$13,IF(A21=Alapadatok!$A$14,$N$14,IF(A21=Alapadatok!$A$15,$N$15,IF(A21=Alapadatok!$A$16,$N$16,IF(A21=Alapadatok!$A$17,$N$17,IF(A21=Alapadatok!$A$18,$N$18,IF(A21=Alapadatok!$A$19,$N$19,IF(A21=Alapadatok!$A$20,$N$20,IF(A21=Alapadatok!$A$21,$N$21,IF(A21=Alapadatok!$A$22,$N$22,IF(A21=Alapadatok!$A$23,$N$23,IF(A21=Alapadatok!$A$24,$N$24,IF(A21=Alapadatok!$A$25,$N$25,IF(A21=Alapadatok!$A$26,$N$26,IF(A21=Alapadatok!$A$27,$N$27,IF(A21=Alapadatok!$A$28,$N$28,IF(A21=Alapadatok!$A$29,$N$29,""))))))))))))))))))))))))))))</f>
        <v>#VALUE!</v>
      </c>
      <c r="F21" s="70" t="e">
        <f>IF(A21=Alapadatok!$A$2,$O$2,IF(A21=Alapadatok!$A$3,$O$3,IF(A21=Alapadatok!$A$4,$O$4,IF(A21=Alapadatok!$A$5,$O$5,IF(A21=Alapadatok!$A$6,$O$6,IF(A21=Alapadatok!$A$7,$O$7,IF(A21=Alapadatok!$A$8,$O$8,IF(A21=Alapadatok!$A$9,$O$9,IF(A21=Alapadatok!$A$10,$O$10,IF(A21=Alapadatok!$A$11,$O$11,IF(A21=Alapadatok!$A$12,$O$12,IF(A21=Alapadatok!$A$13,$O$13,IF(A21=Alapadatok!$A$14,$O$14,IF(A21=Alapadatok!$A$15,$O$15,IF(A21=Alapadatok!$A$16,$O$16,IF(A21=Alapadatok!$A$17,$O$17,IF(A21=Alapadatok!$A$18,$O$18,IF(A21=Alapadatok!$A$19,$O$19,IF(A21=Alapadatok!$A$20,$O$20,IF(A21=Alapadatok!$A$21,$O$21,IF(A21=Alapadatok!$A$22,$O$22,IF(A21=Alapadatok!$A$23,$O$23,IF(A21=Alapadatok!$A$24,$O$24,IF(A21=Alapadatok!$A$25,$O$25,IF(A21=Alapadatok!$A$26,$O$26,IF(A21=Alapadatok!$A$27,$O$27,IF(A21=Alapadatok!$A$28,$O$28,IF(A21=Alapadatok!$A$29,$O$29,""))))))))))))))))))))))))))))</f>
        <v>#VALUE!</v>
      </c>
      <c r="G21" s="70" t="str">
        <f>IF(A21=Alapadatok!$A$2,$P$2,IF(A21=Alapadatok!$A$3,$P$3,IF(A21=Alapadatok!$A$4,$P$4,IF(A21=Alapadatok!$A$5,$P$5,IF(A21=Alapadatok!$A$6,$P$6,IF(A21=Alapadatok!$A$7,$P$7,IF(A21=Alapadatok!$A$8,$P$8,IF(A21=Alapadatok!$A$9,$P$9,IF(A21=Alapadatok!$A$10,$P$10,IF(A21=Alapadatok!$A$11,$P$11,IF(A21=Alapadatok!$A$12,$P$12,IF(A21=Alapadatok!$A$13,$P$13,IF(A21=Alapadatok!$A$14,$P$14,IF(A21=Alapadatok!$A$15,$P$15,IF(A21=Alapadatok!$A$16,$P$16,IF(A21=Alapadatok!$A$17,$P$17,IF(A21=Alapadatok!$A$18,$P$18,IF(A21=Alapadatok!$A$19,$P$19,IF(A21=Alapadatok!$A$20,$P$20,IF(A21=Alapadatok!$A$21,$P$21,IF(A21=Alapadatok!$A$22,$P$22,IF(A21=Alapadatok!$A$23,$P$23,IF(A21=Alapadatok!$A$24,$P$24,IF(A21=Alapadatok!$A$25,$P$25,IF(A21=Alapadatok!$A$26,$P$26,IF(A21=Alapadatok!$A$27,$P$27,IF(A21=Alapadatok!$A$28,$P$28,IF(A21=Alapadatok!$A$29,$P$29,""))))))))))))))))))))))))))))</f>
        <v/>
      </c>
      <c r="J21" s="76">
        <f>Alapadatok!A21</f>
        <v>0</v>
      </c>
      <c r="K21" s="111" t="e">
        <f>0.5*Table2462[[#This Row],[3RM Padon nyomás (össz.)]]+0.5*Table2462[[#This Row],[3RM Egylábas deadlift (össz.)]]</f>
        <v>#VALUE!</v>
      </c>
      <c r="L21" s="111" t="e">
        <f>(Table2462[[#This Row],[VO2max]]+Table2462[[#This Row],[RHR]]+Table2462[[#This Row],[HRR]])/3</f>
        <v>#VALUE!</v>
      </c>
      <c r="M21" s="111" t="e">
        <f>0.5*Table2462[[#This Row],[Max. fekvőtámasz]]+0.5*Table2462[[#This Row],[Max. guggolás]]</f>
        <v>#VALUE!</v>
      </c>
      <c r="N21" s="111" t="e">
        <f>(Table2462[[#This Row],[Súlypontemelkedés]]+Table2462[[#This Row],[10 mp fekvőtámasz]])/2</f>
        <v>#VALUE!</v>
      </c>
      <c r="O21" s="111" t="e">
        <f>(Table2462[[#This Row],[3x Súlypontemelkedés]]+Table2462[[#This Row],[3x 10 mp fekvőtámasz]])/2</f>
        <v>#VALUE!</v>
      </c>
      <c r="P21" s="111" t="str">
        <f>Table2462[[#This Row],[FMS]]</f>
        <v/>
      </c>
    </row>
    <row r="22" spans="1:16" x14ac:dyDescent="0.2">
      <c r="A22" s="77"/>
      <c r="B22" s="70" t="e">
        <f>IF(A22=Alapadatok!$A$2,$K$2,IF(A22=Alapadatok!$A$3,$K$3,IF(A22=Alapadatok!$A$4,$K$4,IF(A22=Alapadatok!$A$5,$K$5,IF(A22=Alapadatok!$A$6,$K$6,IF(A22=Alapadatok!$A$7,$K$7,IF(A22=Alapadatok!$A$8,$K$8,IF(A22=Alapadatok!$A$9,$K$9,IF(A22=Alapadatok!$A$10,$K$10,IF(A22=Alapadatok!$A$11,$K$11,IF(A22=Alapadatok!$A$12,$K$12,IF(A22=Alapadatok!$A$13,$K$13,IF(A22=Alapadatok!$A$14,$K$14,IF(A22=Alapadatok!$A$15,$K$15,IF(A22=Alapadatok!$A$16,$K$16,IF(A22=Alapadatok!$A$17,$K$17,IF(A22=Alapadatok!$A$18,$K$18,IF(A22=Alapadatok!$A$19,$K$19,IF(A22=Alapadatok!$A$20,$K$20,IF(A22=Alapadatok!$A$21,$K$21,IF(A22=Alapadatok!$A$22,$K$22,IF(A22=Alapadatok!$A$23,$K$23,IF(A22=Alapadatok!$A$24,$K$24,IF(A22=Alapadatok!$A$25,$K$25,IF(A22=Alapadatok!$A$26,$K$26,IF(A22=Alapadatok!$A$27,$K$27,IF(A22=Alapadatok!$A$28,$K$28,IF(A22=Alapadatok!$A$29,$K$29,""))))))))))))))))))))))))))))</f>
        <v>#VALUE!</v>
      </c>
      <c r="C22" s="70" t="e">
        <f>IF(A22=Alapadatok!$A$2,$L$2,IF(A22=Alapadatok!$A$3,$L$3,IF(A22=Alapadatok!$A$4,$L$4,IF(A22=Alapadatok!$A$5,$L$5,IF(A22=Alapadatok!$A$6,$L$6,IF(A22=Alapadatok!$A$7,$L$7,IF(A22=Alapadatok!$A$8,$L$8,IF(A22=Alapadatok!$A$9,$L$9,IF(A22=Alapadatok!$A$10,$L$10,IF(A22=Alapadatok!$A$11,$L$11,IF(A22=Alapadatok!$A$12,$L$12,IF(A22=Alapadatok!$A$13,$L$13,IF(A22=Alapadatok!$A$14,$L$14,IF(A22=Alapadatok!$A$15,$L$15,IF(A22=Alapadatok!$A$16,$L$16,IF(A22=Alapadatok!$A$17,$L$17,IF(A22=Alapadatok!$A$18,$L$18,IF(A22=Alapadatok!$A$19,$L$19,IF(A22=Alapadatok!$A$20,$L$20,IF(A22=Alapadatok!$A$21,$L$21,IF(A22=Alapadatok!$A$22,$L$22,IF(A22=Alapadatok!$A$23,$L$23,IF(A22=Alapadatok!$A$24,$L$24,IF(A22=Alapadatok!$A$25,$L$25,IF(A22=Alapadatok!$A$26,$L$26,IF(A22=Alapadatok!$A$27,$L$27,IF(A22=Alapadatok!$A$28,$L$28,IF(A22=Alapadatok!$A$29,$L$29,""))))))))))))))))))))))))))))</f>
        <v>#VALUE!</v>
      </c>
      <c r="D22" s="70" t="e">
        <f>IF(A22=Alapadatok!$A$2,$M$2,IF(A22=Alapadatok!$A$3,$M$3,IF(A22=Alapadatok!$A$4,$M$4,IF(A22=Alapadatok!$A$5,$M$5,IF(A22=Alapadatok!$A$6,$M$6,IF(A22=Alapadatok!$A$7,$M$7,IF(A22=Alapadatok!$A$8,$M$8,IF(A22=Alapadatok!$A$9,$M$9,IF(A22=Alapadatok!$A$10,$M$10,IF(A22=Alapadatok!$A$11,$M$11,IF(A22=Alapadatok!$A$12,$M$12,IF(A22=Alapadatok!$A$13,$M$13,IF(A22=Alapadatok!$A$14,$M$14,IF(A22=Alapadatok!$A$15,$M$15,IF(A22=Alapadatok!$A$16,$M$16,IF(A22=Alapadatok!$A$17,$M$17,IF(A22=Alapadatok!$A$18,$M$18,IF(A22=Alapadatok!$A$19,$M$19,IF(A22=Alapadatok!$A$20,$M$20,IF(A22=Alapadatok!$A$21,$M$21,IF(A22=Alapadatok!$A$22,$M$22,IF(A22=Alapadatok!$A$23,$M$23,IF(A22=Alapadatok!$A$24,$M$24,IF(A22=Alapadatok!$A$25,$M$25,IF(A22=Alapadatok!$A$26,$M$26,IF(A22=Alapadatok!$A$27,$M$27,IF(A22=Alapadatok!$A$28,$M$28,IF(A22=Alapadatok!$A$29,$M$29,""))))))))))))))))))))))))))))</f>
        <v>#VALUE!</v>
      </c>
      <c r="E22" s="70" t="e">
        <f>IF(A22=Alapadatok!$A$2,$N$2,IF(A22=Alapadatok!$A$3,$N$3,IF(A22=Alapadatok!$A$4,$N$4,IF(A22=Alapadatok!$A$5,$N$5,IF(A22=Alapadatok!$A$6,$N$6,IF(A22=Alapadatok!$A$7,$N$7,IF(A22=Alapadatok!$A$8,$N$8,IF(A22=Alapadatok!$A$9,$N$9,IF(A22=Alapadatok!$A$10,$N$10,IF(A22=Alapadatok!$A$11,$N$11,IF(A22=Alapadatok!$A$12,$N$12,IF(A22=Alapadatok!$A$13,$N$13,IF(A22=Alapadatok!$A$14,$N$14,IF(A22=Alapadatok!$A$15,$N$15,IF(A22=Alapadatok!$A$16,$N$16,IF(A22=Alapadatok!$A$17,$N$17,IF(A22=Alapadatok!$A$18,$N$18,IF(A22=Alapadatok!$A$19,$N$19,IF(A22=Alapadatok!$A$20,$N$20,IF(A22=Alapadatok!$A$21,$N$21,IF(A22=Alapadatok!$A$22,$N$22,IF(A22=Alapadatok!$A$23,$N$23,IF(A22=Alapadatok!$A$24,$N$24,IF(A22=Alapadatok!$A$25,$N$25,IF(A22=Alapadatok!$A$26,$N$26,IF(A22=Alapadatok!$A$27,$N$27,IF(A22=Alapadatok!$A$28,$N$28,IF(A22=Alapadatok!$A$29,$N$29,""))))))))))))))))))))))))))))</f>
        <v>#VALUE!</v>
      </c>
      <c r="F22" s="70" t="e">
        <f>IF(A22=Alapadatok!$A$2,$O$2,IF(A22=Alapadatok!$A$3,$O$3,IF(A22=Alapadatok!$A$4,$O$4,IF(A22=Alapadatok!$A$5,$O$5,IF(A22=Alapadatok!$A$6,$O$6,IF(A22=Alapadatok!$A$7,$O$7,IF(A22=Alapadatok!$A$8,$O$8,IF(A22=Alapadatok!$A$9,$O$9,IF(A22=Alapadatok!$A$10,$O$10,IF(A22=Alapadatok!$A$11,$O$11,IF(A22=Alapadatok!$A$12,$O$12,IF(A22=Alapadatok!$A$13,$O$13,IF(A22=Alapadatok!$A$14,$O$14,IF(A22=Alapadatok!$A$15,$O$15,IF(A22=Alapadatok!$A$16,$O$16,IF(A22=Alapadatok!$A$17,$O$17,IF(A22=Alapadatok!$A$18,$O$18,IF(A22=Alapadatok!$A$19,$O$19,IF(A22=Alapadatok!$A$20,$O$20,IF(A22=Alapadatok!$A$21,$O$21,IF(A22=Alapadatok!$A$22,$O$22,IF(A22=Alapadatok!$A$23,$O$23,IF(A22=Alapadatok!$A$24,$O$24,IF(A22=Alapadatok!$A$25,$O$25,IF(A22=Alapadatok!$A$26,$O$26,IF(A22=Alapadatok!$A$27,$O$27,IF(A22=Alapadatok!$A$28,$O$28,IF(A22=Alapadatok!$A$29,$O$29,""))))))))))))))))))))))))))))</f>
        <v>#VALUE!</v>
      </c>
      <c r="G22" s="70" t="str">
        <f>IF(A22=Alapadatok!$A$2,$P$2,IF(A22=Alapadatok!$A$3,$P$3,IF(A22=Alapadatok!$A$4,$P$4,IF(A22=Alapadatok!$A$5,$P$5,IF(A22=Alapadatok!$A$6,$P$6,IF(A22=Alapadatok!$A$7,$P$7,IF(A22=Alapadatok!$A$8,$P$8,IF(A22=Alapadatok!$A$9,$P$9,IF(A22=Alapadatok!$A$10,$P$10,IF(A22=Alapadatok!$A$11,$P$11,IF(A22=Alapadatok!$A$12,$P$12,IF(A22=Alapadatok!$A$13,$P$13,IF(A22=Alapadatok!$A$14,$P$14,IF(A22=Alapadatok!$A$15,$P$15,IF(A22=Alapadatok!$A$16,$P$16,IF(A22=Alapadatok!$A$17,$P$17,IF(A22=Alapadatok!$A$18,$P$18,IF(A22=Alapadatok!$A$19,$P$19,IF(A22=Alapadatok!$A$20,$P$20,IF(A22=Alapadatok!$A$21,$P$21,IF(A22=Alapadatok!$A$22,$P$22,IF(A22=Alapadatok!$A$23,$P$23,IF(A22=Alapadatok!$A$24,$P$24,IF(A22=Alapadatok!$A$25,$P$25,IF(A22=Alapadatok!$A$26,$P$26,IF(A22=Alapadatok!$A$27,$P$27,IF(A22=Alapadatok!$A$28,$P$28,IF(A22=Alapadatok!$A$29,$P$29,""))))))))))))))))))))))))))))</f>
        <v/>
      </c>
      <c r="J22" s="76">
        <f>Alapadatok!A22</f>
        <v>0</v>
      </c>
      <c r="K22" s="111" t="e">
        <f>0.5*Table2462[[#This Row],[3RM Padon nyomás (össz.)]]+0.5*Table2462[[#This Row],[3RM Egylábas deadlift (össz.)]]</f>
        <v>#VALUE!</v>
      </c>
      <c r="L22" s="111" t="e">
        <f>(Table2462[[#This Row],[VO2max]]+Table2462[[#This Row],[RHR]]+Table2462[[#This Row],[HRR]])/3</f>
        <v>#VALUE!</v>
      </c>
      <c r="M22" s="111" t="e">
        <f>0.5*Table2462[[#This Row],[Max. fekvőtámasz]]+0.5*Table2462[[#This Row],[Max. guggolás]]</f>
        <v>#VALUE!</v>
      </c>
      <c r="N22" s="111" t="e">
        <f>(Table2462[[#This Row],[Súlypontemelkedés]]+Table2462[[#This Row],[10 mp fekvőtámasz]])/2</f>
        <v>#VALUE!</v>
      </c>
      <c r="O22" s="111" t="e">
        <f>(Table2462[[#This Row],[3x Súlypontemelkedés]]+Table2462[[#This Row],[3x 10 mp fekvőtámasz]])/2</f>
        <v>#VALUE!</v>
      </c>
      <c r="P22" s="111" t="str">
        <f>Table2462[[#This Row],[FMS]]</f>
        <v/>
      </c>
    </row>
    <row r="23" spans="1:16" x14ac:dyDescent="0.2">
      <c r="A23" s="77"/>
      <c r="B23" s="70" t="e">
        <f>IF(A23=Alapadatok!$A$2,$K$2,IF(A23=Alapadatok!$A$3,$K$3,IF(A23=Alapadatok!$A$4,$K$4,IF(A23=Alapadatok!$A$5,$K$5,IF(A23=Alapadatok!$A$6,$K$6,IF(A23=Alapadatok!$A$7,$K$7,IF(A23=Alapadatok!$A$8,$K$8,IF(A23=Alapadatok!$A$9,$K$9,IF(A23=Alapadatok!$A$10,$K$10,IF(A23=Alapadatok!$A$11,$K$11,IF(A23=Alapadatok!$A$12,$K$12,IF(A23=Alapadatok!$A$13,$K$13,IF(A23=Alapadatok!$A$14,$K$14,IF(A23=Alapadatok!$A$15,$K$15,IF(A23=Alapadatok!$A$16,$K$16,IF(A23=Alapadatok!$A$17,$K$17,IF(A23=Alapadatok!$A$18,$K$18,IF(A23=Alapadatok!$A$19,$K$19,IF(A23=Alapadatok!$A$20,$K$20,IF(A23=Alapadatok!$A$21,$K$21,IF(A23=Alapadatok!$A$22,$K$22,IF(A23=Alapadatok!$A$23,$K$23,IF(A23=Alapadatok!$A$24,$K$24,IF(A23=Alapadatok!$A$25,$K$25,IF(A23=Alapadatok!$A$26,$K$26,IF(A23=Alapadatok!$A$27,$K$27,IF(A23=Alapadatok!$A$28,$K$28,IF(A23=Alapadatok!$A$29,$K$29,""))))))))))))))))))))))))))))</f>
        <v>#VALUE!</v>
      </c>
      <c r="C23" s="70" t="e">
        <f>IF(A23=Alapadatok!$A$2,$L$2,IF(A23=Alapadatok!$A$3,$L$3,IF(A23=Alapadatok!$A$4,$L$4,IF(A23=Alapadatok!$A$5,$L$5,IF(A23=Alapadatok!$A$6,$L$6,IF(A23=Alapadatok!$A$7,$L$7,IF(A23=Alapadatok!$A$8,$L$8,IF(A23=Alapadatok!$A$9,$L$9,IF(A23=Alapadatok!$A$10,$L$10,IF(A23=Alapadatok!$A$11,$L$11,IF(A23=Alapadatok!$A$12,$L$12,IF(A23=Alapadatok!$A$13,$L$13,IF(A23=Alapadatok!$A$14,$L$14,IF(A23=Alapadatok!$A$15,$L$15,IF(A23=Alapadatok!$A$16,$L$16,IF(A23=Alapadatok!$A$17,$L$17,IF(A23=Alapadatok!$A$18,$L$18,IF(A23=Alapadatok!$A$19,$L$19,IF(A23=Alapadatok!$A$20,$L$20,IF(A23=Alapadatok!$A$21,$L$21,IF(A23=Alapadatok!$A$22,$L$22,IF(A23=Alapadatok!$A$23,$L$23,IF(A23=Alapadatok!$A$24,$L$24,IF(A23=Alapadatok!$A$25,$L$25,IF(A23=Alapadatok!$A$26,$L$26,IF(A23=Alapadatok!$A$27,$L$27,IF(A23=Alapadatok!$A$28,$L$28,IF(A23=Alapadatok!$A$29,$L$29,""))))))))))))))))))))))))))))</f>
        <v>#VALUE!</v>
      </c>
      <c r="D23" s="70" t="e">
        <f>IF(A23=Alapadatok!$A$2,$M$2,IF(A23=Alapadatok!$A$3,$M$3,IF(A23=Alapadatok!$A$4,$M$4,IF(A23=Alapadatok!$A$5,$M$5,IF(A23=Alapadatok!$A$6,$M$6,IF(A23=Alapadatok!$A$7,$M$7,IF(A23=Alapadatok!$A$8,$M$8,IF(A23=Alapadatok!$A$9,$M$9,IF(A23=Alapadatok!$A$10,$M$10,IF(A23=Alapadatok!$A$11,$M$11,IF(A23=Alapadatok!$A$12,$M$12,IF(A23=Alapadatok!$A$13,$M$13,IF(A23=Alapadatok!$A$14,$M$14,IF(A23=Alapadatok!$A$15,$M$15,IF(A23=Alapadatok!$A$16,$M$16,IF(A23=Alapadatok!$A$17,$M$17,IF(A23=Alapadatok!$A$18,$M$18,IF(A23=Alapadatok!$A$19,$M$19,IF(A23=Alapadatok!$A$20,$M$20,IF(A23=Alapadatok!$A$21,$M$21,IF(A23=Alapadatok!$A$22,$M$22,IF(A23=Alapadatok!$A$23,$M$23,IF(A23=Alapadatok!$A$24,$M$24,IF(A23=Alapadatok!$A$25,$M$25,IF(A23=Alapadatok!$A$26,$M$26,IF(A23=Alapadatok!$A$27,$M$27,IF(A23=Alapadatok!$A$28,$M$28,IF(A23=Alapadatok!$A$29,$M$29,""))))))))))))))))))))))))))))</f>
        <v>#VALUE!</v>
      </c>
      <c r="E23" s="70" t="e">
        <f>IF(A23=Alapadatok!$A$2,$N$2,IF(A23=Alapadatok!$A$3,$N$3,IF(A23=Alapadatok!$A$4,$N$4,IF(A23=Alapadatok!$A$5,$N$5,IF(A23=Alapadatok!$A$6,$N$6,IF(A23=Alapadatok!$A$7,$N$7,IF(A23=Alapadatok!$A$8,$N$8,IF(A23=Alapadatok!$A$9,$N$9,IF(A23=Alapadatok!$A$10,$N$10,IF(A23=Alapadatok!$A$11,$N$11,IF(A23=Alapadatok!$A$12,$N$12,IF(A23=Alapadatok!$A$13,$N$13,IF(A23=Alapadatok!$A$14,$N$14,IF(A23=Alapadatok!$A$15,$N$15,IF(A23=Alapadatok!$A$16,$N$16,IF(A23=Alapadatok!$A$17,$N$17,IF(A23=Alapadatok!$A$18,$N$18,IF(A23=Alapadatok!$A$19,$N$19,IF(A23=Alapadatok!$A$20,$N$20,IF(A23=Alapadatok!$A$21,$N$21,IF(A23=Alapadatok!$A$22,$N$22,IF(A23=Alapadatok!$A$23,$N$23,IF(A23=Alapadatok!$A$24,$N$24,IF(A23=Alapadatok!$A$25,$N$25,IF(A23=Alapadatok!$A$26,$N$26,IF(A23=Alapadatok!$A$27,$N$27,IF(A23=Alapadatok!$A$28,$N$28,IF(A23=Alapadatok!$A$29,$N$29,""))))))))))))))))))))))))))))</f>
        <v>#VALUE!</v>
      </c>
      <c r="F23" s="70" t="e">
        <f>IF(A23=Alapadatok!$A$2,$O$2,IF(A23=Alapadatok!$A$3,$O$3,IF(A23=Alapadatok!$A$4,$O$4,IF(A23=Alapadatok!$A$5,$O$5,IF(A23=Alapadatok!$A$6,$O$6,IF(A23=Alapadatok!$A$7,$O$7,IF(A23=Alapadatok!$A$8,$O$8,IF(A23=Alapadatok!$A$9,$O$9,IF(A23=Alapadatok!$A$10,$O$10,IF(A23=Alapadatok!$A$11,$O$11,IF(A23=Alapadatok!$A$12,$O$12,IF(A23=Alapadatok!$A$13,$O$13,IF(A23=Alapadatok!$A$14,$O$14,IF(A23=Alapadatok!$A$15,$O$15,IF(A23=Alapadatok!$A$16,$O$16,IF(A23=Alapadatok!$A$17,$O$17,IF(A23=Alapadatok!$A$18,$O$18,IF(A23=Alapadatok!$A$19,$O$19,IF(A23=Alapadatok!$A$20,$O$20,IF(A23=Alapadatok!$A$21,$O$21,IF(A23=Alapadatok!$A$22,$O$22,IF(A23=Alapadatok!$A$23,$O$23,IF(A23=Alapadatok!$A$24,$O$24,IF(A23=Alapadatok!$A$25,$O$25,IF(A23=Alapadatok!$A$26,$O$26,IF(A23=Alapadatok!$A$27,$O$27,IF(A23=Alapadatok!$A$28,$O$28,IF(A23=Alapadatok!$A$29,$O$29,""))))))))))))))))))))))))))))</f>
        <v>#VALUE!</v>
      </c>
      <c r="G23" s="70" t="str">
        <f>IF(A23=Alapadatok!$A$2,$P$2,IF(A23=Alapadatok!$A$3,$P$3,IF(A23=Alapadatok!$A$4,$P$4,IF(A23=Alapadatok!$A$5,$P$5,IF(A23=Alapadatok!$A$6,$P$6,IF(A23=Alapadatok!$A$7,$P$7,IF(A23=Alapadatok!$A$8,$P$8,IF(A23=Alapadatok!$A$9,$P$9,IF(A23=Alapadatok!$A$10,$P$10,IF(A23=Alapadatok!$A$11,$P$11,IF(A23=Alapadatok!$A$12,$P$12,IF(A23=Alapadatok!$A$13,$P$13,IF(A23=Alapadatok!$A$14,$P$14,IF(A23=Alapadatok!$A$15,$P$15,IF(A23=Alapadatok!$A$16,$P$16,IF(A23=Alapadatok!$A$17,$P$17,IF(A23=Alapadatok!$A$18,$P$18,IF(A23=Alapadatok!$A$19,$P$19,IF(A23=Alapadatok!$A$20,$P$20,IF(A23=Alapadatok!$A$21,$P$21,IF(A23=Alapadatok!$A$22,$P$22,IF(A23=Alapadatok!$A$23,$P$23,IF(A23=Alapadatok!$A$24,$P$24,IF(A23=Alapadatok!$A$25,$P$25,IF(A23=Alapadatok!$A$26,$P$26,IF(A23=Alapadatok!$A$27,$P$27,IF(A23=Alapadatok!$A$28,$P$28,IF(A23=Alapadatok!$A$29,$P$29,""))))))))))))))))))))))))))))</f>
        <v/>
      </c>
      <c r="J23" s="76">
        <f>Alapadatok!A23</f>
        <v>0</v>
      </c>
      <c r="K23" s="111" t="e">
        <f>0.5*Table2462[[#This Row],[3RM Padon nyomás (össz.)]]+0.5*Table2462[[#This Row],[3RM Egylábas deadlift (össz.)]]</f>
        <v>#VALUE!</v>
      </c>
      <c r="L23" s="111" t="e">
        <f>(Table2462[[#This Row],[VO2max]]+Table2462[[#This Row],[RHR]]+Table2462[[#This Row],[HRR]])/3</f>
        <v>#VALUE!</v>
      </c>
      <c r="M23" s="111" t="e">
        <f>0.5*Table2462[[#This Row],[Max. fekvőtámasz]]+0.5*Table2462[[#This Row],[Max. guggolás]]</f>
        <v>#VALUE!</v>
      </c>
      <c r="N23" s="111" t="e">
        <f>(Table2462[[#This Row],[Súlypontemelkedés]]+Table2462[[#This Row],[10 mp fekvőtámasz]])/2</f>
        <v>#VALUE!</v>
      </c>
      <c r="O23" s="111" t="e">
        <f>(Table2462[[#This Row],[3x Súlypontemelkedés]]+Table2462[[#This Row],[3x 10 mp fekvőtámasz]])/2</f>
        <v>#VALUE!</v>
      </c>
      <c r="P23" s="111" t="str">
        <f>Table2462[[#This Row],[FMS]]</f>
        <v/>
      </c>
    </row>
    <row r="24" spans="1:16" x14ac:dyDescent="0.2">
      <c r="A24" s="77"/>
      <c r="B24" s="70" t="e">
        <f>IF(A24=Alapadatok!$A$2,$K$2,IF(A24=Alapadatok!$A$3,$K$3,IF(A24=Alapadatok!$A$4,$K$4,IF(A24=Alapadatok!$A$5,$K$5,IF(A24=Alapadatok!$A$6,$K$6,IF(A24=Alapadatok!$A$7,$K$7,IF(A24=Alapadatok!$A$8,$K$8,IF(A24=Alapadatok!$A$9,$K$9,IF(A24=Alapadatok!$A$10,$K$10,IF(A24=Alapadatok!$A$11,$K$11,IF(A24=Alapadatok!$A$12,$K$12,IF(A24=Alapadatok!$A$13,$K$13,IF(A24=Alapadatok!$A$14,$K$14,IF(A24=Alapadatok!$A$15,$K$15,IF(A24=Alapadatok!$A$16,$K$16,IF(A24=Alapadatok!$A$17,$K$17,IF(A24=Alapadatok!$A$18,$K$18,IF(A24=Alapadatok!$A$19,$K$19,IF(A24=Alapadatok!$A$20,$K$20,IF(A24=Alapadatok!$A$21,$K$21,IF(A24=Alapadatok!$A$22,$K$22,IF(A24=Alapadatok!$A$23,$K$23,IF(A24=Alapadatok!$A$24,$K$24,IF(A24=Alapadatok!$A$25,$K$25,IF(A24=Alapadatok!$A$26,$K$26,IF(A24=Alapadatok!$A$27,$K$27,IF(A24=Alapadatok!$A$28,$K$28,IF(A24=Alapadatok!$A$29,$K$29,""))))))))))))))))))))))))))))</f>
        <v>#VALUE!</v>
      </c>
      <c r="C24" s="70" t="e">
        <f>IF(A24=Alapadatok!$A$2,$L$2,IF(A24=Alapadatok!$A$3,$L$3,IF(A24=Alapadatok!$A$4,$L$4,IF(A24=Alapadatok!$A$5,$L$5,IF(A24=Alapadatok!$A$6,$L$6,IF(A24=Alapadatok!$A$7,$L$7,IF(A24=Alapadatok!$A$8,$L$8,IF(A24=Alapadatok!$A$9,$L$9,IF(A24=Alapadatok!$A$10,$L$10,IF(A24=Alapadatok!$A$11,$L$11,IF(A24=Alapadatok!$A$12,$L$12,IF(A24=Alapadatok!$A$13,$L$13,IF(A24=Alapadatok!$A$14,$L$14,IF(A24=Alapadatok!$A$15,$L$15,IF(A24=Alapadatok!$A$16,$L$16,IF(A24=Alapadatok!$A$17,$L$17,IF(A24=Alapadatok!$A$18,$L$18,IF(A24=Alapadatok!$A$19,$L$19,IF(A24=Alapadatok!$A$20,$L$20,IF(A24=Alapadatok!$A$21,$L$21,IF(A24=Alapadatok!$A$22,$L$22,IF(A24=Alapadatok!$A$23,$L$23,IF(A24=Alapadatok!$A$24,$L$24,IF(A24=Alapadatok!$A$25,$L$25,IF(A24=Alapadatok!$A$26,$L$26,IF(A24=Alapadatok!$A$27,$L$27,IF(A24=Alapadatok!$A$28,$L$28,IF(A24=Alapadatok!$A$29,$L$29,""))))))))))))))))))))))))))))</f>
        <v>#VALUE!</v>
      </c>
      <c r="D24" s="70" t="e">
        <f>IF(A24=Alapadatok!$A$2,$M$2,IF(A24=Alapadatok!$A$3,$M$3,IF(A24=Alapadatok!$A$4,$M$4,IF(A24=Alapadatok!$A$5,$M$5,IF(A24=Alapadatok!$A$6,$M$6,IF(A24=Alapadatok!$A$7,$M$7,IF(A24=Alapadatok!$A$8,$M$8,IF(A24=Alapadatok!$A$9,$M$9,IF(A24=Alapadatok!$A$10,$M$10,IF(A24=Alapadatok!$A$11,$M$11,IF(A24=Alapadatok!$A$12,$M$12,IF(A24=Alapadatok!$A$13,$M$13,IF(A24=Alapadatok!$A$14,$M$14,IF(A24=Alapadatok!$A$15,$M$15,IF(A24=Alapadatok!$A$16,$M$16,IF(A24=Alapadatok!$A$17,$M$17,IF(A24=Alapadatok!$A$18,$M$18,IF(A24=Alapadatok!$A$19,$M$19,IF(A24=Alapadatok!$A$20,$M$20,IF(A24=Alapadatok!$A$21,$M$21,IF(A24=Alapadatok!$A$22,$M$22,IF(A24=Alapadatok!$A$23,$M$23,IF(A24=Alapadatok!$A$24,$M$24,IF(A24=Alapadatok!$A$25,$M$25,IF(A24=Alapadatok!$A$26,$M$26,IF(A24=Alapadatok!$A$27,$M$27,IF(A24=Alapadatok!$A$28,$M$28,IF(A24=Alapadatok!$A$29,$M$29,""))))))))))))))))))))))))))))</f>
        <v>#VALUE!</v>
      </c>
      <c r="E24" s="70" t="e">
        <f>IF(A24=Alapadatok!$A$2,$N$2,IF(A24=Alapadatok!$A$3,$N$3,IF(A24=Alapadatok!$A$4,$N$4,IF(A24=Alapadatok!$A$5,$N$5,IF(A24=Alapadatok!$A$6,$N$6,IF(A24=Alapadatok!$A$7,$N$7,IF(A24=Alapadatok!$A$8,$N$8,IF(A24=Alapadatok!$A$9,$N$9,IF(A24=Alapadatok!$A$10,$N$10,IF(A24=Alapadatok!$A$11,$N$11,IF(A24=Alapadatok!$A$12,$N$12,IF(A24=Alapadatok!$A$13,$N$13,IF(A24=Alapadatok!$A$14,$N$14,IF(A24=Alapadatok!$A$15,$N$15,IF(A24=Alapadatok!$A$16,$N$16,IF(A24=Alapadatok!$A$17,$N$17,IF(A24=Alapadatok!$A$18,$N$18,IF(A24=Alapadatok!$A$19,$N$19,IF(A24=Alapadatok!$A$20,$N$20,IF(A24=Alapadatok!$A$21,$N$21,IF(A24=Alapadatok!$A$22,$N$22,IF(A24=Alapadatok!$A$23,$N$23,IF(A24=Alapadatok!$A$24,$N$24,IF(A24=Alapadatok!$A$25,$N$25,IF(A24=Alapadatok!$A$26,$N$26,IF(A24=Alapadatok!$A$27,$N$27,IF(A24=Alapadatok!$A$28,$N$28,IF(A24=Alapadatok!$A$29,$N$29,""))))))))))))))))))))))))))))</f>
        <v>#VALUE!</v>
      </c>
      <c r="F24" s="70" t="e">
        <f>IF(A24=Alapadatok!$A$2,$O$2,IF(A24=Alapadatok!$A$3,$O$3,IF(A24=Alapadatok!$A$4,$O$4,IF(A24=Alapadatok!$A$5,$O$5,IF(A24=Alapadatok!$A$6,$O$6,IF(A24=Alapadatok!$A$7,$O$7,IF(A24=Alapadatok!$A$8,$O$8,IF(A24=Alapadatok!$A$9,$O$9,IF(A24=Alapadatok!$A$10,$O$10,IF(A24=Alapadatok!$A$11,$O$11,IF(A24=Alapadatok!$A$12,$O$12,IF(A24=Alapadatok!$A$13,$O$13,IF(A24=Alapadatok!$A$14,$O$14,IF(A24=Alapadatok!$A$15,$O$15,IF(A24=Alapadatok!$A$16,$O$16,IF(A24=Alapadatok!$A$17,$O$17,IF(A24=Alapadatok!$A$18,$O$18,IF(A24=Alapadatok!$A$19,$O$19,IF(A24=Alapadatok!$A$20,$O$20,IF(A24=Alapadatok!$A$21,$O$21,IF(A24=Alapadatok!$A$22,$O$22,IF(A24=Alapadatok!$A$23,$O$23,IF(A24=Alapadatok!$A$24,$O$24,IF(A24=Alapadatok!$A$25,$O$25,IF(A24=Alapadatok!$A$26,$O$26,IF(A24=Alapadatok!$A$27,$O$27,IF(A24=Alapadatok!$A$28,$O$28,IF(A24=Alapadatok!$A$29,$O$29,""))))))))))))))))))))))))))))</f>
        <v>#VALUE!</v>
      </c>
      <c r="G24" s="70" t="str">
        <f>IF(A24=Alapadatok!$A$2,$P$2,IF(A24=Alapadatok!$A$3,$P$3,IF(A24=Alapadatok!$A$4,$P$4,IF(A24=Alapadatok!$A$5,$P$5,IF(A24=Alapadatok!$A$6,$P$6,IF(A24=Alapadatok!$A$7,$P$7,IF(A24=Alapadatok!$A$8,$P$8,IF(A24=Alapadatok!$A$9,$P$9,IF(A24=Alapadatok!$A$10,$P$10,IF(A24=Alapadatok!$A$11,$P$11,IF(A24=Alapadatok!$A$12,$P$12,IF(A24=Alapadatok!$A$13,$P$13,IF(A24=Alapadatok!$A$14,$P$14,IF(A24=Alapadatok!$A$15,$P$15,IF(A24=Alapadatok!$A$16,$P$16,IF(A24=Alapadatok!$A$17,$P$17,IF(A24=Alapadatok!$A$18,$P$18,IF(A24=Alapadatok!$A$19,$P$19,IF(A24=Alapadatok!$A$20,$P$20,IF(A24=Alapadatok!$A$21,$P$21,IF(A24=Alapadatok!$A$22,$P$22,IF(A24=Alapadatok!$A$23,$P$23,IF(A24=Alapadatok!$A$24,$P$24,IF(A24=Alapadatok!$A$25,$P$25,IF(A24=Alapadatok!$A$26,$P$26,IF(A24=Alapadatok!$A$27,$P$27,IF(A24=Alapadatok!$A$28,$P$28,IF(A24=Alapadatok!$A$29,$P$29,""))))))))))))))))))))))))))))</f>
        <v/>
      </c>
      <c r="J24" s="76">
        <f>Alapadatok!A24</f>
        <v>0</v>
      </c>
      <c r="K24" s="111" t="e">
        <f>0.5*Table2462[[#This Row],[3RM Padon nyomás (össz.)]]+0.5*Table2462[[#This Row],[3RM Egylábas deadlift (össz.)]]</f>
        <v>#VALUE!</v>
      </c>
      <c r="L24" s="111" t="e">
        <f>(Table2462[[#This Row],[VO2max]]+Table2462[[#This Row],[RHR]]+Table2462[[#This Row],[HRR]])/3</f>
        <v>#VALUE!</v>
      </c>
      <c r="M24" s="111" t="e">
        <f>0.5*Table2462[[#This Row],[Max. fekvőtámasz]]+0.5*Table2462[[#This Row],[Max. guggolás]]</f>
        <v>#VALUE!</v>
      </c>
      <c r="N24" s="111" t="e">
        <f>(Table2462[[#This Row],[Súlypontemelkedés]]+Table2462[[#This Row],[10 mp fekvőtámasz]])/2</f>
        <v>#VALUE!</v>
      </c>
      <c r="O24" s="111" t="e">
        <f>(Table2462[[#This Row],[3x Súlypontemelkedés]]+Table2462[[#This Row],[3x 10 mp fekvőtámasz]])/2</f>
        <v>#VALUE!</v>
      </c>
      <c r="P24" s="111" t="str">
        <f>Table2462[[#This Row],[FMS]]</f>
        <v/>
      </c>
    </row>
    <row r="25" spans="1:16" x14ac:dyDescent="0.2">
      <c r="A25" s="77"/>
      <c r="B25" s="70" t="e">
        <f>IF(A25=Alapadatok!$A$2,$K$2,IF(A25=Alapadatok!$A$3,$K$3,IF(A25=Alapadatok!$A$4,$K$4,IF(A25=Alapadatok!$A$5,$K$5,IF(A25=Alapadatok!$A$6,$K$6,IF(A25=Alapadatok!$A$7,$K$7,IF(A25=Alapadatok!$A$8,$K$8,IF(A25=Alapadatok!$A$9,$K$9,IF(A25=Alapadatok!$A$10,$K$10,IF(A25=Alapadatok!$A$11,$K$11,IF(A25=Alapadatok!$A$12,$K$12,IF(A25=Alapadatok!$A$13,$K$13,IF(A25=Alapadatok!$A$14,$K$14,IF(A25=Alapadatok!$A$15,$K$15,IF(A25=Alapadatok!$A$16,$K$16,IF(A25=Alapadatok!$A$17,$K$17,IF(A25=Alapadatok!$A$18,$K$18,IF(A25=Alapadatok!$A$19,$K$19,IF(A25=Alapadatok!$A$20,$K$20,IF(A25=Alapadatok!$A$21,$K$21,IF(A25=Alapadatok!$A$22,$K$22,IF(A25=Alapadatok!$A$23,$K$23,IF(A25=Alapadatok!$A$24,$K$24,IF(A25=Alapadatok!$A$25,$K$25,IF(A25=Alapadatok!$A$26,$K$26,IF(A25=Alapadatok!$A$27,$K$27,IF(A25=Alapadatok!$A$28,$K$28,IF(A25=Alapadatok!$A$29,$K$29,""))))))))))))))))))))))))))))</f>
        <v>#VALUE!</v>
      </c>
      <c r="C25" s="70" t="e">
        <f>IF(A25=Alapadatok!$A$2,$L$2,IF(A25=Alapadatok!$A$3,$L$3,IF(A25=Alapadatok!$A$4,$L$4,IF(A25=Alapadatok!$A$5,$L$5,IF(A25=Alapadatok!$A$6,$L$6,IF(A25=Alapadatok!$A$7,$L$7,IF(A25=Alapadatok!$A$8,$L$8,IF(A25=Alapadatok!$A$9,$L$9,IF(A25=Alapadatok!$A$10,$L$10,IF(A25=Alapadatok!$A$11,$L$11,IF(A25=Alapadatok!$A$12,$L$12,IF(A25=Alapadatok!$A$13,$L$13,IF(A25=Alapadatok!$A$14,$L$14,IF(A25=Alapadatok!$A$15,$L$15,IF(A25=Alapadatok!$A$16,$L$16,IF(A25=Alapadatok!$A$17,$L$17,IF(A25=Alapadatok!$A$18,$L$18,IF(A25=Alapadatok!$A$19,$L$19,IF(A25=Alapadatok!$A$20,$L$20,IF(A25=Alapadatok!$A$21,$L$21,IF(A25=Alapadatok!$A$22,$L$22,IF(A25=Alapadatok!$A$23,$L$23,IF(A25=Alapadatok!$A$24,$L$24,IF(A25=Alapadatok!$A$25,$L$25,IF(A25=Alapadatok!$A$26,$L$26,IF(A25=Alapadatok!$A$27,$L$27,IF(A25=Alapadatok!$A$28,$L$28,IF(A25=Alapadatok!$A$29,$L$29,""))))))))))))))))))))))))))))</f>
        <v>#VALUE!</v>
      </c>
      <c r="D25" s="70" t="e">
        <f>IF(A25=Alapadatok!$A$2,$M$2,IF(A25=Alapadatok!$A$3,$M$3,IF(A25=Alapadatok!$A$4,$M$4,IF(A25=Alapadatok!$A$5,$M$5,IF(A25=Alapadatok!$A$6,$M$6,IF(A25=Alapadatok!$A$7,$M$7,IF(A25=Alapadatok!$A$8,$M$8,IF(A25=Alapadatok!$A$9,$M$9,IF(A25=Alapadatok!$A$10,$M$10,IF(A25=Alapadatok!$A$11,$M$11,IF(A25=Alapadatok!$A$12,$M$12,IF(A25=Alapadatok!$A$13,$M$13,IF(A25=Alapadatok!$A$14,$M$14,IF(A25=Alapadatok!$A$15,$M$15,IF(A25=Alapadatok!$A$16,$M$16,IF(A25=Alapadatok!$A$17,$M$17,IF(A25=Alapadatok!$A$18,$M$18,IF(A25=Alapadatok!$A$19,$M$19,IF(A25=Alapadatok!$A$20,$M$20,IF(A25=Alapadatok!$A$21,$M$21,IF(A25=Alapadatok!$A$22,$M$22,IF(A25=Alapadatok!$A$23,$M$23,IF(A25=Alapadatok!$A$24,$M$24,IF(A25=Alapadatok!$A$25,$M$25,IF(A25=Alapadatok!$A$26,$M$26,IF(A25=Alapadatok!$A$27,$M$27,IF(A25=Alapadatok!$A$28,$M$28,IF(A25=Alapadatok!$A$29,$M$29,""))))))))))))))))))))))))))))</f>
        <v>#VALUE!</v>
      </c>
      <c r="E25" s="70" t="e">
        <f>IF(A25=Alapadatok!$A$2,$N$2,IF(A25=Alapadatok!$A$3,$N$3,IF(A25=Alapadatok!$A$4,$N$4,IF(A25=Alapadatok!$A$5,$N$5,IF(A25=Alapadatok!$A$6,$N$6,IF(A25=Alapadatok!$A$7,$N$7,IF(A25=Alapadatok!$A$8,$N$8,IF(A25=Alapadatok!$A$9,$N$9,IF(A25=Alapadatok!$A$10,$N$10,IF(A25=Alapadatok!$A$11,$N$11,IF(A25=Alapadatok!$A$12,$N$12,IF(A25=Alapadatok!$A$13,$N$13,IF(A25=Alapadatok!$A$14,$N$14,IF(A25=Alapadatok!$A$15,$N$15,IF(A25=Alapadatok!$A$16,$N$16,IF(A25=Alapadatok!$A$17,$N$17,IF(A25=Alapadatok!$A$18,$N$18,IF(A25=Alapadatok!$A$19,$N$19,IF(A25=Alapadatok!$A$20,$N$20,IF(A25=Alapadatok!$A$21,$N$21,IF(A25=Alapadatok!$A$22,$N$22,IF(A25=Alapadatok!$A$23,$N$23,IF(A25=Alapadatok!$A$24,$N$24,IF(A25=Alapadatok!$A$25,$N$25,IF(A25=Alapadatok!$A$26,$N$26,IF(A25=Alapadatok!$A$27,$N$27,IF(A25=Alapadatok!$A$28,$N$28,IF(A25=Alapadatok!$A$29,$N$29,""))))))))))))))))))))))))))))</f>
        <v>#VALUE!</v>
      </c>
      <c r="F25" s="70" t="e">
        <f>IF(A25=Alapadatok!$A$2,$O$2,IF(A25=Alapadatok!$A$3,$O$3,IF(A25=Alapadatok!$A$4,$O$4,IF(A25=Alapadatok!$A$5,$O$5,IF(A25=Alapadatok!$A$6,$O$6,IF(A25=Alapadatok!$A$7,$O$7,IF(A25=Alapadatok!$A$8,$O$8,IF(A25=Alapadatok!$A$9,$O$9,IF(A25=Alapadatok!$A$10,$O$10,IF(A25=Alapadatok!$A$11,$O$11,IF(A25=Alapadatok!$A$12,$O$12,IF(A25=Alapadatok!$A$13,$O$13,IF(A25=Alapadatok!$A$14,$O$14,IF(A25=Alapadatok!$A$15,$O$15,IF(A25=Alapadatok!$A$16,$O$16,IF(A25=Alapadatok!$A$17,$O$17,IF(A25=Alapadatok!$A$18,$O$18,IF(A25=Alapadatok!$A$19,$O$19,IF(A25=Alapadatok!$A$20,$O$20,IF(A25=Alapadatok!$A$21,$O$21,IF(A25=Alapadatok!$A$22,$O$22,IF(A25=Alapadatok!$A$23,$O$23,IF(A25=Alapadatok!$A$24,$O$24,IF(A25=Alapadatok!$A$25,$O$25,IF(A25=Alapadatok!$A$26,$O$26,IF(A25=Alapadatok!$A$27,$O$27,IF(A25=Alapadatok!$A$28,$O$28,IF(A25=Alapadatok!$A$29,$O$29,""))))))))))))))))))))))))))))</f>
        <v>#VALUE!</v>
      </c>
      <c r="G25" s="70" t="str">
        <f>IF(A25=Alapadatok!$A$2,$P$2,IF(A25=Alapadatok!$A$3,$P$3,IF(A25=Alapadatok!$A$4,$P$4,IF(A25=Alapadatok!$A$5,$P$5,IF(A25=Alapadatok!$A$6,$P$6,IF(A25=Alapadatok!$A$7,$P$7,IF(A25=Alapadatok!$A$8,$P$8,IF(A25=Alapadatok!$A$9,$P$9,IF(A25=Alapadatok!$A$10,$P$10,IF(A25=Alapadatok!$A$11,$P$11,IF(A25=Alapadatok!$A$12,$P$12,IF(A25=Alapadatok!$A$13,$P$13,IF(A25=Alapadatok!$A$14,$P$14,IF(A25=Alapadatok!$A$15,$P$15,IF(A25=Alapadatok!$A$16,$P$16,IF(A25=Alapadatok!$A$17,$P$17,IF(A25=Alapadatok!$A$18,$P$18,IF(A25=Alapadatok!$A$19,$P$19,IF(A25=Alapadatok!$A$20,$P$20,IF(A25=Alapadatok!$A$21,$P$21,IF(A25=Alapadatok!$A$22,$P$22,IF(A25=Alapadatok!$A$23,$P$23,IF(A25=Alapadatok!$A$24,$P$24,IF(A25=Alapadatok!$A$25,$P$25,IF(A25=Alapadatok!$A$26,$P$26,IF(A25=Alapadatok!$A$27,$P$27,IF(A25=Alapadatok!$A$28,$P$28,IF(A25=Alapadatok!$A$29,$P$29,""))))))))))))))))))))))))))))</f>
        <v/>
      </c>
      <c r="J25" s="76">
        <f>Alapadatok!A25</f>
        <v>0</v>
      </c>
      <c r="K25" s="111" t="e">
        <f>0.5*Table2462[[#This Row],[3RM Padon nyomás (össz.)]]+0.5*Table2462[[#This Row],[3RM Egylábas deadlift (össz.)]]</f>
        <v>#VALUE!</v>
      </c>
      <c r="L25" s="111" t="e">
        <f>(Table2462[[#This Row],[VO2max]]+Table2462[[#This Row],[RHR]]+Table2462[[#This Row],[HRR]])/3</f>
        <v>#VALUE!</v>
      </c>
      <c r="M25" s="111" t="e">
        <f>0.5*Table2462[[#This Row],[Max. fekvőtámasz]]+0.5*Table2462[[#This Row],[Max. guggolás]]</f>
        <v>#VALUE!</v>
      </c>
      <c r="N25" s="111" t="e">
        <f>(Table2462[[#This Row],[Súlypontemelkedés]]+Table2462[[#This Row],[10 mp fekvőtámasz]])/2</f>
        <v>#VALUE!</v>
      </c>
      <c r="O25" s="111" t="e">
        <f>(Table2462[[#This Row],[3x Súlypontemelkedés]]+Table2462[[#This Row],[3x 10 mp fekvőtámasz]])/2</f>
        <v>#VALUE!</v>
      </c>
      <c r="P25" s="111" t="str">
        <f>Table2462[[#This Row],[FMS]]</f>
        <v/>
      </c>
    </row>
    <row r="26" spans="1:16" x14ac:dyDescent="0.2">
      <c r="A26" s="77"/>
      <c r="B26" s="70" t="e">
        <f>IF(A26=Alapadatok!$A$2,$K$2,IF(A26=Alapadatok!$A$3,$K$3,IF(A26=Alapadatok!$A$4,$K$4,IF(A26=Alapadatok!$A$5,$K$5,IF(A26=Alapadatok!$A$6,$K$6,IF(A26=Alapadatok!$A$7,$K$7,IF(A26=Alapadatok!$A$8,$K$8,IF(A26=Alapadatok!$A$9,$K$9,IF(A26=Alapadatok!$A$10,$K$10,IF(A26=Alapadatok!$A$11,$K$11,IF(A26=Alapadatok!$A$12,$K$12,IF(A26=Alapadatok!$A$13,$K$13,IF(A26=Alapadatok!$A$14,$K$14,IF(A26=Alapadatok!$A$15,$K$15,IF(A26=Alapadatok!$A$16,$K$16,IF(A26=Alapadatok!$A$17,$K$17,IF(A26=Alapadatok!$A$18,$K$18,IF(A26=Alapadatok!$A$19,$K$19,IF(A26=Alapadatok!$A$20,$K$20,IF(A26=Alapadatok!$A$21,$K$21,IF(A26=Alapadatok!$A$22,$K$22,IF(A26=Alapadatok!$A$23,$K$23,IF(A26=Alapadatok!$A$24,$K$24,IF(A26=Alapadatok!$A$25,$K$25,IF(A26=Alapadatok!$A$26,$K$26,IF(A26=Alapadatok!$A$27,$K$27,IF(A26=Alapadatok!$A$28,$K$28,IF(A26=Alapadatok!$A$29,$K$29,""))))))))))))))))))))))))))))</f>
        <v>#VALUE!</v>
      </c>
      <c r="C26" s="70" t="e">
        <f>IF(A26=Alapadatok!$A$2,$L$2,IF(A26=Alapadatok!$A$3,$L$3,IF(A26=Alapadatok!$A$4,$L$4,IF(A26=Alapadatok!$A$5,$L$5,IF(A26=Alapadatok!$A$6,$L$6,IF(A26=Alapadatok!$A$7,$L$7,IF(A26=Alapadatok!$A$8,$L$8,IF(A26=Alapadatok!$A$9,$L$9,IF(A26=Alapadatok!$A$10,$L$10,IF(A26=Alapadatok!$A$11,$L$11,IF(A26=Alapadatok!$A$12,$L$12,IF(A26=Alapadatok!$A$13,$L$13,IF(A26=Alapadatok!$A$14,$L$14,IF(A26=Alapadatok!$A$15,$L$15,IF(A26=Alapadatok!$A$16,$L$16,IF(A26=Alapadatok!$A$17,$L$17,IF(A26=Alapadatok!$A$18,$L$18,IF(A26=Alapadatok!$A$19,$L$19,IF(A26=Alapadatok!$A$20,$L$20,IF(A26=Alapadatok!$A$21,$L$21,IF(A26=Alapadatok!$A$22,$L$22,IF(A26=Alapadatok!$A$23,$L$23,IF(A26=Alapadatok!$A$24,$L$24,IF(A26=Alapadatok!$A$25,$L$25,IF(A26=Alapadatok!$A$26,$L$26,IF(A26=Alapadatok!$A$27,$L$27,IF(A26=Alapadatok!$A$28,$L$28,IF(A26=Alapadatok!$A$29,$L$29,""))))))))))))))))))))))))))))</f>
        <v>#VALUE!</v>
      </c>
      <c r="D26" s="70" t="e">
        <f>IF(A26=Alapadatok!$A$2,$M$2,IF(A26=Alapadatok!$A$3,$M$3,IF(A26=Alapadatok!$A$4,$M$4,IF(A26=Alapadatok!$A$5,$M$5,IF(A26=Alapadatok!$A$6,$M$6,IF(A26=Alapadatok!$A$7,$M$7,IF(A26=Alapadatok!$A$8,$M$8,IF(A26=Alapadatok!$A$9,$M$9,IF(A26=Alapadatok!$A$10,$M$10,IF(A26=Alapadatok!$A$11,$M$11,IF(A26=Alapadatok!$A$12,$M$12,IF(A26=Alapadatok!$A$13,$M$13,IF(A26=Alapadatok!$A$14,$M$14,IF(A26=Alapadatok!$A$15,$M$15,IF(A26=Alapadatok!$A$16,$M$16,IF(A26=Alapadatok!$A$17,$M$17,IF(A26=Alapadatok!$A$18,$M$18,IF(A26=Alapadatok!$A$19,$M$19,IF(A26=Alapadatok!$A$20,$M$20,IF(A26=Alapadatok!$A$21,$M$21,IF(A26=Alapadatok!$A$22,$M$22,IF(A26=Alapadatok!$A$23,$M$23,IF(A26=Alapadatok!$A$24,$M$24,IF(A26=Alapadatok!$A$25,$M$25,IF(A26=Alapadatok!$A$26,$M$26,IF(A26=Alapadatok!$A$27,$M$27,IF(A26=Alapadatok!$A$28,$M$28,IF(A26=Alapadatok!$A$29,$M$29,""))))))))))))))))))))))))))))</f>
        <v>#VALUE!</v>
      </c>
      <c r="E26" s="70" t="e">
        <f>IF(A26=Alapadatok!$A$2,$N$2,IF(A26=Alapadatok!$A$3,$N$3,IF(A26=Alapadatok!$A$4,$N$4,IF(A26=Alapadatok!$A$5,$N$5,IF(A26=Alapadatok!$A$6,$N$6,IF(A26=Alapadatok!$A$7,$N$7,IF(A26=Alapadatok!$A$8,$N$8,IF(A26=Alapadatok!$A$9,$N$9,IF(A26=Alapadatok!$A$10,$N$10,IF(A26=Alapadatok!$A$11,$N$11,IF(A26=Alapadatok!$A$12,$N$12,IF(A26=Alapadatok!$A$13,$N$13,IF(A26=Alapadatok!$A$14,$N$14,IF(A26=Alapadatok!$A$15,$N$15,IF(A26=Alapadatok!$A$16,$N$16,IF(A26=Alapadatok!$A$17,$N$17,IF(A26=Alapadatok!$A$18,$N$18,IF(A26=Alapadatok!$A$19,$N$19,IF(A26=Alapadatok!$A$20,$N$20,IF(A26=Alapadatok!$A$21,$N$21,IF(A26=Alapadatok!$A$22,$N$22,IF(A26=Alapadatok!$A$23,$N$23,IF(A26=Alapadatok!$A$24,$N$24,IF(A26=Alapadatok!$A$25,$N$25,IF(A26=Alapadatok!$A$26,$N$26,IF(A26=Alapadatok!$A$27,$N$27,IF(A26=Alapadatok!$A$28,$N$28,IF(A26=Alapadatok!$A$29,$N$29,""))))))))))))))))))))))))))))</f>
        <v>#VALUE!</v>
      </c>
      <c r="F26" s="70" t="e">
        <f>IF(A26=Alapadatok!$A$2,$O$2,IF(A26=Alapadatok!$A$3,$O$3,IF(A26=Alapadatok!$A$4,$O$4,IF(A26=Alapadatok!$A$5,$O$5,IF(A26=Alapadatok!$A$6,$O$6,IF(A26=Alapadatok!$A$7,$O$7,IF(A26=Alapadatok!$A$8,$O$8,IF(A26=Alapadatok!$A$9,$O$9,IF(A26=Alapadatok!$A$10,$O$10,IF(A26=Alapadatok!$A$11,$O$11,IF(A26=Alapadatok!$A$12,$O$12,IF(A26=Alapadatok!$A$13,$O$13,IF(A26=Alapadatok!$A$14,$O$14,IF(A26=Alapadatok!$A$15,$O$15,IF(A26=Alapadatok!$A$16,$O$16,IF(A26=Alapadatok!$A$17,$O$17,IF(A26=Alapadatok!$A$18,$O$18,IF(A26=Alapadatok!$A$19,$O$19,IF(A26=Alapadatok!$A$20,$O$20,IF(A26=Alapadatok!$A$21,$O$21,IF(A26=Alapadatok!$A$22,$O$22,IF(A26=Alapadatok!$A$23,$O$23,IF(A26=Alapadatok!$A$24,$O$24,IF(A26=Alapadatok!$A$25,$O$25,IF(A26=Alapadatok!$A$26,$O$26,IF(A26=Alapadatok!$A$27,$O$27,IF(A26=Alapadatok!$A$28,$O$28,IF(A26=Alapadatok!$A$29,$O$29,""))))))))))))))))))))))))))))</f>
        <v>#VALUE!</v>
      </c>
      <c r="G26" s="70" t="str">
        <f>IF(A26=Alapadatok!$A$2,$P$2,IF(A26=Alapadatok!$A$3,$P$3,IF(A26=Alapadatok!$A$4,$P$4,IF(A26=Alapadatok!$A$5,$P$5,IF(A26=Alapadatok!$A$6,$P$6,IF(A26=Alapadatok!$A$7,$P$7,IF(A26=Alapadatok!$A$8,$P$8,IF(A26=Alapadatok!$A$9,$P$9,IF(A26=Alapadatok!$A$10,$P$10,IF(A26=Alapadatok!$A$11,$P$11,IF(A26=Alapadatok!$A$12,$P$12,IF(A26=Alapadatok!$A$13,$P$13,IF(A26=Alapadatok!$A$14,$P$14,IF(A26=Alapadatok!$A$15,$P$15,IF(A26=Alapadatok!$A$16,$P$16,IF(A26=Alapadatok!$A$17,$P$17,IF(A26=Alapadatok!$A$18,$P$18,IF(A26=Alapadatok!$A$19,$P$19,IF(A26=Alapadatok!$A$20,$P$20,IF(A26=Alapadatok!$A$21,$P$21,IF(A26=Alapadatok!$A$22,$P$22,IF(A26=Alapadatok!$A$23,$P$23,IF(A26=Alapadatok!$A$24,$P$24,IF(A26=Alapadatok!$A$25,$P$25,IF(A26=Alapadatok!$A$26,$P$26,IF(A26=Alapadatok!$A$27,$P$27,IF(A26=Alapadatok!$A$28,$P$28,IF(A26=Alapadatok!$A$29,$P$29,""))))))))))))))))))))))))))))</f>
        <v/>
      </c>
      <c r="J26" s="76">
        <f>Alapadatok!A26</f>
        <v>0</v>
      </c>
      <c r="K26" s="111" t="e">
        <f>0.5*Table2462[[#This Row],[3RM Padon nyomás (össz.)]]+0.5*Table2462[[#This Row],[3RM Egylábas deadlift (össz.)]]</f>
        <v>#VALUE!</v>
      </c>
      <c r="L26" s="111" t="e">
        <f>(Table2462[[#This Row],[VO2max]]+Table2462[[#This Row],[RHR]]+Table2462[[#This Row],[HRR]])/3</f>
        <v>#VALUE!</v>
      </c>
      <c r="M26" s="111" t="e">
        <f>0.5*Table2462[[#This Row],[Max. fekvőtámasz]]+0.5*Table2462[[#This Row],[Max. guggolás]]</f>
        <v>#VALUE!</v>
      </c>
      <c r="N26" s="111" t="e">
        <f>(Table2462[[#This Row],[Súlypontemelkedés]]+Table2462[[#This Row],[10 mp fekvőtámasz]])/2</f>
        <v>#VALUE!</v>
      </c>
      <c r="O26" s="111" t="e">
        <f>(Table2462[[#This Row],[3x Súlypontemelkedés]]+Table2462[[#This Row],[3x 10 mp fekvőtámasz]])/2</f>
        <v>#VALUE!</v>
      </c>
      <c r="P26" s="111" t="str">
        <f>Table2462[[#This Row],[FMS]]</f>
        <v/>
      </c>
    </row>
    <row r="27" spans="1:16" x14ac:dyDescent="0.2">
      <c r="A27" s="77"/>
      <c r="B27" s="70" t="e">
        <f>IF(A27=Alapadatok!$A$2,$K$2,IF(A27=Alapadatok!$A$3,$K$3,IF(A27=Alapadatok!$A$4,$K$4,IF(A27=Alapadatok!$A$5,$K$5,IF(A27=Alapadatok!$A$6,$K$6,IF(A27=Alapadatok!$A$7,$K$7,IF(A27=Alapadatok!$A$8,$K$8,IF(A27=Alapadatok!$A$9,$K$9,IF(A27=Alapadatok!$A$10,$K$10,IF(A27=Alapadatok!$A$11,$K$11,IF(A27=Alapadatok!$A$12,$K$12,IF(A27=Alapadatok!$A$13,$K$13,IF(A27=Alapadatok!$A$14,$K$14,IF(A27=Alapadatok!$A$15,$K$15,IF(A27=Alapadatok!$A$16,$K$16,IF(A27=Alapadatok!$A$17,$K$17,IF(A27=Alapadatok!$A$18,$K$18,IF(A27=Alapadatok!$A$19,$K$19,IF(A27=Alapadatok!$A$20,$K$20,IF(A27=Alapadatok!$A$21,$K$21,IF(A27=Alapadatok!$A$22,$K$22,IF(A27=Alapadatok!$A$23,$K$23,IF(A27=Alapadatok!$A$24,$K$24,IF(A27=Alapadatok!$A$25,$K$25,IF(A27=Alapadatok!$A$26,$K$26,IF(A27=Alapadatok!$A$27,$K$27,IF(A27=Alapadatok!$A$28,$K$28,IF(A27=Alapadatok!$A$29,$K$29,""))))))))))))))))))))))))))))</f>
        <v>#VALUE!</v>
      </c>
      <c r="C27" s="70" t="e">
        <f>IF(A27=Alapadatok!$A$2,$L$2,IF(A27=Alapadatok!$A$3,$L$3,IF(A27=Alapadatok!$A$4,$L$4,IF(A27=Alapadatok!$A$5,$L$5,IF(A27=Alapadatok!$A$6,$L$6,IF(A27=Alapadatok!$A$7,$L$7,IF(A27=Alapadatok!$A$8,$L$8,IF(A27=Alapadatok!$A$9,$L$9,IF(A27=Alapadatok!$A$10,$L$10,IF(A27=Alapadatok!$A$11,$L$11,IF(A27=Alapadatok!$A$12,$L$12,IF(A27=Alapadatok!$A$13,$L$13,IF(A27=Alapadatok!$A$14,$L$14,IF(A27=Alapadatok!$A$15,$L$15,IF(A27=Alapadatok!$A$16,$L$16,IF(A27=Alapadatok!$A$17,$L$17,IF(A27=Alapadatok!$A$18,$L$18,IF(A27=Alapadatok!$A$19,$L$19,IF(A27=Alapadatok!$A$20,$L$20,IF(A27=Alapadatok!$A$21,$L$21,IF(A27=Alapadatok!$A$22,$L$22,IF(A27=Alapadatok!$A$23,$L$23,IF(A27=Alapadatok!$A$24,$L$24,IF(A27=Alapadatok!$A$25,$L$25,IF(A27=Alapadatok!$A$26,$L$26,IF(A27=Alapadatok!$A$27,$L$27,IF(A27=Alapadatok!$A$28,$L$28,IF(A27=Alapadatok!$A$29,$L$29,""))))))))))))))))))))))))))))</f>
        <v>#VALUE!</v>
      </c>
      <c r="D27" s="70" t="e">
        <f>IF(A27=Alapadatok!$A$2,$M$2,IF(A27=Alapadatok!$A$3,$M$3,IF(A27=Alapadatok!$A$4,$M$4,IF(A27=Alapadatok!$A$5,$M$5,IF(A27=Alapadatok!$A$6,$M$6,IF(A27=Alapadatok!$A$7,$M$7,IF(A27=Alapadatok!$A$8,$M$8,IF(A27=Alapadatok!$A$9,$M$9,IF(A27=Alapadatok!$A$10,$M$10,IF(A27=Alapadatok!$A$11,$M$11,IF(A27=Alapadatok!$A$12,$M$12,IF(A27=Alapadatok!$A$13,$M$13,IF(A27=Alapadatok!$A$14,$M$14,IF(A27=Alapadatok!$A$15,$M$15,IF(A27=Alapadatok!$A$16,$M$16,IF(A27=Alapadatok!$A$17,$M$17,IF(A27=Alapadatok!$A$18,$M$18,IF(A27=Alapadatok!$A$19,$M$19,IF(A27=Alapadatok!$A$20,$M$20,IF(A27=Alapadatok!$A$21,$M$21,IF(A27=Alapadatok!$A$22,$M$22,IF(A27=Alapadatok!$A$23,$M$23,IF(A27=Alapadatok!$A$24,$M$24,IF(A27=Alapadatok!$A$25,$M$25,IF(A27=Alapadatok!$A$26,$M$26,IF(A27=Alapadatok!$A$27,$M$27,IF(A27=Alapadatok!$A$28,$M$28,IF(A27=Alapadatok!$A$29,$M$29,""))))))))))))))))))))))))))))</f>
        <v>#VALUE!</v>
      </c>
      <c r="E27" s="70" t="e">
        <f>IF(A27=Alapadatok!$A$2,$N$2,IF(A27=Alapadatok!$A$3,$N$3,IF(A27=Alapadatok!$A$4,$N$4,IF(A27=Alapadatok!$A$5,$N$5,IF(A27=Alapadatok!$A$6,$N$6,IF(A27=Alapadatok!$A$7,$N$7,IF(A27=Alapadatok!$A$8,$N$8,IF(A27=Alapadatok!$A$9,$N$9,IF(A27=Alapadatok!$A$10,$N$10,IF(A27=Alapadatok!$A$11,$N$11,IF(A27=Alapadatok!$A$12,$N$12,IF(A27=Alapadatok!$A$13,$N$13,IF(A27=Alapadatok!$A$14,$N$14,IF(A27=Alapadatok!$A$15,$N$15,IF(A27=Alapadatok!$A$16,$N$16,IF(A27=Alapadatok!$A$17,$N$17,IF(A27=Alapadatok!$A$18,$N$18,IF(A27=Alapadatok!$A$19,$N$19,IF(A27=Alapadatok!$A$20,$N$20,IF(A27=Alapadatok!$A$21,$N$21,IF(A27=Alapadatok!$A$22,$N$22,IF(A27=Alapadatok!$A$23,$N$23,IF(A27=Alapadatok!$A$24,$N$24,IF(A27=Alapadatok!$A$25,$N$25,IF(A27=Alapadatok!$A$26,$N$26,IF(A27=Alapadatok!$A$27,$N$27,IF(A27=Alapadatok!$A$28,$N$28,IF(A27=Alapadatok!$A$29,$N$29,""))))))))))))))))))))))))))))</f>
        <v>#VALUE!</v>
      </c>
      <c r="F27" s="70" t="e">
        <f>IF(A27=Alapadatok!$A$2,$O$2,IF(A27=Alapadatok!$A$3,$O$3,IF(A27=Alapadatok!$A$4,$O$4,IF(A27=Alapadatok!$A$5,$O$5,IF(A27=Alapadatok!$A$6,$O$6,IF(A27=Alapadatok!$A$7,$O$7,IF(A27=Alapadatok!$A$8,$O$8,IF(A27=Alapadatok!$A$9,$O$9,IF(A27=Alapadatok!$A$10,$O$10,IF(A27=Alapadatok!$A$11,$O$11,IF(A27=Alapadatok!$A$12,$O$12,IF(A27=Alapadatok!$A$13,$O$13,IF(A27=Alapadatok!$A$14,$O$14,IF(A27=Alapadatok!$A$15,$O$15,IF(A27=Alapadatok!$A$16,$O$16,IF(A27=Alapadatok!$A$17,$O$17,IF(A27=Alapadatok!$A$18,$O$18,IF(A27=Alapadatok!$A$19,$O$19,IF(A27=Alapadatok!$A$20,$O$20,IF(A27=Alapadatok!$A$21,$O$21,IF(A27=Alapadatok!$A$22,$O$22,IF(A27=Alapadatok!$A$23,$O$23,IF(A27=Alapadatok!$A$24,$O$24,IF(A27=Alapadatok!$A$25,$O$25,IF(A27=Alapadatok!$A$26,$O$26,IF(A27=Alapadatok!$A$27,$O$27,IF(A27=Alapadatok!$A$28,$O$28,IF(A27=Alapadatok!$A$29,$O$29,""))))))))))))))))))))))))))))</f>
        <v>#VALUE!</v>
      </c>
      <c r="G27" s="70" t="str">
        <f>IF(A27=Alapadatok!$A$2,$P$2,IF(A27=Alapadatok!$A$3,$P$3,IF(A27=Alapadatok!$A$4,$P$4,IF(A27=Alapadatok!$A$5,$P$5,IF(A27=Alapadatok!$A$6,$P$6,IF(A27=Alapadatok!$A$7,$P$7,IF(A27=Alapadatok!$A$8,$P$8,IF(A27=Alapadatok!$A$9,$P$9,IF(A27=Alapadatok!$A$10,$P$10,IF(A27=Alapadatok!$A$11,$P$11,IF(A27=Alapadatok!$A$12,$P$12,IF(A27=Alapadatok!$A$13,$P$13,IF(A27=Alapadatok!$A$14,$P$14,IF(A27=Alapadatok!$A$15,$P$15,IF(A27=Alapadatok!$A$16,$P$16,IF(A27=Alapadatok!$A$17,$P$17,IF(A27=Alapadatok!$A$18,$P$18,IF(A27=Alapadatok!$A$19,$P$19,IF(A27=Alapadatok!$A$20,$P$20,IF(A27=Alapadatok!$A$21,$P$21,IF(A27=Alapadatok!$A$22,$P$22,IF(A27=Alapadatok!$A$23,$P$23,IF(A27=Alapadatok!$A$24,$P$24,IF(A27=Alapadatok!$A$25,$P$25,IF(A27=Alapadatok!$A$26,$P$26,IF(A27=Alapadatok!$A$27,$P$27,IF(A27=Alapadatok!$A$28,$P$28,IF(A27=Alapadatok!$A$29,$P$29,""))))))))))))))))))))))))))))</f>
        <v/>
      </c>
      <c r="J27" s="76">
        <f>Alapadatok!A27</f>
        <v>0</v>
      </c>
      <c r="K27" s="111" t="e">
        <f>0.5*Table2462[[#This Row],[3RM Padon nyomás (össz.)]]+0.5*Table2462[[#This Row],[3RM Egylábas deadlift (össz.)]]</f>
        <v>#VALUE!</v>
      </c>
      <c r="L27" s="111" t="e">
        <f>(Table2462[[#This Row],[VO2max]]+Table2462[[#This Row],[RHR]]+Table2462[[#This Row],[HRR]])/3</f>
        <v>#VALUE!</v>
      </c>
      <c r="M27" s="111" t="e">
        <f>0.5*Table2462[[#This Row],[Max. fekvőtámasz]]+0.5*Table2462[[#This Row],[Max. guggolás]]</f>
        <v>#VALUE!</v>
      </c>
      <c r="N27" s="111" t="e">
        <f>(Table2462[[#This Row],[Súlypontemelkedés]]+Table2462[[#This Row],[10 mp fekvőtámasz]])/2</f>
        <v>#VALUE!</v>
      </c>
      <c r="O27" s="111" t="e">
        <f>(Table2462[[#This Row],[3x Súlypontemelkedés]]+Table2462[[#This Row],[3x 10 mp fekvőtámasz]])/2</f>
        <v>#VALUE!</v>
      </c>
      <c r="P27" s="111" t="str">
        <f>Table2462[[#This Row],[FMS]]</f>
        <v/>
      </c>
    </row>
    <row r="28" spans="1:16" x14ac:dyDescent="0.2">
      <c r="A28" s="77"/>
      <c r="B28" s="70" t="e">
        <f>IF(A28=Alapadatok!$A$2,$K$2,IF(A28=Alapadatok!$A$3,$K$3,IF(A28=Alapadatok!$A$4,$K$4,IF(A28=Alapadatok!$A$5,$K$5,IF(A28=Alapadatok!$A$6,$K$6,IF(A28=Alapadatok!$A$7,$K$7,IF(A28=Alapadatok!$A$8,$K$8,IF(A28=Alapadatok!$A$9,$K$9,IF(A28=Alapadatok!$A$10,$K$10,IF(A28=Alapadatok!$A$11,$K$11,IF(A28=Alapadatok!$A$12,$K$12,IF(A28=Alapadatok!$A$13,$K$13,IF(A28=Alapadatok!$A$14,$K$14,IF(A28=Alapadatok!$A$15,$K$15,IF(A28=Alapadatok!$A$16,$K$16,IF(A28=Alapadatok!$A$17,$K$17,IF(A28=Alapadatok!$A$18,$K$18,IF(A28=Alapadatok!$A$19,$K$19,IF(A28=Alapadatok!$A$20,$K$20,IF(A28=Alapadatok!$A$21,$K$21,IF(A28=Alapadatok!$A$22,$K$22,IF(A28=Alapadatok!$A$23,$K$23,IF(A28=Alapadatok!$A$24,$K$24,IF(A28=Alapadatok!$A$25,$K$25,IF(A28=Alapadatok!$A$26,$K$26,IF(A28=Alapadatok!$A$27,$K$27,IF(A28=Alapadatok!$A$28,$K$28,IF(A28=Alapadatok!$A$29,$K$29,""))))))))))))))))))))))))))))</f>
        <v>#VALUE!</v>
      </c>
      <c r="C28" s="70" t="e">
        <f>IF(A28=Alapadatok!$A$2,$L$2,IF(A28=Alapadatok!$A$3,$L$3,IF(A28=Alapadatok!$A$4,$L$4,IF(A28=Alapadatok!$A$5,$L$5,IF(A28=Alapadatok!$A$6,$L$6,IF(A28=Alapadatok!$A$7,$L$7,IF(A28=Alapadatok!$A$8,$L$8,IF(A28=Alapadatok!$A$9,$L$9,IF(A28=Alapadatok!$A$10,$L$10,IF(A28=Alapadatok!$A$11,$L$11,IF(A28=Alapadatok!$A$12,$L$12,IF(A28=Alapadatok!$A$13,$L$13,IF(A28=Alapadatok!$A$14,$L$14,IF(A28=Alapadatok!$A$15,$L$15,IF(A28=Alapadatok!$A$16,$L$16,IF(A28=Alapadatok!$A$17,$L$17,IF(A28=Alapadatok!$A$18,$L$18,IF(A28=Alapadatok!$A$19,$L$19,IF(A28=Alapadatok!$A$20,$L$20,IF(A28=Alapadatok!$A$21,$L$21,IF(A28=Alapadatok!$A$22,$L$22,IF(A28=Alapadatok!$A$23,$L$23,IF(A28=Alapadatok!$A$24,$L$24,IF(A28=Alapadatok!$A$25,$L$25,IF(A28=Alapadatok!$A$26,$L$26,IF(A28=Alapadatok!$A$27,$L$27,IF(A28=Alapadatok!$A$28,$L$28,IF(A28=Alapadatok!$A$29,$L$29,""))))))))))))))))))))))))))))</f>
        <v>#VALUE!</v>
      </c>
      <c r="D28" s="70" t="e">
        <f>IF(A28=Alapadatok!$A$2,$M$2,IF(A28=Alapadatok!$A$3,$M$3,IF(A28=Alapadatok!$A$4,$M$4,IF(A28=Alapadatok!$A$5,$M$5,IF(A28=Alapadatok!$A$6,$M$6,IF(A28=Alapadatok!$A$7,$M$7,IF(A28=Alapadatok!$A$8,$M$8,IF(A28=Alapadatok!$A$9,$M$9,IF(A28=Alapadatok!$A$10,$M$10,IF(A28=Alapadatok!$A$11,$M$11,IF(A28=Alapadatok!$A$12,$M$12,IF(A28=Alapadatok!$A$13,$M$13,IF(A28=Alapadatok!$A$14,$M$14,IF(A28=Alapadatok!$A$15,$M$15,IF(A28=Alapadatok!$A$16,$M$16,IF(A28=Alapadatok!$A$17,$M$17,IF(A28=Alapadatok!$A$18,$M$18,IF(A28=Alapadatok!$A$19,$M$19,IF(A28=Alapadatok!$A$20,$M$20,IF(A28=Alapadatok!$A$21,$M$21,IF(A28=Alapadatok!$A$22,$M$22,IF(A28=Alapadatok!$A$23,$M$23,IF(A28=Alapadatok!$A$24,$M$24,IF(A28=Alapadatok!$A$25,$M$25,IF(A28=Alapadatok!$A$26,$M$26,IF(A28=Alapadatok!$A$27,$M$27,IF(A28=Alapadatok!$A$28,$M$28,IF(A28=Alapadatok!$A$29,$M$29,""))))))))))))))))))))))))))))</f>
        <v>#VALUE!</v>
      </c>
      <c r="E28" s="70" t="e">
        <f>IF(A28=Alapadatok!$A$2,$N$2,IF(A28=Alapadatok!$A$3,$N$3,IF(A28=Alapadatok!$A$4,$N$4,IF(A28=Alapadatok!$A$5,$N$5,IF(A28=Alapadatok!$A$6,$N$6,IF(A28=Alapadatok!$A$7,$N$7,IF(A28=Alapadatok!$A$8,$N$8,IF(A28=Alapadatok!$A$9,$N$9,IF(A28=Alapadatok!$A$10,$N$10,IF(A28=Alapadatok!$A$11,$N$11,IF(A28=Alapadatok!$A$12,$N$12,IF(A28=Alapadatok!$A$13,$N$13,IF(A28=Alapadatok!$A$14,$N$14,IF(A28=Alapadatok!$A$15,$N$15,IF(A28=Alapadatok!$A$16,$N$16,IF(A28=Alapadatok!$A$17,$N$17,IF(A28=Alapadatok!$A$18,$N$18,IF(A28=Alapadatok!$A$19,$N$19,IF(A28=Alapadatok!$A$20,$N$20,IF(A28=Alapadatok!$A$21,$N$21,IF(A28=Alapadatok!$A$22,$N$22,IF(A28=Alapadatok!$A$23,$N$23,IF(A28=Alapadatok!$A$24,$N$24,IF(A28=Alapadatok!$A$25,$N$25,IF(A28=Alapadatok!$A$26,$N$26,IF(A28=Alapadatok!$A$27,$N$27,IF(A28=Alapadatok!$A$28,$N$28,IF(A28=Alapadatok!$A$29,$N$29,""))))))))))))))))))))))))))))</f>
        <v>#VALUE!</v>
      </c>
      <c r="F28" s="70" t="e">
        <f>IF(A28=Alapadatok!$A$2,$O$2,IF(A28=Alapadatok!$A$3,$O$3,IF(A28=Alapadatok!$A$4,$O$4,IF(A28=Alapadatok!$A$5,$O$5,IF(A28=Alapadatok!$A$6,$O$6,IF(A28=Alapadatok!$A$7,$O$7,IF(A28=Alapadatok!$A$8,$O$8,IF(A28=Alapadatok!$A$9,$O$9,IF(A28=Alapadatok!$A$10,$O$10,IF(A28=Alapadatok!$A$11,$O$11,IF(A28=Alapadatok!$A$12,$O$12,IF(A28=Alapadatok!$A$13,$O$13,IF(A28=Alapadatok!$A$14,$O$14,IF(A28=Alapadatok!$A$15,$O$15,IF(A28=Alapadatok!$A$16,$O$16,IF(A28=Alapadatok!$A$17,$O$17,IF(A28=Alapadatok!$A$18,$O$18,IF(A28=Alapadatok!$A$19,$O$19,IF(A28=Alapadatok!$A$20,$O$20,IF(A28=Alapadatok!$A$21,$O$21,IF(A28=Alapadatok!$A$22,$O$22,IF(A28=Alapadatok!$A$23,$O$23,IF(A28=Alapadatok!$A$24,$O$24,IF(A28=Alapadatok!$A$25,$O$25,IF(A28=Alapadatok!$A$26,$O$26,IF(A28=Alapadatok!$A$27,$O$27,IF(A28=Alapadatok!$A$28,$O$28,IF(A28=Alapadatok!$A$29,$O$29,""))))))))))))))))))))))))))))</f>
        <v>#VALUE!</v>
      </c>
      <c r="G28" s="70" t="str">
        <f>IF(A28=Alapadatok!$A$2,$P$2,IF(A28=Alapadatok!$A$3,$P$3,IF(A28=Alapadatok!$A$4,$P$4,IF(A28=Alapadatok!$A$5,$P$5,IF(A28=Alapadatok!$A$6,$P$6,IF(A28=Alapadatok!$A$7,$P$7,IF(A28=Alapadatok!$A$8,$P$8,IF(A28=Alapadatok!$A$9,$P$9,IF(A28=Alapadatok!$A$10,$P$10,IF(A28=Alapadatok!$A$11,$P$11,IF(A28=Alapadatok!$A$12,$P$12,IF(A28=Alapadatok!$A$13,$P$13,IF(A28=Alapadatok!$A$14,$P$14,IF(A28=Alapadatok!$A$15,$P$15,IF(A28=Alapadatok!$A$16,$P$16,IF(A28=Alapadatok!$A$17,$P$17,IF(A28=Alapadatok!$A$18,$P$18,IF(A28=Alapadatok!$A$19,$P$19,IF(A28=Alapadatok!$A$20,$P$20,IF(A28=Alapadatok!$A$21,$P$21,IF(A28=Alapadatok!$A$22,$P$22,IF(A28=Alapadatok!$A$23,$P$23,IF(A28=Alapadatok!$A$24,$P$24,IF(A28=Alapadatok!$A$25,$P$25,IF(A28=Alapadatok!$A$26,$P$26,IF(A28=Alapadatok!$A$27,$P$27,IF(A28=Alapadatok!$A$28,$P$28,IF(A28=Alapadatok!$A$29,$P$29,""))))))))))))))))))))))))))))</f>
        <v/>
      </c>
      <c r="J28" s="76">
        <f>Alapadatok!A28</f>
        <v>0</v>
      </c>
      <c r="K28" s="111" t="e">
        <f>0.5*Table2462[[#This Row],[3RM Padon nyomás (össz.)]]+0.5*Table2462[[#This Row],[3RM Egylábas deadlift (össz.)]]</f>
        <v>#VALUE!</v>
      </c>
      <c r="L28" s="111" t="e">
        <f>(Table2462[[#This Row],[VO2max]]+Table2462[[#This Row],[RHR]]+Table2462[[#This Row],[HRR]])/3</f>
        <v>#VALUE!</v>
      </c>
      <c r="M28" s="111" t="e">
        <f>0.5*Table2462[[#This Row],[Max. fekvőtámasz]]+0.5*Table2462[[#This Row],[Max. guggolás]]</f>
        <v>#VALUE!</v>
      </c>
      <c r="N28" s="111" t="e">
        <f>(Table2462[[#This Row],[Súlypontemelkedés]]+Table2462[[#This Row],[10 mp fekvőtámasz]])/2</f>
        <v>#VALUE!</v>
      </c>
      <c r="O28" s="111" t="e">
        <f>(Table2462[[#This Row],[3x Súlypontemelkedés]]+Table2462[[#This Row],[3x 10 mp fekvőtámasz]])/2</f>
        <v>#VALUE!</v>
      </c>
      <c r="P28" s="111" t="str">
        <f>Table2462[[#This Row],[FMS]]</f>
        <v/>
      </c>
    </row>
    <row r="29" spans="1:16" x14ac:dyDescent="0.2">
      <c r="A29" s="77" t="s">
        <v>221</v>
      </c>
      <c r="B29" s="70">
        <f>IF(A29=Alapadatok!$A$2,$K$2,IF(A29=Alapadatok!$A$3,$K$3,IF(A29=Alapadatok!$A$4,$K$4,IF(A29=Alapadatok!$A$5,$K$5,IF(A29=Alapadatok!$A$6,$K$6,IF(A29=Alapadatok!$A$7,$K$7,IF(A29=Alapadatok!$A$8,$K$8,IF(A29=Alapadatok!$A$9,$K$9,IF(A29=Alapadatok!$A$10,$K$10,IF(A29=Alapadatok!$A$11,$K$11,IF(A29=Alapadatok!$A$12,$K$12,IF(A29=Alapadatok!$A$13,$K$13,IF(A29=Alapadatok!$A$14,$K$14,IF(A29=Alapadatok!$A$15,$K$15,IF(A29=Alapadatok!$A$16,$K$16,IF(A29=Alapadatok!$A$17,$K$17,IF(A29=Alapadatok!$A$18,$K$18,IF(A29=Alapadatok!$A$19,$K$19,IF(A29=Alapadatok!$A$20,$K$20,IF(A29=Alapadatok!$A$21,$K$21,IF(A29=Alapadatok!$A$22,$K$22,IF(A29=Alapadatok!$A$23,$K$23,IF(A29=Alapadatok!$A$24,$K$24,IF(A29=Alapadatok!$A$25,$K$25,IF(A29=Alapadatok!$A$26,$K$26,IF(A29=Alapadatok!$A$27,$K$27,IF(A29=Alapadatok!$A$28,$K$28,IF(A29=Alapadatok!$A$29,$K$29,""))))))))))))))))))))))))))))</f>
        <v>3</v>
      </c>
      <c r="C29" s="70">
        <f>IF(A29=Alapadatok!$A$2,$L$2,IF(A29=Alapadatok!$A$3,$L$3,IF(A29=Alapadatok!$A$4,$L$4,IF(A29=Alapadatok!$A$5,$L$5,IF(A29=Alapadatok!$A$6,$L$6,IF(A29=Alapadatok!$A$7,$L$7,IF(A29=Alapadatok!$A$8,$L$8,IF(A29=Alapadatok!$A$9,$L$9,IF(A29=Alapadatok!$A$10,$L$10,IF(A29=Alapadatok!$A$11,$L$11,IF(A29=Alapadatok!$A$12,$L$12,IF(A29=Alapadatok!$A$13,$L$13,IF(A29=Alapadatok!$A$14,$L$14,IF(A29=Alapadatok!$A$15,$L$15,IF(A29=Alapadatok!$A$16,$L$16,IF(A29=Alapadatok!$A$17,$L$17,IF(A29=Alapadatok!$A$18,$L$18,IF(A29=Alapadatok!$A$19,$L$19,IF(A29=Alapadatok!$A$20,$L$20,IF(A29=Alapadatok!$A$21,$L$21,IF(A29=Alapadatok!$A$22,$L$22,IF(A29=Alapadatok!$A$23,$L$23,IF(A29=Alapadatok!$A$24,$L$24,IF(A29=Alapadatok!$A$25,$L$25,IF(A29=Alapadatok!$A$26,$L$26,IF(A29=Alapadatok!$A$27,$L$27,IF(A29=Alapadatok!$A$28,$L$28,IF(A29=Alapadatok!$A$29,$L$29,""))))))))))))))))))))))))))))</f>
        <v>2</v>
      </c>
      <c r="D29" s="70">
        <f>IF(A29=Alapadatok!$A$2,$M$2,IF(A29=Alapadatok!$A$3,$M$3,IF(A29=Alapadatok!$A$4,$M$4,IF(A29=Alapadatok!$A$5,$M$5,IF(A29=Alapadatok!$A$6,$M$6,IF(A29=Alapadatok!$A$7,$M$7,IF(A29=Alapadatok!$A$8,$M$8,IF(A29=Alapadatok!$A$9,$M$9,IF(A29=Alapadatok!$A$10,$M$10,IF(A29=Alapadatok!$A$11,$M$11,IF(A29=Alapadatok!$A$12,$M$12,IF(A29=Alapadatok!$A$13,$M$13,IF(A29=Alapadatok!$A$14,$M$14,IF(A29=Alapadatok!$A$15,$M$15,IF(A29=Alapadatok!$A$16,$M$16,IF(A29=Alapadatok!$A$17,$M$17,IF(A29=Alapadatok!$A$18,$M$18,IF(A29=Alapadatok!$A$19,$M$19,IF(A29=Alapadatok!$A$20,$M$20,IF(A29=Alapadatok!$A$21,$M$21,IF(A29=Alapadatok!$A$22,$M$22,IF(A29=Alapadatok!$A$23,$M$23,IF(A29=Alapadatok!$A$24,$M$24,IF(A29=Alapadatok!$A$25,$M$25,IF(A29=Alapadatok!$A$26,$M$26,IF(A29=Alapadatok!$A$27,$M$27,IF(A29=Alapadatok!$A$28,$M$28,IF(A29=Alapadatok!$A$29,$M$29,""))))))))))))))))))))))))))))</f>
        <v>3.5</v>
      </c>
      <c r="E29" s="70">
        <f>IF(A29=Alapadatok!$A$2,$N$2,IF(A29=Alapadatok!$A$3,$N$3,IF(A29=Alapadatok!$A$4,$N$4,IF(A29=Alapadatok!$A$5,$N$5,IF(A29=Alapadatok!$A$6,$N$6,IF(A29=Alapadatok!$A$7,$N$7,IF(A29=Alapadatok!$A$8,$N$8,IF(A29=Alapadatok!$A$9,$N$9,IF(A29=Alapadatok!$A$10,$N$10,IF(A29=Alapadatok!$A$11,$N$11,IF(A29=Alapadatok!$A$12,$N$12,IF(A29=Alapadatok!$A$13,$N$13,IF(A29=Alapadatok!$A$14,$N$14,IF(A29=Alapadatok!$A$15,$N$15,IF(A29=Alapadatok!$A$16,$N$16,IF(A29=Alapadatok!$A$17,$N$17,IF(A29=Alapadatok!$A$18,$N$18,IF(A29=Alapadatok!$A$19,$N$19,IF(A29=Alapadatok!$A$20,$N$20,IF(A29=Alapadatok!$A$21,$N$21,IF(A29=Alapadatok!$A$22,$N$22,IF(A29=Alapadatok!$A$23,$N$23,IF(A29=Alapadatok!$A$24,$N$24,IF(A29=Alapadatok!$A$25,$N$25,IF(A29=Alapadatok!$A$26,$N$26,IF(A29=Alapadatok!$A$27,$N$27,IF(A29=Alapadatok!$A$28,$N$28,IF(A29=Alapadatok!$A$29,$N$29,""))))))))))))))))))))))))))))</f>
        <v>2.5</v>
      </c>
      <c r="F29" s="70">
        <f>IF(A29=Alapadatok!$A$2,$O$2,IF(A29=Alapadatok!$A$3,$O$3,IF(A29=Alapadatok!$A$4,$O$4,IF(A29=Alapadatok!$A$5,$O$5,IF(A29=Alapadatok!$A$6,$O$6,IF(A29=Alapadatok!$A$7,$O$7,IF(A29=Alapadatok!$A$8,$O$8,IF(A29=Alapadatok!$A$9,$O$9,IF(A29=Alapadatok!$A$10,$O$10,IF(A29=Alapadatok!$A$11,$O$11,IF(A29=Alapadatok!$A$12,$O$12,IF(A29=Alapadatok!$A$13,$O$13,IF(A29=Alapadatok!$A$14,$O$14,IF(A29=Alapadatok!$A$15,$O$15,IF(A29=Alapadatok!$A$16,$O$16,IF(A29=Alapadatok!$A$17,$O$17,IF(A29=Alapadatok!$A$18,$O$18,IF(A29=Alapadatok!$A$19,$O$19,IF(A29=Alapadatok!$A$20,$O$20,IF(A29=Alapadatok!$A$21,$O$21,IF(A29=Alapadatok!$A$22,$O$22,IF(A29=Alapadatok!$A$23,$O$23,IF(A29=Alapadatok!$A$24,$O$24,IF(A29=Alapadatok!$A$25,$O$25,IF(A29=Alapadatok!$A$26,$O$26,IF(A29=Alapadatok!$A$27,$O$27,IF(A29=Alapadatok!$A$28,$O$28,IF(A29=Alapadatok!$A$29,$O$29,""))))))))))))))))))))))))))))</f>
        <v>3.5</v>
      </c>
      <c r="G29" s="70">
        <f>IF(A29=Alapadatok!$A$2,$P$2,IF(A29=Alapadatok!$A$3,$P$3,IF(A29=Alapadatok!$A$4,$P$4,IF(A29=Alapadatok!$A$5,$P$5,IF(A29=Alapadatok!$A$6,$P$6,IF(A29=Alapadatok!$A$7,$P$7,IF(A29=Alapadatok!$A$8,$P$8,IF(A29=Alapadatok!$A$9,$P$9,IF(A29=Alapadatok!$A$10,$P$10,IF(A29=Alapadatok!$A$11,$P$11,IF(A29=Alapadatok!$A$12,$P$12,IF(A29=Alapadatok!$A$13,$P$13,IF(A29=Alapadatok!$A$14,$P$14,IF(A29=Alapadatok!$A$15,$P$15,IF(A29=Alapadatok!$A$16,$P$16,IF(A29=Alapadatok!$A$17,$P$17,IF(A29=Alapadatok!$A$18,$P$18,IF(A29=Alapadatok!$A$19,$P$19,IF(A29=Alapadatok!$A$20,$P$20,IF(A29=Alapadatok!$A$21,$P$21,IF(A29=Alapadatok!$A$22,$P$22,IF(A29=Alapadatok!$A$23,$P$23,IF(A29=Alapadatok!$A$24,$P$24,IF(A29=Alapadatok!$A$25,$P$25,IF(A29=Alapadatok!$A$26,$P$26,IF(A29=Alapadatok!$A$27,$P$27,IF(A29=Alapadatok!$A$28,$P$28,IF(A29=Alapadatok!$A$29,$P$29,""))))))))))))))))))))))))))))</f>
        <v>3</v>
      </c>
      <c r="J29" s="76">
        <f>Alapadatok!A29</f>
        <v>0</v>
      </c>
      <c r="K29" s="111" t="e">
        <f>0.5*Table2462[[#This Row],[3RM Padon nyomás (össz.)]]+0.5*Table2462[[#This Row],[3RM Egylábas deadlift (össz.)]]</f>
        <v>#VALUE!</v>
      </c>
      <c r="L29" s="111" t="e">
        <f>(Table2462[[#This Row],[VO2max]]+Table2462[[#This Row],[RHR]]+Table2462[[#This Row],[HRR]])/3</f>
        <v>#VALUE!</v>
      </c>
      <c r="M29" s="111" t="e">
        <f>0.5*Table2462[[#This Row],[Max. fekvőtámasz]]+0.5*Table2462[[#This Row],[Max. guggolás]]</f>
        <v>#VALUE!</v>
      </c>
      <c r="N29" s="111" t="e">
        <f>(Table2462[[#This Row],[Súlypontemelkedés]]+Table2462[[#This Row],[10 mp fekvőtámasz]])/2</f>
        <v>#VALUE!</v>
      </c>
      <c r="O29" s="111" t="e">
        <f>(Table2462[[#This Row],[3x Súlypontemelkedés]]+Table2462[[#This Row],[3x 10 mp fekvőtámasz]])/2</f>
        <v>#VALUE!</v>
      </c>
      <c r="P29" s="111" t="str">
        <f>Table2462[[#This Row],[FMS]]</f>
        <v/>
      </c>
    </row>
    <row r="30" spans="1:16" x14ac:dyDescent="0.2">
      <c r="J30" s="76" t="s">
        <v>76</v>
      </c>
    </row>
  </sheetData>
  <sheetProtection algorithmName="SHA-512" hashValue="hS81E70DnkqOiXQ+1xzapEfiK7JXyyqCOee8dodIz8JMLVHzoQNQT6TTy19ALhiGdw9CNwUDPC38sQg6T8hLdA==" saltValue="aBDvSpwNCH8EfnOwCHv4kg==" spinCount="100000" sheet="1" objects="1" scenarios="1" sort="0" autoFilter="0"/>
  <protectedRanges>
    <protectedRange sqref="A2:A29" name="Tartomány1"/>
  </protectedRanges>
  <dataValidations count="1">
    <dataValidation type="list" allowBlank="1" showInputMessage="1" showErrorMessage="1" sqref="A2:A29" xr:uid="{00000000-0002-0000-0400-000000000000}">
      <formula1>$J$2:$J$30</formula1>
    </dataValidation>
  </dataValidations>
  <pageMargins left="0.7" right="0.7" top="0.75" bottom="0.75" header="0.3" footer="0.3"/>
  <pageSetup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H30"/>
  <sheetViews>
    <sheetView workbookViewId="0">
      <pane ySplit="1" topLeftCell="A2" activePane="bottomLeft" state="frozen"/>
      <selection pane="bottomLeft" activeCell="K32" sqref="K32"/>
    </sheetView>
  </sheetViews>
  <sheetFormatPr baseColWidth="10" defaultColWidth="8.83203125" defaultRowHeight="15" x14ac:dyDescent="0.2"/>
  <cols>
    <col min="1" max="1" width="25.6640625" style="86" customWidth="1"/>
    <col min="2" max="2" width="21.33203125" style="76" customWidth="1"/>
    <col min="3" max="3" width="21.5" style="76" customWidth="1"/>
    <col min="4" max="5" width="8.83203125" style="76"/>
    <col min="6" max="6" width="9.5" style="76" hidden="1" customWidth="1"/>
    <col min="7" max="7" width="8.83203125" style="76" hidden="1" customWidth="1"/>
    <col min="8" max="8" width="12.83203125" style="76" hidden="1" customWidth="1"/>
    <col min="9" max="16384" width="8.83203125" style="76"/>
  </cols>
  <sheetData>
    <row r="1" spans="1:8" s="73" customFormat="1" ht="16" thickTop="1" x14ac:dyDescent="0.2">
      <c r="A1" s="52" t="s">
        <v>81</v>
      </c>
      <c r="B1" s="112" t="s">
        <v>79</v>
      </c>
      <c r="C1" s="113" t="s">
        <v>80</v>
      </c>
      <c r="F1" s="107" t="s">
        <v>1</v>
      </c>
      <c r="G1" s="108" t="s">
        <v>79</v>
      </c>
      <c r="H1" s="108" t="s">
        <v>80</v>
      </c>
    </row>
    <row r="2" spans="1:8" x14ac:dyDescent="0.2">
      <c r="A2" s="228" t="s">
        <v>217</v>
      </c>
      <c r="B2" s="72">
        <f>IF(A2=Alapadatok!$A$2,$G$2,IF(A2=Alapadatok!$A$3,$G$3,IF(A2=Alapadatok!$A$4,$G$4,IF(A2=Alapadatok!$A$5,$G$5,IF(A2=Alapadatok!$A$6,$G$6,IF(A2=Alapadatok!$A$7,$G$7,IF(A2=Alapadatok!$A$8,$G$8,IF(A2=Alapadatok!$A$9,$G$9,IF(A2=Alapadatok!$A$10,$G$10,IF(A2=Alapadatok!$A$11,$G$11,IF(A2=Alapadatok!$A$12,$G$12,IF(A2=Alapadatok!$A$13,$G$13,IF(A2=Alapadatok!$A$14,$G$14,IF(A2=Alapadatok!$A$15,$G$15,IF(A2=Alapadatok!$A$16,$G$16,IF(A2=Alapadatok!$A$17,$G$17,IF(A2=Alapadatok!$A$18,$G$18,IF(A2=Alapadatok!$A$19,$G$19,IF(A2=Alapadatok!$A$20,$G$20,IF(A2=Alapadatok!$A$21,$G$21,IF(A2=Alapadatok!$A$22,$G$22,IF(A2=Alapadatok!$A$23,$G$23,IF(A2=Alapadatok!$A$24,$G$24,IF(A2=Alapadatok!$A$25,$G$25,IF(A2=Alapadatok!$A$26,$G$26,IF(A2=Alapadatok!$A$27,$G$27,IF(A2=Alapadatok!$A$28,$G$28,IF(A2=Alapadatok!$A$29,$G$29,""))))))))))))))))))))))))))))</f>
        <v>1</v>
      </c>
      <c r="C2" s="72">
        <f>IF(A2=Alapadatok!$A$2,$H$2,IF(A2=Alapadatok!$A$3,$H$3,IF(A2=Alapadatok!$A$4,$H$4,IF(A2=Alapadatok!$A$5,$H$5,IF(A2=Alapadatok!$A$6,$H$6,IF(A2=Alapadatok!$A$7,$H$7,IF(A2=Alapadatok!$A$8,$H$8,IF(A2=Alapadatok!$A$9,$H$9,IF(A2=Alapadatok!$A$10,$H$10,IF(A2=Alapadatok!$A$11,$H$11,IF(A2=Alapadatok!$A$12,$H$12,IF(A2=Alapadatok!$A$13,$H$13,IF(A2=Alapadatok!$A$14,$H$14,IF(A2=Alapadatok!$A$15,$H$15,IF(A2=Alapadatok!$A$16,$H$16,IF(A2=Alapadatok!$A$17,$H$17,IF(A2=Alapadatok!$A$18,$H$18,IF(A2=Alapadatok!$A$19,$H$19,IF(A2=Alapadatok!$A$20,$H$20,IF(A2=Alapadatok!$A$21,$H$21,IF(A2=Alapadatok!$A$22,$H$22,IF(A2=Alapadatok!$A$23,$H$23,IF(A2=Alapadatok!$A$24,$H$24,IF(A2=Alapadatok!$A$25,$H$25,IF(A2=Alapadatok!$A$26,$H$26,IF(A2=Alapadatok!$A$27,$H$27,IF(A2=Alapadatok!$A$28,$H$28,IF(A2=Alapadatok!$A$29,$H$29,""))))))))))))))))))))))))))))</f>
        <v>3</v>
      </c>
      <c r="F2" s="76" t="str">
        <f>'Pontozás + Készségek'!A38</f>
        <v>K.Z.</v>
      </c>
      <c r="G2" s="111">
        <f>'Pontozás + Készségek'!N38</f>
        <v>1</v>
      </c>
      <c r="H2" s="111">
        <f>'Pontozás + Készségek'!P38</f>
        <v>3</v>
      </c>
    </row>
    <row r="3" spans="1:8" x14ac:dyDescent="0.2">
      <c r="A3" s="229" t="s">
        <v>215</v>
      </c>
      <c r="B3" s="70">
        <f>IF(A3=Alapadatok!$A$2,$G$2,IF(A3=Alapadatok!$A$3,$G$3,IF(A3=Alapadatok!$A$4,$G$4,IF(A3=Alapadatok!$A$5,$G$5,IF(A3=Alapadatok!$A$6,$G$6,IF(A3=Alapadatok!$A$7,$G$7,IF(A3=Alapadatok!$A$8,$G$8,IF(A3=Alapadatok!$A$9,$G$9,IF(A3=Alapadatok!$A$10,$G$10,IF(A3=Alapadatok!$A$11,$G$11,IF(A3=Alapadatok!$A$12,$G$12,IF(A3=Alapadatok!$A$13,$G$13,IF(A3=Alapadatok!$A$14,$G$14,IF(A3=Alapadatok!$A$15,$G$15,IF(A3=Alapadatok!$A$16,$G$16,IF(A3=Alapadatok!$A$17,$G$17,IF(A3=Alapadatok!$A$18,$G$18,IF(A3=Alapadatok!$A$19,$G$19,IF(A3=Alapadatok!$A$20,$G$20,IF(A3=Alapadatok!$A$21,$G$21,IF(A3=Alapadatok!$A$22,$G$22,IF(A3=Alapadatok!$A$23,$G$23,IF(A3=Alapadatok!$A$24,$G$24,IF(A3=Alapadatok!$A$25,$G$25,IF(A3=Alapadatok!$A$26,$G$26,IF(A3=Alapadatok!$A$27,$G$27,IF(A3=Alapadatok!$A$28,$G$28,IF(A3=Alapadatok!$A$29,$G$29,""))))))))))))))))))))))))))))</f>
        <v>2</v>
      </c>
      <c r="C3" s="70">
        <f>IF(A3=Alapadatok!$A$2,$H$2,IF(A3=Alapadatok!$A$3,$H$3,IF(A3=Alapadatok!$A$4,$H$4,IF(A3=Alapadatok!$A$5,$H$5,IF(A3=Alapadatok!$A$6,$H$6,IF(A3=Alapadatok!$A$7,$H$7,IF(A3=Alapadatok!$A$8,$H$8,IF(A3=Alapadatok!$A$9,$H$9,IF(A3=Alapadatok!$A$10,$H$10,IF(A3=Alapadatok!$A$11,$H$11,IF(A3=Alapadatok!$A$12,$H$12,IF(A3=Alapadatok!$A$13,$H$13,IF(A3=Alapadatok!$A$14,$H$14,IF(A3=Alapadatok!$A$15,$H$15,IF(A3=Alapadatok!$A$16,$H$16,IF(A3=Alapadatok!$A$17,$H$17,IF(A3=Alapadatok!$A$18,$H$18,IF(A3=Alapadatok!$A$19,$H$19,IF(A3=Alapadatok!$A$20,$H$20,IF(A3=Alapadatok!$A$21,$H$21,IF(A3=Alapadatok!$A$22,$H$22,IF(A3=Alapadatok!$A$23,$H$23,IF(A3=Alapadatok!$A$24,$H$24,IF(A3=Alapadatok!$A$25,$H$25,IF(A3=Alapadatok!$A$26,$H$26,IF(A3=Alapadatok!$A$27,$H$27,IF(A3=Alapadatok!$A$28,$H$28,IF(A3=Alapadatok!$A$29,$H$29,""))))))))))))))))))))))))))))</f>
        <v>3.5</v>
      </c>
      <c r="F3" s="76" t="str">
        <f>'Pontozás + Készségek'!A39</f>
        <v>R.G.</v>
      </c>
      <c r="G3" s="111">
        <f>'Pontozás + Készségek'!N39</f>
        <v>2</v>
      </c>
      <c r="H3" s="111">
        <f>'Pontozás + Készségek'!P39</f>
        <v>3.5</v>
      </c>
    </row>
    <row r="4" spans="1:8" x14ac:dyDescent="0.2">
      <c r="A4" s="229" t="s">
        <v>216</v>
      </c>
      <c r="B4" s="70">
        <f>IF(A4=Alapadatok!$A$2,$G$2,IF(A4=Alapadatok!$A$3,$G$3,IF(A4=Alapadatok!$A$4,$G$4,IF(A4=Alapadatok!$A$5,$G$5,IF(A4=Alapadatok!$A$6,$G$6,IF(A4=Alapadatok!$A$7,$G$7,IF(A4=Alapadatok!$A$8,$G$8,IF(A4=Alapadatok!$A$9,$G$9,IF(A4=Alapadatok!$A$10,$G$10,IF(A4=Alapadatok!$A$11,$G$11,IF(A4=Alapadatok!$A$12,$G$12,IF(A4=Alapadatok!$A$13,$G$13,IF(A4=Alapadatok!$A$14,$G$14,IF(A4=Alapadatok!$A$15,$G$15,IF(A4=Alapadatok!$A$16,$G$16,IF(A4=Alapadatok!$A$17,$G$17,IF(A4=Alapadatok!$A$18,$G$18,IF(A4=Alapadatok!$A$19,$G$19,IF(A4=Alapadatok!$A$20,$G$20,IF(A4=Alapadatok!$A$21,$G$21,IF(A4=Alapadatok!$A$22,$G$22,IF(A4=Alapadatok!$A$23,$G$23,IF(A4=Alapadatok!$A$24,$G$24,IF(A4=Alapadatok!$A$25,$G$25,IF(A4=Alapadatok!$A$26,$G$26,IF(A4=Alapadatok!$A$27,$G$27,IF(A4=Alapadatok!$A$28,$G$28,IF(A4=Alapadatok!$A$29,$G$29,""))))))))))))))))))))))))))))</f>
        <v>4</v>
      </c>
      <c r="C4" s="70">
        <f>IF(A4=Alapadatok!$A$2,$H$2,IF(A4=Alapadatok!$A$3,$H$3,IF(A4=Alapadatok!$A$4,$H$4,IF(A4=Alapadatok!$A$5,$H$5,IF(A4=Alapadatok!$A$6,$H$6,IF(A4=Alapadatok!$A$7,$H$7,IF(A4=Alapadatok!$A$8,$H$8,IF(A4=Alapadatok!$A$9,$H$9,IF(A4=Alapadatok!$A$10,$H$10,IF(A4=Alapadatok!$A$11,$H$11,IF(A4=Alapadatok!$A$12,$H$12,IF(A4=Alapadatok!$A$13,$H$13,IF(A4=Alapadatok!$A$14,$H$14,IF(A4=Alapadatok!$A$15,$H$15,IF(A4=Alapadatok!$A$16,$H$16,IF(A4=Alapadatok!$A$17,$H$17,IF(A4=Alapadatok!$A$18,$H$18,IF(A4=Alapadatok!$A$19,$H$19,IF(A4=Alapadatok!$A$20,$H$20,IF(A4=Alapadatok!$A$21,$H$21,IF(A4=Alapadatok!$A$22,$H$22,IF(A4=Alapadatok!$A$23,$H$23,IF(A4=Alapadatok!$A$24,$H$24,IF(A4=Alapadatok!$A$25,$H$25,IF(A4=Alapadatok!$A$26,$H$26,IF(A4=Alapadatok!$A$27,$H$27,IF(A4=Alapadatok!$A$28,$H$28,IF(A4=Alapadatok!$A$29,$H$29,""))))))))))))))))))))))))))))</f>
        <v>3</v>
      </c>
      <c r="F4" s="76" t="str">
        <f>'Pontozás + Készségek'!A40</f>
        <v>P.N.</v>
      </c>
      <c r="G4" s="111">
        <f>'Pontozás + Készségek'!N40</f>
        <v>4</v>
      </c>
      <c r="H4" s="111">
        <f>'Pontozás + Készségek'!P40</f>
        <v>3</v>
      </c>
    </row>
    <row r="5" spans="1:8" x14ac:dyDescent="0.2">
      <c r="A5" s="229" t="s">
        <v>218</v>
      </c>
      <c r="B5" s="70">
        <f>IF(A5=Alapadatok!$A$2,$G$2,IF(A5=Alapadatok!$A$3,$G$3,IF(A5=Alapadatok!$A$4,$G$4,IF(A5=Alapadatok!$A$5,$G$5,IF(A5=Alapadatok!$A$6,$G$6,IF(A5=Alapadatok!$A$7,$G$7,IF(A5=Alapadatok!$A$8,$G$8,IF(A5=Alapadatok!$A$9,$G$9,IF(A5=Alapadatok!$A$10,$G$10,IF(A5=Alapadatok!$A$11,$G$11,IF(A5=Alapadatok!$A$12,$G$12,IF(A5=Alapadatok!$A$13,$G$13,IF(A5=Alapadatok!$A$14,$G$14,IF(A5=Alapadatok!$A$15,$G$15,IF(A5=Alapadatok!$A$16,$G$16,IF(A5=Alapadatok!$A$17,$G$17,IF(A5=Alapadatok!$A$18,$G$18,IF(A5=Alapadatok!$A$19,$G$19,IF(A5=Alapadatok!$A$20,$G$20,IF(A5=Alapadatok!$A$21,$G$21,IF(A5=Alapadatok!$A$22,$G$22,IF(A5=Alapadatok!$A$23,$G$23,IF(A5=Alapadatok!$A$24,$G$24,IF(A5=Alapadatok!$A$25,$G$25,IF(A5=Alapadatok!$A$26,$G$26,IF(A5=Alapadatok!$A$27,$G$27,IF(A5=Alapadatok!$A$28,$G$28,IF(A5=Alapadatok!$A$29,$G$29,""))))))))))))))))))))))))))))</f>
        <v>1</v>
      </c>
      <c r="C5" s="70">
        <f>IF(A5=Alapadatok!$A$2,$H$2,IF(A5=Alapadatok!$A$3,$H$3,IF(A5=Alapadatok!$A$4,$H$4,IF(A5=Alapadatok!$A$5,$H$5,IF(A5=Alapadatok!$A$6,$H$6,IF(A5=Alapadatok!$A$7,$H$7,IF(A5=Alapadatok!$A$8,$H$8,IF(A5=Alapadatok!$A$9,$H$9,IF(A5=Alapadatok!$A$10,$H$10,IF(A5=Alapadatok!$A$11,$H$11,IF(A5=Alapadatok!$A$12,$H$12,IF(A5=Alapadatok!$A$13,$H$13,IF(A5=Alapadatok!$A$14,$H$14,IF(A5=Alapadatok!$A$15,$H$15,IF(A5=Alapadatok!$A$16,$H$16,IF(A5=Alapadatok!$A$17,$H$17,IF(A5=Alapadatok!$A$18,$H$18,IF(A5=Alapadatok!$A$19,$H$19,IF(A5=Alapadatok!$A$20,$H$20,IF(A5=Alapadatok!$A$21,$H$21,IF(A5=Alapadatok!$A$22,$H$22,IF(A5=Alapadatok!$A$23,$H$23,IF(A5=Alapadatok!$A$24,$H$24,IF(A5=Alapadatok!$A$25,$H$25,IF(A5=Alapadatok!$A$26,$H$26,IF(A5=Alapadatok!$A$27,$H$27,IF(A5=Alapadatok!$A$28,$H$28,IF(A5=Alapadatok!$A$29,$H$29,""))))))))))))))))))))))))))))</f>
        <v>3</v>
      </c>
      <c r="F5" s="76" t="str">
        <f>'Pontozás + Készségek'!A41</f>
        <v>R.L</v>
      </c>
      <c r="G5" s="111">
        <f>'Pontozás + Készségek'!N41</f>
        <v>1</v>
      </c>
      <c r="H5" s="111">
        <f>'Pontozás + Készségek'!P41</f>
        <v>3</v>
      </c>
    </row>
    <row r="6" spans="1:8" x14ac:dyDescent="0.2">
      <c r="A6" s="229" t="s">
        <v>219</v>
      </c>
      <c r="B6" s="70">
        <f>IF(A6=Alapadatok!$A$2,$G$2,IF(A6=Alapadatok!$A$3,$G$3,IF(A6=Alapadatok!$A$4,$G$4,IF(A6=Alapadatok!$A$5,$G$5,IF(A6=Alapadatok!$A$6,$G$6,IF(A6=Alapadatok!$A$7,$G$7,IF(A6=Alapadatok!$A$8,$G$8,IF(A6=Alapadatok!$A$9,$G$9,IF(A6=Alapadatok!$A$10,$G$10,IF(A6=Alapadatok!$A$11,$G$11,IF(A6=Alapadatok!$A$12,$G$12,IF(A6=Alapadatok!$A$13,$G$13,IF(A6=Alapadatok!$A$14,$G$14,IF(A6=Alapadatok!$A$15,$G$15,IF(A6=Alapadatok!$A$16,$G$16,IF(A6=Alapadatok!$A$17,$G$17,IF(A6=Alapadatok!$A$18,$G$18,IF(A6=Alapadatok!$A$19,$G$19,IF(A6=Alapadatok!$A$20,$G$20,IF(A6=Alapadatok!$A$21,$G$21,IF(A6=Alapadatok!$A$22,$G$22,IF(A6=Alapadatok!$A$23,$G$23,IF(A6=Alapadatok!$A$24,$G$24,IF(A6=Alapadatok!$A$25,$G$25,IF(A6=Alapadatok!$A$26,$G$26,IF(A6=Alapadatok!$A$27,$G$27,IF(A6=Alapadatok!$A$28,$G$28,IF(A6=Alapadatok!$A$29,$G$29,""))))))))))))))))))))))))))))</f>
        <v>1</v>
      </c>
      <c r="C6" s="70">
        <f>IF(A6=Alapadatok!$A$2,$H$2,IF(A6=Alapadatok!$A$3,$H$3,IF(A6=Alapadatok!$A$4,$H$4,IF(A6=Alapadatok!$A$5,$H$5,IF(A6=Alapadatok!$A$6,$H$6,IF(A6=Alapadatok!$A$7,$H$7,IF(A6=Alapadatok!$A$8,$H$8,IF(A6=Alapadatok!$A$9,$H$9,IF(A6=Alapadatok!$A$10,$H$10,IF(A6=Alapadatok!$A$11,$H$11,IF(A6=Alapadatok!$A$12,$H$12,IF(A6=Alapadatok!$A$13,$H$13,IF(A6=Alapadatok!$A$14,$H$14,IF(A6=Alapadatok!$A$15,$H$15,IF(A6=Alapadatok!$A$16,$H$16,IF(A6=Alapadatok!$A$17,$H$17,IF(A6=Alapadatok!$A$18,$H$18,IF(A6=Alapadatok!$A$19,$H$19,IF(A6=Alapadatok!$A$20,$H$20,IF(A6=Alapadatok!$A$21,$H$21,IF(A6=Alapadatok!$A$22,$H$22,IF(A6=Alapadatok!$A$23,$H$23,IF(A6=Alapadatok!$A$24,$H$24,IF(A6=Alapadatok!$A$25,$H$25,IF(A6=Alapadatok!$A$26,$H$26,IF(A6=Alapadatok!$A$27,$H$27,IF(A6=Alapadatok!$A$28,$H$28,IF(A6=Alapadatok!$A$29,$H$29,""))))))))))))))))))))))))))))</f>
        <v>2</v>
      </c>
      <c r="F6" s="76" t="str">
        <f>'Pontozás + Készségek'!A42</f>
        <v>J.Z.</v>
      </c>
      <c r="G6" s="111">
        <f>'Pontozás + Készségek'!N42</f>
        <v>1</v>
      </c>
      <c r="H6" s="111">
        <f>'Pontozás + Készségek'!P42</f>
        <v>2</v>
      </c>
    </row>
    <row r="7" spans="1:8" x14ac:dyDescent="0.2">
      <c r="A7" s="229" t="s">
        <v>220</v>
      </c>
      <c r="B7" s="72">
        <f>IF(A7=Alapadatok!$A$2,$G$2,IF(A7=Alapadatok!$A$3,$G$3,IF(A7=Alapadatok!$A$4,$G$4,IF(A7=Alapadatok!$A$5,$G$5,IF(A7=Alapadatok!$A$6,$G$6,IF(A7=Alapadatok!$A$7,$G$7,IF(A7=Alapadatok!$A$8,$G$8,IF(A7=Alapadatok!$A$9,$G$9,IF(A7=Alapadatok!$A$10,$G$10,IF(A7=Alapadatok!$A$11,$G$11,IF(A7=Alapadatok!$A$12,$G$12,IF(A7=Alapadatok!$A$13,$G$13,IF(A7=Alapadatok!$A$14,$G$14,IF(A7=Alapadatok!$A$15,$G$15,IF(A7=Alapadatok!$A$16,$G$16,IF(A7=Alapadatok!$A$17,$G$17,IF(A7=Alapadatok!$A$18,$G$18,IF(A7=Alapadatok!$A$19,$G$19,IF(A7=Alapadatok!$A$20,$G$20,IF(A7=Alapadatok!$A$21,$G$21,IF(A7=Alapadatok!$A$22,$G$22,IF(A7=Alapadatok!$A$23,$G$23,IF(A7=Alapadatok!$A$24,$G$24,IF(A7=Alapadatok!$A$25,$G$25,IF(A7=Alapadatok!$A$26,$G$26,IF(A7=Alapadatok!$A$27,$G$27,IF(A7=Alapadatok!$A$28,$G$28,IF(A7=Alapadatok!$A$29,$G$29,""))))))))))))))))))))))))))))</f>
        <v>1</v>
      </c>
      <c r="C7" s="70">
        <f>IF(A7=Alapadatok!$A$2,$H$2,IF(A7=Alapadatok!$A$3,$H$3,IF(A7=Alapadatok!$A$4,$H$4,IF(A7=Alapadatok!$A$5,$H$5,IF(A7=Alapadatok!$A$6,$H$6,IF(A7=Alapadatok!$A$7,$H$7,IF(A7=Alapadatok!$A$8,$H$8,IF(A7=Alapadatok!$A$9,$H$9,IF(A7=Alapadatok!$A$10,$H$10,IF(A7=Alapadatok!$A$11,$H$11,IF(A7=Alapadatok!$A$12,$H$12,IF(A7=Alapadatok!$A$13,$H$13,IF(A7=Alapadatok!$A$14,$H$14,IF(A7=Alapadatok!$A$15,$H$15,IF(A7=Alapadatok!$A$16,$H$16,IF(A7=Alapadatok!$A$17,$H$17,IF(A7=Alapadatok!$A$18,$H$18,IF(A7=Alapadatok!$A$19,$H$19,IF(A7=Alapadatok!$A$20,$H$20,IF(A7=Alapadatok!$A$21,$H$21,IF(A7=Alapadatok!$A$22,$H$22,IF(A7=Alapadatok!$A$23,$H$23,IF(A7=Alapadatok!$A$24,$H$24,IF(A7=Alapadatok!$A$25,$H$25,IF(A7=Alapadatok!$A$26,$H$26,IF(A7=Alapadatok!$A$27,$H$27,IF(A7=Alapadatok!$A$28,$H$28,IF(A7=Alapadatok!$A$29,$H$29,""))))))))))))))))))))))))))))</f>
        <v>3</v>
      </c>
      <c r="F7" s="76" t="str">
        <f>'Pontozás + Készségek'!A43</f>
        <v>R.B.</v>
      </c>
      <c r="G7" s="111">
        <f>'Pontozás + Készségek'!N43</f>
        <v>1</v>
      </c>
      <c r="H7" s="111">
        <f>'Pontozás + Készségek'!P43</f>
        <v>3</v>
      </c>
    </row>
    <row r="8" spans="1:8" x14ac:dyDescent="0.2">
      <c r="A8" s="229" t="s">
        <v>221</v>
      </c>
      <c r="B8" s="70">
        <f>IF(A8=Alapadatok!$A$2,$G$2,IF(A8=Alapadatok!$A$3,$G$3,IF(A8=Alapadatok!$A$4,$G$4,IF(A8=Alapadatok!$A$5,$G$5,IF(A8=Alapadatok!$A$6,$G$6,IF(A8=Alapadatok!$A$7,$G$7,IF(A8=Alapadatok!$A$8,$G$8,IF(A8=Alapadatok!$A$9,$G$9,IF(A8=Alapadatok!$A$10,$G$10,IF(A8=Alapadatok!$A$11,$G$11,IF(A8=Alapadatok!$A$12,$G$12,IF(A8=Alapadatok!$A$13,$G$13,IF(A8=Alapadatok!$A$14,$G$14,IF(A8=Alapadatok!$A$15,$G$15,IF(A8=Alapadatok!$A$16,$G$16,IF(A8=Alapadatok!$A$17,$G$17,IF(A8=Alapadatok!$A$18,$G$18,IF(A8=Alapadatok!$A$19,$G$19,IF(A8=Alapadatok!$A$20,$G$20,IF(A8=Alapadatok!$A$21,$G$21,IF(A8=Alapadatok!$A$22,$G$22,IF(A8=Alapadatok!$A$23,$G$23,IF(A8=Alapadatok!$A$24,$G$24,IF(A8=Alapadatok!$A$25,$G$25,IF(A8=Alapadatok!$A$26,$G$26,IF(A8=Alapadatok!$A$27,$G$27,IF(A8=Alapadatok!$A$28,$G$28,IF(A8=Alapadatok!$A$29,$G$29,""))))))))))))))))))))))))))))</f>
        <v>2</v>
      </c>
      <c r="C8" s="70">
        <f>IF(A8=Alapadatok!$A$2,$H$2,IF(A8=Alapadatok!$A$3,$H$3,IF(A8=Alapadatok!$A$4,$H$4,IF(A8=Alapadatok!$A$5,$H$5,IF(A8=Alapadatok!$A$6,$H$6,IF(A8=Alapadatok!$A$7,$H$7,IF(A8=Alapadatok!$A$8,$H$8,IF(A8=Alapadatok!$A$9,$H$9,IF(A8=Alapadatok!$A$10,$H$10,IF(A8=Alapadatok!$A$11,$H$11,IF(A8=Alapadatok!$A$12,$H$12,IF(A8=Alapadatok!$A$13,$H$13,IF(A8=Alapadatok!$A$14,$H$14,IF(A8=Alapadatok!$A$15,$H$15,IF(A8=Alapadatok!$A$16,$H$16,IF(A8=Alapadatok!$A$17,$H$17,IF(A8=Alapadatok!$A$18,$H$18,IF(A8=Alapadatok!$A$19,$H$19,IF(A8=Alapadatok!$A$20,$H$20,IF(A8=Alapadatok!$A$21,$H$21,IF(A8=Alapadatok!$A$22,$H$22,IF(A8=Alapadatok!$A$23,$H$23,IF(A8=Alapadatok!$A$24,$H$24,IF(A8=Alapadatok!$A$25,$H$25,IF(A8=Alapadatok!$A$26,$H$26,IF(A8=Alapadatok!$A$27,$H$27,IF(A8=Alapadatok!$A$28,$H$28,IF(A8=Alapadatok!$A$29,$H$29,""))))))))))))))))))))))))))))</f>
        <v>3.5</v>
      </c>
      <c r="F8" s="76" t="str">
        <f>'Pontozás + Készségek'!A44</f>
        <v>K.T.</v>
      </c>
      <c r="G8" s="111">
        <f>'Pontozás + Készségek'!N44</f>
        <v>2</v>
      </c>
      <c r="H8" s="111">
        <f>'Pontozás + Készségek'!P44</f>
        <v>3.5</v>
      </c>
    </row>
    <row r="9" spans="1:8" x14ac:dyDescent="0.2">
      <c r="A9" s="229" t="s">
        <v>222</v>
      </c>
      <c r="B9" s="70">
        <f>IF(A9=Alapadatok!$A$2,$G$2,IF(A9=Alapadatok!$A$3,$G$3,IF(A9=Alapadatok!$A$4,$G$4,IF(A9=Alapadatok!$A$5,$G$5,IF(A9=Alapadatok!$A$6,$G$6,IF(A9=Alapadatok!$A$7,$G$7,IF(A9=Alapadatok!$A$8,$G$8,IF(A9=Alapadatok!$A$9,$G$9,IF(A9=Alapadatok!$A$10,$G$10,IF(A9=Alapadatok!$A$11,$G$11,IF(A9=Alapadatok!$A$12,$G$12,IF(A9=Alapadatok!$A$13,$G$13,IF(A9=Alapadatok!$A$14,$G$14,IF(A9=Alapadatok!$A$15,$G$15,IF(A9=Alapadatok!$A$16,$G$16,IF(A9=Alapadatok!$A$17,$G$17,IF(A9=Alapadatok!$A$18,$G$18,IF(A9=Alapadatok!$A$19,$G$19,IF(A9=Alapadatok!$A$20,$G$20,IF(A9=Alapadatok!$A$21,$G$21,IF(A9=Alapadatok!$A$22,$G$22,IF(A9=Alapadatok!$A$23,$G$23,IF(A9=Alapadatok!$A$24,$G$24,IF(A9=Alapadatok!$A$25,$G$25,IF(A9=Alapadatok!$A$26,$G$26,IF(A9=Alapadatok!$A$27,$G$27,IF(A9=Alapadatok!$A$28,$G$28,IF(A9=Alapadatok!$A$29,$G$29,""))))))))))))))))))))))))))))</f>
        <v>1</v>
      </c>
      <c r="C9" s="70">
        <f>IF(A9=Alapadatok!$A$2,$H$2,IF(A9=Alapadatok!$A$3,$H$3,IF(A9=Alapadatok!$A$4,$H$4,IF(A9=Alapadatok!$A$5,$H$5,IF(A9=Alapadatok!$A$6,$H$6,IF(A9=Alapadatok!$A$7,$H$7,IF(A9=Alapadatok!$A$8,$H$8,IF(A9=Alapadatok!$A$9,$H$9,IF(A9=Alapadatok!$A$10,$H$10,IF(A9=Alapadatok!$A$11,$H$11,IF(A9=Alapadatok!$A$12,$H$12,IF(A9=Alapadatok!$A$13,$H$13,IF(A9=Alapadatok!$A$14,$H$14,IF(A9=Alapadatok!$A$15,$H$15,IF(A9=Alapadatok!$A$16,$H$16,IF(A9=Alapadatok!$A$17,$H$17,IF(A9=Alapadatok!$A$18,$H$18,IF(A9=Alapadatok!$A$19,$H$19,IF(A9=Alapadatok!$A$20,$H$20,IF(A9=Alapadatok!$A$21,$H$21,IF(A9=Alapadatok!$A$22,$H$22,IF(A9=Alapadatok!$A$23,$H$23,IF(A9=Alapadatok!$A$24,$H$24,IF(A9=Alapadatok!$A$25,$H$25,IF(A9=Alapadatok!$A$26,$H$26,IF(A9=Alapadatok!$A$27,$H$27,IF(A9=Alapadatok!$A$28,$H$28,IF(A9=Alapadatok!$A$29,$H$29,""))))))))))))))))))))))))))))</f>
        <v>3</v>
      </c>
      <c r="F9" s="76" t="str">
        <f>'Pontozás + Készségek'!A45</f>
        <v>S.Z.</v>
      </c>
      <c r="G9" s="111">
        <f>'Pontozás + Készségek'!N45</f>
        <v>1</v>
      </c>
      <c r="H9" s="111">
        <f>'Pontozás + Készségek'!P45</f>
        <v>3</v>
      </c>
    </row>
    <row r="10" spans="1:8" x14ac:dyDescent="0.2">
      <c r="A10" s="229" t="s">
        <v>223</v>
      </c>
      <c r="B10" s="70">
        <f>IF(A10=Alapadatok!$A$2,$G$2,IF(A10=Alapadatok!$A$3,$G$3,IF(A10=Alapadatok!$A$4,$G$4,IF(A10=Alapadatok!$A$5,$G$5,IF(A10=Alapadatok!$A$6,$G$6,IF(A10=Alapadatok!$A$7,$G$7,IF(A10=Alapadatok!$A$8,$G$8,IF(A10=Alapadatok!$A$9,$G$9,IF(A10=Alapadatok!$A$10,$G$10,IF(A10=Alapadatok!$A$11,$G$11,IF(A10=Alapadatok!$A$12,$G$12,IF(A10=Alapadatok!$A$13,$G$13,IF(A10=Alapadatok!$A$14,$G$14,IF(A10=Alapadatok!$A$15,$G$15,IF(A10=Alapadatok!$A$16,$G$16,IF(A10=Alapadatok!$A$17,$G$17,IF(A10=Alapadatok!$A$18,$G$18,IF(A10=Alapadatok!$A$19,$G$19,IF(A10=Alapadatok!$A$20,$G$20,IF(A10=Alapadatok!$A$21,$G$21,IF(A10=Alapadatok!$A$22,$G$22,IF(A10=Alapadatok!$A$23,$G$23,IF(A10=Alapadatok!$A$24,$G$24,IF(A10=Alapadatok!$A$25,$G$25,IF(A10=Alapadatok!$A$26,$G$26,IF(A10=Alapadatok!$A$27,$G$27,IF(A10=Alapadatok!$A$28,$G$28,IF(A10=Alapadatok!$A$29,$G$29,""))))))))))))))))))))))))))))</f>
        <v>1</v>
      </c>
      <c r="C10" s="70">
        <f>IF(A10=Alapadatok!$A$2,$H$2,IF(A10=Alapadatok!$A$3,$H$3,IF(A10=Alapadatok!$A$4,$H$4,IF(A10=Alapadatok!$A$5,$H$5,IF(A10=Alapadatok!$A$6,$H$6,IF(A10=Alapadatok!$A$7,$H$7,IF(A10=Alapadatok!$A$8,$H$8,IF(A10=Alapadatok!$A$9,$H$9,IF(A10=Alapadatok!$A$10,$H$10,IF(A10=Alapadatok!$A$11,$H$11,IF(A10=Alapadatok!$A$12,$H$12,IF(A10=Alapadatok!$A$13,$H$13,IF(A10=Alapadatok!$A$14,$H$14,IF(A10=Alapadatok!$A$15,$H$15,IF(A10=Alapadatok!$A$16,$H$16,IF(A10=Alapadatok!$A$17,$H$17,IF(A10=Alapadatok!$A$18,$H$18,IF(A10=Alapadatok!$A$19,$H$19,IF(A10=Alapadatok!$A$20,$H$20,IF(A10=Alapadatok!$A$21,$H$21,IF(A10=Alapadatok!$A$22,$H$22,IF(A10=Alapadatok!$A$23,$H$23,IF(A10=Alapadatok!$A$24,$H$24,IF(A10=Alapadatok!$A$25,$H$25,IF(A10=Alapadatok!$A$26,$H$26,IF(A10=Alapadatok!$A$27,$H$27,IF(A10=Alapadatok!$A$28,$H$28,IF(A10=Alapadatok!$A$29,$H$29,""))))))))))))))))))))))))))))</f>
        <v>2.5</v>
      </c>
      <c r="F10" s="76" t="str">
        <f>'Pontozás + Készségek'!A46</f>
        <v>Ko.Z.</v>
      </c>
      <c r="G10" s="111">
        <f>'Pontozás + Készségek'!N46</f>
        <v>1</v>
      </c>
      <c r="H10" s="111">
        <f>'Pontozás + Készségek'!P46</f>
        <v>2.5</v>
      </c>
    </row>
    <row r="11" spans="1:8" x14ac:dyDescent="0.2">
      <c r="A11" s="82" t="s">
        <v>157</v>
      </c>
      <c r="B11" s="70" t="str">
        <f>IF(A11=Alapadatok!$A$2,$G$2,IF(A11=Alapadatok!$A$3,$G$3,IF(A11=Alapadatok!$A$4,$G$4,IF(A11=Alapadatok!$A$5,$G$5,IF(A11=Alapadatok!$A$6,$G$6,IF(A11=Alapadatok!$A$7,$G$7,IF(A11=Alapadatok!$A$8,$G$8,IF(A11=Alapadatok!$A$9,$G$9,IF(A11=Alapadatok!$A$10,$G$10,IF(A11=Alapadatok!$A$11,$G$11,IF(A11=Alapadatok!$A$12,$G$12,IF(A11=Alapadatok!$A$13,$G$13,IF(A11=Alapadatok!$A$14,$G$14,IF(A11=Alapadatok!$A$15,$G$15,IF(A11=Alapadatok!$A$16,$G$16,IF(A11=Alapadatok!$A$17,$G$17,IF(A11=Alapadatok!$A$18,$G$18,IF(A11=Alapadatok!$A$19,$G$19,IF(A11=Alapadatok!$A$20,$G$20,IF(A11=Alapadatok!$A$21,$G$21,IF(A11=Alapadatok!$A$22,$G$22,IF(A11=Alapadatok!$A$23,$G$23,IF(A11=Alapadatok!$A$24,$G$24,IF(A11=Alapadatok!$A$25,$G$25,IF(A11=Alapadatok!$A$26,$G$26,IF(A11=Alapadatok!$A$27,$G$27,IF(A11=Alapadatok!$A$28,$G$28,IF(A11=Alapadatok!$A$29,$G$29,""))))))))))))))))))))))))))))</f>
        <v/>
      </c>
      <c r="C11" s="71" t="str">
        <f>IF(A11=Alapadatok!$A$2,$H$2,IF(A11=Alapadatok!$A$3,$H$3,IF(A11=Alapadatok!$A$4,$H$4,IF(A11=Alapadatok!$A$5,$H$5,IF(A11=Alapadatok!$A$6,$H$6,IF(A11=Alapadatok!$A$7,$H$7,IF(A11=Alapadatok!$A$8,$H$8,IF(A11=Alapadatok!$A$9,$H$9,IF(A11=Alapadatok!$A$10,$H$10,IF(A11=Alapadatok!$A$11,$H$11,IF(A11=Alapadatok!$A$12,$H$12,IF(A11=Alapadatok!$A$13,$H$13,IF(A11=Alapadatok!$A$14,$H$14,IF(A11=Alapadatok!$A$15,$H$15,IF(A11=Alapadatok!$A$16,$H$16,IF(A11=Alapadatok!$A$17,$H$17,IF(A11=Alapadatok!$A$18,$H$18,IF(A11=Alapadatok!$A$19,$H$19,IF(A11=Alapadatok!$A$20,$H$20,IF(A11=Alapadatok!$A$21,$H$21,IF(A11=Alapadatok!$A$22,$H$22,IF(A11=Alapadatok!$A$23,$H$23,IF(A11=Alapadatok!$A$24,$H$24,IF(A11=Alapadatok!$A$25,$H$25,IF(A11=Alapadatok!$A$26,$H$26,IF(A11=Alapadatok!$A$27,$H$27,IF(A11=Alapadatok!$A$28,$H$28,IF(A11=Alapadatok!$A$29,$H$29,""))))))))))))))))))))))))))))</f>
        <v/>
      </c>
      <c r="F11" s="76" t="str">
        <f>'Pontozás + Készségek'!A47</f>
        <v>Hedvig</v>
      </c>
      <c r="G11" s="111" t="str">
        <f>'Pontozás + Készségek'!N47</f>
        <v/>
      </c>
      <c r="H11" s="111" t="str">
        <f>'Pontozás + Készségek'!P47</f>
        <v/>
      </c>
    </row>
    <row r="12" spans="1:8" x14ac:dyDescent="0.2">
      <c r="A12" s="169" t="s">
        <v>158</v>
      </c>
      <c r="B12" s="72" t="str">
        <f>IF(A12=Alapadatok!$A$2,$G$2,IF(A12=Alapadatok!$A$3,$G$3,IF(A12=Alapadatok!$A$4,$G$4,IF(A12=Alapadatok!$A$5,$G$5,IF(A12=Alapadatok!$A$6,$G$6,IF(A12=Alapadatok!$A$7,$G$7,IF(A12=Alapadatok!$A$8,$G$8,IF(A12=Alapadatok!$A$9,$G$9,IF(A12=Alapadatok!$A$10,$G$10,IF(A12=Alapadatok!$A$11,$G$11,IF(A12=Alapadatok!$A$12,$G$12,IF(A12=Alapadatok!$A$13,$G$13,IF(A12=Alapadatok!$A$14,$G$14,IF(A12=Alapadatok!$A$15,$G$15,IF(A12=Alapadatok!$A$16,$G$16,IF(A12=Alapadatok!$A$17,$G$17,IF(A12=Alapadatok!$A$18,$G$18,IF(A12=Alapadatok!$A$19,$G$19,IF(A12=Alapadatok!$A$20,$G$20,IF(A12=Alapadatok!$A$21,$G$21,IF(A12=Alapadatok!$A$22,$G$22,IF(A12=Alapadatok!$A$23,$G$23,IF(A12=Alapadatok!$A$24,$G$24,IF(A12=Alapadatok!$A$25,$G$25,IF(A12=Alapadatok!$A$26,$G$26,IF(A12=Alapadatok!$A$27,$G$27,IF(A12=Alapadatok!$A$28,$G$28,IF(A12=Alapadatok!$A$29,$G$29,""))))))))))))))))))))))))))))</f>
        <v/>
      </c>
      <c r="C12" s="70" t="str">
        <f>IF(A12=Alapadatok!$A$2,$H$2,IF(A12=Alapadatok!$A$3,$H$3,IF(A12=Alapadatok!$A$4,$H$4,IF(A12=Alapadatok!$A$5,$H$5,IF(A12=Alapadatok!$A$6,$H$6,IF(A12=Alapadatok!$A$7,$H$7,IF(A12=Alapadatok!$A$8,$H$8,IF(A12=Alapadatok!$A$9,$H$9,IF(A12=Alapadatok!$A$10,$H$10,IF(A12=Alapadatok!$A$11,$H$11,IF(A12=Alapadatok!$A$12,$H$12,IF(A12=Alapadatok!$A$13,$H$13,IF(A12=Alapadatok!$A$14,$H$14,IF(A12=Alapadatok!$A$15,$H$15,IF(A12=Alapadatok!$A$16,$H$16,IF(A12=Alapadatok!$A$17,$H$17,IF(A12=Alapadatok!$A$18,$H$18,IF(A12=Alapadatok!$A$19,$H$19,IF(A12=Alapadatok!$A$20,$H$20,IF(A12=Alapadatok!$A$21,$H$21,IF(A12=Alapadatok!$A$22,$H$22,IF(A12=Alapadatok!$A$23,$H$23,IF(A12=Alapadatok!$A$24,$H$24,IF(A12=Alapadatok!$A$25,$H$25,IF(A12=Alapadatok!$A$26,$H$26,IF(A12=Alapadatok!$A$27,$H$27,IF(A12=Alapadatok!$A$28,$H$28,IF(A12=Alapadatok!$A$29,$H$29,""))))))))))))))))))))))))))))</f>
        <v/>
      </c>
      <c r="F12" s="76" t="str">
        <f>'Pontozás + Készségek'!A48</f>
        <v>Ilona</v>
      </c>
      <c r="G12" s="111" t="str">
        <f>'Pontozás + Készségek'!N48</f>
        <v/>
      </c>
      <c r="H12" s="111" t="str">
        <f>'Pontozás + Készségek'!P48</f>
        <v/>
      </c>
    </row>
    <row r="13" spans="1:8" x14ac:dyDescent="0.2">
      <c r="A13" s="169" t="s">
        <v>159</v>
      </c>
      <c r="B13" s="70" t="str">
        <f>IF(A13=Alapadatok!$A$2,$G$2,IF(A13=Alapadatok!$A$3,$G$3,IF(A13=Alapadatok!$A$4,$G$4,IF(A13=Alapadatok!$A$5,$G$5,IF(A13=Alapadatok!$A$6,$G$6,IF(A13=Alapadatok!$A$7,$G$7,IF(A13=Alapadatok!$A$8,$G$8,IF(A13=Alapadatok!$A$9,$G$9,IF(A13=Alapadatok!$A$10,$G$10,IF(A13=Alapadatok!$A$11,$G$11,IF(A13=Alapadatok!$A$12,$G$12,IF(A13=Alapadatok!$A$13,$G$13,IF(A13=Alapadatok!$A$14,$G$14,IF(A13=Alapadatok!$A$15,$G$15,IF(A13=Alapadatok!$A$16,$G$16,IF(A13=Alapadatok!$A$17,$G$17,IF(A13=Alapadatok!$A$18,$G$18,IF(A13=Alapadatok!$A$19,$G$19,IF(A13=Alapadatok!$A$20,$G$20,IF(A13=Alapadatok!$A$21,$G$21,IF(A13=Alapadatok!$A$22,$G$22,IF(A13=Alapadatok!$A$23,$G$23,IF(A13=Alapadatok!$A$24,$G$24,IF(A13=Alapadatok!$A$25,$G$25,IF(A13=Alapadatok!$A$26,$G$26,IF(A13=Alapadatok!$A$27,$G$27,IF(A13=Alapadatok!$A$28,$G$28,IF(A13=Alapadatok!$A$29,$G$29,""))))))))))))))))))))))))))))</f>
        <v/>
      </c>
      <c r="C13" s="70" t="str">
        <f>IF(A13=Alapadatok!$A$2,$H$2,IF(A13=Alapadatok!$A$3,$H$3,IF(A13=Alapadatok!$A$4,$H$4,IF(A13=Alapadatok!$A$5,$H$5,IF(A13=Alapadatok!$A$6,$H$6,IF(A13=Alapadatok!$A$7,$H$7,IF(A13=Alapadatok!$A$8,$H$8,IF(A13=Alapadatok!$A$9,$H$9,IF(A13=Alapadatok!$A$10,$H$10,IF(A13=Alapadatok!$A$11,$H$11,IF(A13=Alapadatok!$A$12,$H$12,IF(A13=Alapadatok!$A$13,$H$13,IF(A13=Alapadatok!$A$14,$H$14,IF(A13=Alapadatok!$A$15,$H$15,IF(A13=Alapadatok!$A$16,$H$16,IF(A13=Alapadatok!$A$17,$H$17,IF(A13=Alapadatok!$A$18,$H$18,IF(A13=Alapadatok!$A$19,$H$19,IF(A13=Alapadatok!$A$20,$H$20,IF(A13=Alapadatok!$A$21,$H$21,IF(A13=Alapadatok!$A$22,$H$22,IF(A13=Alapadatok!$A$23,$H$23,IF(A13=Alapadatok!$A$24,$H$24,IF(A13=Alapadatok!$A$25,$H$25,IF(A13=Alapadatok!$A$26,$H$26,IF(A13=Alapadatok!$A$27,$H$27,IF(A13=Alapadatok!$A$28,$H$28,IF(A13=Alapadatok!$A$29,$H$29,""))))))))))))))))))))))))))))</f>
        <v/>
      </c>
      <c r="F13" s="76" t="str">
        <f>'Pontozás + Készségek'!A49</f>
        <v>Júlia</v>
      </c>
      <c r="G13" s="111" t="str">
        <f>'Pontozás + Készségek'!N49</f>
        <v/>
      </c>
      <c r="H13" s="111" t="str">
        <f>'Pontozás + Készségek'!P49</f>
        <v/>
      </c>
    </row>
    <row r="14" spans="1:8" x14ac:dyDescent="0.2">
      <c r="A14" s="169" t="s">
        <v>160</v>
      </c>
      <c r="B14" s="70" t="str">
        <f>IF(A14=Alapadatok!$A$2,$G$2,IF(A14=Alapadatok!$A$3,$G$3,IF(A14=Alapadatok!$A$4,$G$4,IF(A14=Alapadatok!$A$5,$G$5,IF(A14=Alapadatok!$A$6,$G$6,IF(A14=Alapadatok!$A$7,$G$7,IF(A14=Alapadatok!$A$8,$G$8,IF(A14=Alapadatok!$A$9,$G$9,IF(A14=Alapadatok!$A$10,$G$10,IF(A14=Alapadatok!$A$11,$G$11,IF(A14=Alapadatok!$A$12,$G$12,IF(A14=Alapadatok!$A$13,$G$13,IF(A14=Alapadatok!$A$14,$G$14,IF(A14=Alapadatok!$A$15,$G$15,IF(A14=Alapadatok!$A$16,$G$16,IF(A14=Alapadatok!$A$17,$G$17,IF(A14=Alapadatok!$A$18,$G$18,IF(A14=Alapadatok!$A$19,$G$19,IF(A14=Alapadatok!$A$20,$G$20,IF(A14=Alapadatok!$A$21,$G$21,IF(A14=Alapadatok!$A$22,$G$22,IF(A14=Alapadatok!$A$23,$G$23,IF(A14=Alapadatok!$A$24,$G$24,IF(A14=Alapadatok!$A$25,$G$25,IF(A14=Alapadatok!$A$26,$G$26,IF(A14=Alapadatok!$A$27,$G$27,IF(A14=Alapadatok!$A$28,$G$28,IF(A14=Alapadatok!$A$29,$G$29,""))))))))))))))))))))))))))))</f>
        <v/>
      </c>
      <c r="C14" s="70" t="str">
        <f>IF(A14=Alapadatok!$A$2,$H$2,IF(A14=Alapadatok!$A$3,$H$3,IF(A14=Alapadatok!$A$4,$H$4,IF(A14=Alapadatok!$A$5,$H$5,IF(A14=Alapadatok!$A$6,$H$6,IF(A14=Alapadatok!$A$7,$H$7,IF(A14=Alapadatok!$A$8,$H$8,IF(A14=Alapadatok!$A$9,$H$9,IF(A14=Alapadatok!$A$10,$H$10,IF(A14=Alapadatok!$A$11,$H$11,IF(A14=Alapadatok!$A$12,$H$12,IF(A14=Alapadatok!$A$13,$H$13,IF(A14=Alapadatok!$A$14,$H$14,IF(A14=Alapadatok!$A$15,$H$15,IF(A14=Alapadatok!$A$16,$H$16,IF(A14=Alapadatok!$A$17,$H$17,IF(A14=Alapadatok!$A$18,$H$18,IF(A14=Alapadatok!$A$19,$H$19,IF(A14=Alapadatok!$A$20,$H$20,IF(A14=Alapadatok!$A$21,$H$21,IF(A14=Alapadatok!$A$22,$H$22,IF(A14=Alapadatok!$A$23,$H$23,IF(A14=Alapadatok!$A$24,$H$24,IF(A14=Alapadatok!$A$25,$H$25,IF(A14=Alapadatok!$A$26,$H$26,IF(A14=Alapadatok!$A$27,$H$27,IF(A14=Alapadatok!$A$28,$H$28,IF(A14=Alapadatok!$A$29,$H$29,""))))))))))))))))))))))))))))</f>
        <v/>
      </c>
      <c r="F14" s="76" t="str">
        <f>'Pontozás + Készségek'!A50</f>
        <v>Károly</v>
      </c>
      <c r="G14" s="111" t="str">
        <f>'Pontozás + Készségek'!N50</f>
        <v/>
      </c>
      <c r="H14" s="111" t="str">
        <f>'Pontozás + Készségek'!P50</f>
        <v/>
      </c>
    </row>
    <row r="15" spans="1:8" x14ac:dyDescent="0.2">
      <c r="A15" s="169" t="s">
        <v>161</v>
      </c>
      <c r="B15" s="70" t="str">
        <f>IF(A15=Alapadatok!$A$2,$G$2,IF(A15=Alapadatok!$A$3,$G$3,IF(A15=Alapadatok!$A$4,$G$4,IF(A15=Alapadatok!$A$5,$G$5,IF(A15=Alapadatok!$A$6,$G$6,IF(A15=Alapadatok!$A$7,$G$7,IF(A15=Alapadatok!$A$8,$G$8,IF(A15=Alapadatok!$A$9,$G$9,IF(A15=Alapadatok!$A$10,$G$10,IF(A15=Alapadatok!$A$11,$G$11,IF(A15=Alapadatok!$A$12,$G$12,IF(A15=Alapadatok!$A$13,$G$13,IF(A15=Alapadatok!$A$14,$G$14,IF(A15=Alapadatok!$A$15,$G$15,IF(A15=Alapadatok!$A$16,$G$16,IF(A15=Alapadatok!$A$17,$G$17,IF(A15=Alapadatok!$A$18,$G$18,IF(A15=Alapadatok!$A$19,$G$19,IF(A15=Alapadatok!$A$20,$G$20,IF(A15=Alapadatok!$A$21,$G$21,IF(A15=Alapadatok!$A$22,$G$22,IF(A15=Alapadatok!$A$23,$G$23,IF(A15=Alapadatok!$A$24,$G$24,IF(A15=Alapadatok!$A$25,$G$25,IF(A15=Alapadatok!$A$26,$G$26,IF(A15=Alapadatok!$A$27,$G$27,IF(A15=Alapadatok!$A$28,$G$28,IF(A15=Alapadatok!$A$29,$G$29,""))))))))))))))))))))))))))))</f>
        <v/>
      </c>
      <c r="C15" s="70" t="str">
        <f>IF(A15=Alapadatok!$A$2,$H$2,IF(A15=Alapadatok!$A$3,$H$3,IF(A15=Alapadatok!$A$4,$H$4,IF(A15=Alapadatok!$A$5,$H$5,IF(A15=Alapadatok!$A$6,$H$6,IF(A15=Alapadatok!$A$7,$H$7,IF(A15=Alapadatok!$A$8,$H$8,IF(A15=Alapadatok!$A$9,$H$9,IF(A15=Alapadatok!$A$10,$H$10,IF(A15=Alapadatok!$A$11,$H$11,IF(A15=Alapadatok!$A$12,$H$12,IF(A15=Alapadatok!$A$13,$H$13,IF(A15=Alapadatok!$A$14,$H$14,IF(A15=Alapadatok!$A$15,$H$15,IF(A15=Alapadatok!$A$16,$H$16,IF(A15=Alapadatok!$A$17,$H$17,IF(A15=Alapadatok!$A$18,$H$18,IF(A15=Alapadatok!$A$19,$H$19,IF(A15=Alapadatok!$A$20,$H$20,IF(A15=Alapadatok!$A$21,$H$21,IF(A15=Alapadatok!$A$22,$H$22,IF(A15=Alapadatok!$A$23,$H$23,IF(A15=Alapadatok!$A$24,$H$24,IF(A15=Alapadatok!$A$25,$H$25,IF(A15=Alapadatok!$A$26,$H$26,IF(A15=Alapadatok!$A$27,$H$27,IF(A15=Alapadatok!$A$28,$H$28,IF(A15=Alapadatok!$A$29,$H$29,""))))))))))))))))))))))))))))</f>
        <v/>
      </c>
      <c r="F15" s="76" t="str">
        <f>'Pontozás + Készségek'!A51</f>
        <v>Lajos</v>
      </c>
      <c r="G15" s="111" t="str">
        <f>'Pontozás + Készségek'!N51</f>
        <v/>
      </c>
      <c r="H15" s="111" t="str">
        <f>'Pontozás + Készségek'!P51</f>
        <v/>
      </c>
    </row>
    <row r="16" spans="1:8" x14ac:dyDescent="0.2">
      <c r="A16" s="169" t="s">
        <v>162</v>
      </c>
      <c r="B16" s="70" t="str">
        <f>IF(A16=Alapadatok!$A$2,$G$2,IF(A16=Alapadatok!$A$3,$G$3,IF(A16=Alapadatok!$A$4,$G$4,IF(A16=Alapadatok!$A$5,$G$5,IF(A16=Alapadatok!$A$6,$G$6,IF(A16=Alapadatok!$A$7,$G$7,IF(A16=Alapadatok!$A$8,$G$8,IF(A16=Alapadatok!$A$9,$G$9,IF(A16=Alapadatok!$A$10,$G$10,IF(A16=Alapadatok!$A$11,$G$11,IF(A16=Alapadatok!$A$12,$G$12,IF(A16=Alapadatok!$A$13,$G$13,IF(A16=Alapadatok!$A$14,$G$14,IF(A16=Alapadatok!$A$15,$G$15,IF(A16=Alapadatok!$A$16,$G$16,IF(A16=Alapadatok!$A$17,$G$17,IF(A16=Alapadatok!$A$18,$G$18,IF(A16=Alapadatok!$A$19,$G$19,IF(A16=Alapadatok!$A$20,$G$20,IF(A16=Alapadatok!$A$21,$G$21,IF(A16=Alapadatok!$A$22,$G$22,IF(A16=Alapadatok!$A$23,$G$23,IF(A16=Alapadatok!$A$24,$G$24,IF(A16=Alapadatok!$A$25,$G$25,IF(A16=Alapadatok!$A$26,$G$26,IF(A16=Alapadatok!$A$27,$G$27,IF(A16=Alapadatok!$A$28,$G$28,IF(A16=Alapadatok!$A$29,$G$29,""))))))))))))))))))))))))))))</f>
        <v/>
      </c>
      <c r="C16" s="70" t="str">
        <f>IF(A16=Alapadatok!$A$2,$H$2,IF(A16=Alapadatok!$A$3,$H$3,IF(A16=Alapadatok!$A$4,$H$4,IF(A16=Alapadatok!$A$5,$H$5,IF(A16=Alapadatok!$A$6,$H$6,IF(A16=Alapadatok!$A$7,$H$7,IF(A16=Alapadatok!$A$8,$H$8,IF(A16=Alapadatok!$A$9,$H$9,IF(A16=Alapadatok!$A$10,$H$10,IF(A16=Alapadatok!$A$11,$H$11,IF(A16=Alapadatok!$A$12,$H$12,IF(A16=Alapadatok!$A$13,$H$13,IF(A16=Alapadatok!$A$14,$H$14,IF(A16=Alapadatok!$A$15,$H$15,IF(A16=Alapadatok!$A$16,$H$16,IF(A16=Alapadatok!$A$17,$H$17,IF(A16=Alapadatok!$A$18,$H$18,IF(A16=Alapadatok!$A$19,$H$19,IF(A16=Alapadatok!$A$20,$H$20,IF(A16=Alapadatok!$A$21,$H$21,IF(A16=Alapadatok!$A$22,$H$22,IF(A16=Alapadatok!$A$23,$H$23,IF(A16=Alapadatok!$A$24,$H$24,IF(A16=Alapadatok!$A$25,$H$25,IF(A16=Alapadatok!$A$26,$H$26,IF(A16=Alapadatok!$A$27,$H$27,IF(A16=Alapadatok!$A$28,$H$28,IF(A16=Alapadatok!$A$29,$H$29,""))))))))))))))))))))))))))))</f>
        <v/>
      </c>
      <c r="F16" s="76" t="str">
        <f>'Pontozás + Készségek'!A52</f>
        <v>Márta</v>
      </c>
      <c r="G16" s="111" t="str">
        <f>'Pontozás + Készségek'!N52</f>
        <v/>
      </c>
      <c r="H16" s="111" t="str">
        <f>'Pontozás + Készségek'!P52</f>
        <v/>
      </c>
    </row>
    <row r="17" spans="1:8" x14ac:dyDescent="0.2">
      <c r="A17" s="169" t="s">
        <v>163</v>
      </c>
      <c r="B17" s="72" t="str">
        <f>IF(A17=Alapadatok!$A$2,$G$2,IF(A17=Alapadatok!$A$3,$G$3,IF(A17=Alapadatok!$A$4,$G$4,IF(A17=Alapadatok!$A$5,$G$5,IF(A17=Alapadatok!$A$6,$G$6,IF(A17=Alapadatok!$A$7,$G$7,IF(A17=Alapadatok!$A$8,$G$8,IF(A17=Alapadatok!$A$9,$G$9,IF(A17=Alapadatok!$A$10,$G$10,IF(A17=Alapadatok!$A$11,$G$11,IF(A17=Alapadatok!$A$12,$G$12,IF(A17=Alapadatok!$A$13,$G$13,IF(A17=Alapadatok!$A$14,$G$14,IF(A17=Alapadatok!$A$15,$G$15,IF(A17=Alapadatok!$A$16,$G$16,IF(A17=Alapadatok!$A$17,$G$17,IF(A17=Alapadatok!$A$18,$G$18,IF(A17=Alapadatok!$A$19,$G$19,IF(A17=Alapadatok!$A$20,$G$20,IF(A17=Alapadatok!$A$21,$G$21,IF(A17=Alapadatok!$A$22,$G$22,IF(A17=Alapadatok!$A$23,$G$23,IF(A17=Alapadatok!$A$24,$G$24,IF(A17=Alapadatok!$A$25,$G$25,IF(A17=Alapadatok!$A$26,$G$26,IF(A17=Alapadatok!$A$27,$G$27,IF(A17=Alapadatok!$A$28,$G$28,IF(A17=Alapadatok!$A$29,$G$29,""))))))))))))))))))))))))))))</f>
        <v/>
      </c>
      <c r="C17" s="70" t="str">
        <f>IF(A17=Alapadatok!$A$2,$H$2,IF(A17=Alapadatok!$A$3,$H$3,IF(A17=Alapadatok!$A$4,$H$4,IF(A17=Alapadatok!$A$5,$H$5,IF(A17=Alapadatok!$A$6,$H$6,IF(A17=Alapadatok!$A$7,$H$7,IF(A17=Alapadatok!$A$8,$H$8,IF(A17=Alapadatok!$A$9,$H$9,IF(A17=Alapadatok!$A$10,$H$10,IF(A17=Alapadatok!$A$11,$H$11,IF(A17=Alapadatok!$A$12,$H$12,IF(A17=Alapadatok!$A$13,$H$13,IF(A17=Alapadatok!$A$14,$H$14,IF(A17=Alapadatok!$A$15,$H$15,IF(A17=Alapadatok!$A$16,$H$16,IF(A17=Alapadatok!$A$17,$H$17,IF(A17=Alapadatok!$A$18,$H$18,IF(A17=Alapadatok!$A$19,$H$19,IF(A17=Alapadatok!$A$20,$H$20,IF(A17=Alapadatok!$A$21,$H$21,IF(A17=Alapadatok!$A$22,$H$22,IF(A17=Alapadatok!$A$23,$H$23,IF(A17=Alapadatok!$A$24,$H$24,IF(A17=Alapadatok!$A$25,$H$25,IF(A17=Alapadatok!$A$26,$H$26,IF(A17=Alapadatok!$A$27,$H$27,IF(A17=Alapadatok!$A$28,$H$28,IF(A17=Alapadatok!$A$29,$H$29,""))))))))))))))))))))))))))))</f>
        <v/>
      </c>
      <c r="F17" s="76" t="str">
        <f>'Pontozás + Készségek'!A53</f>
        <v>Nóra</v>
      </c>
      <c r="G17" s="111" t="str">
        <f>'Pontozás + Készségek'!N53</f>
        <v/>
      </c>
      <c r="H17" s="111" t="str">
        <f>'Pontozás + Készségek'!P53</f>
        <v/>
      </c>
    </row>
    <row r="18" spans="1:8" x14ac:dyDescent="0.2">
      <c r="A18" s="169" t="s">
        <v>164</v>
      </c>
      <c r="B18" s="70" t="str">
        <f>IF(A18=Alapadatok!$A$2,$G$2,IF(A18=Alapadatok!$A$3,$G$3,IF(A18=Alapadatok!$A$4,$G$4,IF(A18=Alapadatok!$A$5,$G$5,IF(A18=Alapadatok!$A$6,$G$6,IF(A18=Alapadatok!$A$7,$G$7,IF(A18=Alapadatok!$A$8,$G$8,IF(A18=Alapadatok!$A$9,$G$9,IF(A18=Alapadatok!$A$10,$G$10,IF(A18=Alapadatok!$A$11,$G$11,IF(A18=Alapadatok!$A$12,$G$12,IF(A18=Alapadatok!$A$13,$G$13,IF(A18=Alapadatok!$A$14,$G$14,IF(A18=Alapadatok!$A$15,$G$15,IF(A18=Alapadatok!$A$16,$G$16,IF(A18=Alapadatok!$A$17,$G$17,IF(A18=Alapadatok!$A$18,$G$18,IF(A18=Alapadatok!$A$19,$G$19,IF(A18=Alapadatok!$A$20,$G$20,IF(A18=Alapadatok!$A$21,$G$21,IF(A18=Alapadatok!$A$22,$G$22,IF(A18=Alapadatok!$A$23,$G$23,IF(A18=Alapadatok!$A$24,$G$24,IF(A18=Alapadatok!$A$25,$G$25,IF(A18=Alapadatok!$A$26,$G$26,IF(A18=Alapadatok!$A$27,$G$27,IF(A18=Alapadatok!$A$28,$G$28,IF(A18=Alapadatok!$A$29,$G$29,""))))))))))))))))))))))))))))</f>
        <v/>
      </c>
      <c r="C18" s="70" t="str">
        <f>IF(A18=Alapadatok!$A$2,$H$2,IF(A18=Alapadatok!$A$3,$H$3,IF(A18=Alapadatok!$A$4,$H$4,IF(A18=Alapadatok!$A$5,$H$5,IF(A18=Alapadatok!$A$6,$H$6,IF(A18=Alapadatok!$A$7,$H$7,IF(A18=Alapadatok!$A$8,$H$8,IF(A18=Alapadatok!$A$9,$H$9,IF(A18=Alapadatok!$A$10,$H$10,IF(A18=Alapadatok!$A$11,$H$11,IF(A18=Alapadatok!$A$12,$H$12,IF(A18=Alapadatok!$A$13,$H$13,IF(A18=Alapadatok!$A$14,$H$14,IF(A18=Alapadatok!$A$15,$H$15,IF(A18=Alapadatok!$A$16,$H$16,IF(A18=Alapadatok!$A$17,$H$17,IF(A18=Alapadatok!$A$18,$H$18,IF(A18=Alapadatok!$A$19,$H$19,IF(A18=Alapadatok!$A$20,$H$20,IF(A18=Alapadatok!$A$21,$H$21,IF(A18=Alapadatok!$A$22,$H$22,IF(A18=Alapadatok!$A$23,$H$23,IF(A18=Alapadatok!$A$24,$H$24,IF(A18=Alapadatok!$A$25,$H$25,IF(A18=Alapadatok!$A$26,$H$26,IF(A18=Alapadatok!$A$27,$H$27,IF(A18=Alapadatok!$A$28,$H$28,IF(A18=Alapadatok!$A$29,$H$29,""))))))))))))))))))))))))))))</f>
        <v/>
      </c>
      <c r="F18" s="76" t="str">
        <f>'Pontozás + Készségek'!A54</f>
        <v>Ottó</v>
      </c>
      <c r="G18" s="111" t="str">
        <f>'Pontozás + Készségek'!N54</f>
        <v/>
      </c>
      <c r="H18" s="111" t="str">
        <f>'Pontozás + Készségek'!P54</f>
        <v/>
      </c>
    </row>
    <row r="19" spans="1:8" x14ac:dyDescent="0.2">
      <c r="A19" s="169" t="s">
        <v>165</v>
      </c>
      <c r="B19" s="70" t="str">
        <f>IF(A19=Alapadatok!$A$2,$G$2,IF(A19=Alapadatok!$A$3,$G$3,IF(A19=Alapadatok!$A$4,$G$4,IF(A19=Alapadatok!$A$5,$G$5,IF(A19=Alapadatok!$A$6,$G$6,IF(A19=Alapadatok!$A$7,$G$7,IF(A19=Alapadatok!$A$8,$G$8,IF(A19=Alapadatok!$A$9,$G$9,IF(A19=Alapadatok!$A$10,$G$10,IF(A19=Alapadatok!$A$11,$G$11,IF(A19=Alapadatok!$A$12,$G$12,IF(A19=Alapadatok!$A$13,$G$13,IF(A19=Alapadatok!$A$14,$G$14,IF(A19=Alapadatok!$A$15,$G$15,IF(A19=Alapadatok!$A$16,$G$16,IF(A19=Alapadatok!$A$17,$G$17,IF(A19=Alapadatok!$A$18,$G$18,IF(A19=Alapadatok!$A$19,$G$19,IF(A19=Alapadatok!$A$20,$G$20,IF(A19=Alapadatok!$A$21,$G$21,IF(A19=Alapadatok!$A$22,$G$22,IF(A19=Alapadatok!$A$23,$G$23,IF(A19=Alapadatok!$A$24,$G$24,IF(A19=Alapadatok!$A$25,$G$25,IF(A19=Alapadatok!$A$26,$G$26,IF(A19=Alapadatok!$A$27,$G$27,IF(A19=Alapadatok!$A$28,$G$28,IF(A19=Alapadatok!$A$29,$G$29,""))))))))))))))))))))))))))))</f>
        <v/>
      </c>
      <c r="C19" s="70" t="str">
        <f>IF(A19=Alapadatok!$A$2,$H$2,IF(A19=Alapadatok!$A$3,$H$3,IF(A19=Alapadatok!$A$4,$H$4,IF(A19=Alapadatok!$A$5,$H$5,IF(A19=Alapadatok!$A$6,$H$6,IF(A19=Alapadatok!$A$7,$H$7,IF(A19=Alapadatok!$A$8,$H$8,IF(A19=Alapadatok!$A$9,$H$9,IF(A19=Alapadatok!$A$10,$H$10,IF(A19=Alapadatok!$A$11,$H$11,IF(A19=Alapadatok!$A$12,$H$12,IF(A19=Alapadatok!$A$13,$H$13,IF(A19=Alapadatok!$A$14,$H$14,IF(A19=Alapadatok!$A$15,$H$15,IF(A19=Alapadatok!$A$16,$H$16,IF(A19=Alapadatok!$A$17,$H$17,IF(A19=Alapadatok!$A$18,$H$18,IF(A19=Alapadatok!$A$19,$H$19,IF(A19=Alapadatok!$A$20,$H$20,IF(A19=Alapadatok!$A$21,$H$21,IF(A19=Alapadatok!$A$22,$H$22,IF(A19=Alapadatok!$A$23,$H$23,IF(A19=Alapadatok!$A$24,$H$24,IF(A19=Alapadatok!$A$25,$H$25,IF(A19=Alapadatok!$A$26,$H$26,IF(A19=Alapadatok!$A$27,$H$27,IF(A19=Alapadatok!$A$28,$H$28,IF(A19=Alapadatok!$A$29,$H$29,""))))))))))))))))))))))))))))</f>
        <v/>
      </c>
      <c r="F19" s="76" t="str">
        <f>'Pontozás + Készségek'!A55</f>
        <v>Örs</v>
      </c>
      <c r="G19" s="111" t="str">
        <f>'Pontozás + Készségek'!N55</f>
        <v/>
      </c>
      <c r="H19" s="111" t="str">
        <f>'Pontozás + Készségek'!P55</f>
        <v/>
      </c>
    </row>
    <row r="20" spans="1:8" x14ac:dyDescent="0.2">
      <c r="A20" s="169" t="s">
        <v>152</v>
      </c>
      <c r="B20" s="70" t="str">
        <f>IF(A20=Alapadatok!$A$2,$G$2,IF(A20=Alapadatok!$A$3,$G$3,IF(A20=Alapadatok!$A$4,$G$4,IF(A20=Alapadatok!$A$5,$G$5,IF(A20=Alapadatok!$A$6,$G$6,IF(A20=Alapadatok!$A$7,$G$7,IF(A20=Alapadatok!$A$8,$G$8,IF(A20=Alapadatok!$A$9,$G$9,IF(A20=Alapadatok!$A$10,$G$10,IF(A20=Alapadatok!$A$11,$G$11,IF(A20=Alapadatok!$A$12,$G$12,IF(A20=Alapadatok!$A$13,$G$13,IF(A20=Alapadatok!$A$14,$G$14,IF(A20=Alapadatok!$A$15,$G$15,IF(A20=Alapadatok!$A$16,$G$16,IF(A20=Alapadatok!$A$17,$G$17,IF(A20=Alapadatok!$A$18,$G$18,IF(A20=Alapadatok!$A$19,$G$19,IF(A20=Alapadatok!$A$20,$G$20,IF(A20=Alapadatok!$A$21,$G$21,IF(A20=Alapadatok!$A$22,$G$22,IF(A20=Alapadatok!$A$23,$G$23,IF(A20=Alapadatok!$A$24,$G$24,IF(A20=Alapadatok!$A$25,$G$25,IF(A20=Alapadatok!$A$26,$G$26,IF(A20=Alapadatok!$A$27,$G$27,IF(A20=Alapadatok!$A$28,$G$28,IF(A20=Alapadatok!$A$29,$G$29,""))))))))))))))))))))))))))))</f>
        <v/>
      </c>
      <c r="C20" s="70" t="str">
        <f>IF(A20=Alapadatok!$A$2,$H$2,IF(A20=Alapadatok!$A$3,$H$3,IF(A20=Alapadatok!$A$4,$H$4,IF(A20=Alapadatok!$A$5,$H$5,IF(A20=Alapadatok!$A$6,$H$6,IF(A20=Alapadatok!$A$7,$H$7,IF(A20=Alapadatok!$A$8,$H$8,IF(A20=Alapadatok!$A$9,$H$9,IF(A20=Alapadatok!$A$10,$H$10,IF(A20=Alapadatok!$A$11,$H$11,IF(A20=Alapadatok!$A$12,$H$12,IF(A20=Alapadatok!$A$13,$H$13,IF(A20=Alapadatok!$A$14,$H$14,IF(A20=Alapadatok!$A$15,$H$15,IF(A20=Alapadatok!$A$16,$H$16,IF(A20=Alapadatok!$A$17,$H$17,IF(A20=Alapadatok!$A$18,$H$18,IF(A20=Alapadatok!$A$19,$H$19,IF(A20=Alapadatok!$A$20,$H$20,IF(A20=Alapadatok!$A$21,$H$21,IF(A20=Alapadatok!$A$22,$H$22,IF(A20=Alapadatok!$A$23,$H$23,IF(A20=Alapadatok!$A$24,$H$24,IF(A20=Alapadatok!$A$25,$H$25,IF(A20=Alapadatok!$A$26,$H$26,IF(A20=Alapadatok!$A$27,$H$27,IF(A20=Alapadatok!$A$28,$H$28,IF(A20=Alapadatok!$A$29,$H$29,""))))))))))))))))))))))))))))</f>
        <v/>
      </c>
      <c r="F20" s="76" t="str">
        <f>'Pontozás + Készségek'!A56</f>
        <v>Petra</v>
      </c>
      <c r="G20" s="111" t="str">
        <f>'Pontozás + Készségek'!N56</f>
        <v/>
      </c>
      <c r="H20" s="111" t="str">
        <f>'Pontozás + Készségek'!P56</f>
        <v/>
      </c>
    </row>
    <row r="21" spans="1:8" x14ac:dyDescent="0.2">
      <c r="A21" s="169" t="s">
        <v>166</v>
      </c>
      <c r="B21" s="70" t="str">
        <f>IF(A21=Alapadatok!$A$2,$G$2,IF(A21=Alapadatok!$A$3,$G$3,IF(A21=Alapadatok!$A$4,$G$4,IF(A21=Alapadatok!$A$5,$G$5,IF(A21=Alapadatok!$A$6,$G$6,IF(A21=Alapadatok!$A$7,$G$7,IF(A21=Alapadatok!$A$8,$G$8,IF(A21=Alapadatok!$A$9,$G$9,IF(A21=Alapadatok!$A$10,$G$10,IF(A21=Alapadatok!$A$11,$G$11,IF(A21=Alapadatok!$A$12,$G$12,IF(A21=Alapadatok!$A$13,$G$13,IF(A21=Alapadatok!$A$14,$G$14,IF(A21=Alapadatok!$A$15,$G$15,IF(A21=Alapadatok!$A$16,$G$16,IF(A21=Alapadatok!$A$17,$G$17,IF(A21=Alapadatok!$A$18,$G$18,IF(A21=Alapadatok!$A$19,$G$19,IF(A21=Alapadatok!$A$20,$G$20,IF(A21=Alapadatok!$A$21,$G$21,IF(A21=Alapadatok!$A$22,$G$22,IF(A21=Alapadatok!$A$23,$G$23,IF(A21=Alapadatok!$A$24,$G$24,IF(A21=Alapadatok!$A$25,$G$25,IF(A21=Alapadatok!$A$26,$G$26,IF(A21=Alapadatok!$A$27,$G$27,IF(A21=Alapadatok!$A$28,$G$28,IF(A21=Alapadatok!$A$29,$G$29,""))))))))))))))))))))))))))))</f>
        <v/>
      </c>
      <c r="C21" s="70" t="str">
        <f>IF(A21=Alapadatok!$A$2,$H$2,IF(A21=Alapadatok!$A$3,$H$3,IF(A21=Alapadatok!$A$4,$H$4,IF(A21=Alapadatok!$A$5,$H$5,IF(A21=Alapadatok!$A$6,$H$6,IF(A21=Alapadatok!$A$7,$H$7,IF(A21=Alapadatok!$A$8,$H$8,IF(A21=Alapadatok!$A$9,$H$9,IF(A21=Alapadatok!$A$10,$H$10,IF(A21=Alapadatok!$A$11,$H$11,IF(A21=Alapadatok!$A$12,$H$12,IF(A21=Alapadatok!$A$13,$H$13,IF(A21=Alapadatok!$A$14,$H$14,IF(A21=Alapadatok!$A$15,$H$15,IF(A21=Alapadatok!$A$16,$H$16,IF(A21=Alapadatok!$A$17,$H$17,IF(A21=Alapadatok!$A$18,$H$18,IF(A21=Alapadatok!$A$19,$H$19,IF(A21=Alapadatok!$A$20,$H$20,IF(A21=Alapadatok!$A$21,$H$21,IF(A21=Alapadatok!$A$22,$H$22,IF(A21=Alapadatok!$A$23,$H$23,IF(A21=Alapadatok!$A$24,$H$24,IF(A21=Alapadatok!$A$25,$H$25,IF(A21=Alapadatok!$A$26,$H$26,IF(A21=Alapadatok!$A$27,$H$27,IF(A21=Alapadatok!$A$28,$H$28,IF(A21=Alapadatok!$A$29,$H$29,""))))))))))))))))))))))))))))</f>
        <v/>
      </c>
      <c r="F21" s="76" t="str">
        <f>'Pontozás + Készségek'!A57</f>
        <v>Rita</v>
      </c>
      <c r="G21" s="111" t="str">
        <f>'Pontozás + Készségek'!N57</f>
        <v/>
      </c>
      <c r="H21" s="111" t="str">
        <f>'Pontozás + Készségek'!P57</f>
        <v/>
      </c>
    </row>
    <row r="22" spans="1:8" x14ac:dyDescent="0.2">
      <c r="A22" s="169" t="s">
        <v>153</v>
      </c>
      <c r="B22" s="70" t="str">
        <f>IF(A22=Alapadatok!$A$2,$G$2,IF(A22=Alapadatok!$A$3,$G$3,IF(A22=Alapadatok!$A$4,$G$4,IF(A22=Alapadatok!$A$5,$G$5,IF(A22=Alapadatok!$A$6,$G$6,IF(A22=Alapadatok!$A$7,$G$7,IF(A22=Alapadatok!$A$8,$G$8,IF(A22=Alapadatok!$A$9,$G$9,IF(A22=Alapadatok!$A$10,$G$10,IF(A22=Alapadatok!$A$11,$G$11,IF(A22=Alapadatok!$A$12,$G$12,IF(A22=Alapadatok!$A$13,$G$13,IF(A22=Alapadatok!$A$14,$G$14,IF(A22=Alapadatok!$A$15,$G$15,IF(A22=Alapadatok!$A$16,$G$16,IF(A22=Alapadatok!$A$17,$G$17,IF(A22=Alapadatok!$A$18,$G$18,IF(A22=Alapadatok!$A$19,$G$19,IF(A22=Alapadatok!$A$20,$G$20,IF(A22=Alapadatok!$A$21,$G$21,IF(A22=Alapadatok!$A$22,$G$22,IF(A22=Alapadatok!$A$23,$G$23,IF(A22=Alapadatok!$A$24,$G$24,IF(A22=Alapadatok!$A$25,$G$25,IF(A22=Alapadatok!$A$26,$G$26,IF(A22=Alapadatok!$A$27,$G$27,IF(A22=Alapadatok!$A$28,$G$28,IF(A22=Alapadatok!$A$29,$G$29,""))))))))))))))))))))))))))))</f>
        <v/>
      </c>
      <c r="C22" s="70" t="str">
        <f>IF(A22=Alapadatok!$A$2,$H$2,IF(A22=Alapadatok!$A$3,$H$3,IF(A22=Alapadatok!$A$4,$H$4,IF(A22=Alapadatok!$A$5,$H$5,IF(A22=Alapadatok!$A$6,$H$6,IF(A22=Alapadatok!$A$7,$H$7,IF(A22=Alapadatok!$A$8,$H$8,IF(A22=Alapadatok!$A$9,$H$9,IF(A22=Alapadatok!$A$10,$H$10,IF(A22=Alapadatok!$A$11,$H$11,IF(A22=Alapadatok!$A$12,$H$12,IF(A22=Alapadatok!$A$13,$H$13,IF(A22=Alapadatok!$A$14,$H$14,IF(A22=Alapadatok!$A$15,$H$15,IF(A22=Alapadatok!$A$16,$H$16,IF(A22=Alapadatok!$A$17,$H$17,IF(A22=Alapadatok!$A$18,$H$18,IF(A22=Alapadatok!$A$19,$H$19,IF(A22=Alapadatok!$A$20,$H$20,IF(A22=Alapadatok!$A$21,$H$21,IF(A22=Alapadatok!$A$22,$H$22,IF(A22=Alapadatok!$A$23,$H$23,IF(A22=Alapadatok!$A$24,$H$24,IF(A22=Alapadatok!$A$25,$H$25,IF(A22=Alapadatok!$A$26,$H$26,IF(A22=Alapadatok!$A$27,$H$27,IF(A22=Alapadatok!$A$28,$H$28,IF(A22=Alapadatok!$A$29,$H$29,""))))))))))))))))))))))))))))</f>
        <v/>
      </c>
      <c r="F22" s="76" t="str">
        <f>'Pontozás + Készségek'!A58</f>
        <v>Sándor</v>
      </c>
      <c r="G22" s="111" t="str">
        <f>'Pontozás + Készségek'!N58</f>
        <v/>
      </c>
      <c r="H22" s="111" t="str">
        <f>'Pontozás + Készségek'!P58</f>
        <v/>
      </c>
    </row>
    <row r="23" spans="1:8" x14ac:dyDescent="0.2">
      <c r="A23" s="169" t="s">
        <v>167</v>
      </c>
      <c r="B23" s="70" t="str">
        <f>IF(A23=Alapadatok!$A$2,$G$2,IF(A23=Alapadatok!$A$3,$G$3,IF(A23=Alapadatok!$A$4,$G$4,IF(A23=Alapadatok!$A$5,$G$5,IF(A23=Alapadatok!$A$6,$G$6,IF(A23=Alapadatok!$A$7,$G$7,IF(A23=Alapadatok!$A$8,$G$8,IF(A23=Alapadatok!$A$9,$G$9,IF(A23=Alapadatok!$A$10,$G$10,IF(A23=Alapadatok!$A$11,$G$11,IF(A23=Alapadatok!$A$12,$G$12,IF(A23=Alapadatok!$A$13,$G$13,IF(A23=Alapadatok!$A$14,$G$14,IF(A23=Alapadatok!$A$15,$G$15,IF(A23=Alapadatok!$A$16,$G$16,IF(A23=Alapadatok!$A$17,$G$17,IF(A23=Alapadatok!$A$18,$G$18,IF(A23=Alapadatok!$A$19,$G$19,IF(A23=Alapadatok!$A$20,$G$20,IF(A23=Alapadatok!$A$21,$G$21,IF(A23=Alapadatok!$A$22,$G$22,IF(A23=Alapadatok!$A$23,$G$23,IF(A23=Alapadatok!$A$24,$G$24,IF(A23=Alapadatok!$A$25,$G$25,IF(A23=Alapadatok!$A$26,$G$26,IF(A23=Alapadatok!$A$27,$G$27,IF(A23=Alapadatok!$A$28,$G$28,IF(A23=Alapadatok!$A$29,$G$29,""))))))))))))))))))))))))))))</f>
        <v/>
      </c>
      <c r="C23" s="70" t="str">
        <f>IF(A23=Alapadatok!$A$2,$H$2,IF(A23=Alapadatok!$A$3,$H$3,IF(A23=Alapadatok!$A$4,$H$4,IF(A23=Alapadatok!$A$5,$H$5,IF(A23=Alapadatok!$A$6,$H$6,IF(A23=Alapadatok!$A$7,$H$7,IF(A23=Alapadatok!$A$8,$H$8,IF(A23=Alapadatok!$A$9,$H$9,IF(A23=Alapadatok!$A$10,$H$10,IF(A23=Alapadatok!$A$11,$H$11,IF(A23=Alapadatok!$A$12,$H$12,IF(A23=Alapadatok!$A$13,$H$13,IF(A23=Alapadatok!$A$14,$H$14,IF(A23=Alapadatok!$A$15,$H$15,IF(A23=Alapadatok!$A$16,$H$16,IF(A23=Alapadatok!$A$17,$H$17,IF(A23=Alapadatok!$A$18,$H$18,IF(A23=Alapadatok!$A$19,$H$19,IF(A23=Alapadatok!$A$20,$H$20,IF(A23=Alapadatok!$A$21,$H$21,IF(A23=Alapadatok!$A$22,$H$22,IF(A23=Alapadatok!$A$23,$H$23,IF(A23=Alapadatok!$A$24,$H$24,IF(A23=Alapadatok!$A$25,$H$25,IF(A23=Alapadatok!$A$26,$H$26,IF(A23=Alapadatok!$A$27,$H$27,IF(A23=Alapadatok!$A$28,$H$28,IF(A23=Alapadatok!$A$29,$H$29,""))))))))))))))))))))))))))))</f>
        <v/>
      </c>
      <c r="F23" s="76" t="str">
        <f>'Pontozás + Készségek'!A59</f>
        <v>Szabolcs</v>
      </c>
      <c r="G23" s="111" t="str">
        <f>'Pontozás + Készségek'!N59</f>
        <v/>
      </c>
      <c r="H23" s="111" t="str">
        <f>'Pontozás + Készségek'!P59</f>
        <v/>
      </c>
    </row>
    <row r="24" spans="1:8" x14ac:dyDescent="0.2">
      <c r="A24" s="169" t="s">
        <v>154</v>
      </c>
      <c r="B24" s="70" t="str">
        <f>IF(A24=Alapadatok!$A$2,$G$2,IF(A24=Alapadatok!$A$3,$G$3,IF(A24=Alapadatok!$A$4,$G$4,IF(A24=Alapadatok!$A$5,$G$5,IF(A24=Alapadatok!$A$6,$G$6,IF(A24=Alapadatok!$A$7,$G$7,IF(A24=Alapadatok!$A$8,$G$8,IF(A24=Alapadatok!$A$9,$G$9,IF(A24=Alapadatok!$A$10,$G$10,IF(A24=Alapadatok!$A$11,$G$11,IF(A24=Alapadatok!$A$12,$G$12,IF(A24=Alapadatok!$A$13,$G$13,IF(A24=Alapadatok!$A$14,$G$14,IF(A24=Alapadatok!$A$15,$G$15,IF(A24=Alapadatok!$A$16,$G$16,IF(A24=Alapadatok!$A$17,$G$17,IF(A24=Alapadatok!$A$18,$G$18,IF(A24=Alapadatok!$A$19,$G$19,IF(A24=Alapadatok!$A$20,$G$20,IF(A24=Alapadatok!$A$21,$G$21,IF(A24=Alapadatok!$A$22,$G$22,IF(A24=Alapadatok!$A$23,$G$23,IF(A24=Alapadatok!$A$24,$G$24,IF(A24=Alapadatok!$A$25,$G$25,IF(A24=Alapadatok!$A$26,$G$26,IF(A24=Alapadatok!$A$27,$G$27,IF(A24=Alapadatok!$A$28,$G$28,IF(A24=Alapadatok!$A$29,$G$29,""))))))))))))))))))))))))))))</f>
        <v/>
      </c>
      <c r="C24" s="70" t="str">
        <f>IF(A24=Alapadatok!$A$2,$H$2,IF(A24=Alapadatok!$A$3,$H$3,IF(A24=Alapadatok!$A$4,$H$4,IF(A24=Alapadatok!$A$5,$H$5,IF(A24=Alapadatok!$A$6,$H$6,IF(A24=Alapadatok!$A$7,$H$7,IF(A24=Alapadatok!$A$8,$H$8,IF(A24=Alapadatok!$A$9,$H$9,IF(A24=Alapadatok!$A$10,$H$10,IF(A24=Alapadatok!$A$11,$H$11,IF(A24=Alapadatok!$A$12,$H$12,IF(A24=Alapadatok!$A$13,$H$13,IF(A24=Alapadatok!$A$14,$H$14,IF(A24=Alapadatok!$A$15,$H$15,IF(A24=Alapadatok!$A$16,$H$16,IF(A24=Alapadatok!$A$17,$H$17,IF(A24=Alapadatok!$A$18,$H$18,IF(A24=Alapadatok!$A$19,$H$19,IF(A24=Alapadatok!$A$20,$H$20,IF(A24=Alapadatok!$A$21,$H$21,IF(A24=Alapadatok!$A$22,$H$22,IF(A24=Alapadatok!$A$23,$H$23,IF(A24=Alapadatok!$A$24,$H$24,IF(A24=Alapadatok!$A$25,$H$25,IF(A24=Alapadatok!$A$26,$H$26,IF(A24=Alapadatok!$A$27,$H$27,IF(A24=Alapadatok!$A$28,$H$28,IF(A24=Alapadatok!$A$29,$H$29,""))))))))))))))))))))))))))))</f>
        <v/>
      </c>
      <c r="F24" s="76" t="str">
        <f>'Pontozás + Készségek'!A60</f>
        <v>Tímea</v>
      </c>
      <c r="G24" s="111" t="str">
        <f>'Pontozás + Készségek'!N60</f>
        <v/>
      </c>
      <c r="H24" s="111" t="str">
        <f>'Pontozás + Készségek'!P60</f>
        <v/>
      </c>
    </row>
    <row r="25" spans="1:8" x14ac:dyDescent="0.2">
      <c r="A25" s="169" t="s">
        <v>155</v>
      </c>
      <c r="B25" s="70" t="str">
        <f>IF(A25=Alapadatok!$A$2,$G$2,IF(A25=Alapadatok!$A$3,$G$3,IF(A25=Alapadatok!$A$4,$G$4,IF(A25=Alapadatok!$A$5,$G$5,IF(A25=Alapadatok!$A$6,$G$6,IF(A25=Alapadatok!$A$7,$G$7,IF(A25=Alapadatok!$A$8,$G$8,IF(A25=Alapadatok!$A$9,$G$9,IF(A25=Alapadatok!$A$10,$G$10,IF(A25=Alapadatok!$A$11,$G$11,IF(A25=Alapadatok!$A$12,$G$12,IF(A25=Alapadatok!$A$13,$G$13,IF(A25=Alapadatok!$A$14,$G$14,IF(A25=Alapadatok!$A$15,$G$15,IF(A25=Alapadatok!$A$16,$G$16,IF(A25=Alapadatok!$A$17,$G$17,IF(A25=Alapadatok!$A$18,$G$18,IF(A25=Alapadatok!$A$19,$G$19,IF(A25=Alapadatok!$A$20,$G$20,IF(A25=Alapadatok!$A$21,$G$21,IF(A25=Alapadatok!$A$22,$G$22,IF(A25=Alapadatok!$A$23,$G$23,IF(A25=Alapadatok!$A$24,$G$24,IF(A25=Alapadatok!$A$25,$G$25,IF(A25=Alapadatok!$A$26,$G$26,IF(A25=Alapadatok!$A$27,$G$27,IF(A25=Alapadatok!$A$28,$G$28,IF(A25=Alapadatok!$A$29,$G$29,""))))))))))))))))))))))))))))</f>
        <v/>
      </c>
      <c r="C25" s="70" t="str">
        <f>IF(A25=Alapadatok!$A$2,$H$2,IF(A25=Alapadatok!$A$3,$H$3,IF(A25=Alapadatok!$A$4,$H$4,IF(A25=Alapadatok!$A$5,$H$5,IF(A25=Alapadatok!$A$6,$H$6,IF(A25=Alapadatok!$A$7,$H$7,IF(A25=Alapadatok!$A$8,$H$8,IF(A25=Alapadatok!$A$9,$H$9,IF(A25=Alapadatok!$A$10,$H$10,IF(A25=Alapadatok!$A$11,$H$11,IF(A25=Alapadatok!$A$12,$H$12,IF(A25=Alapadatok!$A$13,$H$13,IF(A25=Alapadatok!$A$14,$H$14,IF(A25=Alapadatok!$A$15,$H$15,IF(A25=Alapadatok!$A$16,$H$16,IF(A25=Alapadatok!$A$17,$H$17,IF(A25=Alapadatok!$A$18,$H$18,IF(A25=Alapadatok!$A$19,$H$19,IF(A25=Alapadatok!$A$20,$H$20,IF(A25=Alapadatok!$A$21,$H$21,IF(A25=Alapadatok!$A$22,$H$22,IF(A25=Alapadatok!$A$23,$H$23,IF(A25=Alapadatok!$A$24,$H$24,IF(A25=Alapadatok!$A$25,$H$25,IF(A25=Alapadatok!$A$26,$H$26,IF(A25=Alapadatok!$A$27,$H$27,IF(A25=Alapadatok!$A$28,$H$28,IF(A25=Alapadatok!$A$29,$H$29,""))))))))))))))))))))))))))))</f>
        <v/>
      </c>
      <c r="F25" s="76" t="str">
        <f>'Pontozás + Készségek'!A61</f>
        <v>Ursula</v>
      </c>
      <c r="G25" s="111" t="str">
        <f>'Pontozás + Készségek'!N61</f>
        <v/>
      </c>
      <c r="H25" s="111" t="str">
        <f>'Pontozás + Készségek'!P61</f>
        <v/>
      </c>
    </row>
    <row r="26" spans="1:8" x14ac:dyDescent="0.2">
      <c r="A26" s="169" t="s">
        <v>168</v>
      </c>
      <c r="B26" s="70" t="str">
        <f>IF(A26=Alapadatok!$A$2,$G$2,IF(A26=Alapadatok!$A$3,$G$3,IF(A26=Alapadatok!$A$4,$G$4,IF(A26=Alapadatok!$A$5,$G$5,IF(A26=Alapadatok!$A$6,$G$6,IF(A26=Alapadatok!$A$7,$G$7,IF(A26=Alapadatok!$A$8,$G$8,IF(A26=Alapadatok!$A$9,$G$9,IF(A26=Alapadatok!$A$10,$G$10,IF(A26=Alapadatok!$A$11,$G$11,IF(A26=Alapadatok!$A$12,$G$12,IF(A26=Alapadatok!$A$13,$G$13,IF(A26=Alapadatok!$A$14,$G$14,IF(A26=Alapadatok!$A$15,$G$15,IF(A26=Alapadatok!$A$16,$G$16,IF(A26=Alapadatok!$A$17,$G$17,IF(A26=Alapadatok!$A$18,$G$18,IF(A26=Alapadatok!$A$19,$G$19,IF(A26=Alapadatok!$A$20,$G$20,IF(A26=Alapadatok!$A$21,$G$21,IF(A26=Alapadatok!$A$22,$G$22,IF(A26=Alapadatok!$A$23,$G$23,IF(A26=Alapadatok!$A$24,$G$24,IF(A26=Alapadatok!$A$25,$G$25,IF(A26=Alapadatok!$A$26,$G$26,IF(A26=Alapadatok!$A$27,$G$27,IF(A26=Alapadatok!$A$28,$G$28,IF(A26=Alapadatok!$A$29,$G$29,""))))))))))))))))))))))))))))</f>
        <v/>
      </c>
      <c r="C26" s="70" t="str">
        <f>IF(A26=Alapadatok!$A$2,$H$2,IF(A26=Alapadatok!$A$3,$H$3,IF(A26=Alapadatok!$A$4,$H$4,IF(A26=Alapadatok!$A$5,$H$5,IF(A26=Alapadatok!$A$6,$H$6,IF(A26=Alapadatok!$A$7,$H$7,IF(A26=Alapadatok!$A$8,$H$8,IF(A26=Alapadatok!$A$9,$H$9,IF(A26=Alapadatok!$A$10,$H$10,IF(A26=Alapadatok!$A$11,$H$11,IF(A26=Alapadatok!$A$12,$H$12,IF(A26=Alapadatok!$A$13,$H$13,IF(A26=Alapadatok!$A$14,$H$14,IF(A26=Alapadatok!$A$15,$H$15,IF(A26=Alapadatok!$A$16,$H$16,IF(A26=Alapadatok!$A$17,$H$17,IF(A26=Alapadatok!$A$18,$H$18,IF(A26=Alapadatok!$A$19,$H$19,IF(A26=Alapadatok!$A$20,$H$20,IF(A26=Alapadatok!$A$21,$H$21,IF(A26=Alapadatok!$A$22,$H$22,IF(A26=Alapadatok!$A$23,$H$23,IF(A26=Alapadatok!$A$24,$H$24,IF(A26=Alapadatok!$A$25,$H$25,IF(A26=Alapadatok!$A$26,$H$26,IF(A26=Alapadatok!$A$27,$H$27,IF(A26=Alapadatok!$A$28,$H$28,IF(A26=Alapadatok!$A$29,$H$29,""))))))))))))))))))))))))))))</f>
        <v/>
      </c>
      <c r="F26" s="76" t="str">
        <f>'Pontozás + Készségek'!A62</f>
        <v>Viktor</v>
      </c>
      <c r="G26" s="111" t="str">
        <f>'Pontozás + Készségek'!N62</f>
        <v/>
      </c>
      <c r="H26" s="111" t="str">
        <f>'Pontozás + Készségek'!P62</f>
        <v/>
      </c>
    </row>
    <row r="27" spans="1:8" x14ac:dyDescent="0.2">
      <c r="A27" s="169" t="s">
        <v>169</v>
      </c>
      <c r="B27" s="70" t="str">
        <f>IF(A27=Alapadatok!$A$2,$G$2,IF(A27=Alapadatok!$A$3,$G$3,IF(A27=Alapadatok!$A$4,$G$4,IF(A27=Alapadatok!$A$5,$G$5,IF(A27=Alapadatok!$A$6,$G$6,IF(A27=Alapadatok!$A$7,$G$7,IF(A27=Alapadatok!$A$8,$G$8,IF(A27=Alapadatok!$A$9,$G$9,IF(A27=Alapadatok!$A$10,$G$10,IF(A27=Alapadatok!$A$11,$G$11,IF(A27=Alapadatok!$A$12,$G$12,IF(A27=Alapadatok!$A$13,$G$13,IF(A27=Alapadatok!$A$14,$G$14,IF(A27=Alapadatok!$A$15,$G$15,IF(A27=Alapadatok!$A$16,$G$16,IF(A27=Alapadatok!$A$17,$G$17,IF(A27=Alapadatok!$A$18,$G$18,IF(A27=Alapadatok!$A$19,$G$19,IF(A27=Alapadatok!$A$20,$G$20,IF(A27=Alapadatok!$A$21,$G$21,IF(A27=Alapadatok!$A$22,$G$22,IF(A27=Alapadatok!$A$23,$G$23,IF(A27=Alapadatok!$A$24,$G$24,IF(A27=Alapadatok!$A$25,$G$25,IF(A27=Alapadatok!$A$26,$G$26,IF(A27=Alapadatok!$A$27,$G$27,IF(A27=Alapadatok!$A$28,$G$28,IF(A27=Alapadatok!$A$29,$G$29,""))))))))))))))))))))))))))))</f>
        <v/>
      </c>
      <c r="C27" s="70" t="str">
        <f>IF(A27=Alapadatok!$A$2,$H$2,IF(A27=Alapadatok!$A$3,$H$3,IF(A27=Alapadatok!$A$4,$H$4,IF(A27=Alapadatok!$A$5,$H$5,IF(A27=Alapadatok!$A$6,$H$6,IF(A27=Alapadatok!$A$7,$H$7,IF(A27=Alapadatok!$A$8,$H$8,IF(A27=Alapadatok!$A$9,$H$9,IF(A27=Alapadatok!$A$10,$H$10,IF(A27=Alapadatok!$A$11,$H$11,IF(A27=Alapadatok!$A$12,$H$12,IF(A27=Alapadatok!$A$13,$H$13,IF(A27=Alapadatok!$A$14,$H$14,IF(A27=Alapadatok!$A$15,$H$15,IF(A27=Alapadatok!$A$16,$H$16,IF(A27=Alapadatok!$A$17,$H$17,IF(A27=Alapadatok!$A$18,$H$18,IF(A27=Alapadatok!$A$19,$H$19,IF(A27=Alapadatok!$A$20,$H$20,IF(A27=Alapadatok!$A$21,$H$21,IF(A27=Alapadatok!$A$22,$H$22,IF(A27=Alapadatok!$A$23,$H$23,IF(A27=Alapadatok!$A$24,$H$24,IF(A27=Alapadatok!$A$25,$H$25,IF(A27=Alapadatok!$A$26,$H$26,IF(A27=Alapadatok!$A$27,$H$27,IF(A27=Alapadatok!$A$28,$H$28,IF(A27=Alapadatok!$A$29,$H$29,""))))))))))))))))))))))))))))</f>
        <v/>
      </c>
      <c r="F27" s="76" t="str">
        <f>'Pontozás + Készségek'!A63</f>
        <v>Xavér</v>
      </c>
      <c r="G27" s="111" t="str">
        <f>'Pontozás + Készségek'!N63</f>
        <v/>
      </c>
      <c r="H27" s="111" t="str">
        <f>'Pontozás + Készségek'!P63</f>
        <v/>
      </c>
    </row>
    <row r="28" spans="1:8" x14ac:dyDescent="0.2">
      <c r="A28" s="169" t="s">
        <v>170</v>
      </c>
      <c r="B28" s="70" t="str">
        <f>IF(A28=Alapadatok!$A$2,$G$2,IF(A28=Alapadatok!$A$3,$G$3,IF(A28=Alapadatok!$A$4,$G$4,IF(A28=Alapadatok!$A$5,$G$5,IF(A28=Alapadatok!$A$6,$G$6,IF(A28=Alapadatok!$A$7,$G$7,IF(A28=Alapadatok!$A$8,$G$8,IF(A28=Alapadatok!$A$9,$G$9,IF(A28=Alapadatok!$A$10,$G$10,IF(A28=Alapadatok!$A$11,$G$11,IF(A28=Alapadatok!$A$12,$G$12,IF(A28=Alapadatok!$A$13,$G$13,IF(A28=Alapadatok!$A$14,$G$14,IF(A28=Alapadatok!$A$15,$G$15,IF(A28=Alapadatok!$A$16,$G$16,IF(A28=Alapadatok!$A$17,$G$17,IF(A28=Alapadatok!$A$18,$G$18,IF(A28=Alapadatok!$A$19,$G$19,IF(A28=Alapadatok!$A$20,$G$20,IF(A28=Alapadatok!$A$21,$G$21,IF(A28=Alapadatok!$A$22,$G$22,IF(A28=Alapadatok!$A$23,$G$23,IF(A28=Alapadatok!$A$24,$G$24,IF(A28=Alapadatok!$A$25,$G$25,IF(A28=Alapadatok!$A$26,$G$26,IF(A28=Alapadatok!$A$27,$G$27,IF(A28=Alapadatok!$A$28,$G$28,IF(A28=Alapadatok!$A$29,$G$29,""))))))))))))))))))))))))))))</f>
        <v/>
      </c>
      <c r="C28" s="70" t="str">
        <f>IF(A28=Alapadatok!$A$2,$H$2,IF(A28=Alapadatok!$A$3,$H$3,IF(A28=Alapadatok!$A$4,$H$4,IF(A28=Alapadatok!$A$5,$H$5,IF(A28=Alapadatok!$A$6,$H$6,IF(A28=Alapadatok!$A$7,$H$7,IF(A28=Alapadatok!$A$8,$H$8,IF(A28=Alapadatok!$A$9,$H$9,IF(A28=Alapadatok!$A$10,$H$10,IF(A28=Alapadatok!$A$11,$H$11,IF(A28=Alapadatok!$A$12,$H$12,IF(A28=Alapadatok!$A$13,$H$13,IF(A28=Alapadatok!$A$14,$H$14,IF(A28=Alapadatok!$A$15,$H$15,IF(A28=Alapadatok!$A$16,$H$16,IF(A28=Alapadatok!$A$17,$H$17,IF(A28=Alapadatok!$A$18,$H$18,IF(A28=Alapadatok!$A$19,$H$19,IF(A28=Alapadatok!$A$20,$H$20,IF(A28=Alapadatok!$A$21,$H$21,IF(A28=Alapadatok!$A$22,$H$22,IF(A28=Alapadatok!$A$23,$H$23,IF(A28=Alapadatok!$A$24,$H$24,IF(A28=Alapadatok!$A$25,$H$25,IF(A28=Alapadatok!$A$26,$H$26,IF(A28=Alapadatok!$A$27,$H$27,IF(A28=Alapadatok!$A$28,$H$28,IF(A28=Alapadatok!$A$29,$H$29,""))))))))))))))))))))))))))))</f>
        <v/>
      </c>
      <c r="F28" s="76" t="str">
        <f>'Pontozás + Készségek'!A64</f>
        <v>Zita</v>
      </c>
      <c r="G28" s="111" t="str">
        <f>'Pontozás + Készségek'!N64</f>
        <v/>
      </c>
      <c r="H28" s="111" t="str">
        <f>'Pontozás + Készségek'!P64</f>
        <v/>
      </c>
    </row>
    <row r="29" spans="1:8" x14ac:dyDescent="0.2">
      <c r="A29" s="169" t="s">
        <v>171</v>
      </c>
      <c r="B29" s="70" t="str">
        <f>IF(A29=Alapadatok!$A$2,$G$2,IF(A29=Alapadatok!$A$3,$G$3,IF(A29=Alapadatok!$A$4,$G$4,IF(A29=Alapadatok!$A$5,$G$5,IF(A29=Alapadatok!$A$6,$G$6,IF(A29=Alapadatok!$A$7,$G$7,IF(A29=Alapadatok!$A$8,$G$8,IF(A29=Alapadatok!$A$9,$G$9,IF(A29=Alapadatok!$A$10,$G$10,IF(A29=Alapadatok!$A$11,$G$11,IF(A29=Alapadatok!$A$12,$G$12,IF(A29=Alapadatok!$A$13,$G$13,IF(A29=Alapadatok!$A$14,$G$14,IF(A29=Alapadatok!$A$15,$G$15,IF(A29=Alapadatok!$A$16,$G$16,IF(A29=Alapadatok!$A$17,$G$17,IF(A29=Alapadatok!$A$18,$G$18,IF(A29=Alapadatok!$A$19,$G$19,IF(A29=Alapadatok!$A$20,$G$20,IF(A29=Alapadatok!$A$21,$G$21,IF(A29=Alapadatok!$A$22,$G$22,IF(A29=Alapadatok!$A$23,$G$23,IF(A29=Alapadatok!$A$24,$G$24,IF(A29=Alapadatok!$A$25,$G$25,IF(A29=Alapadatok!$A$26,$G$26,IF(A29=Alapadatok!$A$27,$G$27,IF(A29=Alapadatok!$A$28,$G$28,IF(A29=Alapadatok!$A$29,$G$29,""))))))))))))))))))))))))))))</f>
        <v/>
      </c>
      <c r="C29" s="70" t="str">
        <f>IF(A29=Alapadatok!$A$2,$H$2,IF(A29=Alapadatok!$A$3,$H$3,IF(A29=Alapadatok!$A$4,$H$4,IF(A29=Alapadatok!$A$5,$H$5,IF(A29=Alapadatok!$A$6,$H$6,IF(A29=Alapadatok!$A$7,$H$7,IF(A29=Alapadatok!$A$8,$H$8,IF(A29=Alapadatok!$A$9,$H$9,IF(A29=Alapadatok!$A$10,$H$10,IF(A29=Alapadatok!$A$11,$H$11,IF(A29=Alapadatok!$A$12,$H$12,IF(A29=Alapadatok!$A$13,$H$13,IF(A29=Alapadatok!$A$14,$H$14,IF(A29=Alapadatok!$A$15,$H$15,IF(A29=Alapadatok!$A$16,$H$16,IF(A29=Alapadatok!$A$17,$H$17,IF(A29=Alapadatok!$A$18,$H$18,IF(A29=Alapadatok!$A$19,$H$19,IF(A29=Alapadatok!$A$20,$H$20,IF(A29=Alapadatok!$A$21,$H$21,IF(A29=Alapadatok!$A$22,$H$22,IF(A29=Alapadatok!$A$23,$H$23,IF(A29=Alapadatok!$A$24,$H$24,IF(A29=Alapadatok!$A$25,$H$25,IF(A29=Alapadatok!$A$26,$H$26,IF(A29=Alapadatok!$A$27,$H$27,IF(A29=Alapadatok!$A$28,$H$28,IF(A29=Alapadatok!$A$29,$H$29,""))))))))))))))))))))))))))))</f>
        <v/>
      </c>
      <c r="F29" s="76" t="str">
        <f>'Pontozás + Készségek'!A65</f>
        <v>Zsuzsa</v>
      </c>
      <c r="G29" s="111" t="str">
        <f>'Pontozás + Készségek'!N65</f>
        <v/>
      </c>
      <c r="H29" s="111" t="str">
        <f>'Pontozás + Készségek'!P65</f>
        <v/>
      </c>
    </row>
    <row r="30" spans="1:8" x14ac:dyDescent="0.2">
      <c r="F30" s="76" t="s">
        <v>76</v>
      </c>
    </row>
  </sheetData>
  <sheetProtection algorithmName="SHA-512" hashValue="I+k0LDyJvHIXqyC6ueSETL2rOLc5Kvjdrz+u5gs6t80mUOYpg4/Zipb566M8FRBFYuu9PsovBFYr3DGlE/nQrQ==" saltValue="mLPOHP0uQesSPymzgUgpfg==" spinCount="100000" sheet="1" objects="1" scenarios="1" sort="0" autoFilter="0"/>
  <protectedRanges>
    <protectedRange sqref="A2:A11" name="Tartomány1"/>
  </protectedRanges>
  <dataValidations count="1">
    <dataValidation type="list" allowBlank="1" showInputMessage="1" showErrorMessage="1" sqref="A2:A29" xr:uid="{00000000-0002-0000-0500-000000000000}">
      <formula1>$F$2:$F$30</formula1>
    </dataValidation>
  </dataValidations>
  <pageMargins left="0.7" right="0.7" top="0.75" bottom="0.75" header="0.3" footer="0.3"/>
  <pageSetup orientation="portrait" r:id="rId1"/>
  <ignoredErrors>
    <ignoredError sqref="A11:A29" calculatedColumn="1"/>
  </ignoredErrors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Munka7"/>
  <dimension ref="A1:AX30"/>
  <sheetViews>
    <sheetView topLeftCell="Z1" workbookViewId="0">
      <pane ySplit="1" topLeftCell="A2" activePane="bottomLeft" state="frozen"/>
      <selection pane="bottomLeft" activeCell="AC2" sqref="AC2"/>
    </sheetView>
  </sheetViews>
  <sheetFormatPr baseColWidth="10" defaultColWidth="8.83203125" defaultRowHeight="15" x14ac:dyDescent="0.2"/>
  <cols>
    <col min="1" max="1" width="11.5" style="76" hidden="1" customWidth="1"/>
    <col min="2" max="2" width="15.6640625" style="76" hidden="1" customWidth="1"/>
    <col min="3" max="3" width="21.83203125" style="76" hidden="1" customWidth="1"/>
    <col min="4" max="4" width="18.33203125" style="76" hidden="1" customWidth="1"/>
    <col min="5" max="5" width="27.83203125" style="76" hidden="1" customWidth="1"/>
    <col min="6" max="6" width="29.1640625" style="76" hidden="1" customWidth="1"/>
    <col min="7" max="7" width="29.5" style="76" hidden="1" customWidth="1"/>
    <col min="8" max="8" width="30.1640625" style="76" hidden="1" customWidth="1"/>
    <col min="9" max="9" width="31.5" style="76" hidden="1" customWidth="1"/>
    <col min="10" max="10" width="31.6640625" style="76" hidden="1" customWidth="1"/>
    <col min="11" max="12" width="23.5" style="76" hidden="1" customWidth="1"/>
    <col min="13" max="13" width="26.1640625" style="76" hidden="1" customWidth="1"/>
    <col min="14" max="14" width="25.1640625" style="76" hidden="1" customWidth="1"/>
    <col min="15" max="16" width="9.1640625" style="76" hidden="1" customWidth="1"/>
    <col min="17" max="17" width="9.5" style="76" hidden="1" customWidth="1"/>
    <col min="18" max="18" width="8.5" style="76" hidden="1" customWidth="1"/>
    <col min="19" max="19" width="26.33203125" style="76" hidden="1" customWidth="1"/>
    <col min="20" max="20" width="20.1640625" style="76" hidden="1" customWidth="1"/>
    <col min="21" max="21" width="20.6640625" style="76" hidden="1" customWidth="1"/>
    <col min="22" max="22" width="36.83203125" style="76" hidden="1" customWidth="1"/>
    <col min="23" max="23" width="13.6640625" style="76" hidden="1" customWidth="1"/>
    <col min="24" max="24" width="11" style="76" hidden="1" customWidth="1"/>
    <col min="25" max="25" width="13.1640625" style="76" hidden="1" customWidth="1"/>
    <col min="26" max="26" width="19.5" style="76" bestFit="1" customWidth="1"/>
    <col min="27" max="27" width="8.5" style="76" customWidth="1"/>
    <col min="28" max="28" width="17.33203125" style="76" bestFit="1" customWidth="1"/>
    <col min="29" max="29" width="13.6640625" style="76" bestFit="1" customWidth="1"/>
    <col min="30" max="30" width="23.33203125" style="76" bestFit="1" customWidth="1"/>
    <col min="31" max="31" width="24.5" style="76" bestFit="1" customWidth="1"/>
    <col min="32" max="32" width="24.83203125" style="76" bestFit="1" customWidth="1"/>
    <col min="33" max="33" width="25.5" style="76" bestFit="1" customWidth="1"/>
    <col min="34" max="34" width="26.83203125" style="76" bestFit="1" customWidth="1"/>
    <col min="35" max="35" width="27.1640625" style="76" bestFit="1" customWidth="1"/>
    <col min="36" max="36" width="19" style="76" bestFit="1" customWidth="1"/>
    <col min="37" max="37" width="19" style="76" customWidth="1"/>
    <col min="38" max="38" width="21.5" style="76" bestFit="1" customWidth="1"/>
    <col min="39" max="39" width="20.5" style="76" bestFit="1" customWidth="1"/>
    <col min="40" max="40" width="7.33203125" style="76" customWidth="1"/>
    <col min="41" max="42" width="7.1640625" style="76" customWidth="1"/>
    <col min="43" max="43" width="8.83203125" style="76"/>
    <col min="44" max="44" width="21.6640625" style="76" bestFit="1" customWidth="1"/>
    <col min="45" max="45" width="15.5" style="76" bestFit="1" customWidth="1"/>
    <col min="46" max="46" width="16.1640625" style="76" bestFit="1" customWidth="1"/>
    <col min="47" max="47" width="32.33203125" style="76" bestFit="1" customWidth="1"/>
    <col min="48" max="48" width="9.1640625" style="76" bestFit="1" customWidth="1"/>
    <col min="49" max="49" width="8.33203125" style="76" customWidth="1"/>
    <col min="50" max="50" width="10.5" style="76" customWidth="1"/>
    <col min="51" max="16384" width="8.83203125" style="76"/>
  </cols>
  <sheetData>
    <row r="1" spans="1:50" s="73" customFormat="1" ht="16" thickBot="1" x14ac:dyDescent="0.25">
      <c r="A1" s="114" t="s">
        <v>1</v>
      </c>
      <c r="B1" s="114" t="s">
        <v>3</v>
      </c>
      <c r="C1" s="114" t="s">
        <v>4</v>
      </c>
      <c r="D1" s="114" t="s">
        <v>5</v>
      </c>
      <c r="E1" s="114" t="s">
        <v>104</v>
      </c>
      <c r="F1" s="114" t="s">
        <v>105</v>
      </c>
      <c r="G1" s="114" t="s">
        <v>106</v>
      </c>
      <c r="H1" s="114" t="s">
        <v>96</v>
      </c>
      <c r="I1" s="114" t="s">
        <v>97</v>
      </c>
      <c r="J1" s="114" t="s">
        <v>98</v>
      </c>
      <c r="K1" s="115" t="s">
        <v>140</v>
      </c>
      <c r="L1" s="115" t="s">
        <v>89</v>
      </c>
      <c r="M1" s="115" t="s">
        <v>143</v>
      </c>
      <c r="N1" s="115" t="s">
        <v>122</v>
      </c>
      <c r="O1" s="115" t="s">
        <v>6</v>
      </c>
      <c r="P1" s="115" t="s">
        <v>0</v>
      </c>
      <c r="Q1" s="115" t="s">
        <v>109</v>
      </c>
      <c r="R1" s="115" t="s">
        <v>10</v>
      </c>
      <c r="S1" s="115" t="s">
        <v>115</v>
      </c>
      <c r="T1" s="116" t="s">
        <v>11</v>
      </c>
      <c r="U1" s="115" t="s">
        <v>12</v>
      </c>
      <c r="V1" s="115" t="s">
        <v>113</v>
      </c>
      <c r="W1" s="115" t="s">
        <v>126</v>
      </c>
      <c r="X1" s="115" t="s">
        <v>79</v>
      </c>
      <c r="Y1" s="115" t="s">
        <v>80</v>
      </c>
      <c r="Z1" s="128" t="s">
        <v>81</v>
      </c>
      <c r="AA1" s="124" t="s">
        <v>84</v>
      </c>
      <c r="AB1" s="124" t="s">
        <v>4</v>
      </c>
      <c r="AC1" s="124" t="s">
        <v>5</v>
      </c>
      <c r="AD1" s="124" t="s">
        <v>104</v>
      </c>
      <c r="AE1" s="124" t="s">
        <v>105</v>
      </c>
      <c r="AF1" s="124" t="s">
        <v>106</v>
      </c>
      <c r="AG1" s="124" t="s">
        <v>96</v>
      </c>
      <c r="AH1" s="124" t="s">
        <v>97</v>
      </c>
      <c r="AI1" s="124" t="s">
        <v>98</v>
      </c>
      <c r="AJ1" s="125" t="s">
        <v>140</v>
      </c>
      <c r="AK1" s="125" t="s">
        <v>89</v>
      </c>
      <c r="AL1" s="125" t="s">
        <v>143</v>
      </c>
      <c r="AM1" s="125" t="s">
        <v>122</v>
      </c>
      <c r="AN1" s="125" t="s">
        <v>6</v>
      </c>
      <c r="AO1" s="125" t="s">
        <v>0</v>
      </c>
      <c r="AP1" s="125" t="s">
        <v>109</v>
      </c>
      <c r="AQ1" s="125" t="s">
        <v>10</v>
      </c>
      <c r="AR1" s="125" t="s">
        <v>115</v>
      </c>
      <c r="AS1" s="126" t="s">
        <v>11</v>
      </c>
      <c r="AT1" s="125" t="s">
        <v>12</v>
      </c>
      <c r="AU1" s="125" t="s">
        <v>113</v>
      </c>
      <c r="AV1" s="125" t="s">
        <v>109</v>
      </c>
      <c r="AW1" s="125" t="s">
        <v>79</v>
      </c>
      <c r="AX1" s="127" t="s">
        <v>80</v>
      </c>
    </row>
    <row r="2" spans="1:50" ht="16" thickTop="1" x14ac:dyDescent="0.2">
      <c r="A2" s="117" t="str">
        <f>'Pontozás + Készségek'!A38</f>
        <v>K.Z.</v>
      </c>
      <c r="B2" s="118">
        <f>Table2462[[#This Row],[VO2max]]</f>
        <v>1</v>
      </c>
      <c r="C2" s="119">
        <f>Table2462[[#This Row],[Max. fekvőtámasz]]</f>
        <v>1</v>
      </c>
      <c r="D2" s="118">
        <f>Table2462[[#This Row],[Max. guggolás]]</f>
        <v>5</v>
      </c>
      <c r="E2" s="119">
        <f>Table2462[[#This Row],[3RM Padon nyomás (bal)]]</f>
        <v>4</v>
      </c>
      <c r="F2" s="119">
        <f>Table2462[[#This Row],[3RM Padon nyomás (jobb)]]</f>
        <v>4</v>
      </c>
      <c r="G2" s="119">
        <f>Table2462[[#This Row],[3RM Padon nyomás (össz.)]]</f>
        <v>4</v>
      </c>
      <c r="H2" s="118">
        <f>Table2462[[#This Row],[3RM Egylábas deadlift (bal)]]</f>
        <v>1</v>
      </c>
      <c r="I2" s="119">
        <f>Table2462[[#This Row],[3RM Egylábas deadlift (jobb)]]</f>
        <v>1</v>
      </c>
      <c r="J2" s="118">
        <f>Table2462[[#This Row],[3RM Egylábas deadlift (össz.)]]</f>
        <v>1</v>
      </c>
      <c r="K2" s="118">
        <f>Table2462[[#This Row],[Súlypontemelkedés]]</f>
        <v>5</v>
      </c>
      <c r="L2" s="118">
        <f>Table2462[[#This Row],[10 mp fekvőtámasz]]</f>
        <v>1</v>
      </c>
      <c r="M2" s="118">
        <f>Table2462[[#This Row],[3x Súlypontemelkedés]]</f>
        <v>5</v>
      </c>
      <c r="N2" s="118">
        <f>Table2462[[#This Row],[3x 10 mp fekvőtámasz]]</f>
        <v>2</v>
      </c>
      <c r="O2" s="118">
        <f>Table2462[[#This Row],[RHR]]</f>
        <v>2</v>
      </c>
      <c r="P2" s="119">
        <f>Table2462[[#This Row],[HRR]]</f>
        <v>1</v>
      </c>
      <c r="Q2" s="119">
        <f>Table2462[[#This Row],[FMS]]</f>
        <v>2</v>
      </c>
      <c r="R2" s="120">
        <f>'Pontozás + Készségek'!C38</f>
        <v>2.5</v>
      </c>
      <c r="S2" s="121">
        <f>'Pontozás + Készségek'!E38</f>
        <v>1.3333333333333333</v>
      </c>
      <c r="T2" s="121">
        <f>'Pontozás + Készségek'!G38</f>
        <v>3</v>
      </c>
      <c r="U2" s="121">
        <f>'Pontozás + Készségek'!I38</f>
        <v>3</v>
      </c>
      <c r="V2" s="121">
        <f>'Pontozás + Készségek'!K38</f>
        <v>3.5</v>
      </c>
      <c r="W2" s="121">
        <f>'Pontozás + Készségek'!L38</f>
        <v>2</v>
      </c>
      <c r="X2" s="121">
        <f>'Pontozás + Készségek'!N38</f>
        <v>1</v>
      </c>
      <c r="Y2" s="121">
        <f>'Pontozás + Készségek'!P38</f>
        <v>3</v>
      </c>
      <c r="Z2" s="122" t="s">
        <v>221</v>
      </c>
      <c r="AA2" s="22">
        <f>IF($Z$2=Alapadatok!$A$2,B$2,IF($Z$2=Alapadatok!$A$3,B$3,IF($Z$2=Alapadatok!$A$4,B$4,IF($Z$2=Alapadatok!$A$5,B$5,IF($Z$2=Alapadatok!$A$6,B$6,IF($Z$2=Alapadatok!$A$7,B$7,IF($Z$2=Alapadatok!$A$8,B$8,IF($Z$2=Alapadatok!$A$9,B$9,IF($Z$2=Alapadatok!$A$10,B$10,IF($Z$2=Alapadatok!$A$11,B$11,IF($Z$2=Alapadatok!$A$12,B$12,IF($Z$2=Alapadatok!$A$13,B$13,IF($Z$2=Alapadatok!$A$14,B$14,IF($Z$2=Alapadatok!$A$15,B$15,IF($Z$2=Alapadatok!$A$16,B$16,IF($Z$2=Alapadatok!$A$17,B$17,IF($Z$2=Alapadatok!$A$18,B$18,IF($Z$2=Alapadatok!$A$19,B$19,IF($Z$2=Alapadatok!$A$20,B$20,IF($Z$2=Alapadatok!$A$21,B$21,IF($Z$2=Alapadatok!$A$22,B$22,IF($Z$2=Alapadatok!$A$23,B$23,IF($Z$2=Alapadatok!$A$24,B$24,IF($Z$2=Alapadatok!$A$25,B$25,IF($Z$2=Alapadatok!$A$26,B$26,IF($Z$2=Alapadatok!$A$27,B$27,IF($Z$2=Alapadatok!$A$28,B$28,IF($Z$2=Alapadatok!$A$29,B$29,""))))))))))))))))))))))))))))</f>
        <v>2</v>
      </c>
      <c r="AB2" s="22">
        <f>IF($Z$2=Alapadatok!$A$2,C$2,IF($Z$2=Alapadatok!$A$3,C$3,IF($Z$2=Alapadatok!$A$4,C$4,IF($Z$2=Alapadatok!$A$5,C$5,IF($Z$2=Alapadatok!$A$6,C$6,IF($Z$2=Alapadatok!$A$7,C$7,IF($Z$2=Alapadatok!$A$8,C$8,IF($Z$2=Alapadatok!$A$9,C$9,IF($Z$2=Alapadatok!$A$10,C$10,IF($Z$2=Alapadatok!$A$11,C$11,IF($Z$2=Alapadatok!$A$12,C$12,IF($Z$2=Alapadatok!$A$13,C$13,IF($Z$2=Alapadatok!$A$14,C$14,IF($Z$2=Alapadatok!$A$15,C$15,IF($Z$2=Alapadatok!$A$16,C$16,IF($Z$2=Alapadatok!$A$17,C$17,IF($Z$2=Alapadatok!$A$18,C$18,IF($Z$2=Alapadatok!$A$19,C$19,IF($Z$2=Alapadatok!$A$20,C$20,IF($Z$2=Alapadatok!$A$21,C$21,IF($Z$2=Alapadatok!$A$22,C$22,IF($Z$2=Alapadatok!$A$23,C$23,IF($Z$2=Alapadatok!$A$24,C$24,IF($Z$2=Alapadatok!$A$25,C$25,IF($Z$2=Alapadatok!$A$26,C$26,IF($Z$2=Alapadatok!$A$27,C$27,IF($Z$2=Alapadatok!$A$28,C$28,IF($Z$2=Alapadatok!$A$29,C$29,""))))))))))))))))))))))))))))</f>
        <v>2</v>
      </c>
      <c r="AC2" s="22">
        <f>IF($Z$2=Alapadatok!$A$2,D$2,IF($Z$2=Alapadatok!$A$3,D$3,IF($Z$2=Alapadatok!$A$4,D$4,IF($Z$2=Alapadatok!$A$5,D$5,IF($Z$2=Alapadatok!$A$6,D$6,IF($Z$2=Alapadatok!$A$7,D$7,IF($Z$2=Alapadatok!$A$8,D$8,IF($Z$2=Alapadatok!$A$9,D$9,IF($Z$2=Alapadatok!$A$10,D$10,IF($Z$2=Alapadatok!$A$11,D$11,IF($Z$2=Alapadatok!$A$12,D$12,IF($Z$2=Alapadatok!$A$13,D$13,IF($Z$2=Alapadatok!$A$14,D$14,IF($Z$2=Alapadatok!$A$15,D$15,IF($Z$2=Alapadatok!$A$16,D$16,IF($Z$2=Alapadatok!$A$17,D$17,IF($Z$2=Alapadatok!$A$18,D$18,IF($Z$2=Alapadatok!$A$19,D$19,IF($Z$2=Alapadatok!$A$20,D$20,IF($Z$2=Alapadatok!$A$21,D$21,IF($Z$2=Alapadatok!$A$22,D$22,IF($Z$2=Alapadatok!$A$23,D$23,IF($Z$2=Alapadatok!$A$24,D$24,IF($Z$2=Alapadatok!$A$25,D$25,IF($Z$2=Alapadatok!$A$26,D$26,IF($Z$2=Alapadatok!$A$27,D$27,IF($Z$2=Alapadatok!$A$28,D$28,IF($Z$2=Alapadatok!$A$29,D$29,""))))))))))))))))))))))))))))</f>
        <v>5</v>
      </c>
      <c r="AD2" s="22">
        <f>IF($Z$2=Alapadatok!$A$2,E$2,IF($Z$2=Alapadatok!$A$3,E$3,IF($Z$2=Alapadatok!$A$4,E$4,IF($Z$2=Alapadatok!$A$5,E$5,IF($Z$2=Alapadatok!$A$6,E$6,IF($Z$2=Alapadatok!$A$7,E$7,IF($Z$2=Alapadatok!$A$8,E$8,IF($Z$2=Alapadatok!$A$9,E$9,IF($Z$2=Alapadatok!$A$10,E$10,IF($Z$2=Alapadatok!$A$11,E$11,IF($Z$2=Alapadatok!$A$12,E$12,IF($Z$2=Alapadatok!$A$13,E$13,IF($Z$2=Alapadatok!$A$14,E$14,IF($Z$2=Alapadatok!$A$15,E$15,IF($Z$2=Alapadatok!$A$16,E$16,IF($Z$2=Alapadatok!$A$17,E$17,IF($Z$2=Alapadatok!$A$18,E$18,IF($Z$2=Alapadatok!$A$19,E$19,IF($Z$2=Alapadatok!$A$20,E$20,IF($Z$2=Alapadatok!$A$21,E$21,IF($Z$2=Alapadatok!$A$22,E$22,IF($Z$2=Alapadatok!$A$23,E$23,IF($Z$2=Alapadatok!$A$24,E$24,IF($Z$2=Alapadatok!$A$25,E$25,IF($Z$2=Alapadatok!$A$26,E$26,IF($Z$2=Alapadatok!$A$27,E$27,IF($Z$2=Alapadatok!$A$28,E$28,IF($Z$2=Alapadatok!$A$29,E$29,""))))))))))))))))))))))))))))</f>
        <v>5</v>
      </c>
      <c r="AE2" s="22">
        <f>IF($Z$2=Alapadatok!$A$2,F$2,IF($Z$2=Alapadatok!$A$3,F$3,IF($Z$2=Alapadatok!$A$4,F$4,IF($Z$2=Alapadatok!$A$5,F$5,IF($Z$2=Alapadatok!$A$6,F$6,IF($Z$2=Alapadatok!$A$7,F$7,IF($Z$2=Alapadatok!$A$8,F$8,IF($Z$2=Alapadatok!$A$9,F$9,IF($Z$2=Alapadatok!$A$10,F$10,IF($Z$2=Alapadatok!$A$11,F$11,IF($Z$2=Alapadatok!$A$12,F$12,IF($Z$2=Alapadatok!$A$13,F$13,IF($Z$2=Alapadatok!$A$14,F$14,IF($Z$2=Alapadatok!$A$15,F$15,IF($Z$2=Alapadatok!$A$16,F$16,IF($Z$2=Alapadatok!$A$17,F$17,IF($Z$2=Alapadatok!$A$18,F$18,IF($Z$2=Alapadatok!$A$19,F$19,IF($Z$2=Alapadatok!$A$20,F$20,IF($Z$2=Alapadatok!$A$21,F$21,IF($Z$2=Alapadatok!$A$22,F$22,IF($Z$2=Alapadatok!$A$23,F$23,IF($Z$2=Alapadatok!$A$24,F$24,IF($Z$2=Alapadatok!$A$25,F$25,IF($Z$2=Alapadatok!$A$26,F$26,IF($Z$2=Alapadatok!$A$27,F$27,IF($Z$2=Alapadatok!$A$28,F$28,IF($Z$2=Alapadatok!$A$29,F$29,""))))))))))))))))))))))))))))</f>
        <v>5</v>
      </c>
      <c r="AF2" s="22">
        <f>IF($Z$2=Alapadatok!$A$2,G$2,IF($Z$2=Alapadatok!$A$3,G$3,IF($Z$2=Alapadatok!$A$4,G$4,IF($Z$2=Alapadatok!$A$5,G$5,IF($Z$2=Alapadatok!$A$6,G$6,IF($Z$2=Alapadatok!$A$7,G$7,IF($Z$2=Alapadatok!$A$8,G$8,IF($Z$2=Alapadatok!$A$9,G$9,IF($Z$2=Alapadatok!$A$10,G$10,IF($Z$2=Alapadatok!$A$11,G$11,IF($Z$2=Alapadatok!$A$12,G$12,IF($Z$2=Alapadatok!$A$13,G$13,IF($Z$2=Alapadatok!$A$14,G$14,IF($Z$2=Alapadatok!$A$15,G$15,IF($Z$2=Alapadatok!$A$16,G$16,IF($Z$2=Alapadatok!$A$17,G$17,IF($Z$2=Alapadatok!$A$18,G$18,IF($Z$2=Alapadatok!$A$19,G$19,IF($Z$2=Alapadatok!$A$20,G$20,IF($Z$2=Alapadatok!$A$21,G$21,IF($Z$2=Alapadatok!$A$22,G$22,IF($Z$2=Alapadatok!$A$23,G$23,IF($Z$2=Alapadatok!$A$24,G$24,IF($Z$2=Alapadatok!$A$25,G$25,IF($Z$2=Alapadatok!$A$26,G$26,IF($Z$2=Alapadatok!$A$27,G$27,IF($Z$2=Alapadatok!$A$28,G$28,IF($Z$2=Alapadatok!$A$29,G$29,""))))))))))))))))))))))))))))</f>
        <v>5</v>
      </c>
      <c r="AG2" s="22">
        <f>IF($Z$2=Alapadatok!$A$2,H$2,IF($Z$2=Alapadatok!$A$3,H$3,IF($Z$2=Alapadatok!$A$4,H$4,IF($Z$2=Alapadatok!$A$5,H$5,IF($Z$2=Alapadatok!$A$6,H$6,IF($Z$2=Alapadatok!$A$7,H$7,IF($Z$2=Alapadatok!$A$8,H$8,IF($Z$2=Alapadatok!$A$9,H$9,IF($Z$2=Alapadatok!$A$10,H$10,IF($Z$2=Alapadatok!$A$11,H$11,IF($Z$2=Alapadatok!$A$12,H$12,IF($Z$2=Alapadatok!$A$13,H$13,IF($Z$2=Alapadatok!$A$14,H$14,IF($Z$2=Alapadatok!$A$15,H$15,IF($Z$2=Alapadatok!$A$16,H$16,IF($Z$2=Alapadatok!$A$17,H$17,IF($Z$2=Alapadatok!$A$18,H$18,IF($Z$2=Alapadatok!$A$19,H$19,IF($Z$2=Alapadatok!$A$20,H$20,IF($Z$2=Alapadatok!$A$21,H$21,IF($Z$2=Alapadatok!$A$22,H$22,IF($Z$2=Alapadatok!$A$23,H$23,IF($Z$2=Alapadatok!$A$24,H$24,IF($Z$2=Alapadatok!$A$25,H$25,IF($Z$2=Alapadatok!$A$26,H$26,IF($Z$2=Alapadatok!$A$27,H$27,IF($Z$2=Alapadatok!$A$28,H$28,IF($Z$2=Alapadatok!$A$29,H$29,""))))))))))))))))))))))))))))</f>
        <v>1</v>
      </c>
      <c r="AH2" s="22">
        <f>IF($Z$2=Alapadatok!$A$2,I$2,IF($Z$2=Alapadatok!$A$3,I$3,IF($Z$2=Alapadatok!$A$4,I$4,IF($Z$2=Alapadatok!$A$5,I$5,IF($Z$2=Alapadatok!$A$6,I$6,IF($Z$2=Alapadatok!$A$7,I$7,IF($Z$2=Alapadatok!$A$8,I$8,IF($Z$2=Alapadatok!$A$9,I$9,IF($Z$2=Alapadatok!$A$10,I$10,IF($Z$2=Alapadatok!$A$11,I$11,IF($Z$2=Alapadatok!$A$12,I$12,IF($Z$2=Alapadatok!$A$13,I$13,IF($Z$2=Alapadatok!$A$14,I$14,IF($Z$2=Alapadatok!$A$15,I$15,IF($Z$2=Alapadatok!$A$16,I$16,IF($Z$2=Alapadatok!$A$17,I$17,IF($Z$2=Alapadatok!$A$18,I$18,IF($Z$2=Alapadatok!$A$19,I$19,IF($Z$2=Alapadatok!$A$20,I$20,IF($Z$2=Alapadatok!$A$21,I$21,IF($Z$2=Alapadatok!$A$22,I$22,IF($Z$2=Alapadatok!$A$23,I$23,IF($Z$2=Alapadatok!$A$24,I$24,IF($Z$2=Alapadatok!$A$25,I$25,IF($Z$2=Alapadatok!$A$26,I$26,IF($Z$2=Alapadatok!$A$27,I$27,IF($Z$2=Alapadatok!$A$28,I$28,IF($Z$2=Alapadatok!$A$29,I$29,""))))))))))))))))))))))))))))</f>
        <v>1</v>
      </c>
      <c r="AI2" s="22">
        <f>IF($Z$2=Alapadatok!$A$2,J$2,IF($Z$2=Alapadatok!$A$3,J$3,IF($Z$2=Alapadatok!$A$4,J$4,IF($Z$2=Alapadatok!$A$5,J$5,IF($Z$2=Alapadatok!$A$6,J$6,IF($Z$2=Alapadatok!$A$7,J$7,IF($Z$2=Alapadatok!$A$8,J$8,IF($Z$2=Alapadatok!$A$9,J$9,IF($Z$2=Alapadatok!$A$10,J$10,IF($Z$2=Alapadatok!$A$11,J$11,IF($Z$2=Alapadatok!$A$12,J$12,IF($Z$2=Alapadatok!$A$13,J$13,IF($Z$2=Alapadatok!$A$14,J$14,IF($Z$2=Alapadatok!$A$15,J$15,IF($Z$2=Alapadatok!$A$16,J$16,IF($Z$2=Alapadatok!$A$17,J$17,IF($Z$2=Alapadatok!$A$18,J$18,IF($Z$2=Alapadatok!$A$19,J$19,IF($Z$2=Alapadatok!$A$20,J$20,IF($Z$2=Alapadatok!$A$21,J$21,IF($Z$2=Alapadatok!$A$22,J$22,IF($Z$2=Alapadatok!$A$23,J$23,IF($Z$2=Alapadatok!$A$24,J$24,IF($Z$2=Alapadatok!$A$25,J$25,IF($Z$2=Alapadatok!$A$26,J$26,IF($Z$2=Alapadatok!$A$27,J$27,IF($Z$2=Alapadatok!$A$28,J$28,IF($Z$2=Alapadatok!$A$29,J$29,""))))))))))))))))))))))))))))</f>
        <v>1</v>
      </c>
      <c r="AJ2" s="22">
        <f>IF($Z$2=Alapadatok!$A$2,K$2,IF($Z$2=Alapadatok!$A$3,K$3,IF($Z$2=Alapadatok!$A$4,K$4,IF($Z$2=Alapadatok!$A$5,K$5,IF($Z$2=Alapadatok!$A$6,K$6,IF($Z$2=Alapadatok!$A$7,K$7,IF($Z$2=Alapadatok!$A$8,K$8,IF($Z$2=Alapadatok!$A$9,K$9,IF($Z$2=Alapadatok!$A$10,K$10,IF($Z$2=Alapadatok!$A$11,K$11,IF($Z$2=Alapadatok!$A$12,K$12,IF($Z$2=Alapadatok!$A$13,K$13,IF($Z$2=Alapadatok!$A$14,K$14,IF($Z$2=Alapadatok!$A$15,K$15,IF($Z$2=Alapadatok!$A$16,K$16,IF($Z$2=Alapadatok!$A$17,K$17,IF($Z$2=Alapadatok!$A$18,K$18,IF($Z$2=Alapadatok!$A$19,K$19,IF($Z$2=Alapadatok!$A$20,K$20,IF($Z$2=Alapadatok!$A$21,K$21,IF($Z$2=Alapadatok!$A$22,K$22,IF($Z$2=Alapadatok!$A$23,K$23,IF($Z$2=Alapadatok!$A$24,K$24,IF($Z$2=Alapadatok!$A$25,K$25,IF($Z$2=Alapadatok!$A$26,K$26,IF($Z$2=Alapadatok!$A$27,K$27,IF($Z$2=Alapadatok!$A$28,K$28,IF($Z$2=Alapadatok!$A$29,K$29,""))))))))))))))))))))))))))))</f>
        <v>3</v>
      </c>
      <c r="AK2" s="22">
        <f>IF($Z$2=Alapadatok!$A$2,L$2,IF($Z$2=Alapadatok!$A$3,L$3,IF($Z$2=Alapadatok!$A$4,L$4,IF($Z$2=Alapadatok!$A$5,L$5,IF($Z$2=Alapadatok!$A$6,L$6,IF($Z$2=Alapadatok!$A$7,L$7,IF($Z$2=Alapadatok!$A$8,L$8,IF($Z$2=Alapadatok!$A$9,L$9,IF($Z$2=Alapadatok!$A$10,L$10,IF($Z$2=Alapadatok!$A$11,L$11,IF($Z$2=Alapadatok!$A$12,L$12,IF($Z$2=Alapadatok!$A$13,L$13,IF($Z$2=Alapadatok!$A$14,L$14,IF($Z$2=Alapadatok!$A$15,L$15,IF($Z$2=Alapadatok!$A$16,L$16,IF($Z$2=Alapadatok!$A$17,L$17,IF($Z$2=Alapadatok!$A$18,L$18,IF($Z$2=Alapadatok!$A$19,L$19,IF($Z$2=Alapadatok!$A$20,L$20,IF($Z$2=Alapadatok!$A$21,L$21,IF($Z$2=Alapadatok!$A$22,L$22,IF($Z$2=Alapadatok!$A$23,L$23,IF($Z$2=Alapadatok!$A$24,L$24,IF($Z$2=Alapadatok!$A$25,L$25,IF($Z$2=Alapadatok!$A$26,L$26,IF($Z$2=Alapadatok!$A$27,L$27,IF($Z$2=Alapadatok!$A$28,L$28,IF($Z$2=Alapadatok!$A$29,L$29,""))))))))))))))))))))))))))))</f>
        <v>2</v>
      </c>
      <c r="AL2" s="22">
        <f>IF($Z$2=Alapadatok!$A$2,M$2,IF($Z$2=Alapadatok!$A$3,M$3,IF($Z$2=Alapadatok!$A$4,M$4,IF($Z$2=Alapadatok!$A$5,M$5,IF($Z$2=Alapadatok!$A$6,M$6,IF($Z$2=Alapadatok!$A$7,M$7,IF($Z$2=Alapadatok!$A$8,M$8,IF($Z$2=Alapadatok!$A$9,M$9,IF($Z$2=Alapadatok!$A$10,M$10,IF($Z$2=Alapadatok!$A$11,M$11,IF($Z$2=Alapadatok!$A$12,M$12,IF($Z$2=Alapadatok!$A$13,M$13,IF($Z$2=Alapadatok!$A$14,M$14,IF($Z$2=Alapadatok!$A$15,M$15,IF($Z$2=Alapadatok!$A$16,M$16,IF($Z$2=Alapadatok!$A$17,M$17,IF($Z$2=Alapadatok!$A$18,M$18,IF($Z$2=Alapadatok!$A$19,M$19,IF($Z$2=Alapadatok!$A$20,M$20,IF($Z$2=Alapadatok!$A$21,M$21,IF($Z$2=Alapadatok!$A$22,M$22,IF($Z$2=Alapadatok!$A$23,M$23,IF($Z$2=Alapadatok!$A$24,M$24,IF($Z$2=Alapadatok!$A$25,M$25,IF($Z$2=Alapadatok!$A$26,M$26,IF($Z$2=Alapadatok!$A$27,M$27,IF($Z$2=Alapadatok!$A$28,M$28,IF($Z$2=Alapadatok!$A$29,M$29,""))))))))))))))))))))))))))))</f>
        <v>4</v>
      </c>
      <c r="AM2" s="22">
        <f>IF($Z$2=Alapadatok!$A$2,N$2,IF($Z$2=Alapadatok!$A$3,N$3,IF($Z$2=Alapadatok!$A$4,N$4,IF($Z$2=Alapadatok!$A$5,N$5,IF($Z$2=Alapadatok!$A$6,N$6,IF($Z$2=Alapadatok!$A$7,N$7,IF($Z$2=Alapadatok!$A$8,N$8,IF($Z$2=Alapadatok!$A$9,N$9,IF($Z$2=Alapadatok!$A$10,N$10,IF($Z$2=Alapadatok!$A$11,N$11,IF($Z$2=Alapadatok!$A$12,N$12,IF($Z$2=Alapadatok!$A$13,N$13,IF($Z$2=Alapadatok!$A$14,N$14,IF($Z$2=Alapadatok!$A$15,N$15,IF($Z$2=Alapadatok!$A$16,N$16,IF($Z$2=Alapadatok!$A$17,N$17,IF($Z$2=Alapadatok!$A$18,N$18,IF($Z$2=Alapadatok!$A$19,N$19,IF($Z$2=Alapadatok!$A$20,N$20,IF($Z$2=Alapadatok!$A$21,N$21,IF($Z$2=Alapadatok!$A$22,N$22,IF($Z$2=Alapadatok!$A$23,N$23,IF($Z$2=Alapadatok!$A$24,N$24,IF($Z$2=Alapadatok!$A$25,N$25,IF($Z$2=Alapadatok!$A$26,N$26,IF($Z$2=Alapadatok!$A$27,N$27,IF($Z$2=Alapadatok!$A$28,N$28,IF($Z$2=Alapadatok!$A$29,N$29,""))))))))))))))))))))))))))))</f>
        <v>3</v>
      </c>
      <c r="AN2" s="22">
        <f>IF($Z$2=Alapadatok!$A$2,O$2,IF($Z$2=Alapadatok!$A$3,O$3,IF($Z$2=Alapadatok!$A$4,O$4,IF($Z$2=Alapadatok!$A$5,O$5,IF($Z$2=Alapadatok!$A$6,O$6,IF($Z$2=Alapadatok!$A$7,O$7,IF($Z$2=Alapadatok!$A$8,O$8,IF($Z$2=Alapadatok!$A$9,O$9,IF($Z$2=Alapadatok!$A$10,O$10,IF($Z$2=Alapadatok!$A$11,O$11,IF($Z$2=Alapadatok!$A$12,O$12,IF($Z$2=Alapadatok!$A$13,O$13,IF($Z$2=Alapadatok!$A$14,O$14,IF($Z$2=Alapadatok!$A$15,O$15,IF($Z$2=Alapadatok!$A$16,O$16,IF($Z$2=Alapadatok!$A$17,O$17,IF($Z$2=Alapadatok!$A$18,O$18,IF($Z$2=Alapadatok!$A$19,O$19,IF($Z$2=Alapadatok!$A$20,O$20,IF($Z$2=Alapadatok!$A$21,O$21,IF($Z$2=Alapadatok!$A$22,O$22,IF($Z$2=Alapadatok!$A$23,O$23,IF($Z$2=Alapadatok!$A$24,O$24,IF($Z$2=Alapadatok!$A$25,O$25,IF($Z$2=Alapadatok!$A$26,O$26,IF($Z$2=Alapadatok!$A$27,O$27,IF($Z$2=Alapadatok!$A$28,O$28,IF($Z$2=Alapadatok!$A$29,O$29,""))))))))))))))))))))))))))))</f>
        <v>1</v>
      </c>
      <c r="AO2" s="22">
        <f>IF($Z$2=Alapadatok!$A$2,P$2,IF($Z$2=Alapadatok!$A$3,P$3,IF($Z$2=Alapadatok!$A$4,P$4,IF($Z$2=Alapadatok!$A$5,P$5,IF($Z$2=Alapadatok!$A$6,P$6,IF($Z$2=Alapadatok!$A$7,P$7,IF($Z$2=Alapadatok!$A$8,P$8,IF($Z$2=Alapadatok!$A$9,P$9,IF($Z$2=Alapadatok!$A$10,P$10,IF($Z$2=Alapadatok!$A$11,P$11,IF($Z$2=Alapadatok!$A$12,P$12,IF($Z$2=Alapadatok!$A$13,P$13,IF($Z$2=Alapadatok!$A$14,P$14,IF($Z$2=Alapadatok!$A$15,P$15,IF($Z$2=Alapadatok!$A$16,P$16,IF($Z$2=Alapadatok!$A$17,P$17,IF($Z$2=Alapadatok!$A$18,P$18,IF($Z$2=Alapadatok!$A$19,P$19,IF($Z$2=Alapadatok!$A$20,P$20,IF($Z$2=Alapadatok!$A$21,P$21,IF($Z$2=Alapadatok!$A$22,P$22,IF($Z$2=Alapadatok!$A$23,P$23,IF($Z$2=Alapadatok!$A$24,P$24,IF($Z$2=Alapadatok!$A$25,P$25,IF($Z$2=Alapadatok!$A$26,P$26,IF($Z$2=Alapadatok!$A$27,P$27,IF($Z$2=Alapadatok!$A$28,P$28,IF($Z$2=Alapadatok!$A$29,P$29,""))))))))))))))))))))))))))))</f>
        <v>3</v>
      </c>
      <c r="AP2" s="22">
        <f>IF($Z$2=Alapadatok!$A$2,Q$2,IF($Z$2=Alapadatok!$A$3,Q$3,IF($Z$2=Alapadatok!$A$4,Q$4,IF($Z$2=Alapadatok!$A$5,Q$5,IF($Z$2=Alapadatok!$A$6,Q$6,IF($Z$2=Alapadatok!$A$7,Q$7,IF($Z$2=Alapadatok!$A$8,Q$8,IF($Z$2=Alapadatok!$A$9,Q$9,IF($Z$2=Alapadatok!$A$10,Q$10,IF($Z$2=Alapadatok!$A$11,Q$11,IF($Z$2=Alapadatok!$A$12,Q$12,IF($Z$2=Alapadatok!$A$13,Q$13,IF($Z$2=Alapadatok!$A$14,Q$14,IF($Z$2=Alapadatok!$A$15,Q$15,IF($Z$2=Alapadatok!$A$16,Q$16,IF($Z$2=Alapadatok!$A$17,Q$17,IF($Z$2=Alapadatok!$A$18,Q$18,IF($Z$2=Alapadatok!$A$19,Q$19,IF($Z$2=Alapadatok!$A$20,Q$20,IF($Z$2=Alapadatok!$A$21,Q$21,IF($Z$2=Alapadatok!$A$22,Q$22,IF($Z$2=Alapadatok!$A$23,Q$23,IF($Z$2=Alapadatok!$A$24,Q$24,IF($Z$2=Alapadatok!$A$25,Q$25,IF($Z$2=Alapadatok!$A$26,Q$26,IF($Z$2=Alapadatok!$A$27,Q$27,IF($Z$2=Alapadatok!$A$28,Q$28,IF($Z$2=Alapadatok!$A$29,Q$29,""))))))))))))))))))))))))))))</f>
        <v>3</v>
      </c>
      <c r="AQ2" s="23">
        <f>IF($Z$2=Alapadatok!$A$2,R$2,IF($Z$2=Alapadatok!$A$3,R$3,IF($Z$2=Alapadatok!$A$4,R$4,IF($Z$2=Alapadatok!$A$5,R$5,IF($Z$2=Alapadatok!$A$6,R$6,IF($Z$2=Alapadatok!$A$7,R$7,IF($Z$2=Alapadatok!$A$8,R$8,IF($Z$2=Alapadatok!$A$9,R$9,IF($Z$2=Alapadatok!$A$10,R$10,IF($Z$2=Alapadatok!$A$11,R$11,IF($Z$2=Alapadatok!$A$12,R$12,IF($Z$2=Alapadatok!$A$13,R$13,IF($Z$2=Alapadatok!$A$14,R$14,IF($Z$2=Alapadatok!$A$15,R$15,IF($Z$2=Alapadatok!$A$16,R$16,IF($Z$2=Alapadatok!$A$17,R$17,IF($Z$2=Alapadatok!$A$18,R$18,IF($Z$2=Alapadatok!$A$19,R$19,IF($Z$2=Alapadatok!$A$20,R$20,IF($Z$2=Alapadatok!$A$21,R$21,IF($Z$2=Alapadatok!$A$22,R$22,IF($Z$2=Alapadatok!$A$23,R$23,IF($Z$2=Alapadatok!$A$24,R$24,IF($Z$2=Alapadatok!$A$25,R$25,IF($Z$2=Alapadatok!$A$26,R$26,IF($Z$2=Alapadatok!$A$27,R$27,IF($Z$2=Alapadatok!$A$28,R$28,IF($Z$2=Alapadatok!$A$29,R$29,""))))))))))))))))))))))))))))</f>
        <v>3</v>
      </c>
      <c r="AR2" s="23">
        <f>IF($Z$2=Alapadatok!$A$2,S$2,IF($Z$2=Alapadatok!$A$3,S$3,IF($Z$2=Alapadatok!$A$4,S$4,IF($Z$2=Alapadatok!$A$5,S$5,IF($Z$2=Alapadatok!$A$6,S$6,IF($Z$2=Alapadatok!$A$7,S$7,IF($Z$2=Alapadatok!$A$8,S$8,IF($Z$2=Alapadatok!$A$9,S$9,IF($Z$2=Alapadatok!$A$10,S$10,IF($Z$2=Alapadatok!$A$11,S$11,IF($Z$2=Alapadatok!$A$12,S$12,IF($Z$2=Alapadatok!$A$13,S$13,IF($Z$2=Alapadatok!$A$14,S$14,IF($Z$2=Alapadatok!$A$15,S$15,IF($Z$2=Alapadatok!$A$16,S$16,IF($Z$2=Alapadatok!$A$17,S$17,IF($Z$2=Alapadatok!$A$18,S$18,IF($Z$2=Alapadatok!$A$19,S$19,IF($Z$2=Alapadatok!$A$20,S$20,IF($Z$2=Alapadatok!$A$21,S$21,IF($Z$2=Alapadatok!$A$22,S$22,IF($Z$2=Alapadatok!$A$23,S$23,IF($Z$2=Alapadatok!$A$24,S$24,IF($Z$2=Alapadatok!$A$25,S$25,IF($Z$2=Alapadatok!$A$26,S$26,IF($Z$2=Alapadatok!$A$27,S$27,IF($Z$2=Alapadatok!$A$28,S$28,IF($Z$2=Alapadatok!$A$29,S$29,""))))))))))))))))))))))))))))</f>
        <v>2</v>
      </c>
      <c r="AS2" s="23">
        <f>IF($Z$2=Alapadatok!$A$2,T$2,IF($Z$2=Alapadatok!$A$3,T$3,IF($Z$2=Alapadatok!$A$4,T$4,IF($Z$2=Alapadatok!$A$5,T$5,IF($Z$2=Alapadatok!$A$6,T$6,IF($Z$2=Alapadatok!$A$7,T$7,IF($Z$2=Alapadatok!$A$8,T$8,IF($Z$2=Alapadatok!$A$9,T$9,IF($Z$2=Alapadatok!$A$10,T$10,IF($Z$2=Alapadatok!$A$11,T$11,IF($Z$2=Alapadatok!$A$12,T$12,IF($Z$2=Alapadatok!$A$13,T$13,IF($Z$2=Alapadatok!$A$14,T$14,IF($Z$2=Alapadatok!$A$15,T$15,IF($Z$2=Alapadatok!$A$16,T$16,IF($Z$2=Alapadatok!$A$17,T$17,IF($Z$2=Alapadatok!$A$18,T$18,IF($Z$2=Alapadatok!$A$19,T$19,IF($Z$2=Alapadatok!$A$20,T$20,IF($Z$2=Alapadatok!$A$21,T$21,IF($Z$2=Alapadatok!$A$22,T$22,IF($Z$2=Alapadatok!$A$23,T$23,IF($Z$2=Alapadatok!$A$24,T$24,IF($Z$2=Alapadatok!$A$25,T$25,IF($Z$2=Alapadatok!$A$26,T$26,IF($Z$2=Alapadatok!$A$27,T$27,IF($Z$2=Alapadatok!$A$28,T$28,IF($Z$2=Alapadatok!$A$29,T$29,""))))))))))))))))))))))))))))</f>
        <v>3.5</v>
      </c>
      <c r="AT2" s="23">
        <f>IF($Z$2=Alapadatok!$A$2,U$2,IF($Z$2=Alapadatok!$A$3,U$3,IF($Z$2=Alapadatok!$A$4,U$4,IF($Z$2=Alapadatok!$A$5,U$5,IF($Z$2=Alapadatok!$A$6,U$6,IF($Z$2=Alapadatok!$A$7,U$7,IF($Z$2=Alapadatok!$A$8,U$8,IF($Z$2=Alapadatok!$A$9,U$9,IF($Z$2=Alapadatok!$A$10,U$10,IF($Z$2=Alapadatok!$A$11,U$11,IF($Z$2=Alapadatok!$A$12,U$12,IF($Z$2=Alapadatok!$A$13,U$13,IF($Z$2=Alapadatok!$A$14,U$14,IF($Z$2=Alapadatok!$A$15,U$15,IF($Z$2=Alapadatok!$A$16,U$16,IF($Z$2=Alapadatok!$A$17,U$17,IF($Z$2=Alapadatok!$A$18,U$18,IF($Z$2=Alapadatok!$A$19,U$19,IF($Z$2=Alapadatok!$A$20,U$20,IF($Z$2=Alapadatok!$A$21,U$21,IF($Z$2=Alapadatok!$A$22,U$22,IF($Z$2=Alapadatok!$A$23,U$23,IF($Z$2=Alapadatok!$A$24,U$24,IF($Z$2=Alapadatok!$A$25,U$25,IF($Z$2=Alapadatok!$A$26,U$26,IF($Z$2=Alapadatok!$A$27,U$27,IF($Z$2=Alapadatok!$A$28,U$28,IF($Z$2=Alapadatok!$A$29,U$29,""))))))))))))))))))))))))))))</f>
        <v>2.5</v>
      </c>
      <c r="AU2" s="23">
        <f>IF($Z$2=Alapadatok!$A$2,V$2,IF($Z$2=Alapadatok!$A$3,V$3,IF($Z$2=Alapadatok!$A$4,V$4,IF($Z$2=Alapadatok!$A$5,V$5,IF($Z$2=Alapadatok!$A$6,V$6,IF($Z$2=Alapadatok!$A$7,V$7,IF($Z$2=Alapadatok!$A$8,V$8,IF($Z$2=Alapadatok!$A$9,V$9,IF($Z$2=Alapadatok!$A$10,V$10,IF($Z$2=Alapadatok!$A$11,V$11,IF($Z$2=Alapadatok!$A$12,V$12,IF($Z$2=Alapadatok!$A$13,V$13,IF($Z$2=Alapadatok!$A$14,V$14,IF($Z$2=Alapadatok!$A$15,V$15,IF($Z$2=Alapadatok!$A$16,V$16,IF($Z$2=Alapadatok!$A$17,V$17,IF($Z$2=Alapadatok!$A$18,V$18,IF($Z$2=Alapadatok!$A$19,V$19,IF($Z$2=Alapadatok!$A$20,V$20,IF($Z$2=Alapadatok!$A$21,V$21,IF($Z$2=Alapadatok!$A$22,V$22,IF($Z$2=Alapadatok!$A$23,V$23,IF($Z$2=Alapadatok!$A$24,V$24,IF($Z$2=Alapadatok!$A$25,V$25,IF($Z$2=Alapadatok!$A$26,V$26,IF($Z$2=Alapadatok!$A$27,V$27,IF($Z$2=Alapadatok!$A$28,V$28,IF($Z$2=Alapadatok!$A$29,V$29,""))))))))))))))))))))))))))))</f>
        <v>3.5</v>
      </c>
      <c r="AV2" s="23">
        <f>IF($Z$2=Alapadatok!$A$2,W$2,IF($Z$2=Alapadatok!$A$3,W$3,IF($Z$2=Alapadatok!$A$4,W$4,IF($Z$2=Alapadatok!$A$5,W$5,IF($Z$2=Alapadatok!$A$6,W$6,IF($Z$2=Alapadatok!$A$7,W$7,IF($Z$2=Alapadatok!$A$8,W$8,IF($Z$2=Alapadatok!$A$9,W$9,IF($Z$2=Alapadatok!$A$10,W$10,IF($Z$2=Alapadatok!$A$11,W$11,IF($Z$2=Alapadatok!$A$12,W$12,IF($Z$2=Alapadatok!$A$13,W$13,IF($Z$2=Alapadatok!$A$14,W$14,IF($Z$2=Alapadatok!$A$15,W$15,IF($Z$2=Alapadatok!$A$16,W$16,IF($Z$2=Alapadatok!$A$17,W$17,IF($Z$2=Alapadatok!$A$18,W$18,IF($Z$2=Alapadatok!$A$19,W$19,IF($Z$2=Alapadatok!$A$20,W$20,IF($Z$2=Alapadatok!$A$21,W$21,IF($Z$2=Alapadatok!$A$22,W$22,IF($Z$2=Alapadatok!$A$23,W$23,IF($Z$2=Alapadatok!$A$24,W$24,IF($Z$2=Alapadatok!$A$25,W$25,IF($Z$2=Alapadatok!$A$26,W$26,IF($Z$2=Alapadatok!$A$27,W$27,IF($Z$2=Alapadatok!$A$28,W$28,IF($Z$2=Alapadatok!$A$29,W$29,""))))))))))))))))))))))))))))</f>
        <v>3</v>
      </c>
      <c r="AW2" s="23">
        <f>IF($Z$2=Alapadatok!$A$2,X$2,IF($Z$2=Alapadatok!$A$3,X$3,IF($Z$2=Alapadatok!$A$4,X$4,IF($Z$2=Alapadatok!$A$5,X$5,IF($Z$2=Alapadatok!$A$6,X$6,IF($Z$2=Alapadatok!$A$7,X$7,IF($Z$2=Alapadatok!$A$8,X$8,IF($Z$2=Alapadatok!$A$9,X$9,IF($Z$2=Alapadatok!$A$10,X$10,IF($Z$2=Alapadatok!$A$11,X$11,IF($Z$2=Alapadatok!$A$12,X$12,IF($Z$2=Alapadatok!$A$13,X$13,IF($Z$2=Alapadatok!$A$14,X$14,IF($Z$2=Alapadatok!$A$15,X$15,IF($Z$2=Alapadatok!$A$16,X$16,IF($Z$2=Alapadatok!$A$17,X$17,IF($Z$2=Alapadatok!$A$18,X$18,IF($Z$2=Alapadatok!$A$19,X$19,IF($Z$2=Alapadatok!$A$20,X$20,IF($Z$2=Alapadatok!$A$21,X$21,IF($Z$2=Alapadatok!$A$22,X$22,IF($Z$2=Alapadatok!$A$23,X$23,IF($Z$2=Alapadatok!$A$24,X$24,IF($Z$2=Alapadatok!$A$25,X$25,IF($Z$2=Alapadatok!$A$26,X$26,IF($Z$2=Alapadatok!$A$27,X$27,IF($Z$2=Alapadatok!$A$28,X$28,IF($Z$2=Alapadatok!$A$29,X$29,""))))))))))))))))))))))))))))</f>
        <v>2</v>
      </c>
      <c r="AX2" s="23">
        <f>IF($Z$2=Alapadatok!$A$2,Y$2,IF($Z$2=Alapadatok!$A$3,Y$3,IF($Z$2=Alapadatok!$A$4,Y$4,IF($Z$2=Alapadatok!$A$5,Y$5,IF($Z$2=Alapadatok!$A$6,Y$6,IF($Z$2=Alapadatok!$A$7,Y$7,IF($Z$2=Alapadatok!$A$8,Y$8,IF($Z$2=Alapadatok!$A$9,Y$9,IF($Z$2=Alapadatok!$A$10,Y$10,IF($Z$2=Alapadatok!$A$11,Y$11,IF($Z$2=Alapadatok!$A$12,Y$12,IF($Z$2=Alapadatok!$A$13,Y$13,IF($Z$2=Alapadatok!$A$14,Y$14,IF($Z$2=Alapadatok!$A$15,Y$15,IF($Z$2=Alapadatok!$A$16,Y$16,IF($Z$2=Alapadatok!$A$17,Y$17,IF($Z$2=Alapadatok!$A$18,Y$18,IF($Z$2=Alapadatok!$A$19,Y$19,IF($Z$2=Alapadatok!$A$20,Y$20,IF($Z$2=Alapadatok!$A$21,Y$21,IF($Z$2=Alapadatok!$A$22,Y$22,IF($Z$2=Alapadatok!$A$23,Y$23,IF($Z$2=Alapadatok!$A$24,Y$24,IF($Z$2=Alapadatok!$A$25,Y$25,IF($Z$2=Alapadatok!$A$26,Y$26,IF($Z$2=Alapadatok!$A$27,Y$27,IF($Z$2=Alapadatok!$A$28,Y$28,IF($Z$2=Alapadatok!$A$29,Y$29,""))))))))))))))))))))))))))))</f>
        <v>3.5</v>
      </c>
    </row>
    <row r="3" spans="1:50" x14ac:dyDescent="0.2">
      <c r="A3" s="117" t="str">
        <f>'Pontozás + Készségek'!A39</f>
        <v>R.G.</v>
      </c>
      <c r="B3" s="118">
        <f>Table2462[[#This Row],[VO2max]]</f>
        <v>2</v>
      </c>
      <c r="C3" s="119">
        <f>Table2462[[#This Row],[Max. fekvőtámasz]]</f>
        <v>2</v>
      </c>
      <c r="D3" s="118">
        <f>Table2462[[#This Row],[Max. guggolás]]</f>
        <v>5</v>
      </c>
      <c r="E3" s="119">
        <f>Table2462[[#This Row],[3RM Padon nyomás (bal)]]</f>
        <v>5</v>
      </c>
      <c r="F3" s="119">
        <f>Table2462[[#This Row],[3RM Padon nyomás (jobb)]]</f>
        <v>5</v>
      </c>
      <c r="G3" s="119">
        <f>Table2462[[#This Row],[3RM Padon nyomás (össz.)]]</f>
        <v>5</v>
      </c>
      <c r="H3" s="118">
        <f>Table2462[[#This Row],[3RM Egylábas deadlift (bal)]]</f>
        <v>1</v>
      </c>
      <c r="I3" s="119">
        <f>Table2462[[#This Row],[3RM Egylábas deadlift (jobb)]]</f>
        <v>1</v>
      </c>
      <c r="J3" s="118">
        <f>Table2462[[#This Row],[3RM Egylábas deadlift (össz.)]]</f>
        <v>1</v>
      </c>
      <c r="K3" s="118">
        <f>Table2462[[#This Row],[Súlypontemelkedés]]</f>
        <v>3</v>
      </c>
      <c r="L3" s="118">
        <f>Table2462[[#This Row],[10 mp fekvőtámasz]]</f>
        <v>1</v>
      </c>
      <c r="M3" s="118">
        <f>Table2462[[#This Row],[3x Súlypontemelkedés]]</f>
        <v>3</v>
      </c>
      <c r="N3" s="118">
        <f>Table2462[[#This Row],[3x 10 mp fekvőtámasz]]</f>
        <v>1</v>
      </c>
      <c r="O3" s="118">
        <f>Table2462[[#This Row],[RHR]]</f>
        <v>1</v>
      </c>
      <c r="P3" s="119">
        <f>Table2462[[#This Row],[HRR]]</f>
        <v>1</v>
      </c>
      <c r="Q3" s="119">
        <f>Table2462[[#This Row],[FMS]]</f>
        <v>3</v>
      </c>
      <c r="R3" s="123">
        <f>'Pontozás + Készségek'!C39</f>
        <v>3</v>
      </c>
      <c r="S3" s="121">
        <f>'Pontozás + Készségek'!E39</f>
        <v>1.3333333333333333</v>
      </c>
      <c r="T3" s="121">
        <f>'Pontozás + Készségek'!G39</f>
        <v>3.5</v>
      </c>
      <c r="U3" s="121">
        <f>'Pontozás + Készségek'!I39</f>
        <v>2</v>
      </c>
      <c r="V3" s="121">
        <f>'Pontozás + Készségek'!K39</f>
        <v>2</v>
      </c>
      <c r="W3" s="121">
        <f>'Pontozás + Készségek'!L39</f>
        <v>3</v>
      </c>
      <c r="X3" s="121">
        <f>'Pontozás + Készségek'!N39</f>
        <v>2</v>
      </c>
      <c r="Y3" s="121">
        <f>'Pontozás + Készségek'!P39</f>
        <v>3.5</v>
      </c>
    </row>
    <row r="4" spans="1:50" x14ac:dyDescent="0.2">
      <c r="A4" s="117" t="str">
        <f>'Pontozás + Készségek'!A40</f>
        <v>P.N.</v>
      </c>
      <c r="B4" s="118">
        <f>Table2462[[#This Row],[VO2max]]</f>
        <v>4</v>
      </c>
      <c r="C4" s="119">
        <f>Table2462[[#This Row],[Max. fekvőtámasz]]</f>
        <v>1</v>
      </c>
      <c r="D4" s="118">
        <f>Table2462[[#This Row],[Max. guggolás]]</f>
        <v>5</v>
      </c>
      <c r="E4" s="119">
        <f>Table2462[[#This Row],[3RM Padon nyomás (bal)]]</f>
        <v>3</v>
      </c>
      <c r="F4" s="119">
        <f>Table2462[[#This Row],[3RM Padon nyomás (jobb)]]</f>
        <v>3</v>
      </c>
      <c r="G4" s="119">
        <f>Table2462[[#This Row],[3RM Padon nyomás (össz.)]]</f>
        <v>3</v>
      </c>
      <c r="H4" s="118">
        <f>Table2462[[#This Row],[3RM Egylábas deadlift (bal)]]</f>
        <v>1</v>
      </c>
      <c r="I4" s="119">
        <f>Table2462[[#This Row],[3RM Egylábas deadlift (jobb)]]</f>
        <v>1</v>
      </c>
      <c r="J4" s="118">
        <f>Table2462[[#This Row],[3RM Egylábas deadlift (össz.)]]</f>
        <v>1</v>
      </c>
      <c r="K4" s="118">
        <f>Table2462[[#This Row],[Súlypontemelkedés]]</f>
        <v>2</v>
      </c>
      <c r="L4" s="118">
        <f>Table2462[[#This Row],[10 mp fekvőtámasz]]</f>
        <v>1</v>
      </c>
      <c r="M4" s="118">
        <f>Table2462[[#This Row],[3x Súlypontemelkedés]]</f>
        <v>2</v>
      </c>
      <c r="N4" s="118">
        <f>Table2462[[#This Row],[3x 10 mp fekvőtámasz]]</f>
        <v>1</v>
      </c>
      <c r="O4" s="118">
        <f>Table2462[[#This Row],[RHR]]</f>
        <v>1</v>
      </c>
      <c r="P4" s="119">
        <f>Table2462[[#This Row],[HRR]]</f>
        <v>2</v>
      </c>
      <c r="Q4" s="119">
        <f>Table2462[[#This Row],[FMS]]</f>
        <v>2</v>
      </c>
      <c r="R4" s="123">
        <f>'Pontozás + Készségek'!C40</f>
        <v>2</v>
      </c>
      <c r="S4" s="121">
        <f>'Pontozás + Készségek'!E40</f>
        <v>2.3333333333333335</v>
      </c>
      <c r="T4" s="121">
        <f>'Pontozás + Készségek'!G40</f>
        <v>3</v>
      </c>
      <c r="U4" s="121">
        <f>'Pontozás + Készségek'!I40</f>
        <v>1.5</v>
      </c>
      <c r="V4" s="121">
        <f>'Pontozás + Készségek'!K40</f>
        <v>1.5</v>
      </c>
      <c r="W4" s="121">
        <f>'Pontozás + Készségek'!L40</f>
        <v>2</v>
      </c>
      <c r="X4" s="121">
        <f>'Pontozás + Készségek'!N40</f>
        <v>4</v>
      </c>
      <c r="Y4" s="121">
        <f>'Pontozás + Készségek'!P40</f>
        <v>3</v>
      </c>
    </row>
    <row r="5" spans="1:50" x14ac:dyDescent="0.2">
      <c r="A5" s="117" t="str">
        <f>'Pontozás + Készségek'!A41</f>
        <v>R.L</v>
      </c>
      <c r="B5" s="118">
        <f>Table2462[[#This Row],[VO2max]]</f>
        <v>1</v>
      </c>
      <c r="C5" s="119">
        <f>Table2462[[#This Row],[Max. fekvőtámasz]]</f>
        <v>1</v>
      </c>
      <c r="D5" s="118">
        <f>Table2462[[#This Row],[Max. guggolás]]</f>
        <v>5</v>
      </c>
      <c r="E5" s="119">
        <f>Table2462[[#This Row],[3RM Padon nyomás (bal)]]</f>
        <v>3</v>
      </c>
      <c r="F5" s="119">
        <f>Table2462[[#This Row],[3RM Padon nyomás (jobb)]]</f>
        <v>3</v>
      </c>
      <c r="G5" s="119">
        <f>Table2462[[#This Row],[3RM Padon nyomás (össz.)]]</f>
        <v>3</v>
      </c>
      <c r="H5" s="118">
        <f>Table2462[[#This Row],[3RM Egylábas deadlift (bal)]]</f>
        <v>1</v>
      </c>
      <c r="I5" s="119">
        <f>Table2462[[#This Row],[3RM Egylábas deadlift (jobb)]]</f>
        <v>1</v>
      </c>
      <c r="J5" s="118">
        <f>Table2462[[#This Row],[3RM Egylábas deadlift (össz.)]]</f>
        <v>1</v>
      </c>
      <c r="K5" s="118">
        <f>Table2462[[#This Row],[Súlypontemelkedés]]</f>
        <v>3</v>
      </c>
      <c r="L5" s="118">
        <f>Table2462[[#This Row],[10 mp fekvőtámasz]]</f>
        <v>2</v>
      </c>
      <c r="M5" s="118">
        <f>Table2462[[#This Row],[3x Súlypontemelkedés]]</f>
        <v>3</v>
      </c>
      <c r="N5" s="118">
        <f>Table2462[[#This Row],[3x 10 mp fekvőtámasz]]</f>
        <v>1</v>
      </c>
      <c r="O5" s="118">
        <f>Table2462[[#This Row],[RHR]]</f>
        <v>1</v>
      </c>
      <c r="P5" s="119">
        <f>Table2462[[#This Row],[HRR]]</f>
        <v>1</v>
      </c>
      <c r="Q5" s="119">
        <f>Table2462[[#This Row],[FMS]]</f>
        <v>1</v>
      </c>
      <c r="R5" s="120">
        <f>'Pontozás + Készségek'!C41</f>
        <v>2</v>
      </c>
      <c r="S5" s="121">
        <f>'Pontozás + Készségek'!E41</f>
        <v>1</v>
      </c>
      <c r="T5" s="121">
        <f>'Pontozás + Készségek'!G41</f>
        <v>3</v>
      </c>
      <c r="U5" s="121">
        <f>'Pontozás + Készségek'!I41</f>
        <v>2.5</v>
      </c>
      <c r="V5" s="121">
        <f>'Pontozás + Készségek'!K41</f>
        <v>2</v>
      </c>
      <c r="W5" s="121">
        <f>'Pontozás + Készségek'!L41</f>
        <v>1</v>
      </c>
      <c r="X5" s="121">
        <f>'Pontozás + Készségek'!N41</f>
        <v>1</v>
      </c>
      <c r="Y5" s="121">
        <f>'Pontozás + Készségek'!P41</f>
        <v>3</v>
      </c>
    </row>
    <row r="6" spans="1:50" x14ac:dyDescent="0.2">
      <c r="A6" s="117" t="str">
        <f>'Pontozás + Készségek'!A42</f>
        <v>J.Z.</v>
      </c>
      <c r="B6" s="118">
        <f>Table2462[[#This Row],[VO2max]]</f>
        <v>1</v>
      </c>
      <c r="C6" s="119">
        <f>Table2462[[#This Row],[Max. fekvőtámasz]]</f>
        <v>1</v>
      </c>
      <c r="D6" s="118">
        <f>Table2462[[#This Row],[Max. guggolás]]</f>
        <v>3</v>
      </c>
      <c r="E6" s="119">
        <f>Table2462[[#This Row],[3RM Padon nyomás (bal)]]</f>
        <v>2</v>
      </c>
      <c r="F6" s="119">
        <f>Table2462[[#This Row],[3RM Padon nyomás (jobb)]]</f>
        <v>3</v>
      </c>
      <c r="G6" s="119">
        <f>Table2462[[#This Row],[3RM Padon nyomás (össz.)]]</f>
        <v>2.5</v>
      </c>
      <c r="H6" s="118">
        <f>Table2462[[#This Row],[3RM Egylábas deadlift (bal)]]</f>
        <v>1</v>
      </c>
      <c r="I6" s="119">
        <f>Table2462[[#This Row],[3RM Egylábas deadlift (jobb)]]</f>
        <v>1</v>
      </c>
      <c r="J6" s="118">
        <f>Table2462[[#This Row],[3RM Egylábas deadlift (össz.)]]</f>
        <v>1</v>
      </c>
      <c r="K6" s="118">
        <f>Table2462[[#This Row],[Súlypontemelkedés]]</f>
        <v>2</v>
      </c>
      <c r="L6" s="118">
        <f>Table2462[[#This Row],[10 mp fekvőtámasz]]</f>
        <v>1</v>
      </c>
      <c r="M6" s="118">
        <f>Table2462[[#This Row],[3x Súlypontemelkedés]]</f>
        <v>2</v>
      </c>
      <c r="N6" s="118">
        <f>Table2462[[#This Row],[3x 10 mp fekvőtámasz]]</f>
        <v>1</v>
      </c>
      <c r="O6" s="118">
        <f>Table2462[[#This Row],[RHR]]</f>
        <v>2</v>
      </c>
      <c r="P6" s="119">
        <f>Table2462[[#This Row],[HRR]]</f>
        <v>1</v>
      </c>
      <c r="Q6" s="119">
        <f>Table2462[[#This Row],[FMS]]</f>
        <v>3</v>
      </c>
      <c r="R6" s="111">
        <f>'Pontozás + Készségek'!C42</f>
        <v>1.75</v>
      </c>
      <c r="S6" s="121">
        <f>'Pontozás + Készségek'!E42</f>
        <v>1.3333333333333333</v>
      </c>
      <c r="T6" s="121">
        <f>'Pontozás + Készségek'!G42</f>
        <v>2</v>
      </c>
      <c r="U6" s="121">
        <f>'Pontozás + Készségek'!I42</f>
        <v>1.5</v>
      </c>
      <c r="V6" s="121">
        <f>'Pontozás + Készségek'!K42</f>
        <v>1.5</v>
      </c>
      <c r="W6" s="121">
        <f>'Pontozás + Készségek'!L42</f>
        <v>3</v>
      </c>
      <c r="X6" s="121">
        <f>'Pontozás + Készségek'!N42</f>
        <v>1</v>
      </c>
      <c r="Y6" s="121">
        <f>'Pontozás + Készségek'!P42</f>
        <v>2</v>
      </c>
    </row>
    <row r="7" spans="1:50" x14ac:dyDescent="0.2">
      <c r="A7" s="117" t="str">
        <f>'Pontozás + Készségek'!A43</f>
        <v>R.B.</v>
      </c>
      <c r="B7" s="118">
        <f>Table2462[[#This Row],[VO2max]]</f>
        <v>1</v>
      </c>
      <c r="C7" s="119">
        <f>Table2462[[#This Row],[Max. fekvőtámasz]]</f>
        <v>1</v>
      </c>
      <c r="D7" s="118">
        <f>Table2462[[#This Row],[Max. guggolás]]</f>
        <v>5</v>
      </c>
      <c r="E7" s="119">
        <f>Table2462[[#This Row],[3RM Padon nyomás (bal)]]</f>
        <v>5</v>
      </c>
      <c r="F7" s="119">
        <f>Table2462[[#This Row],[3RM Padon nyomás (jobb)]]</f>
        <v>5</v>
      </c>
      <c r="G7" s="119">
        <f>Table2462[[#This Row],[3RM Padon nyomás (össz.)]]</f>
        <v>5</v>
      </c>
      <c r="H7" s="118">
        <f>Table2462[[#This Row],[3RM Egylábas deadlift (bal)]]</f>
        <v>1</v>
      </c>
      <c r="I7" s="119">
        <f>Table2462[[#This Row],[3RM Egylábas deadlift (jobb)]]</f>
        <v>1</v>
      </c>
      <c r="J7" s="118">
        <f>Table2462[[#This Row],[3RM Egylábas deadlift (össz.)]]</f>
        <v>1</v>
      </c>
      <c r="K7" s="118">
        <f>Table2462[[#This Row],[Súlypontemelkedés]]</f>
        <v>3</v>
      </c>
      <c r="L7" s="118">
        <f>Table2462[[#This Row],[10 mp fekvőtámasz]]</f>
        <v>1</v>
      </c>
      <c r="M7" s="118">
        <f>Table2462[[#This Row],[3x Súlypontemelkedés]]</f>
        <v>2</v>
      </c>
      <c r="N7" s="118">
        <f>Table2462[[#This Row],[3x 10 mp fekvőtámasz]]</f>
        <v>1</v>
      </c>
      <c r="O7" s="118">
        <f>Table2462[[#This Row],[RHR]]</f>
        <v>4</v>
      </c>
      <c r="P7" s="119">
        <f>Table2462[[#This Row],[HRR]]</f>
        <v>1</v>
      </c>
      <c r="Q7" s="119">
        <f>Table2462[[#This Row],[FMS]]</f>
        <v>3</v>
      </c>
      <c r="R7" s="111">
        <f>'Pontozás + Készségek'!C43</f>
        <v>3</v>
      </c>
      <c r="S7" s="121">
        <f>'Pontozás + Készségek'!E43</f>
        <v>2</v>
      </c>
      <c r="T7" s="121">
        <f>'Pontozás + Készségek'!G43</f>
        <v>3</v>
      </c>
      <c r="U7" s="121">
        <f>'Pontozás + Készségek'!I43</f>
        <v>2</v>
      </c>
      <c r="V7" s="121">
        <f>'Pontozás + Készségek'!K43</f>
        <v>1.5</v>
      </c>
      <c r="W7" s="121">
        <f>'Pontozás + Készségek'!L43</f>
        <v>3</v>
      </c>
      <c r="X7" s="121">
        <f>'Pontozás + Készségek'!N43</f>
        <v>1</v>
      </c>
      <c r="Y7" s="121">
        <f>'Pontozás + Készségek'!P43</f>
        <v>3</v>
      </c>
    </row>
    <row r="8" spans="1:50" x14ac:dyDescent="0.2">
      <c r="A8" s="117" t="str">
        <f>'Pontozás + Készségek'!A44</f>
        <v>K.T.</v>
      </c>
      <c r="B8" s="118">
        <f>Table2462[[#This Row],[VO2max]]</f>
        <v>2</v>
      </c>
      <c r="C8" s="119">
        <f>Table2462[[#This Row],[Max. fekvőtámasz]]</f>
        <v>2</v>
      </c>
      <c r="D8" s="118">
        <f>Table2462[[#This Row],[Max. guggolás]]</f>
        <v>5</v>
      </c>
      <c r="E8" s="119">
        <f>Table2462[[#This Row],[3RM Padon nyomás (bal)]]</f>
        <v>5</v>
      </c>
      <c r="F8" s="119">
        <f>Table2462[[#This Row],[3RM Padon nyomás (jobb)]]</f>
        <v>5</v>
      </c>
      <c r="G8" s="119">
        <f>Table2462[[#This Row],[3RM Padon nyomás (össz.)]]</f>
        <v>5</v>
      </c>
      <c r="H8" s="118">
        <f>Table2462[[#This Row],[3RM Egylábas deadlift (bal)]]</f>
        <v>1</v>
      </c>
      <c r="I8" s="119">
        <f>Table2462[[#This Row],[3RM Egylábas deadlift (jobb)]]</f>
        <v>1</v>
      </c>
      <c r="J8" s="118">
        <f>Table2462[[#This Row],[3RM Egylábas deadlift (össz.)]]</f>
        <v>1</v>
      </c>
      <c r="K8" s="118">
        <f>Table2462[[#This Row],[Súlypontemelkedés]]</f>
        <v>3</v>
      </c>
      <c r="L8" s="118">
        <f>Table2462[[#This Row],[10 mp fekvőtámasz]]</f>
        <v>2</v>
      </c>
      <c r="M8" s="118">
        <f>Table2462[[#This Row],[3x Súlypontemelkedés]]</f>
        <v>4</v>
      </c>
      <c r="N8" s="118">
        <f>Table2462[[#This Row],[3x 10 mp fekvőtámasz]]</f>
        <v>3</v>
      </c>
      <c r="O8" s="118">
        <f>Table2462[[#This Row],[RHR]]</f>
        <v>1</v>
      </c>
      <c r="P8" s="119">
        <f>Table2462[[#This Row],[HRR]]</f>
        <v>3</v>
      </c>
      <c r="Q8" s="119">
        <f>Table2462[[#This Row],[FMS]]</f>
        <v>3</v>
      </c>
      <c r="R8" s="120">
        <f>'Pontozás + Készségek'!C44</f>
        <v>3</v>
      </c>
      <c r="S8" s="121">
        <f>'Pontozás + Készségek'!E44</f>
        <v>2</v>
      </c>
      <c r="T8" s="121">
        <f>'Pontozás + Készségek'!G44</f>
        <v>3.5</v>
      </c>
      <c r="U8" s="121">
        <f>'Pontozás + Készségek'!I44</f>
        <v>2.5</v>
      </c>
      <c r="V8" s="121">
        <f>'Pontozás + Készségek'!K44</f>
        <v>3.5</v>
      </c>
      <c r="W8" s="121">
        <f>'Pontozás + Készségek'!L44</f>
        <v>3</v>
      </c>
      <c r="X8" s="121">
        <f>'Pontozás + Készségek'!N44</f>
        <v>2</v>
      </c>
      <c r="Y8" s="121">
        <f>'Pontozás + Készségek'!P44</f>
        <v>3.5</v>
      </c>
    </row>
    <row r="9" spans="1:50" x14ac:dyDescent="0.2">
      <c r="A9" s="117" t="str">
        <f>'Pontozás + Készségek'!A45</f>
        <v>S.Z.</v>
      </c>
      <c r="B9" s="118">
        <f>Table2462[[#This Row],[VO2max]]</f>
        <v>1</v>
      </c>
      <c r="C9" s="119">
        <f>Table2462[[#This Row],[Max. fekvőtámasz]]</f>
        <v>1</v>
      </c>
      <c r="D9" s="118">
        <f>Table2462[[#This Row],[Max. guggolás]]</f>
        <v>5</v>
      </c>
      <c r="E9" s="119">
        <f>Table2462[[#This Row],[3RM Padon nyomás (bal)]]</f>
        <v>4</v>
      </c>
      <c r="F9" s="119">
        <f>Table2462[[#This Row],[3RM Padon nyomás (jobb)]]</f>
        <v>5</v>
      </c>
      <c r="G9" s="119">
        <f>Table2462[[#This Row],[3RM Padon nyomás (össz.)]]</f>
        <v>4.5</v>
      </c>
      <c r="H9" s="118">
        <f>Table2462[[#This Row],[3RM Egylábas deadlift (bal)]]</f>
        <v>1</v>
      </c>
      <c r="I9" s="119">
        <f>Table2462[[#This Row],[3RM Egylábas deadlift (jobb)]]</f>
        <v>1</v>
      </c>
      <c r="J9" s="118">
        <f>Table2462[[#This Row],[3RM Egylábas deadlift (össz.)]]</f>
        <v>1</v>
      </c>
      <c r="K9" s="118">
        <f>Table2462[[#This Row],[Súlypontemelkedés]]</f>
        <v>2</v>
      </c>
      <c r="L9" s="118">
        <f>Table2462[[#This Row],[10 mp fekvőtámasz]]</f>
        <v>1</v>
      </c>
      <c r="M9" s="118">
        <f>Table2462[[#This Row],[3x Súlypontemelkedés]]</f>
        <v>2</v>
      </c>
      <c r="N9" s="118">
        <f>Table2462[[#This Row],[3x 10 mp fekvőtámasz]]</f>
        <v>1</v>
      </c>
      <c r="O9" s="118">
        <f>Table2462[[#This Row],[RHR]]</f>
        <v>1</v>
      </c>
      <c r="P9" s="119">
        <f>Table2462[[#This Row],[HRR]]</f>
        <v>3</v>
      </c>
      <c r="Q9" s="119">
        <f>Table2462[[#This Row],[FMS]]</f>
        <v>2</v>
      </c>
      <c r="R9" s="123">
        <f>'Pontozás + Készségek'!C45</f>
        <v>2.75</v>
      </c>
      <c r="S9" s="121">
        <f>'Pontozás + Készségek'!E45</f>
        <v>1.6666666666666667</v>
      </c>
      <c r="T9" s="121">
        <f>'Pontozás + Készségek'!G45</f>
        <v>3</v>
      </c>
      <c r="U9" s="121">
        <f>'Pontozás + Készségek'!I45</f>
        <v>1.5</v>
      </c>
      <c r="V9" s="121">
        <f>'Pontozás + Készségek'!K45</f>
        <v>1.5</v>
      </c>
      <c r="W9" s="121">
        <f>'Pontozás + Készségek'!L45</f>
        <v>2</v>
      </c>
      <c r="X9" s="121">
        <f>'Pontozás + Készségek'!N45</f>
        <v>1</v>
      </c>
      <c r="Y9" s="121">
        <f>'Pontozás + Készségek'!P45</f>
        <v>3</v>
      </c>
    </row>
    <row r="10" spans="1:50" x14ac:dyDescent="0.2">
      <c r="A10" s="117" t="str">
        <f>'Pontozás + Készségek'!A46</f>
        <v>Ko.Z.</v>
      </c>
      <c r="B10" s="118">
        <f>Table2462[[#This Row],[VO2max]]</f>
        <v>1</v>
      </c>
      <c r="C10" s="119">
        <f>Table2462[[#This Row],[Max. fekvőtámasz]]</f>
        <v>1</v>
      </c>
      <c r="D10" s="118">
        <f>Table2462[[#This Row],[Max. guggolás]]</f>
        <v>4</v>
      </c>
      <c r="E10" s="119">
        <f>Table2462[[#This Row],[3RM Padon nyomás (bal)]]</f>
        <v>3</v>
      </c>
      <c r="F10" s="119">
        <f>Table2462[[#This Row],[3RM Padon nyomás (jobb)]]</f>
        <v>4</v>
      </c>
      <c r="G10" s="119">
        <f>Table2462[[#This Row],[3RM Padon nyomás (össz.)]]</f>
        <v>3.5</v>
      </c>
      <c r="H10" s="118">
        <f>Table2462[[#This Row],[3RM Egylábas deadlift (bal)]]</f>
        <v>1</v>
      </c>
      <c r="I10" s="119">
        <f>Table2462[[#This Row],[3RM Egylábas deadlift (jobb)]]</f>
        <v>1</v>
      </c>
      <c r="J10" s="118">
        <f>Table2462[[#This Row],[3RM Egylábas deadlift (össz.)]]</f>
        <v>1</v>
      </c>
      <c r="K10" s="118">
        <f>Table2462[[#This Row],[Súlypontemelkedés]]</f>
        <v>2</v>
      </c>
      <c r="L10" s="118">
        <f>Table2462[[#This Row],[10 mp fekvőtámasz]]</f>
        <v>1</v>
      </c>
      <c r="M10" s="118">
        <f>Table2462[[#This Row],[3x Súlypontemelkedés]]</f>
        <v>2</v>
      </c>
      <c r="N10" s="118">
        <f>Table2462[[#This Row],[3x 10 mp fekvőtámasz]]</f>
        <v>1</v>
      </c>
      <c r="O10" s="118">
        <f>Table2462[[#This Row],[RHR]]</f>
        <v>1</v>
      </c>
      <c r="P10" s="119">
        <f>Table2462[[#This Row],[HRR]]</f>
        <v>1</v>
      </c>
      <c r="Q10" s="119">
        <f>Table2462[[#This Row],[FMS]]</f>
        <v>2</v>
      </c>
      <c r="R10" s="120">
        <f>'Pontozás + Készségek'!C46</f>
        <v>2.25</v>
      </c>
      <c r="S10" s="121">
        <f>'Pontozás + Készségek'!E46</f>
        <v>1</v>
      </c>
      <c r="T10" s="121">
        <f>'Pontozás + Készségek'!G46</f>
        <v>2.5</v>
      </c>
      <c r="U10" s="121">
        <f>'Pontozás + Készségek'!I46</f>
        <v>1.5</v>
      </c>
      <c r="V10" s="121">
        <f>'Pontozás + Készségek'!K46</f>
        <v>1.5</v>
      </c>
      <c r="W10" s="121">
        <f>'Pontozás + Készségek'!L46</f>
        <v>2</v>
      </c>
      <c r="X10" s="121">
        <f>'Pontozás + Készségek'!N46</f>
        <v>1</v>
      </c>
      <c r="Y10" s="121">
        <f>'Pontozás + Készségek'!P46</f>
        <v>2.5</v>
      </c>
    </row>
    <row r="11" spans="1:50" x14ac:dyDescent="0.2">
      <c r="A11" s="117" t="str">
        <f>'Pontozás + Készségek'!A47</f>
        <v>Hedvig</v>
      </c>
      <c r="B11" s="118" t="str">
        <f>Table2462[[#This Row],[VO2max]]</f>
        <v/>
      </c>
      <c r="C11" s="119" t="str">
        <f>Table2462[[#This Row],[Max. fekvőtámasz]]</f>
        <v/>
      </c>
      <c r="D11" s="118" t="str">
        <f>Table2462[[#This Row],[Max. guggolás]]</f>
        <v/>
      </c>
      <c r="E11" s="119" t="str">
        <f>Table2462[[#This Row],[3RM Padon nyomás (bal)]]</f>
        <v/>
      </c>
      <c r="F11" s="119" t="str">
        <f>Table2462[[#This Row],[3RM Padon nyomás (jobb)]]</f>
        <v/>
      </c>
      <c r="G11" s="119" t="str">
        <f>Table2462[[#This Row],[3RM Padon nyomás (össz.)]]</f>
        <v/>
      </c>
      <c r="H11" s="118" t="str">
        <f>Table2462[[#This Row],[3RM Egylábas deadlift (bal)]]</f>
        <v/>
      </c>
      <c r="I11" s="119" t="str">
        <f>Table2462[[#This Row],[3RM Egylábas deadlift (jobb)]]</f>
        <v/>
      </c>
      <c r="J11" s="118" t="str">
        <f>Table2462[[#This Row],[3RM Egylábas deadlift (össz.)]]</f>
        <v/>
      </c>
      <c r="K11" s="118" t="str">
        <f>Table2462[[#This Row],[Súlypontemelkedés]]</f>
        <v/>
      </c>
      <c r="L11" s="118" t="str">
        <f>Table2462[[#This Row],[10 mp fekvőtámasz]]</f>
        <v/>
      </c>
      <c r="M11" s="118" t="str">
        <f>Table2462[[#This Row],[3x Súlypontemelkedés]]</f>
        <v/>
      </c>
      <c r="N11" s="118" t="str">
        <f>Table2462[[#This Row],[3x 10 mp fekvőtámasz]]</f>
        <v/>
      </c>
      <c r="O11" s="118" t="str">
        <f>Table2462[[#This Row],[RHR]]</f>
        <v/>
      </c>
      <c r="P11" s="119" t="str">
        <f>Table2462[[#This Row],[HRR]]</f>
        <v/>
      </c>
      <c r="Q11" s="119" t="str">
        <f>Table2462[[#This Row],[FMS]]</f>
        <v/>
      </c>
      <c r="R11" s="111" t="str">
        <f>'Pontozás + Készségek'!C47</f>
        <v/>
      </c>
      <c r="S11" s="121" t="str">
        <f>'Pontozás + Készségek'!E47</f>
        <v/>
      </c>
      <c r="T11" s="121" t="str">
        <f>'Pontozás + Készségek'!G47</f>
        <v/>
      </c>
      <c r="U11" s="121" t="str">
        <f>'Pontozás + Készségek'!I47</f>
        <v/>
      </c>
      <c r="V11" s="121" t="str">
        <f>'Pontozás + Készségek'!K47</f>
        <v/>
      </c>
      <c r="W11" s="121" t="str">
        <f>'Pontozás + Készségek'!L47</f>
        <v/>
      </c>
      <c r="X11" s="121" t="str">
        <f>'Pontozás + Készségek'!N47</f>
        <v/>
      </c>
      <c r="Y11" s="121" t="str">
        <f>'Pontozás + Készségek'!P47</f>
        <v/>
      </c>
    </row>
    <row r="12" spans="1:50" x14ac:dyDescent="0.2">
      <c r="A12" s="117" t="str">
        <f>'Pontozás + Készségek'!A48</f>
        <v>Ilona</v>
      </c>
      <c r="B12" s="118" t="str">
        <f>Table2462[[#This Row],[VO2max]]</f>
        <v/>
      </c>
      <c r="C12" s="119" t="str">
        <f>Table2462[[#This Row],[Max. fekvőtámasz]]</f>
        <v/>
      </c>
      <c r="D12" s="118" t="str">
        <f>Table2462[[#This Row],[Max. guggolás]]</f>
        <v/>
      </c>
      <c r="E12" s="119" t="str">
        <f>Table2462[[#This Row],[3RM Padon nyomás (bal)]]</f>
        <v/>
      </c>
      <c r="F12" s="119" t="str">
        <f>Table2462[[#This Row],[3RM Padon nyomás (jobb)]]</f>
        <v/>
      </c>
      <c r="G12" s="119" t="str">
        <f>Table2462[[#This Row],[3RM Padon nyomás (össz.)]]</f>
        <v/>
      </c>
      <c r="H12" s="118" t="str">
        <f>Table2462[[#This Row],[3RM Egylábas deadlift (bal)]]</f>
        <v/>
      </c>
      <c r="I12" s="119" t="str">
        <f>Table2462[[#This Row],[3RM Egylábas deadlift (jobb)]]</f>
        <v/>
      </c>
      <c r="J12" s="118" t="str">
        <f>Table2462[[#This Row],[3RM Egylábas deadlift (össz.)]]</f>
        <v/>
      </c>
      <c r="K12" s="118" t="str">
        <f>Table2462[[#This Row],[Súlypontemelkedés]]</f>
        <v/>
      </c>
      <c r="L12" s="118" t="str">
        <f>Table2462[[#This Row],[10 mp fekvőtámasz]]</f>
        <v/>
      </c>
      <c r="M12" s="118" t="str">
        <f>Table2462[[#This Row],[3x Súlypontemelkedés]]</f>
        <v/>
      </c>
      <c r="N12" s="118" t="str">
        <f>Table2462[[#This Row],[3x 10 mp fekvőtámasz]]</f>
        <v/>
      </c>
      <c r="O12" s="118" t="str">
        <f>Table2462[[#This Row],[RHR]]</f>
        <v/>
      </c>
      <c r="P12" s="119" t="str">
        <f>Table2462[[#This Row],[HRR]]</f>
        <v/>
      </c>
      <c r="Q12" s="119" t="str">
        <f>Table2462[[#This Row],[FMS]]</f>
        <v/>
      </c>
      <c r="R12" s="111" t="str">
        <f>'Pontozás + Készségek'!C48</f>
        <v/>
      </c>
      <c r="S12" s="121" t="str">
        <f>'Pontozás + Készségek'!E48</f>
        <v/>
      </c>
      <c r="T12" s="121" t="str">
        <f>'Pontozás + Készségek'!G48</f>
        <v/>
      </c>
      <c r="U12" s="121" t="str">
        <f>'Pontozás + Készségek'!I48</f>
        <v/>
      </c>
      <c r="V12" s="121" t="str">
        <f>'Pontozás + Készségek'!K48</f>
        <v/>
      </c>
      <c r="W12" s="121" t="str">
        <f>'Pontozás + Készségek'!L48</f>
        <v/>
      </c>
      <c r="X12" s="121" t="str">
        <f>'Pontozás + Készségek'!N48</f>
        <v/>
      </c>
      <c r="Y12" s="121" t="str">
        <f>'Pontozás + Készségek'!P48</f>
        <v/>
      </c>
    </row>
    <row r="13" spans="1:50" x14ac:dyDescent="0.2">
      <c r="A13" s="117" t="str">
        <f>'Pontozás + Készségek'!A49</f>
        <v>Júlia</v>
      </c>
      <c r="B13" s="118" t="str">
        <f>Table2462[[#This Row],[VO2max]]</f>
        <v/>
      </c>
      <c r="C13" s="119" t="str">
        <f>Table2462[[#This Row],[Max. fekvőtámasz]]</f>
        <v/>
      </c>
      <c r="D13" s="118" t="str">
        <f>Table2462[[#This Row],[Max. guggolás]]</f>
        <v/>
      </c>
      <c r="E13" s="119" t="str">
        <f>Table2462[[#This Row],[3RM Padon nyomás (bal)]]</f>
        <v/>
      </c>
      <c r="F13" s="119" t="str">
        <f>Table2462[[#This Row],[3RM Padon nyomás (jobb)]]</f>
        <v/>
      </c>
      <c r="G13" s="119" t="str">
        <f>Table2462[[#This Row],[3RM Padon nyomás (össz.)]]</f>
        <v/>
      </c>
      <c r="H13" s="118" t="str">
        <f>Table2462[[#This Row],[3RM Egylábas deadlift (bal)]]</f>
        <v/>
      </c>
      <c r="I13" s="119" t="str">
        <f>Table2462[[#This Row],[3RM Egylábas deadlift (jobb)]]</f>
        <v/>
      </c>
      <c r="J13" s="118" t="str">
        <f>Table2462[[#This Row],[3RM Egylábas deadlift (össz.)]]</f>
        <v/>
      </c>
      <c r="K13" s="118" t="str">
        <f>Table2462[[#This Row],[Súlypontemelkedés]]</f>
        <v/>
      </c>
      <c r="L13" s="118" t="str">
        <f>Table2462[[#This Row],[10 mp fekvőtámasz]]</f>
        <v/>
      </c>
      <c r="M13" s="118" t="str">
        <f>Table2462[[#This Row],[3x Súlypontemelkedés]]</f>
        <v/>
      </c>
      <c r="N13" s="118" t="str">
        <f>Table2462[[#This Row],[3x 10 mp fekvőtámasz]]</f>
        <v/>
      </c>
      <c r="O13" s="118" t="str">
        <f>Table2462[[#This Row],[RHR]]</f>
        <v/>
      </c>
      <c r="P13" s="119" t="str">
        <f>Table2462[[#This Row],[HRR]]</f>
        <v/>
      </c>
      <c r="Q13" s="119" t="str">
        <f>Table2462[[#This Row],[FMS]]</f>
        <v/>
      </c>
      <c r="R13" s="111" t="str">
        <f>'Pontozás + Készségek'!C49</f>
        <v/>
      </c>
      <c r="S13" s="121" t="str">
        <f>'Pontozás + Készségek'!E49</f>
        <v/>
      </c>
      <c r="T13" s="121" t="str">
        <f>'Pontozás + Készségek'!G49</f>
        <v/>
      </c>
      <c r="U13" s="121" t="str">
        <f>'Pontozás + Készségek'!I49</f>
        <v/>
      </c>
      <c r="V13" s="121" t="str">
        <f>'Pontozás + Készségek'!K49</f>
        <v/>
      </c>
      <c r="W13" s="121" t="str">
        <f>'Pontozás + Készségek'!L49</f>
        <v/>
      </c>
      <c r="X13" s="121" t="str">
        <f>'Pontozás + Készségek'!N49</f>
        <v/>
      </c>
      <c r="Y13" s="121" t="str">
        <f>'Pontozás + Készségek'!P49</f>
        <v/>
      </c>
    </row>
    <row r="14" spans="1:50" x14ac:dyDescent="0.2">
      <c r="A14" s="117" t="str">
        <f>'Pontozás + Készségek'!A50</f>
        <v>Károly</v>
      </c>
      <c r="B14" s="118" t="str">
        <f>Table2462[[#This Row],[VO2max]]</f>
        <v/>
      </c>
      <c r="C14" s="119" t="str">
        <f>Table2462[[#This Row],[Max. fekvőtámasz]]</f>
        <v/>
      </c>
      <c r="D14" s="118" t="str">
        <f>Table2462[[#This Row],[Max. guggolás]]</f>
        <v/>
      </c>
      <c r="E14" s="119" t="str">
        <f>Table2462[[#This Row],[3RM Padon nyomás (bal)]]</f>
        <v/>
      </c>
      <c r="F14" s="119" t="str">
        <f>Table2462[[#This Row],[3RM Padon nyomás (jobb)]]</f>
        <v/>
      </c>
      <c r="G14" s="119" t="str">
        <f>Table2462[[#This Row],[3RM Padon nyomás (össz.)]]</f>
        <v/>
      </c>
      <c r="H14" s="118" t="str">
        <f>Table2462[[#This Row],[3RM Egylábas deadlift (bal)]]</f>
        <v/>
      </c>
      <c r="I14" s="119" t="str">
        <f>Table2462[[#This Row],[3RM Egylábas deadlift (jobb)]]</f>
        <v/>
      </c>
      <c r="J14" s="118" t="str">
        <f>Table2462[[#This Row],[3RM Egylábas deadlift (össz.)]]</f>
        <v/>
      </c>
      <c r="K14" s="118" t="str">
        <f>Table2462[[#This Row],[Súlypontemelkedés]]</f>
        <v/>
      </c>
      <c r="L14" s="118" t="str">
        <f>Table2462[[#This Row],[10 mp fekvőtámasz]]</f>
        <v/>
      </c>
      <c r="M14" s="118" t="str">
        <f>Table2462[[#This Row],[3x Súlypontemelkedés]]</f>
        <v/>
      </c>
      <c r="N14" s="118" t="str">
        <f>Table2462[[#This Row],[3x 10 mp fekvőtámasz]]</f>
        <v/>
      </c>
      <c r="O14" s="118" t="str">
        <f>Table2462[[#This Row],[RHR]]</f>
        <v/>
      </c>
      <c r="P14" s="119" t="str">
        <f>Table2462[[#This Row],[HRR]]</f>
        <v/>
      </c>
      <c r="Q14" s="119" t="str">
        <f>Table2462[[#This Row],[FMS]]</f>
        <v/>
      </c>
      <c r="R14" s="111" t="str">
        <f>'Pontozás + Készségek'!C50</f>
        <v/>
      </c>
      <c r="S14" s="121" t="str">
        <f>'Pontozás + Készségek'!E50</f>
        <v/>
      </c>
      <c r="T14" s="121" t="str">
        <f>'Pontozás + Készségek'!G50</f>
        <v/>
      </c>
      <c r="U14" s="121" t="str">
        <f>'Pontozás + Készségek'!I50</f>
        <v/>
      </c>
      <c r="V14" s="121" t="str">
        <f>'Pontozás + Készségek'!K50</f>
        <v/>
      </c>
      <c r="W14" s="121" t="str">
        <f>'Pontozás + Készségek'!L50</f>
        <v/>
      </c>
      <c r="X14" s="121" t="str">
        <f>'Pontozás + Készségek'!N50</f>
        <v/>
      </c>
      <c r="Y14" s="121" t="str">
        <f>'Pontozás + Készségek'!P50</f>
        <v/>
      </c>
    </row>
    <row r="15" spans="1:50" x14ac:dyDescent="0.2">
      <c r="A15" s="117" t="str">
        <f>'Pontozás + Készségek'!A51</f>
        <v>Lajos</v>
      </c>
      <c r="B15" s="118" t="str">
        <f>Table2462[[#This Row],[VO2max]]</f>
        <v/>
      </c>
      <c r="C15" s="119" t="str">
        <f>Table2462[[#This Row],[Max. fekvőtámasz]]</f>
        <v/>
      </c>
      <c r="D15" s="118" t="str">
        <f>Table2462[[#This Row],[Max. guggolás]]</f>
        <v/>
      </c>
      <c r="E15" s="119" t="str">
        <f>Table2462[[#This Row],[3RM Padon nyomás (bal)]]</f>
        <v/>
      </c>
      <c r="F15" s="119" t="str">
        <f>Table2462[[#This Row],[3RM Padon nyomás (jobb)]]</f>
        <v/>
      </c>
      <c r="G15" s="119" t="str">
        <f>Table2462[[#This Row],[3RM Padon nyomás (össz.)]]</f>
        <v/>
      </c>
      <c r="H15" s="118" t="str">
        <f>Table2462[[#This Row],[3RM Egylábas deadlift (bal)]]</f>
        <v/>
      </c>
      <c r="I15" s="119" t="str">
        <f>Table2462[[#This Row],[3RM Egylábas deadlift (jobb)]]</f>
        <v/>
      </c>
      <c r="J15" s="118" t="str">
        <f>Table2462[[#This Row],[3RM Egylábas deadlift (össz.)]]</f>
        <v/>
      </c>
      <c r="K15" s="118" t="str">
        <f>Table2462[[#This Row],[Súlypontemelkedés]]</f>
        <v/>
      </c>
      <c r="L15" s="118" t="str">
        <f>Table2462[[#This Row],[10 mp fekvőtámasz]]</f>
        <v/>
      </c>
      <c r="M15" s="118" t="str">
        <f>Table2462[[#This Row],[3x Súlypontemelkedés]]</f>
        <v/>
      </c>
      <c r="N15" s="118" t="str">
        <f>Table2462[[#This Row],[3x 10 mp fekvőtámasz]]</f>
        <v/>
      </c>
      <c r="O15" s="118" t="str">
        <f>Table2462[[#This Row],[RHR]]</f>
        <v/>
      </c>
      <c r="P15" s="119" t="str">
        <f>Table2462[[#This Row],[HRR]]</f>
        <v/>
      </c>
      <c r="Q15" s="119" t="str">
        <f>Table2462[[#This Row],[FMS]]</f>
        <v/>
      </c>
      <c r="R15" s="111" t="str">
        <f>'Pontozás + Készségek'!C51</f>
        <v/>
      </c>
      <c r="S15" s="121" t="str">
        <f>'Pontozás + Készségek'!E51</f>
        <v/>
      </c>
      <c r="T15" s="121" t="str">
        <f>'Pontozás + Készségek'!G51</f>
        <v/>
      </c>
      <c r="U15" s="121" t="str">
        <f>'Pontozás + Készségek'!I51</f>
        <v/>
      </c>
      <c r="V15" s="121" t="str">
        <f>'Pontozás + Készségek'!K51</f>
        <v/>
      </c>
      <c r="W15" s="121" t="str">
        <f>'Pontozás + Készségek'!L51</f>
        <v/>
      </c>
      <c r="X15" s="121" t="str">
        <f>'Pontozás + Készségek'!N51</f>
        <v/>
      </c>
      <c r="Y15" s="121" t="str">
        <f>'Pontozás + Készségek'!P51</f>
        <v/>
      </c>
    </row>
    <row r="16" spans="1:50" x14ac:dyDescent="0.2">
      <c r="A16" s="117" t="str">
        <f>'Pontozás + Készségek'!A52</f>
        <v>Márta</v>
      </c>
      <c r="B16" s="118" t="str">
        <f>Table2462[[#This Row],[VO2max]]</f>
        <v/>
      </c>
      <c r="C16" s="119" t="str">
        <f>Table2462[[#This Row],[Max. fekvőtámasz]]</f>
        <v/>
      </c>
      <c r="D16" s="118" t="str">
        <f>Table2462[[#This Row],[Max. guggolás]]</f>
        <v/>
      </c>
      <c r="E16" s="119" t="str">
        <f>Table2462[[#This Row],[3RM Padon nyomás (bal)]]</f>
        <v/>
      </c>
      <c r="F16" s="119" t="str">
        <f>Table2462[[#This Row],[3RM Padon nyomás (jobb)]]</f>
        <v/>
      </c>
      <c r="G16" s="119" t="str">
        <f>Table2462[[#This Row],[3RM Padon nyomás (össz.)]]</f>
        <v/>
      </c>
      <c r="H16" s="118" t="str">
        <f>Table2462[[#This Row],[3RM Egylábas deadlift (bal)]]</f>
        <v/>
      </c>
      <c r="I16" s="119" t="str">
        <f>Table2462[[#This Row],[3RM Egylábas deadlift (jobb)]]</f>
        <v/>
      </c>
      <c r="J16" s="118" t="str">
        <f>Table2462[[#This Row],[3RM Egylábas deadlift (össz.)]]</f>
        <v/>
      </c>
      <c r="K16" s="118" t="str">
        <f>Table2462[[#This Row],[Súlypontemelkedés]]</f>
        <v/>
      </c>
      <c r="L16" s="118" t="str">
        <f>Table2462[[#This Row],[10 mp fekvőtámasz]]</f>
        <v/>
      </c>
      <c r="M16" s="118" t="str">
        <f>Table2462[[#This Row],[3x Súlypontemelkedés]]</f>
        <v/>
      </c>
      <c r="N16" s="118" t="str">
        <f>Table2462[[#This Row],[3x 10 mp fekvőtámasz]]</f>
        <v/>
      </c>
      <c r="O16" s="118" t="str">
        <f>Table2462[[#This Row],[RHR]]</f>
        <v/>
      </c>
      <c r="P16" s="119" t="str">
        <f>Table2462[[#This Row],[HRR]]</f>
        <v/>
      </c>
      <c r="Q16" s="119" t="str">
        <f>Table2462[[#This Row],[FMS]]</f>
        <v/>
      </c>
      <c r="R16" s="111" t="str">
        <f>'Pontozás + Készségek'!C52</f>
        <v/>
      </c>
      <c r="S16" s="121" t="str">
        <f>'Pontozás + Készségek'!E52</f>
        <v/>
      </c>
      <c r="T16" s="121" t="str">
        <f>'Pontozás + Készségek'!G52</f>
        <v/>
      </c>
      <c r="U16" s="121" t="str">
        <f>'Pontozás + Készségek'!I52</f>
        <v/>
      </c>
      <c r="V16" s="121" t="str">
        <f>'Pontozás + Készségek'!K52</f>
        <v/>
      </c>
      <c r="W16" s="121" t="str">
        <f>'Pontozás + Készségek'!L52</f>
        <v/>
      </c>
      <c r="X16" s="121" t="str">
        <f>'Pontozás + Készségek'!N52</f>
        <v/>
      </c>
      <c r="Y16" s="121" t="str">
        <f>'Pontozás + Készségek'!P52</f>
        <v/>
      </c>
    </row>
    <row r="17" spans="1:25" x14ac:dyDescent="0.2">
      <c r="A17" s="117" t="str">
        <f>'Pontozás + Készségek'!A53</f>
        <v>Nóra</v>
      </c>
      <c r="B17" s="118" t="str">
        <f>Table2462[[#This Row],[VO2max]]</f>
        <v/>
      </c>
      <c r="C17" s="119" t="str">
        <f>Table2462[[#This Row],[Max. fekvőtámasz]]</f>
        <v/>
      </c>
      <c r="D17" s="118" t="str">
        <f>Table2462[[#This Row],[Max. guggolás]]</f>
        <v/>
      </c>
      <c r="E17" s="119" t="str">
        <f>Table2462[[#This Row],[3RM Padon nyomás (bal)]]</f>
        <v/>
      </c>
      <c r="F17" s="119" t="str">
        <f>Table2462[[#This Row],[3RM Padon nyomás (jobb)]]</f>
        <v/>
      </c>
      <c r="G17" s="119" t="str">
        <f>Table2462[[#This Row],[3RM Padon nyomás (össz.)]]</f>
        <v/>
      </c>
      <c r="H17" s="118" t="str">
        <f>Table2462[[#This Row],[3RM Egylábas deadlift (bal)]]</f>
        <v/>
      </c>
      <c r="I17" s="119" t="str">
        <f>Table2462[[#This Row],[3RM Egylábas deadlift (jobb)]]</f>
        <v/>
      </c>
      <c r="J17" s="118" t="str">
        <f>Table2462[[#This Row],[3RM Egylábas deadlift (össz.)]]</f>
        <v/>
      </c>
      <c r="K17" s="118" t="str">
        <f>Table2462[[#This Row],[Súlypontemelkedés]]</f>
        <v/>
      </c>
      <c r="L17" s="118" t="str">
        <f>Table2462[[#This Row],[10 mp fekvőtámasz]]</f>
        <v/>
      </c>
      <c r="M17" s="118" t="str">
        <f>Table2462[[#This Row],[3x Súlypontemelkedés]]</f>
        <v/>
      </c>
      <c r="N17" s="118" t="str">
        <f>Table2462[[#This Row],[3x 10 mp fekvőtámasz]]</f>
        <v/>
      </c>
      <c r="O17" s="118" t="str">
        <f>Table2462[[#This Row],[RHR]]</f>
        <v/>
      </c>
      <c r="P17" s="119" t="str">
        <f>Table2462[[#This Row],[HRR]]</f>
        <v/>
      </c>
      <c r="Q17" s="119" t="str">
        <f>Table2462[[#This Row],[FMS]]</f>
        <v/>
      </c>
      <c r="R17" s="111" t="str">
        <f>'Pontozás + Készségek'!C53</f>
        <v/>
      </c>
      <c r="S17" s="121" t="str">
        <f>'Pontozás + Készségek'!E53</f>
        <v/>
      </c>
      <c r="T17" s="121" t="str">
        <f>'Pontozás + Készségek'!G53</f>
        <v/>
      </c>
      <c r="U17" s="121" t="str">
        <f>'Pontozás + Készségek'!I53</f>
        <v/>
      </c>
      <c r="V17" s="121" t="str">
        <f>'Pontozás + Készségek'!K53</f>
        <v/>
      </c>
      <c r="W17" s="121" t="str">
        <f>'Pontozás + Készségek'!L53</f>
        <v/>
      </c>
      <c r="X17" s="121" t="str">
        <f>'Pontozás + Készségek'!N53</f>
        <v/>
      </c>
      <c r="Y17" s="121" t="str">
        <f>'Pontozás + Készségek'!P53</f>
        <v/>
      </c>
    </row>
    <row r="18" spans="1:25" x14ac:dyDescent="0.2">
      <c r="A18" s="117" t="str">
        <f>'Pontozás + Készségek'!A54</f>
        <v>Ottó</v>
      </c>
      <c r="B18" s="118" t="str">
        <f>Table2462[[#This Row],[VO2max]]</f>
        <v/>
      </c>
      <c r="C18" s="119" t="str">
        <f>Table2462[[#This Row],[Max. fekvőtámasz]]</f>
        <v/>
      </c>
      <c r="D18" s="118" t="str">
        <f>Table2462[[#This Row],[Max. guggolás]]</f>
        <v/>
      </c>
      <c r="E18" s="119" t="str">
        <f>Table2462[[#This Row],[3RM Padon nyomás (bal)]]</f>
        <v/>
      </c>
      <c r="F18" s="119" t="str">
        <f>Table2462[[#This Row],[3RM Padon nyomás (jobb)]]</f>
        <v/>
      </c>
      <c r="G18" s="119" t="str">
        <f>Table2462[[#This Row],[3RM Padon nyomás (össz.)]]</f>
        <v/>
      </c>
      <c r="H18" s="118" t="str">
        <f>Table2462[[#This Row],[3RM Egylábas deadlift (bal)]]</f>
        <v/>
      </c>
      <c r="I18" s="119" t="str">
        <f>Table2462[[#This Row],[3RM Egylábas deadlift (jobb)]]</f>
        <v/>
      </c>
      <c r="J18" s="118" t="str">
        <f>Table2462[[#This Row],[3RM Egylábas deadlift (össz.)]]</f>
        <v/>
      </c>
      <c r="K18" s="118" t="str">
        <f>Table2462[[#This Row],[Súlypontemelkedés]]</f>
        <v/>
      </c>
      <c r="L18" s="118" t="str">
        <f>Table2462[[#This Row],[10 mp fekvőtámasz]]</f>
        <v/>
      </c>
      <c r="M18" s="118" t="str">
        <f>Table2462[[#This Row],[3x Súlypontemelkedés]]</f>
        <v/>
      </c>
      <c r="N18" s="118" t="str">
        <f>Table2462[[#This Row],[3x 10 mp fekvőtámasz]]</f>
        <v/>
      </c>
      <c r="O18" s="118" t="str">
        <f>Table2462[[#This Row],[RHR]]</f>
        <v/>
      </c>
      <c r="P18" s="119" t="str">
        <f>Table2462[[#This Row],[HRR]]</f>
        <v/>
      </c>
      <c r="Q18" s="119" t="str">
        <f>Table2462[[#This Row],[FMS]]</f>
        <v/>
      </c>
      <c r="R18" s="111" t="str">
        <f>'Pontozás + Készségek'!C54</f>
        <v/>
      </c>
      <c r="S18" s="121" t="str">
        <f>'Pontozás + Készségek'!E54</f>
        <v/>
      </c>
      <c r="T18" s="121" t="str">
        <f>'Pontozás + Készségek'!G54</f>
        <v/>
      </c>
      <c r="U18" s="121" t="str">
        <f>'Pontozás + Készségek'!I54</f>
        <v/>
      </c>
      <c r="V18" s="121" t="str">
        <f>'Pontozás + Készségek'!K54</f>
        <v/>
      </c>
      <c r="W18" s="121" t="str">
        <f>'Pontozás + Készségek'!L54</f>
        <v/>
      </c>
      <c r="X18" s="121" t="str">
        <f>'Pontozás + Készségek'!N54</f>
        <v/>
      </c>
      <c r="Y18" s="121" t="str">
        <f>'Pontozás + Készségek'!P54</f>
        <v/>
      </c>
    </row>
    <row r="19" spans="1:25" x14ac:dyDescent="0.2">
      <c r="A19" s="117" t="str">
        <f>'Pontozás + Készségek'!A55</f>
        <v>Örs</v>
      </c>
      <c r="B19" s="118" t="str">
        <f>Table2462[[#This Row],[VO2max]]</f>
        <v/>
      </c>
      <c r="C19" s="119" t="str">
        <f>Table2462[[#This Row],[Max. fekvőtámasz]]</f>
        <v/>
      </c>
      <c r="D19" s="118" t="str">
        <f>Table2462[[#This Row],[Max. guggolás]]</f>
        <v/>
      </c>
      <c r="E19" s="119" t="str">
        <f>Table2462[[#This Row],[3RM Padon nyomás (bal)]]</f>
        <v/>
      </c>
      <c r="F19" s="119" t="str">
        <f>Table2462[[#This Row],[3RM Padon nyomás (jobb)]]</f>
        <v/>
      </c>
      <c r="G19" s="119" t="str">
        <f>Table2462[[#This Row],[3RM Padon nyomás (össz.)]]</f>
        <v/>
      </c>
      <c r="H19" s="118" t="str">
        <f>Table2462[[#This Row],[3RM Egylábas deadlift (bal)]]</f>
        <v/>
      </c>
      <c r="I19" s="119" t="str">
        <f>Table2462[[#This Row],[3RM Egylábas deadlift (jobb)]]</f>
        <v/>
      </c>
      <c r="J19" s="118" t="str">
        <f>Table2462[[#This Row],[3RM Egylábas deadlift (össz.)]]</f>
        <v/>
      </c>
      <c r="K19" s="118" t="str">
        <f>Table2462[[#This Row],[Súlypontemelkedés]]</f>
        <v/>
      </c>
      <c r="L19" s="118" t="str">
        <f>Table2462[[#This Row],[10 mp fekvőtámasz]]</f>
        <v/>
      </c>
      <c r="M19" s="118" t="str">
        <f>Table2462[[#This Row],[3x Súlypontemelkedés]]</f>
        <v/>
      </c>
      <c r="N19" s="118" t="str">
        <f>Table2462[[#This Row],[3x 10 mp fekvőtámasz]]</f>
        <v/>
      </c>
      <c r="O19" s="118" t="str">
        <f>Table2462[[#This Row],[RHR]]</f>
        <v/>
      </c>
      <c r="P19" s="119" t="str">
        <f>Table2462[[#This Row],[HRR]]</f>
        <v/>
      </c>
      <c r="Q19" s="119" t="str">
        <f>Table2462[[#This Row],[FMS]]</f>
        <v/>
      </c>
      <c r="R19" s="111" t="str">
        <f>'Pontozás + Készségek'!C55</f>
        <v/>
      </c>
      <c r="S19" s="121" t="str">
        <f>'Pontozás + Készségek'!E55</f>
        <v/>
      </c>
      <c r="T19" s="121" t="str">
        <f>'Pontozás + Készségek'!G55</f>
        <v/>
      </c>
      <c r="U19" s="121" t="str">
        <f>'Pontozás + Készségek'!I55</f>
        <v/>
      </c>
      <c r="V19" s="121" t="str">
        <f>'Pontozás + Készségek'!K55</f>
        <v/>
      </c>
      <c r="W19" s="121" t="str">
        <f>'Pontozás + Készségek'!L55</f>
        <v/>
      </c>
      <c r="X19" s="121" t="str">
        <f>'Pontozás + Készségek'!N55</f>
        <v/>
      </c>
      <c r="Y19" s="121" t="str">
        <f>'Pontozás + Készségek'!P55</f>
        <v/>
      </c>
    </row>
    <row r="20" spans="1:25" x14ac:dyDescent="0.2">
      <c r="A20" s="117" t="str">
        <f>'Pontozás + Készségek'!A56</f>
        <v>Petra</v>
      </c>
      <c r="B20" s="118" t="str">
        <f>Table2462[[#This Row],[VO2max]]</f>
        <v/>
      </c>
      <c r="C20" s="119" t="str">
        <f>Table2462[[#This Row],[Max. fekvőtámasz]]</f>
        <v/>
      </c>
      <c r="D20" s="118" t="str">
        <f>Table2462[[#This Row],[Max. guggolás]]</f>
        <v/>
      </c>
      <c r="E20" s="119" t="str">
        <f>Table2462[[#This Row],[3RM Padon nyomás (bal)]]</f>
        <v/>
      </c>
      <c r="F20" s="119" t="str">
        <f>Table2462[[#This Row],[3RM Padon nyomás (jobb)]]</f>
        <v/>
      </c>
      <c r="G20" s="119" t="str">
        <f>Table2462[[#This Row],[3RM Padon nyomás (össz.)]]</f>
        <v/>
      </c>
      <c r="H20" s="118" t="str">
        <f>Table2462[[#This Row],[3RM Egylábas deadlift (bal)]]</f>
        <v/>
      </c>
      <c r="I20" s="119" t="str">
        <f>Table2462[[#This Row],[3RM Egylábas deadlift (jobb)]]</f>
        <v/>
      </c>
      <c r="J20" s="118" t="str">
        <f>Table2462[[#This Row],[3RM Egylábas deadlift (össz.)]]</f>
        <v/>
      </c>
      <c r="K20" s="118" t="str">
        <f>Table2462[[#This Row],[Súlypontemelkedés]]</f>
        <v/>
      </c>
      <c r="L20" s="118" t="str">
        <f>Table2462[[#This Row],[10 mp fekvőtámasz]]</f>
        <v/>
      </c>
      <c r="M20" s="118" t="str">
        <f>Table2462[[#This Row],[3x Súlypontemelkedés]]</f>
        <v/>
      </c>
      <c r="N20" s="118" t="str">
        <f>Table2462[[#This Row],[3x 10 mp fekvőtámasz]]</f>
        <v/>
      </c>
      <c r="O20" s="118" t="str">
        <f>Table2462[[#This Row],[RHR]]</f>
        <v/>
      </c>
      <c r="P20" s="119" t="str">
        <f>Table2462[[#This Row],[HRR]]</f>
        <v/>
      </c>
      <c r="Q20" s="119" t="str">
        <f>Table2462[[#This Row],[FMS]]</f>
        <v/>
      </c>
      <c r="R20" s="111" t="str">
        <f>'Pontozás + Készségek'!C56</f>
        <v/>
      </c>
      <c r="S20" s="121" t="str">
        <f>'Pontozás + Készségek'!E56</f>
        <v/>
      </c>
      <c r="T20" s="121" t="str">
        <f>'Pontozás + Készségek'!G56</f>
        <v/>
      </c>
      <c r="U20" s="121" t="str">
        <f>'Pontozás + Készségek'!I56</f>
        <v/>
      </c>
      <c r="V20" s="121" t="str">
        <f>'Pontozás + Készségek'!K56</f>
        <v/>
      </c>
      <c r="W20" s="121" t="str">
        <f>'Pontozás + Készségek'!L56</f>
        <v/>
      </c>
      <c r="X20" s="121" t="str">
        <f>'Pontozás + Készségek'!N56</f>
        <v/>
      </c>
      <c r="Y20" s="121" t="str">
        <f>'Pontozás + Készségek'!P56</f>
        <v/>
      </c>
    </row>
    <row r="21" spans="1:25" x14ac:dyDescent="0.2">
      <c r="A21" s="117" t="str">
        <f>'Pontozás + Készségek'!A57</f>
        <v>Rita</v>
      </c>
      <c r="B21" s="118" t="str">
        <f>Table2462[[#This Row],[VO2max]]</f>
        <v/>
      </c>
      <c r="C21" s="119" t="str">
        <f>Table2462[[#This Row],[Max. fekvőtámasz]]</f>
        <v/>
      </c>
      <c r="D21" s="118" t="str">
        <f>Table2462[[#This Row],[Max. guggolás]]</f>
        <v/>
      </c>
      <c r="E21" s="119" t="str">
        <f>Table2462[[#This Row],[3RM Padon nyomás (bal)]]</f>
        <v/>
      </c>
      <c r="F21" s="119" t="str">
        <f>Table2462[[#This Row],[3RM Padon nyomás (jobb)]]</f>
        <v/>
      </c>
      <c r="G21" s="119" t="str">
        <f>Table2462[[#This Row],[3RM Padon nyomás (össz.)]]</f>
        <v/>
      </c>
      <c r="H21" s="118" t="str">
        <f>Table2462[[#This Row],[3RM Egylábas deadlift (bal)]]</f>
        <v/>
      </c>
      <c r="I21" s="119" t="str">
        <f>Table2462[[#This Row],[3RM Egylábas deadlift (jobb)]]</f>
        <v/>
      </c>
      <c r="J21" s="118" t="str">
        <f>Table2462[[#This Row],[3RM Egylábas deadlift (össz.)]]</f>
        <v/>
      </c>
      <c r="K21" s="118" t="str">
        <f>Table2462[[#This Row],[Súlypontemelkedés]]</f>
        <v/>
      </c>
      <c r="L21" s="118" t="str">
        <f>Table2462[[#This Row],[10 mp fekvőtámasz]]</f>
        <v/>
      </c>
      <c r="M21" s="118" t="str">
        <f>Table2462[[#This Row],[3x Súlypontemelkedés]]</f>
        <v/>
      </c>
      <c r="N21" s="118" t="str">
        <f>Table2462[[#This Row],[3x 10 mp fekvőtámasz]]</f>
        <v/>
      </c>
      <c r="O21" s="118" t="str">
        <f>Table2462[[#This Row],[RHR]]</f>
        <v/>
      </c>
      <c r="P21" s="119" t="str">
        <f>Table2462[[#This Row],[HRR]]</f>
        <v/>
      </c>
      <c r="Q21" s="119" t="str">
        <f>Table2462[[#This Row],[FMS]]</f>
        <v/>
      </c>
      <c r="R21" s="111" t="str">
        <f>'Pontozás + Készségek'!C57</f>
        <v/>
      </c>
      <c r="S21" s="121" t="str">
        <f>'Pontozás + Készségek'!E57</f>
        <v/>
      </c>
      <c r="T21" s="121" t="str">
        <f>'Pontozás + Készségek'!G57</f>
        <v/>
      </c>
      <c r="U21" s="121" t="str">
        <f>'Pontozás + Készségek'!I57</f>
        <v/>
      </c>
      <c r="V21" s="121" t="str">
        <f>'Pontozás + Készségek'!K57</f>
        <v/>
      </c>
      <c r="W21" s="121" t="str">
        <f>'Pontozás + Készségek'!L57</f>
        <v/>
      </c>
      <c r="X21" s="121" t="str">
        <f>'Pontozás + Készségek'!N57</f>
        <v/>
      </c>
      <c r="Y21" s="121" t="str">
        <f>'Pontozás + Készségek'!P57</f>
        <v/>
      </c>
    </row>
    <row r="22" spans="1:25" x14ac:dyDescent="0.2">
      <c r="A22" s="117" t="str">
        <f>'Pontozás + Készségek'!A58</f>
        <v>Sándor</v>
      </c>
      <c r="B22" s="118" t="str">
        <f>Table2462[[#This Row],[VO2max]]</f>
        <v/>
      </c>
      <c r="C22" s="119" t="str">
        <f>Table2462[[#This Row],[Max. fekvőtámasz]]</f>
        <v/>
      </c>
      <c r="D22" s="118" t="str">
        <f>Table2462[[#This Row],[Max. guggolás]]</f>
        <v/>
      </c>
      <c r="E22" s="119" t="str">
        <f>Table2462[[#This Row],[3RM Padon nyomás (bal)]]</f>
        <v/>
      </c>
      <c r="F22" s="119" t="str">
        <f>Table2462[[#This Row],[3RM Padon nyomás (jobb)]]</f>
        <v/>
      </c>
      <c r="G22" s="119" t="str">
        <f>Table2462[[#This Row],[3RM Padon nyomás (össz.)]]</f>
        <v/>
      </c>
      <c r="H22" s="118" t="str">
        <f>Table2462[[#This Row],[3RM Egylábas deadlift (bal)]]</f>
        <v/>
      </c>
      <c r="I22" s="119" t="str">
        <f>Table2462[[#This Row],[3RM Egylábas deadlift (jobb)]]</f>
        <v/>
      </c>
      <c r="J22" s="118" t="str">
        <f>Table2462[[#This Row],[3RM Egylábas deadlift (össz.)]]</f>
        <v/>
      </c>
      <c r="K22" s="118" t="str">
        <f>Table2462[[#This Row],[Súlypontemelkedés]]</f>
        <v/>
      </c>
      <c r="L22" s="118" t="str">
        <f>Table2462[[#This Row],[10 mp fekvőtámasz]]</f>
        <v/>
      </c>
      <c r="M22" s="118" t="str">
        <f>Table2462[[#This Row],[3x Súlypontemelkedés]]</f>
        <v/>
      </c>
      <c r="N22" s="118" t="str">
        <f>Table2462[[#This Row],[3x 10 mp fekvőtámasz]]</f>
        <v/>
      </c>
      <c r="O22" s="118" t="str">
        <f>Table2462[[#This Row],[RHR]]</f>
        <v/>
      </c>
      <c r="P22" s="119" t="str">
        <f>Table2462[[#This Row],[HRR]]</f>
        <v/>
      </c>
      <c r="Q22" s="119" t="str">
        <f>Table2462[[#This Row],[FMS]]</f>
        <v/>
      </c>
      <c r="R22" s="111" t="str">
        <f>'Pontozás + Készségek'!C58</f>
        <v/>
      </c>
      <c r="S22" s="121" t="str">
        <f>'Pontozás + Készségek'!E58</f>
        <v/>
      </c>
      <c r="T22" s="121" t="str">
        <f>'Pontozás + Készségek'!G58</f>
        <v/>
      </c>
      <c r="U22" s="121" t="str">
        <f>'Pontozás + Készségek'!I58</f>
        <v/>
      </c>
      <c r="V22" s="121" t="str">
        <f>'Pontozás + Készségek'!K58</f>
        <v/>
      </c>
      <c r="W22" s="121" t="str">
        <f>'Pontozás + Készségek'!L58</f>
        <v/>
      </c>
      <c r="X22" s="121" t="str">
        <f>'Pontozás + Készségek'!N58</f>
        <v/>
      </c>
      <c r="Y22" s="121" t="str">
        <f>'Pontozás + Készségek'!P58</f>
        <v/>
      </c>
    </row>
    <row r="23" spans="1:25" x14ac:dyDescent="0.2">
      <c r="A23" s="117" t="str">
        <f>'Pontozás + Készségek'!A59</f>
        <v>Szabolcs</v>
      </c>
      <c r="B23" s="118" t="str">
        <f>Table2462[[#This Row],[VO2max]]</f>
        <v/>
      </c>
      <c r="C23" s="119" t="str">
        <f>Table2462[[#This Row],[Max. fekvőtámasz]]</f>
        <v/>
      </c>
      <c r="D23" s="118" t="str">
        <f>Table2462[[#This Row],[Max. guggolás]]</f>
        <v/>
      </c>
      <c r="E23" s="119" t="str">
        <f>Table2462[[#This Row],[3RM Padon nyomás (bal)]]</f>
        <v/>
      </c>
      <c r="F23" s="119" t="str">
        <f>Table2462[[#This Row],[3RM Padon nyomás (jobb)]]</f>
        <v/>
      </c>
      <c r="G23" s="119" t="str">
        <f>Table2462[[#This Row],[3RM Padon nyomás (össz.)]]</f>
        <v/>
      </c>
      <c r="H23" s="118" t="str">
        <f>Table2462[[#This Row],[3RM Egylábas deadlift (bal)]]</f>
        <v/>
      </c>
      <c r="I23" s="119" t="str">
        <f>Table2462[[#This Row],[3RM Egylábas deadlift (jobb)]]</f>
        <v/>
      </c>
      <c r="J23" s="118" t="str">
        <f>Table2462[[#This Row],[3RM Egylábas deadlift (össz.)]]</f>
        <v/>
      </c>
      <c r="K23" s="118" t="str">
        <f>Table2462[[#This Row],[Súlypontemelkedés]]</f>
        <v/>
      </c>
      <c r="L23" s="118" t="str">
        <f>Table2462[[#This Row],[10 mp fekvőtámasz]]</f>
        <v/>
      </c>
      <c r="M23" s="118" t="str">
        <f>Table2462[[#This Row],[3x Súlypontemelkedés]]</f>
        <v/>
      </c>
      <c r="N23" s="118" t="str">
        <f>Table2462[[#This Row],[3x 10 mp fekvőtámasz]]</f>
        <v/>
      </c>
      <c r="O23" s="118" t="str">
        <f>Table2462[[#This Row],[RHR]]</f>
        <v/>
      </c>
      <c r="P23" s="119" t="str">
        <f>Table2462[[#This Row],[HRR]]</f>
        <v/>
      </c>
      <c r="Q23" s="119" t="str">
        <f>Table2462[[#This Row],[FMS]]</f>
        <v/>
      </c>
      <c r="R23" s="111" t="str">
        <f>'Pontozás + Készségek'!C59</f>
        <v/>
      </c>
      <c r="S23" s="121" t="str">
        <f>'Pontozás + Készségek'!E59</f>
        <v/>
      </c>
      <c r="T23" s="121" t="str">
        <f>'Pontozás + Készségek'!G59</f>
        <v/>
      </c>
      <c r="U23" s="121" t="str">
        <f>'Pontozás + Készségek'!I59</f>
        <v/>
      </c>
      <c r="V23" s="121" t="str">
        <f>'Pontozás + Készségek'!K59</f>
        <v/>
      </c>
      <c r="W23" s="121" t="str">
        <f>'Pontozás + Készségek'!L59</f>
        <v/>
      </c>
      <c r="X23" s="121" t="str">
        <f>'Pontozás + Készségek'!N59</f>
        <v/>
      </c>
      <c r="Y23" s="121" t="str">
        <f>'Pontozás + Készségek'!P59</f>
        <v/>
      </c>
    </row>
    <row r="24" spans="1:25" x14ac:dyDescent="0.2">
      <c r="A24" s="117" t="str">
        <f>'Pontozás + Készségek'!A60</f>
        <v>Tímea</v>
      </c>
      <c r="B24" s="118" t="str">
        <f>Table2462[[#This Row],[VO2max]]</f>
        <v/>
      </c>
      <c r="C24" s="119" t="str">
        <f>Table2462[[#This Row],[Max. fekvőtámasz]]</f>
        <v/>
      </c>
      <c r="D24" s="118" t="str">
        <f>Table2462[[#This Row],[Max. guggolás]]</f>
        <v/>
      </c>
      <c r="E24" s="119" t="str">
        <f>Table2462[[#This Row],[3RM Padon nyomás (bal)]]</f>
        <v/>
      </c>
      <c r="F24" s="119" t="str">
        <f>Table2462[[#This Row],[3RM Padon nyomás (jobb)]]</f>
        <v/>
      </c>
      <c r="G24" s="119" t="str">
        <f>Table2462[[#This Row],[3RM Padon nyomás (össz.)]]</f>
        <v/>
      </c>
      <c r="H24" s="118" t="str">
        <f>Table2462[[#This Row],[3RM Egylábas deadlift (bal)]]</f>
        <v/>
      </c>
      <c r="I24" s="119" t="str">
        <f>Table2462[[#This Row],[3RM Egylábas deadlift (jobb)]]</f>
        <v/>
      </c>
      <c r="J24" s="118" t="str">
        <f>Table2462[[#This Row],[3RM Egylábas deadlift (össz.)]]</f>
        <v/>
      </c>
      <c r="K24" s="118" t="str">
        <f>Table2462[[#This Row],[Súlypontemelkedés]]</f>
        <v/>
      </c>
      <c r="L24" s="118" t="str">
        <f>Table2462[[#This Row],[10 mp fekvőtámasz]]</f>
        <v/>
      </c>
      <c r="M24" s="118" t="str">
        <f>Table2462[[#This Row],[3x Súlypontemelkedés]]</f>
        <v/>
      </c>
      <c r="N24" s="118" t="str">
        <f>Table2462[[#This Row],[3x 10 mp fekvőtámasz]]</f>
        <v/>
      </c>
      <c r="O24" s="118" t="str">
        <f>Table2462[[#This Row],[RHR]]</f>
        <v/>
      </c>
      <c r="P24" s="119" t="str">
        <f>Table2462[[#This Row],[HRR]]</f>
        <v/>
      </c>
      <c r="Q24" s="119" t="str">
        <f>Table2462[[#This Row],[FMS]]</f>
        <v/>
      </c>
      <c r="R24" s="111" t="str">
        <f>'Pontozás + Készségek'!C60</f>
        <v/>
      </c>
      <c r="S24" s="121" t="str">
        <f>'Pontozás + Készségek'!E60</f>
        <v/>
      </c>
      <c r="T24" s="121" t="str">
        <f>'Pontozás + Készségek'!G60</f>
        <v/>
      </c>
      <c r="U24" s="121" t="str">
        <f>'Pontozás + Készségek'!I60</f>
        <v/>
      </c>
      <c r="V24" s="121" t="str">
        <f>'Pontozás + Készségek'!K60</f>
        <v/>
      </c>
      <c r="W24" s="121" t="str">
        <f>'Pontozás + Készségek'!L60</f>
        <v/>
      </c>
      <c r="X24" s="121" t="str">
        <f>'Pontozás + Készségek'!N60</f>
        <v/>
      </c>
      <c r="Y24" s="121" t="str">
        <f>'Pontozás + Készségek'!P60</f>
        <v/>
      </c>
    </row>
    <row r="25" spans="1:25" x14ac:dyDescent="0.2">
      <c r="A25" s="117" t="str">
        <f>'Pontozás + Készségek'!A61</f>
        <v>Ursula</v>
      </c>
      <c r="B25" s="118" t="str">
        <f>Table2462[[#This Row],[VO2max]]</f>
        <v/>
      </c>
      <c r="C25" s="119" t="str">
        <f>Table2462[[#This Row],[Max. fekvőtámasz]]</f>
        <v/>
      </c>
      <c r="D25" s="118" t="str">
        <f>Table2462[[#This Row],[Max. guggolás]]</f>
        <v/>
      </c>
      <c r="E25" s="119" t="str">
        <f>Table2462[[#This Row],[3RM Padon nyomás (bal)]]</f>
        <v/>
      </c>
      <c r="F25" s="119" t="str">
        <f>Table2462[[#This Row],[3RM Padon nyomás (jobb)]]</f>
        <v/>
      </c>
      <c r="G25" s="119" t="str">
        <f>Table2462[[#This Row],[3RM Padon nyomás (össz.)]]</f>
        <v/>
      </c>
      <c r="H25" s="118" t="str">
        <f>Table2462[[#This Row],[3RM Egylábas deadlift (bal)]]</f>
        <v/>
      </c>
      <c r="I25" s="119" t="str">
        <f>Table2462[[#This Row],[3RM Egylábas deadlift (jobb)]]</f>
        <v/>
      </c>
      <c r="J25" s="118" t="str">
        <f>Table2462[[#This Row],[3RM Egylábas deadlift (össz.)]]</f>
        <v/>
      </c>
      <c r="K25" s="118" t="str">
        <f>Table2462[[#This Row],[Súlypontemelkedés]]</f>
        <v/>
      </c>
      <c r="L25" s="118" t="str">
        <f>Table2462[[#This Row],[10 mp fekvőtámasz]]</f>
        <v/>
      </c>
      <c r="M25" s="118" t="str">
        <f>Table2462[[#This Row],[3x Súlypontemelkedés]]</f>
        <v/>
      </c>
      <c r="N25" s="118" t="str">
        <f>Table2462[[#This Row],[3x 10 mp fekvőtámasz]]</f>
        <v/>
      </c>
      <c r="O25" s="118" t="str">
        <f>Table2462[[#This Row],[RHR]]</f>
        <v/>
      </c>
      <c r="P25" s="119" t="str">
        <f>Table2462[[#This Row],[HRR]]</f>
        <v/>
      </c>
      <c r="Q25" s="119" t="str">
        <f>Table2462[[#This Row],[FMS]]</f>
        <v/>
      </c>
      <c r="R25" s="111" t="str">
        <f>'Pontozás + Készségek'!C61</f>
        <v/>
      </c>
      <c r="S25" s="121" t="str">
        <f>'Pontozás + Készségek'!E61</f>
        <v/>
      </c>
      <c r="T25" s="121" t="str">
        <f>'Pontozás + Készségek'!G61</f>
        <v/>
      </c>
      <c r="U25" s="121" t="str">
        <f>'Pontozás + Készségek'!I61</f>
        <v/>
      </c>
      <c r="V25" s="121" t="str">
        <f>'Pontozás + Készségek'!K61</f>
        <v/>
      </c>
      <c r="W25" s="121" t="str">
        <f>'Pontozás + Készségek'!L61</f>
        <v/>
      </c>
      <c r="X25" s="121" t="str">
        <f>'Pontozás + Készségek'!N61</f>
        <v/>
      </c>
      <c r="Y25" s="121" t="str">
        <f>'Pontozás + Készségek'!P61</f>
        <v/>
      </c>
    </row>
    <row r="26" spans="1:25" x14ac:dyDescent="0.2">
      <c r="A26" s="117" t="str">
        <f>'Pontozás + Készségek'!A62</f>
        <v>Viktor</v>
      </c>
      <c r="B26" s="118" t="str">
        <f>Table2462[[#This Row],[VO2max]]</f>
        <v/>
      </c>
      <c r="C26" s="119" t="str">
        <f>Table2462[[#This Row],[Max. fekvőtámasz]]</f>
        <v/>
      </c>
      <c r="D26" s="118" t="str">
        <f>Table2462[[#This Row],[Max. guggolás]]</f>
        <v/>
      </c>
      <c r="E26" s="119" t="str">
        <f>Table2462[[#This Row],[3RM Padon nyomás (bal)]]</f>
        <v/>
      </c>
      <c r="F26" s="119" t="str">
        <f>Table2462[[#This Row],[3RM Padon nyomás (jobb)]]</f>
        <v/>
      </c>
      <c r="G26" s="119" t="str">
        <f>Table2462[[#This Row],[3RM Padon nyomás (össz.)]]</f>
        <v/>
      </c>
      <c r="H26" s="118" t="str">
        <f>Table2462[[#This Row],[3RM Egylábas deadlift (bal)]]</f>
        <v/>
      </c>
      <c r="I26" s="119" t="str">
        <f>Table2462[[#This Row],[3RM Egylábas deadlift (jobb)]]</f>
        <v/>
      </c>
      <c r="J26" s="118" t="str">
        <f>Table2462[[#This Row],[3RM Egylábas deadlift (össz.)]]</f>
        <v/>
      </c>
      <c r="K26" s="118" t="str">
        <f>Table2462[[#This Row],[Súlypontemelkedés]]</f>
        <v/>
      </c>
      <c r="L26" s="118" t="str">
        <f>Table2462[[#This Row],[10 mp fekvőtámasz]]</f>
        <v/>
      </c>
      <c r="M26" s="118" t="str">
        <f>Table2462[[#This Row],[3x Súlypontemelkedés]]</f>
        <v/>
      </c>
      <c r="N26" s="118" t="str">
        <f>Table2462[[#This Row],[3x 10 mp fekvőtámasz]]</f>
        <v/>
      </c>
      <c r="O26" s="118" t="str">
        <f>Table2462[[#This Row],[RHR]]</f>
        <v/>
      </c>
      <c r="P26" s="119" t="str">
        <f>Table2462[[#This Row],[HRR]]</f>
        <v/>
      </c>
      <c r="Q26" s="119" t="str">
        <f>Table2462[[#This Row],[FMS]]</f>
        <v/>
      </c>
      <c r="R26" s="111" t="str">
        <f>'Pontozás + Készségek'!C62</f>
        <v/>
      </c>
      <c r="S26" s="121" t="str">
        <f>'Pontozás + Készségek'!E62</f>
        <v/>
      </c>
      <c r="T26" s="121" t="str">
        <f>'Pontozás + Készségek'!G62</f>
        <v/>
      </c>
      <c r="U26" s="121" t="str">
        <f>'Pontozás + Készségek'!I62</f>
        <v/>
      </c>
      <c r="V26" s="121" t="str">
        <f>'Pontozás + Készségek'!K62</f>
        <v/>
      </c>
      <c r="W26" s="121" t="str">
        <f>'Pontozás + Készségek'!L62</f>
        <v/>
      </c>
      <c r="X26" s="121" t="str">
        <f>'Pontozás + Készségek'!N62</f>
        <v/>
      </c>
      <c r="Y26" s="121" t="str">
        <f>'Pontozás + Készségek'!P62</f>
        <v/>
      </c>
    </row>
    <row r="27" spans="1:25" x14ac:dyDescent="0.2">
      <c r="A27" s="117" t="str">
        <f>'Pontozás + Készségek'!A63</f>
        <v>Xavér</v>
      </c>
      <c r="B27" s="118" t="str">
        <f>Table2462[[#This Row],[VO2max]]</f>
        <v/>
      </c>
      <c r="C27" s="119" t="str">
        <f>Table2462[[#This Row],[Max. fekvőtámasz]]</f>
        <v/>
      </c>
      <c r="D27" s="118" t="str">
        <f>Table2462[[#This Row],[Max. guggolás]]</f>
        <v/>
      </c>
      <c r="E27" s="119" t="str">
        <f>Table2462[[#This Row],[3RM Padon nyomás (bal)]]</f>
        <v/>
      </c>
      <c r="F27" s="119" t="str">
        <f>Table2462[[#This Row],[3RM Padon nyomás (jobb)]]</f>
        <v/>
      </c>
      <c r="G27" s="119" t="str">
        <f>Table2462[[#This Row],[3RM Padon nyomás (össz.)]]</f>
        <v/>
      </c>
      <c r="H27" s="118" t="str">
        <f>Table2462[[#This Row],[3RM Egylábas deadlift (bal)]]</f>
        <v/>
      </c>
      <c r="I27" s="119" t="str">
        <f>Table2462[[#This Row],[3RM Egylábas deadlift (jobb)]]</f>
        <v/>
      </c>
      <c r="J27" s="118" t="str">
        <f>Table2462[[#This Row],[3RM Egylábas deadlift (össz.)]]</f>
        <v/>
      </c>
      <c r="K27" s="118" t="str">
        <f>Table2462[[#This Row],[Súlypontemelkedés]]</f>
        <v/>
      </c>
      <c r="L27" s="118" t="str">
        <f>Table2462[[#This Row],[10 mp fekvőtámasz]]</f>
        <v/>
      </c>
      <c r="M27" s="118" t="str">
        <f>Table2462[[#This Row],[3x Súlypontemelkedés]]</f>
        <v/>
      </c>
      <c r="N27" s="118" t="str">
        <f>Table2462[[#This Row],[3x 10 mp fekvőtámasz]]</f>
        <v/>
      </c>
      <c r="O27" s="118" t="str">
        <f>Table2462[[#This Row],[RHR]]</f>
        <v/>
      </c>
      <c r="P27" s="119" t="str">
        <f>Table2462[[#This Row],[HRR]]</f>
        <v/>
      </c>
      <c r="Q27" s="119" t="str">
        <f>Table2462[[#This Row],[FMS]]</f>
        <v/>
      </c>
      <c r="R27" s="111" t="str">
        <f>'Pontozás + Készségek'!C63</f>
        <v/>
      </c>
      <c r="S27" s="121" t="str">
        <f>'Pontozás + Készségek'!E63</f>
        <v/>
      </c>
      <c r="T27" s="121" t="str">
        <f>'Pontozás + Készségek'!G63</f>
        <v/>
      </c>
      <c r="U27" s="121" t="str">
        <f>'Pontozás + Készségek'!I63</f>
        <v/>
      </c>
      <c r="V27" s="121" t="str">
        <f>'Pontozás + Készségek'!K63</f>
        <v/>
      </c>
      <c r="W27" s="121" t="str">
        <f>'Pontozás + Készségek'!L63</f>
        <v/>
      </c>
      <c r="X27" s="121" t="str">
        <f>'Pontozás + Készségek'!N63</f>
        <v/>
      </c>
      <c r="Y27" s="121" t="str">
        <f>'Pontozás + Készségek'!P63</f>
        <v/>
      </c>
    </row>
    <row r="28" spans="1:25" x14ac:dyDescent="0.2">
      <c r="A28" s="117" t="str">
        <f>'Pontozás + Készségek'!A64</f>
        <v>Zita</v>
      </c>
      <c r="B28" s="118" t="str">
        <f>Table2462[[#This Row],[VO2max]]</f>
        <v/>
      </c>
      <c r="C28" s="119" t="str">
        <f>Table2462[[#This Row],[Max. fekvőtámasz]]</f>
        <v/>
      </c>
      <c r="D28" s="118" t="str">
        <f>Table2462[[#This Row],[Max. guggolás]]</f>
        <v/>
      </c>
      <c r="E28" s="119" t="str">
        <f>Table2462[[#This Row],[3RM Padon nyomás (bal)]]</f>
        <v/>
      </c>
      <c r="F28" s="119" t="str">
        <f>Table2462[[#This Row],[3RM Padon nyomás (jobb)]]</f>
        <v/>
      </c>
      <c r="G28" s="119" t="str">
        <f>Table2462[[#This Row],[3RM Padon nyomás (össz.)]]</f>
        <v/>
      </c>
      <c r="H28" s="118" t="str">
        <f>Table2462[[#This Row],[3RM Egylábas deadlift (bal)]]</f>
        <v/>
      </c>
      <c r="I28" s="119" t="str">
        <f>Table2462[[#This Row],[3RM Egylábas deadlift (jobb)]]</f>
        <v/>
      </c>
      <c r="J28" s="118" t="str">
        <f>Table2462[[#This Row],[3RM Egylábas deadlift (össz.)]]</f>
        <v/>
      </c>
      <c r="K28" s="118" t="str">
        <f>Table2462[[#This Row],[Súlypontemelkedés]]</f>
        <v/>
      </c>
      <c r="L28" s="118" t="str">
        <f>Table2462[[#This Row],[10 mp fekvőtámasz]]</f>
        <v/>
      </c>
      <c r="M28" s="118" t="str">
        <f>Table2462[[#This Row],[3x Súlypontemelkedés]]</f>
        <v/>
      </c>
      <c r="N28" s="118" t="str">
        <f>Table2462[[#This Row],[3x 10 mp fekvőtámasz]]</f>
        <v/>
      </c>
      <c r="O28" s="118" t="str">
        <f>Table2462[[#This Row],[RHR]]</f>
        <v/>
      </c>
      <c r="P28" s="119" t="str">
        <f>Table2462[[#This Row],[HRR]]</f>
        <v/>
      </c>
      <c r="Q28" s="119" t="str">
        <f>Table2462[[#This Row],[FMS]]</f>
        <v/>
      </c>
      <c r="R28" s="111" t="str">
        <f>'Pontozás + Készségek'!C64</f>
        <v/>
      </c>
      <c r="S28" s="121" t="str">
        <f>'Pontozás + Készségek'!E64</f>
        <v/>
      </c>
      <c r="T28" s="121" t="str">
        <f>'Pontozás + Készségek'!G64</f>
        <v/>
      </c>
      <c r="U28" s="121" t="str">
        <f>'Pontozás + Készségek'!I64</f>
        <v/>
      </c>
      <c r="V28" s="121" t="str">
        <f>'Pontozás + Készségek'!K64</f>
        <v/>
      </c>
      <c r="W28" s="121" t="str">
        <f>'Pontozás + Készségek'!L64</f>
        <v/>
      </c>
      <c r="X28" s="121" t="str">
        <f>'Pontozás + Készségek'!N64</f>
        <v/>
      </c>
      <c r="Y28" s="121" t="str">
        <f>'Pontozás + Készségek'!P64</f>
        <v/>
      </c>
    </row>
    <row r="29" spans="1:25" x14ac:dyDescent="0.2">
      <c r="A29" s="117" t="str">
        <f>'Pontozás + Készségek'!A65</f>
        <v>Zsuzsa</v>
      </c>
      <c r="B29" s="118" t="str">
        <f>Table2462[[#This Row],[VO2max]]</f>
        <v/>
      </c>
      <c r="C29" s="119" t="str">
        <f>Table2462[[#This Row],[Max. fekvőtámasz]]</f>
        <v/>
      </c>
      <c r="D29" s="118" t="str">
        <f>Table2462[[#This Row],[Max. guggolás]]</f>
        <v/>
      </c>
      <c r="E29" s="119" t="str">
        <f>Table2462[[#This Row],[3RM Padon nyomás (bal)]]</f>
        <v/>
      </c>
      <c r="F29" s="119" t="str">
        <f>Table2462[[#This Row],[3RM Padon nyomás (jobb)]]</f>
        <v/>
      </c>
      <c r="G29" s="119" t="str">
        <f>Table2462[[#This Row],[3RM Padon nyomás (össz.)]]</f>
        <v/>
      </c>
      <c r="H29" s="118" t="str">
        <f>Table2462[[#This Row],[3RM Egylábas deadlift (bal)]]</f>
        <v/>
      </c>
      <c r="I29" s="119" t="str">
        <f>Table2462[[#This Row],[3RM Egylábas deadlift (jobb)]]</f>
        <v/>
      </c>
      <c r="J29" s="118" t="str">
        <f>Table2462[[#This Row],[3RM Egylábas deadlift (össz.)]]</f>
        <v/>
      </c>
      <c r="K29" s="118" t="str">
        <f>Table2462[[#This Row],[Súlypontemelkedés]]</f>
        <v/>
      </c>
      <c r="L29" s="118" t="str">
        <f>Table2462[[#This Row],[10 mp fekvőtámasz]]</f>
        <v/>
      </c>
      <c r="M29" s="118" t="str">
        <f>Table2462[[#This Row],[3x Súlypontemelkedés]]</f>
        <v/>
      </c>
      <c r="N29" s="118" t="str">
        <f>Table2462[[#This Row],[3x 10 mp fekvőtámasz]]</f>
        <v/>
      </c>
      <c r="O29" s="118" t="str">
        <f>Table2462[[#This Row],[RHR]]</f>
        <v/>
      </c>
      <c r="P29" s="119" t="str">
        <f>Table2462[[#This Row],[HRR]]</f>
        <v/>
      </c>
      <c r="Q29" s="119" t="str">
        <f>Table2462[[#This Row],[FMS]]</f>
        <v/>
      </c>
      <c r="R29" s="111" t="str">
        <f>'Pontozás + Készségek'!C65</f>
        <v/>
      </c>
      <c r="S29" s="121" t="str">
        <f>'Pontozás + Készségek'!E65</f>
        <v/>
      </c>
      <c r="T29" s="121" t="str">
        <f>'Pontozás + Készségek'!G65</f>
        <v/>
      </c>
      <c r="U29" s="121" t="str">
        <f>'Pontozás + Készségek'!I65</f>
        <v/>
      </c>
      <c r="V29" s="121" t="str">
        <f>'Pontozás + Készségek'!K65</f>
        <v/>
      </c>
      <c r="W29" s="121" t="str">
        <f>'Pontozás + Készségek'!L65</f>
        <v/>
      </c>
      <c r="X29" s="121" t="str">
        <f>'Pontozás + Készségek'!N65</f>
        <v/>
      </c>
      <c r="Y29" s="121" t="str">
        <f>'Pontozás + Készségek'!P65</f>
        <v/>
      </c>
    </row>
    <row r="30" spans="1:25" x14ac:dyDescent="0.2">
      <c r="A30" s="86" t="s">
        <v>76</v>
      </c>
    </row>
  </sheetData>
  <sheetProtection algorithmName="SHA-512" hashValue="jkWTWDWg4HDJBrPUJF3/i3B9RJD9dk3c2N/ALSMv6J1AV4O8bNMuit66g5ln2L6XMdGT6QjqBwV7hNrHEl/Ufg==" saltValue="4w6gCKIgJfD+GjyF44B6nw==" spinCount="100000" sheet="1" objects="1" scenarios="1"/>
  <protectedRanges>
    <protectedRange sqref="Z2" name="Tartomány1"/>
  </protectedRanges>
  <dataValidations count="1">
    <dataValidation type="list" allowBlank="1" showInputMessage="1" showErrorMessage="1" sqref="Z2" xr:uid="{00000000-0002-0000-0600-000000000000}">
      <formula1>$A$2:$A$30</formula1>
    </dataValidation>
  </dataValidations>
  <pageMargins left="0.7" right="0.7" top="0.75" bottom="0.75" header="0.3" footer="0.3"/>
  <pageSetup orientation="portrait"/>
  <ignoredErrors>
    <ignoredError sqref="A2:Y29" unlockedFormula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Munka8"/>
  <dimension ref="A1:AX30"/>
  <sheetViews>
    <sheetView topLeftCell="N1" workbookViewId="0">
      <pane ySplit="1" topLeftCell="A2" activePane="bottomLeft" state="frozen"/>
      <selection pane="bottomLeft" activeCell="Z1" sqref="Z1"/>
    </sheetView>
  </sheetViews>
  <sheetFormatPr baseColWidth="10" defaultColWidth="8.83203125" defaultRowHeight="15" x14ac:dyDescent="0.2"/>
  <cols>
    <col min="1" max="1" width="11.5" style="76" hidden="1" customWidth="1"/>
    <col min="2" max="2" width="15.6640625" style="76" hidden="1" customWidth="1"/>
    <col min="3" max="3" width="21.83203125" style="76" hidden="1" customWidth="1"/>
    <col min="4" max="4" width="18.33203125" style="76" hidden="1" customWidth="1"/>
    <col min="5" max="5" width="27.83203125" style="76" hidden="1" customWidth="1"/>
    <col min="6" max="6" width="29.1640625" style="76" hidden="1" customWidth="1"/>
    <col min="7" max="7" width="29.5" style="76" hidden="1" customWidth="1"/>
    <col min="8" max="8" width="30.1640625" style="76" hidden="1" customWidth="1"/>
    <col min="9" max="9" width="31.5" style="76" hidden="1" customWidth="1"/>
    <col min="10" max="10" width="31.6640625" style="76" hidden="1" customWidth="1"/>
    <col min="11" max="12" width="23.5" style="76" hidden="1" customWidth="1"/>
    <col min="13" max="13" width="26.1640625" style="76" hidden="1" customWidth="1"/>
    <col min="14" max="14" width="25.1640625" style="76" hidden="1" customWidth="1"/>
    <col min="15" max="16" width="9.1640625" style="76" hidden="1" customWidth="1"/>
    <col min="17" max="17" width="9.5" style="76" hidden="1" customWidth="1"/>
    <col min="18" max="18" width="8.5" style="76" hidden="1" customWidth="1"/>
    <col min="19" max="19" width="26.33203125" style="76" hidden="1" customWidth="1"/>
    <col min="20" max="20" width="20.1640625" style="76" hidden="1" customWidth="1"/>
    <col min="21" max="21" width="20.6640625" style="76" hidden="1" customWidth="1"/>
    <col min="22" max="22" width="36.83203125" style="76" hidden="1" customWidth="1"/>
    <col min="23" max="23" width="13.6640625" style="76" hidden="1" customWidth="1"/>
    <col min="24" max="24" width="11" style="76" hidden="1" customWidth="1"/>
    <col min="25" max="25" width="13.1640625" style="76" hidden="1" customWidth="1"/>
    <col min="26" max="26" width="19.5" style="76" bestFit="1" customWidth="1"/>
    <col min="27" max="27" width="8.5" style="76" customWidth="1"/>
    <col min="28" max="28" width="17.33203125" style="76" bestFit="1" customWidth="1"/>
    <col min="29" max="29" width="13.6640625" style="76" bestFit="1" customWidth="1"/>
    <col min="30" max="30" width="23.33203125" style="76" bestFit="1" customWidth="1"/>
    <col min="31" max="31" width="24.5" style="76" bestFit="1" customWidth="1"/>
    <col min="32" max="32" width="24.83203125" style="76" bestFit="1" customWidth="1"/>
    <col min="33" max="33" width="25.5" style="76" bestFit="1" customWidth="1"/>
    <col min="34" max="34" width="26.83203125" style="76" bestFit="1" customWidth="1"/>
    <col min="35" max="35" width="27.1640625" style="76" bestFit="1" customWidth="1"/>
    <col min="36" max="36" width="19" style="76" bestFit="1" customWidth="1"/>
    <col min="37" max="37" width="19" style="76" customWidth="1"/>
    <col min="38" max="38" width="21.5" style="76" bestFit="1" customWidth="1"/>
    <col min="39" max="39" width="20.5" style="76" bestFit="1" customWidth="1"/>
    <col min="40" max="40" width="7.33203125" style="76" customWidth="1"/>
    <col min="41" max="42" width="7.1640625" style="76" customWidth="1"/>
    <col min="43" max="43" width="8.83203125" style="76"/>
    <col min="44" max="44" width="21.6640625" style="76" bestFit="1" customWidth="1"/>
    <col min="45" max="45" width="15.5" style="76" bestFit="1" customWidth="1"/>
    <col min="46" max="46" width="16.1640625" style="76" bestFit="1" customWidth="1"/>
    <col min="47" max="47" width="32.33203125" style="76" bestFit="1" customWidth="1"/>
    <col min="48" max="48" width="9.1640625" style="76" bestFit="1" customWidth="1"/>
    <col min="49" max="49" width="8.33203125" style="76" customWidth="1"/>
    <col min="50" max="50" width="10.5" style="76" customWidth="1"/>
    <col min="51" max="16384" width="8.83203125" style="76"/>
  </cols>
  <sheetData>
    <row r="1" spans="1:50" s="73" customFormat="1" ht="16" thickBot="1" x14ac:dyDescent="0.25">
      <c r="A1" s="114" t="s">
        <v>1</v>
      </c>
      <c r="B1" s="114" t="s">
        <v>3</v>
      </c>
      <c r="C1" s="114" t="s">
        <v>4</v>
      </c>
      <c r="D1" s="114" t="s">
        <v>5</v>
      </c>
      <c r="E1" s="114" t="s">
        <v>104</v>
      </c>
      <c r="F1" s="114" t="s">
        <v>105</v>
      </c>
      <c r="G1" s="114" t="s">
        <v>106</v>
      </c>
      <c r="H1" s="114" t="s">
        <v>96</v>
      </c>
      <c r="I1" s="114" t="s">
        <v>97</v>
      </c>
      <c r="J1" s="114" t="s">
        <v>98</v>
      </c>
      <c r="K1" s="115" t="s">
        <v>140</v>
      </c>
      <c r="L1" s="115" t="s">
        <v>89</v>
      </c>
      <c r="M1" s="115" t="s">
        <v>143</v>
      </c>
      <c r="N1" s="115" t="s">
        <v>122</v>
      </c>
      <c r="O1" s="115" t="s">
        <v>6</v>
      </c>
      <c r="P1" s="115" t="s">
        <v>0</v>
      </c>
      <c r="Q1" s="115" t="s">
        <v>109</v>
      </c>
      <c r="R1" s="115" t="s">
        <v>10</v>
      </c>
      <c r="S1" s="115" t="s">
        <v>115</v>
      </c>
      <c r="T1" s="116" t="s">
        <v>11</v>
      </c>
      <c r="U1" s="115" t="s">
        <v>12</v>
      </c>
      <c r="V1" s="115" t="s">
        <v>113</v>
      </c>
      <c r="W1" s="115" t="s">
        <v>126</v>
      </c>
      <c r="X1" s="115" t="s">
        <v>79</v>
      </c>
      <c r="Y1" s="115" t="s">
        <v>80</v>
      </c>
      <c r="Z1" s="128" t="s">
        <v>1</v>
      </c>
      <c r="AA1" s="124" t="s">
        <v>84</v>
      </c>
      <c r="AB1" s="124" t="s">
        <v>4</v>
      </c>
      <c r="AC1" s="124" t="s">
        <v>5</v>
      </c>
      <c r="AD1" s="124" t="s">
        <v>104</v>
      </c>
      <c r="AE1" s="124" t="s">
        <v>105</v>
      </c>
      <c r="AF1" s="124" t="s">
        <v>106</v>
      </c>
      <c r="AG1" s="124" t="s">
        <v>96</v>
      </c>
      <c r="AH1" s="124" t="s">
        <v>97</v>
      </c>
      <c r="AI1" s="124" t="s">
        <v>98</v>
      </c>
      <c r="AJ1" s="125" t="s">
        <v>140</v>
      </c>
      <c r="AK1" s="125" t="s">
        <v>89</v>
      </c>
      <c r="AL1" s="125" t="s">
        <v>143</v>
      </c>
      <c r="AM1" s="125" t="s">
        <v>122</v>
      </c>
      <c r="AN1" s="125" t="s">
        <v>6</v>
      </c>
      <c r="AO1" s="125" t="s">
        <v>0</v>
      </c>
      <c r="AP1" s="125" t="s">
        <v>109</v>
      </c>
      <c r="AQ1" s="125" t="s">
        <v>10</v>
      </c>
      <c r="AR1" s="125" t="s">
        <v>115</v>
      </c>
      <c r="AS1" s="126" t="s">
        <v>11</v>
      </c>
      <c r="AT1" s="125" t="s">
        <v>12</v>
      </c>
      <c r="AU1" s="125" t="s">
        <v>113</v>
      </c>
      <c r="AV1" s="125" t="s">
        <v>109</v>
      </c>
      <c r="AW1" s="125" t="s">
        <v>79</v>
      </c>
      <c r="AX1" s="127" t="s">
        <v>80</v>
      </c>
    </row>
    <row r="2" spans="1:50" ht="16" thickTop="1" x14ac:dyDescent="0.2">
      <c r="A2" s="117" t="str">
        <f>Alapadatok!A2</f>
        <v>K.Z.</v>
      </c>
      <c r="B2" s="118">
        <f>Table2462[[#This Row],[VO2max]]</f>
        <v>1</v>
      </c>
      <c r="C2" s="119">
        <f>Table2462[[#This Row],[Max. fekvőtámasz]]</f>
        <v>1</v>
      </c>
      <c r="D2" s="118">
        <f>Table2462[[#This Row],[Max. guggolás]]</f>
        <v>5</v>
      </c>
      <c r="E2" s="119">
        <f>Table2462[[#This Row],[3RM Padon nyomás (bal)]]</f>
        <v>4</v>
      </c>
      <c r="F2" s="119">
        <f>Table2462[[#This Row],[3RM Padon nyomás (jobb)]]</f>
        <v>4</v>
      </c>
      <c r="G2" s="119">
        <f>Table2462[[#This Row],[3RM Padon nyomás (össz.)]]</f>
        <v>4</v>
      </c>
      <c r="H2" s="118">
        <f>Table2462[[#This Row],[3RM Egylábas deadlift (bal)]]</f>
        <v>1</v>
      </c>
      <c r="I2" s="119">
        <f>Table2462[[#This Row],[3RM Egylábas deadlift (jobb)]]</f>
        <v>1</v>
      </c>
      <c r="J2" s="118">
        <f>Table2462[[#This Row],[3RM Egylábas deadlift (össz.)]]</f>
        <v>1</v>
      </c>
      <c r="K2" s="118">
        <f>Table2462[[#This Row],[Súlypontemelkedés]]</f>
        <v>5</v>
      </c>
      <c r="L2" s="118">
        <f>Table2462[[#This Row],[10 mp fekvőtámasz]]</f>
        <v>1</v>
      </c>
      <c r="M2" s="118">
        <f>Table2462[[#This Row],[3x Súlypontemelkedés]]</f>
        <v>5</v>
      </c>
      <c r="N2" s="118">
        <f>Table2462[[#This Row],[3x 10 mp fekvőtámasz]]</f>
        <v>2</v>
      </c>
      <c r="O2" s="118">
        <f>Table2462[[#This Row],[RHR]]</f>
        <v>2</v>
      </c>
      <c r="P2" s="119">
        <f>Table2462[[#This Row],[HRR]]</f>
        <v>1</v>
      </c>
      <c r="Q2" s="119">
        <f>Table2462[[#This Row],[FMS]]</f>
        <v>2</v>
      </c>
      <c r="R2" s="120">
        <f>'Pontozás + Készségek'!C38</f>
        <v>2.5</v>
      </c>
      <c r="S2" s="121">
        <f>'Pontozás + Készségek'!E38</f>
        <v>1.3333333333333333</v>
      </c>
      <c r="T2" s="121">
        <f>'Pontozás + Készségek'!G38</f>
        <v>3</v>
      </c>
      <c r="U2" s="121">
        <f>'Pontozás + Készségek'!I38</f>
        <v>3</v>
      </c>
      <c r="V2" s="121">
        <f>'Pontozás + Készségek'!K38</f>
        <v>3.5</v>
      </c>
      <c r="W2" s="121">
        <f>'Pontozás + Készségek'!L38</f>
        <v>2</v>
      </c>
      <c r="X2" s="121">
        <f>'Pontozás + Készségek'!N38</f>
        <v>1</v>
      </c>
      <c r="Y2" s="121">
        <f>'Pontozás + Készségek'!P38</f>
        <v>3</v>
      </c>
      <c r="Z2" s="5" t="s">
        <v>128</v>
      </c>
      <c r="AA2" s="23">
        <f>B30</f>
        <v>1.5555555555555556</v>
      </c>
      <c r="AB2" s="23">
        <f t="shared" ref="AB2:AX2" si="0">C30</f>
        <v>1.2222222222222223</v>
      </c>
      <c r="AC2" s="23">
        <f t="shared" si="0"/>
        <v>4.666666666666667</v>
      </c>
      <c r="AD2" s="23">
        <f t="shared" si="0"/>
        <v>3.7777777777777777</v>
      </c>
      <c r="AE2" s="23">
        <f t="shared" si="0"/>
        <v>4.1111111111111107</v>
      </c>
      <c r="AF2" s="23">
        <f t="shared" si="0"/>
        <v>3.9444444444444446</v>
      </c>
      <c r="AG2" s="23">
        <f t="shared" si="0"/>
        <v>1</v>
      </c>
      <c r="AH2" s="23">
        <f t="shared" si="0"/>
        <v>1</v>
      </c>
      <c r="AI2" s="23">
        <f t="shared" si="0"/>
        <v>1</v>
      </c>
      <c r="AJ2" s="23">
        <f t="shared" si="0"/>
        <v>2.7777777777777777</v>
      </c>
      <c r="AK2" s="23">
        <f t="shared" si="0"/>
        <v>1.2222222222222223</v>
      </c>
      <c r="AL2" s="23">
        <f t="shared" si="0"/>
        <v>2.7777777777777777</v>
      </c>
      <c r="AM2" s="23">
        <f t="shared" si="0"/>
        <v>1.3333333333333333</v>
      </c>
      <c r="AN2" s="23">
        <f t="shared" si="0"/>
        <v>1.5555555555555556</v>
      </c>
      <c r="AO2" s="23">
        <f t="shared" si="0"/>
        <v>1.5555555555555556</v>
      </c>
      <c r="AP2" s="23">
        <f t="shared" si="0"/>
        <v>2.3333333333333335</v>
      </c>
      <c r="AQ2" s="23">
        <f t="shared" si="0"/>
        <v>2.4722222222222223</v>
      </c>
      <c r="AR2" s="23">
        <f t="shared" si="0"/>
        <v>1.5555555555555554</v>
      </c>
      <c r="AS2" s="23">
        <f t="shared" si="0"/>
        <v>2.9444444444444446</v>
      </c>
      <c r="AT2" s="23">
        <f t="shared" si="0"/>
        <v>2</v>
      </c>
      <c r="AU2" s="23">
        <f t="shared" si="0"/>
        <v>2.0555555555555554</v>
      </c>
      <c r="AV2" s="23">
        <f t="shared" si="0"/>
        <v>2.3333333333333335</v>
      </c>
      <c r="AW2" s="23">
        <f t="shared" si="0"/>
        <v>1.5555555555555556</v>
      </c>
      <c r="AX2" s="23">
        <f t="shared" si="0"/>
        <v>2.9444444444444446</v>
      </c>
    </row>
    <row r="3" spans="1:50" x14ac:dyDescent="0.2">
      <c r="A3" s="117" t="str">
        <f>Alapadatok!A3</f>
        <v>R.G.</v>
      </c>
      <c r="B3" s="118">
        <f>Table2462[[#This Row],[VO2max]]</f>
        <v>2</v>
      </c>
      <c r="C3" s="119">
        <f>Table2462[[#This Row],[Max. fekvőtámasz]]</f>
        <v>2</v>
      </c>
      <c r="D3" s="118">
        <f>Table2462[[#This Row],[Max. guggolás]]</f>
        <v>5</v>
      </c>
      <c r="E3" s="119">
        <f>Table2462[[#This Row],[3RM Padon nyomás (bal)]]</f>
        <v>5</v>
      </c>
      <c r="F3" s="119">
        <f>Table2462[[#This Row],[3RM Padon nyomás (jobb)]]</f>
        <v>5</v>
      </c>
      <c r="G3" s="119">
        <f>Table2462[[#This Row],[3RM Padon nyomás (össz.)]]</f>
        <v>5</v>
      </c>
      <c r="H3" s="118">
        <f>Table2462[[#This Row],[3RM Egylábas deadlift (bal)]]</f>
        <v>1</v>
      </c>
      <c r="I3" s="119">
        <f>Table2462[[#This Row],[3RM Egylábas deadlift (jobb)]]</f>
        <v>1</v>
      </c>
      <c r="J3" s="118">
        <f>Table2462[[#This Row],[3RM Egylábas deadlift (össz.)]]</f>
        <v>1</v>
      </c>
      <c r="K3" s="118">
        <f>Table2462[[#This Row],[Súlypontemelkedés]]</f>
        <v>3</v>
      </c>
      <c r="L3" s="118">
        <f>Table2462[[#This Row],[10 mp fekvőtámasz]]</f>
        <v>1</v>
      </c>
      <c r="M3" s="118">
        <f>Table2462[[#This Row],[3x Súlypontemelkedés]]</f>
        <v>3</v>
      </c>
      <c r="N3" s="118">
        <f>Table2462[[#This Row],[3x 10 mp fekvőtámasz]]</f>
        <v>1</v>
      </c>
      <c r="O3" s="118">
        <f>Table2462[[#This Row],[RHR]]</f>
        <v>1</v>
      </c>
      <c r="P3" s="119">
        <f>Table2462[[#This Row],[HRR]]</f>
        <v>1</v>
      </c>
      <c r="Q3" s="119">
        <f>Table2462[[#This Row],[FMS]]</f>
        <v>3</v>
      </c>
      <c r="R3" s="123">
        <f>'Pontozás + Készségek'!C39</f>
        <v>3</v>
      </c>
      <c r="S3" s="121">
        <f>'Pontozás + Készségek'!E39</f>
        <v>1.3333333333333333</v>
      </c>
      <c r="T3" s="121">
        <f>'Pontozás + Készségek'!G39</f>
        <v>3.5</v>
      </c>
      <c r="U3" s="121">
        <f>'Pontozás + Készségek'!I39</f>
        <v>2</v>
      </c>
      <c r="V3" s="121">
        <f>'Pontozás + Készségek'!K39</f>
        <v>2</v>
      </c>
      <c r="W3" s="121">
        <f>'Pontozás + Készségek'!L39</f>
        <v>3</v>
      </c>
      <c r="X3" s="121">
        <f>'Pontozás + Készségek'!N39</f>
        <v>2</v>
      </c>
      <c r="Y3" s="121">
        <f>'Pontozás + Készségek'!P39</f>
        <v>3.5</v>
      </c>
    </row>
    <row r="4" spans="1:50" x14ac:dyDescent="0.2">
      <c r="A4" s="117" t="str">
        <f>Alapadatok!A4</f>
        <v>P.N.</v>
      </c>
      <c r="B4" s="118">
        <f>Table2462[[#This Row],[VO2max]]</f>
        <v>4</v>
      </c>
      <c r="C4" s="119">
        <f>Table2462[[#This Row],[Max. fekvőtámasz]]</f>
        <v>1</v>
      </c>
      <c r="D4" s="118">
        <f>Table2462[[#This Row],[Max. guggolás]]</f>
        <v>5</v>
      </c>
      <c r="E4" s="119">
        <f>Table2462[[#This Row],[3RM Padon nyomás (bal)]]</f>
        <v>3</v>
      </c>
      <c r="F4" s="119">
        <f>Table2462[[#This Row],[3RM Padon nyomás (jobb)]]</f>
        <v>3</v>
      </c>
      <c r="G4" s="119">
        <f>Table2462[[#This Row],[3RM Padon nyomás (össz.)]]</f>
        <v>3</v>
      </c>
      <c r="H4" s="118">
        <f>Table2462[[#This Row],[3RM Egylábas deadlift (bal)]]</f>
        <v>1</v>
      </c>
      <c r="I4" s="119">
        <f>Table2462[[#This Row],[3RM Egylábas deadlift (jobb)]]</f>
        <v>1</v>
      </c>
      <c r="J4" s="118">
        <f>Table2462[[#This Row],[3RM Egylábas deadlift (össz.)]]</f>
        <v>1</v>
      </c>
      <c r="K4" s="118">
        <f>Table2462[[#This Row],[Súlypontemelkedés]]</f>
        <v>2</v>
      </c>
      <c r="L4" s="118">
        <f>Table2462[[#This Row],[10 mp fekvőtámasz]]</f>
        <v>1</v>
      </c>
      <c r="M4" s="118">
        <f>Table2462[[#This Row],[3x Súlypontemelkedés]]</f>
        <v>2</v>
      </c>
      <c r="N4" s="118">
        <f>Table2462[[#This Row],[3x 10 mp fekvőtámasz]]</f>
        <v>1</v>
      </c>
      <c r="O4" s="118">
        <f>Table2462[[#This Row],[RHR]]</f>
        <v>1</v>
      </c>
      <c r="P4" s="119">
        <f>Table2462[[#This Row],[HRR]]</f>
        <v>2</v>
      </c>
      <c r="Q4" s="119">
        <f>Table2462[[#This Row],[FMS]]</f>
        <v>2</v>
      </c>
      <c r="R4" s="123">
        <f>'Pontozás + Készségek'!C40</f>
        <v>2</v>
      </c>
      <c r="S4" s="121">
        <f>'Pontozás + Készségek'!E40</f>
        <v>2.3333333333333335</v>
      </c>
      <c r="T4" s="121">
        <f>'Pontozás + Készségek'!G40</f>
        <v>3</v>
      </c>
      <c r="U4" s="121">
        <f>'Pontozás + Készségek'!I40</f>
        <v>1.5</v>
      </c>
      <c r="V4" s="121">
        <f>'Pontozás + Készségek'!K40</f>
        <v>1.5</v>
      </c>
      <c r="W4" s="121">
        <f>'Pontozás + Készségek'!L40</f>
        <v>2</v>
      </c>
      <c r="X4" s="121">
        <f>'Pontozás + Készségek'!N40</f>
        <v>4</v>
      </c>
      <c r="Y4" s="121">
        <f>'Pontozás + Készségek'!P40</f>
        <v>3</v>
      </c>
    </row>
    <row r="5" spans="1:50" x14ac:dyDescent="0.2">
      <c r="A5" s="117" t="str">
        <f>Alapadatok!A5</f>
        <v>R.L</v>
      </c>
      <c r="B5" s="118">
        <f>Table2462[[#This Row],[VO2max]]</f>
        <v>1</v>
      </c>
      <c r="C5" s="119">
        <f>Table2462[[#This Row],[Max. fekvőtámasz]]</f>
        <v>1</v>
      </c>
      <c r="D5" s="118">
        <f>Table2462[[#This Row],[Max. guggolás]]</f>
        <v>5</v>
      </c>
      <c r="E5" s="119">
        <f>Table2462[[#This Row],[3RM Padon nyomás (bal)]]</f>
        <v>3</v>
      </c>
      <c r="F5" s="119">
        <f>Table2462[[#This Row],[3RM Padon nyomás (jobb)]]</f>
        <v>3</v>
      </c>
      <c r="G5" s="119">
        <f>Table2462[[#This Row],[3RM Padon nyomás (össz.)]]</f>
        <v>3</v>
      </c>
      <c r="H5" s="118">
        <f>Table2462[[#This Row],[3RM Egylábas deadlift (bal)]]</f>
        <v>1</v>
      </c>
      <c r="I5" s="119">
        <f>Table2462[[#This Row],[3RM Egylábas deadlift (jobb)]]</f>
        <v>1</v>
      </c>
      <c r="J5" s="118">
        <f>Table2462[[#This Row],[3RM Egylábas deadlift (össz.)]]</f>
        <v>1</v>
      </c>
      <c r="K5" s="118">
        <f>Table2462[[#This Row],[Súlypontemelkedés]]</f>
        <v>3</v>
      </c>
      <c r="L5" s="118">
        <f>Table2462[[#This Row],[10 mp fekvőtámasz]]</f>
        <v>2</v>
      </c>
      <c r="M5" s="118">
        <f>Table2462[[#This Row],[3x Súlypontemelkedés]]</f>
        <v>3</v>
      </c>
      <c r="N5" s="118">
        <f>Table2462[[#This Row],[3x 10 mp fekvőtámasz]]</f>
        <v>1</v>
      </c>
      <c r="O5" s="118">
        <f>Table2462[[#This Row],[RHR]]</f>
        <v>1</v>
      </c>
      <c r="P5" s="119">
        <f>Table2462[[#This Row],[HRR]]</f>
        <v>1</v>
      </c>
      <c r="Q5" s="119">
        <f>Table2462[[#This Row],[FMS]]</f>
        <v>1</v>
      </c>
      <c r="R5" s="120">
        <f>'Pontozás + Készségek'!C41</f>
        <v>2</v>
      </c>
      <c r="S5" s="121">
        <f>'Pontozás + Készségek'!E41</f>
        <v>1</v>
      </c>
      <c r="T5" s="121">
        <f>'Pontozás + Készségek'!G41</f>
        <v>3</v>
      </c>
      <c r="U5" s="121">
        <f>'Pontozás + Készségek'!I41</f>
        <v>2.5</v>
      </c>
      <c r="V5" s="121">
        <f>'Pontozás + Készségek'!K41</f>
        <v>2</v>
      </c>
      <c r="W5" s="121">
        <f>'Pontozás + Készségek'!L41</f>
        <v>1</v>
      </c>
      <c r="X5" s="121">
        <f>'Pontozás + Készségek'!N41</f>
        <v>1</v>
      </c>
      <c r="Y5" s="121">
        <f>'Pontozás + Készségek'!P41</f>
        <v>3</v>
      </c>
    </row>
    <row r="6" spans="1:50" x14ac:dyDescent="0.2">
      <c r="A6" s="117" t="str">
        <f>Alapadatok!A6</f>
        <v>J.Z.</v>
      </c>
      <c r="B6" s="118">
        <f>Table2462[[#This Row],[VO2max]]</f>
        <v>1</v>
      </c>
      <c r="C6" s="119">
        <f>Table2462[[#This Row],[Max. fekvőtámasz]]</f>
        <v>1</v>
      </c>
      <c r="D6" s="118">
        <f>Table2462[[#This Row],[Max. guggolás]]</f>
        <v>3</v>
      </c>
      <c r="E6" s="119">
        <f>Table2462[[#This Row],[3RM Padon nyomás (bal)]]</f>
        <v>2</v>
      </c>
      <c r="F6" s="119">
        <f>Table2462[[#This Row],[3RM Padon nyomás (jobb)]]</f>
        <v>3</v>
      </c>
      <c r="G6" s="119">
        <f>Table2462[[#This Row],[3RM Padon nyomás (össz.)]]</f>
        <v>2.5</v>
      </c>
      <c r="H6" s="118">
        <f>Table2462[[#This Row],[3RM Egylábas deadlift (bal)]]</f>
        <v>1</v>
      </c>
      <c r="I6" s="119">
        <f>Table2462[[#This Row],[3RM Egylábas deadlift (jobb)]]</f>
        <v>1</v>
      </c>
      <c r="J6" s="118">
        <f>Table2462[[#This Row],[3RM Egylábas deadlift (össz.)]]</f>
        <v>1</v>
      </c>
      <c r="K6" s="118">
        <f>Table2462[[#This Row],[Súlypontemelkedés]]</f>
        <v>2</v>
      </c>
      <c r="L6" s="118">
        <f>Table2462[[#This Row],[10 mp fekvőtámasz]]</f>
        <v>1</v>
      </c>
      <c r="M6" s="118">
        <f>Table2462[[#This Row],[3x Súlypontemelkedés]]</f>
        <v>2</v>
      </c>
      <c r="N6" s="118">
        <f>Table2462[[#This Row],[3x 10 mp fekvőtámasz]]</f>
        <v>1</v>
      </c>
      <c r="O6" s="118">
        <f>Table2462[[#This Row],[RHR]]</f>
        <v>2</v>
      </c>
      <c r="P6" s="119">
        <f>Table2462[[#This Row],[HRR]]</f>
        <v>1</v>
      </c>
      <c r="Q6" s="119">
        <f>Table2462[[#This Row],[FMS]]</f>
        <v>3</v>
      </c>
      <c r="R6" s="111">
        <f>'Pontozás + Készségek'!C42</f>
        <v>1.75</v>
      </c>
      <c r="S6" s="121">
        <f>'Pontozás + Készségek'!E42</f>
        <v>1.3333333333333333</v>
      </c>
      <c r="T6" s="121">
        <f>'Pontozás + Készségek'!G42</f>
        <v>2</v>
      </c>
      <c r="U6" s="121">
        <f>'Pontozás + Készségek'!I42</f>
        <v>1.5</v>
      </c>
      <c r="V6" s="121">
        <f>'Pontozás + Készségek'!K42</f>
        <v>1.5</v>
      </c>
      <c r="W6" s="121">
        <f>'Pontozás + Készségek'!L42</f>
        <v>3</v>
      </c>
      <c r="X6" s="121">
        <f>'Pontozás + Készségek'!N42</f>
        <v>1</v>
      </c>
      <c r="Y6" s="121">
        <f>'Pontozás + Készségek'!P42</f>
        <v>2</v>
      </c>
    </row>
    <row r="7" spans="1:50" x14ac:dyDescent="0.2">
      <c r="A7" s="117" t="str">
        <f>Alapadatok!A7</f>
        <v>R.B.</v>
      </c>
      <c r="B7" s="118">
        <f>Table2462[[#This Row],[VO2max]]</f>
        <v>1</v>
      </c>
      <c r="C7" s="119">
        <f>Table2462[[#This Row],[Max. fekvőtámasz]]</f>
        <v>1</v>
      </c>
      <c r="D7" s="118">
        <f>Table2462[[#This Row],[Max. guggolás]]</f>
        <v>5</v>
      </c>
      <c r="E7" s="119">
        <f>Table2462[[#This Row],[3RM Padon nyomás (bal)]]</f>
        <v>5</v>
      </c>
      <c r="F7" s="119">
        <f>Table2462[[#This Row],[3RM Padon nyomás (jobb)]]</f>
        <v>5</v>
      </c>
      <c r="G7" s="119">
        <f>Table2462[[#This Row],[3RM Padon nyomás (össz.)]]</f>
        <v>5</v>
      </c>
      <c r="H7" s="118">
        <f>Table2462[[#This Row],[3RM Egylábas deadlift (bal)]]</f>
        <v>1</v>
      </c>
      <c r="I7" s="119">
        <f>Table2462[[#This Row],[3RM Egylábas deadlift (jobb)]]</f>
        <v>1</v>
      </c>
      <c r="J7" s="118">
        <f>Table2462[[#This Row],[3RM Egylábas deadlift (össz.)]]</f>
        <v>1</v>
      </c>
      <c r="K7" s="118">
        <f>Table2462[[#This Row],[Súlypontemelkedés]]</f>
        <v>3</v>
      </c>
      <c r="L7" s="118">
        <f>Table2462[[#This Row],[10 mp fekvőtámasz]]</f>
        <v>1</v>
      </c>
      <c r="M7" s="118">
        <f>Table2462[[#This Row],[3x Súlypontemelkedés]]</f>
        <v>2</v>
      </c>
      <c r="N7" s="118">
        <f>Table2462[[#This Row],[3x 10 mp fekvőtámasz]]</f>
        <v>1</v>
      </c>
      <c r="O7" s="118">
        <f>Table2462[[#This Row],[RHR]]</f>
        <v>4</v>
      </c>
      <c r="P7" s="119">
        <f>Table2462[[#This Row],[HRR]]</f>
        <v>1</v>
      </c>
      <c r="Q7" s="119">
        <f>Table2462[[#This Row],[FMS]]</f>
        <v>3</v>
      </c>
      <c r="R7" s="111">
        <f>'Pontozás + Készségek'!C43</f>
        <v>3</v>
      </c>
      <c r="S7" s="121">
        <f>'Pontozás + Készségek'!E43</f>
        <v>2</v>
      </c>
      <c r="T7" s="121">
        <f>'Pontozás + Készségek'!G43</f>
        <v>3</v>
      </c>
      <c r="U7" s="121">
        <f>'Pontozás + Készségek'!I43</f>
        <v>2</v>
      </c>
      <c r="V7" s="121">
        <f>'Pontozás + Készségek'!K43</f>
        <v>1.5</v>
      </c>
      <c r="W7" s="121">
        <f>'Pontozás + Készségek'!L43</f>
        <v>3</v>
      </c>
      <c r="X7" s="121">
        <f>'Pontozás + Készségek'!N43</f>
        <v>1</v>
      </c>
      <c r="Y7" s="121">
        <f>'Pontozás + Készségek'!P43</f>
        <v>3</v>
      </c>
    </row>
    <row r="8" spans="1:50" x14ac:dyDescent="0.2">
      <c r="A8" s="117" t="str">
        <f>Alapadatok!A8</f>
        <v>K.T.</v>
      </c>
      <c r="B8" s="118">
        <f>Table2462[[#This Row],[VO2max]]</f>
        <v>2</v>
      </c>
      <c r="C8" s="119">
        <f>Table2462[[#This Row],[Max. fekvőtámasz]]</f>
        <v>2</v>
      </c>
      <c r="D8" s="118">
        <f>Table2462[[#This Row],[Max. guggolás]]</f>
        <v>5</v>
      </c>
      <c r="E8" s="119">
        <f>Table2462[[#This Row],[3RM Padon nyomás (bal)]]</f>
        <v>5</v>
      </c>
      <c r="F8" s="119">
        <f>Table2462[[#This Row],[3RM Padon nyomás (jobb)]]</f>
        <v>5</v>
      </c>
      <c r="G8" s="119">
        <f>Table2462[[#This Row],[3RM Padon nyomás (össz.)]]</f>
        <v>5</v>
      </c>
      <c r="H8" s="118">
        <f>Table2462[[#This Row],[3RM Egylábas deadlift (bal)]]</f>
        <v>1</v>
      </c>
      <c r="I8" s="119">
        <f>Table2462[[#This Row],[3RM Egylábas deadlift (jobb)]]</f>
        <v>1</v>
      </c>
      <c r="J8" s="118">
        <f>Table2462[[#This Row],[3RM Egylábas deadlift (össz.)]]</f>
        <v>1</v>
      </c>
      <c r="K8" s="118">
        <f>Table2462[[#This Row],[Súlypontemelkedés]]</f>
        <v>3</v>
      </c>
      <c r="L8" s="118">
        <f>Table2462[[#This Row],[10 mp fekvőtámasz]]</f>
        <v>2</v>
      </c>
      <c r="M8" s="118">
        <f>Table2462[[#This Row],[3x Súlypontemelkedés]]</f>
        <v>4</v>
      </c>
      <c r="N8" s="118">
        <f>Table2462[[#This Row],[3x 10 mp fekvőtámasz]]</f>
        <v>3</v>
      </c>
      <c r="O8" s="118">
        <f>Table2462[[#This Row],[RHR]]</f>
        <v>1</v>
      </c>
      <c r="P8" s="119">
        <f>Table2462[[#This Row],[HRR]]</f>
        <v>3</v>
      </c>
      <c r="Q8" s="119">
        <f>Table2462[[#This Row],[FMS]]</f>
        <v>3</v>
      </c>
      <c r="R8" s="120">
        <f>'Pontozás + Készségek'!C44</f>
        <v>3</v>
      </c>
      <c r="S8" s="121">
        <f>'Pontozás + Készségek'!E44</f>
        <v>2</v>
      </c>
      <c r="T8" s="121">
        <f>'Pontozás + Készségek'!G44</f>
        <v>3.5</v>
      </c>
      <c r="U8" s="121">
        <f>'Pontozás + Készségek'!I44</f>
        <v>2.5</v>
      </c>
      <c r="V8" s="121">
        <f>'Pontozás + Készségek'!K44</f>
        <v>3.5</v>
      </c>
      <c r="W8" s="121">
        <f>'Pontozás + Készségek'!L44</f>
        <v>3</v>
      </c>
      <c r="X8" s="121">
        <f>'Pontozás + Készségek'!N44</f>
        <v>2</v>
      </c>
      <c r="Y8" s="121">
        <f>'Pontozás + Készségek'!P44</f>
        <v>3.5</v>
      </c>
    </row>
    <row r="9" spans="1:50" x14ac:dyDescent="0.2">
      <c r="A9" s="117" t="str">
        <f>Alapadatok!A9</f>
        <v>S.Z.</v>
      </c>
      <c r="B9" s="118">
        <f>Table2462[[#This Row],[VO2max]]</f>
        <v>1</v>
      </c>
      <c r="C9" s="119">
        <f>Table2462[[#This Row],[Max. fekvőtámasz]]</f>
        <v>1</v>
      </c>
      <c r="D9" s="118">
        <f>Table2462[[#This Row],[Max. guggolás]]</f>
        <v>5</v>
      </c>
      <c r="E9" s="119">
        <f>Table2462[[#This Row],[3RM Padon nyomás (bal)]]</f>
        <v>4</v>
      </c>
      <c r="F9" s="119">
        <f>Table2462[[#This Row],[3RM Padon nyomás (jobb)]]</f>
        <v>5</v>
      </c>
      <c r="G9" s="119">
        <f>Table2462[[#This Row],[3RM Padon nyomás (össz.)]]</f>
        <v>4.5</v>
      </c>
      <c r="H9" s="118">
        <f>Table2462[[#This Row],[3RM Egylábas deadlift (bal)]]</f>
        <v>1</v>
      </c>
      <c r="I9" s="119">
        <f>Table2462[[#This Row],[3RM Egylábas deadlift (jobb)]]</f>
        <v>1</v>
      </c>
      <c r="J9" s="118">
        <f>Table2462[[#This Row],[3RM Egylábas deadlift (össz.)]]</f>
        <v>1</v>
      </c>
      <c r="K9" s="118">
        <f>Table2462[[#This Row],[Súlypontemelkedés]]</f>
        <v>2</v>
      </c>
      <c r="L9" s="118">
        <f>Table2462[[#This Row],[10 mp fekvőtámasz]]</f>
        <v>1</v>
      </c>
      <c r="M9" s="118">
        <f>Table2462[[#This Row],[3x Súlypontemelkedés]]</f>
        <v>2</v>
      </c>
      <c r="N9" s="118">
        <f>Table2462[[#This Row],[3x 10 mp fekvőtámasz]]</f>
        <v>1</v>
      </c>
      <c r="O9" s="118">
        <f>Table2462[[#This Row],[RHR]]</f>
        <v>1</v>
      </c>
      <c r="P9" s="119">
        <f>Table2462[[#This Row],[HRR]]</f>
        <v>3</v>
      </c>
      <c r="Q9" s="119">
        <f>Table2462[[#This Row],[FMS]]</f>
        <v>2</v>
      </c>
      <c r="R9" s="123">
        <f>'Pontozás + Készségek'!C45</f>
        <v>2.75</v>
      </c>
      <c r="S9" s="121">
        <f>'Pontozás + Készségek'!E45</f>
        <v>1.6666666666666667</v>
      </c>
      <c r="T9" s="121">
        <f>'Pontozás + Készségek'!G45</f>
        <v>3</v>
      </c>
      <c r="U9" s="121">
        <f>'Pontozás + Készségek'!I45</f>
        <v>1.5</v>
      </c>
      <c r="V9" s="121">
        <f>'Pontozás + Készségek'!K45</f>
        <v>1.5</v>
      </c>
      <c r="W9" s="121">
        <f>'Pontozás + Készségek'!L45</f>
        <v>2</v>
      </c>
      <c r="X9" s="121">
        <f>'Pontozás + Készségek'!N45</f>
        <v>1</v>
      </c>
      <c r="Y9" s="121">
        <f>'Pontozás + Készségek'!P45</f>
        <v>3</v>
      </c>
    </row>
    <row r="10" spans="1:50" x14ac:dyDescent="0.2">
      <c r="A10" s="117" t="str">
        <f>Alapadatok!A10</f>
        <v>Ko.Z.</v>
      </c>
      <c r="B10" s="118">
        <f>Table2462[[#This Row],[VO2max]]</f>
        <v>1</v>
      </c>
      <c r="C10" s="119">
        <f>Table2462[[#This Row],[Max. fekvőtámasz]]</f>
        <v>1</v>
      </c>
      <c r="D10" s="118">
        <f>Table2462[[#This Row],[Max. guggolás]]</f>
        <v>4</v>
      </c>
      <c r="E10" s="119">
        <f>Table2462[[#This Row],[3RM Padon nyomás (bal)]]</f>
        <v>3</v>
      </c>
      <c r="F10" s="119">
        <f>Table2462[[#This Row],[3RM Padon nyomás (jobb)]]</f>
        <v>4</v>
      </c>
      <c r="G10" s="119">
        <f>Table2462[[#This Row],[3RM Padon nyomás (össz.)]]</f>
        <v>3.5</v>
      </c>
      <c r="H10" s="118">
        <f>Table2462[[#This Row],[3RM Egylábas deadlift (bal)]]</f>
        <v>1</v>
      </c>
      <c r="I10" s="119">
        <f>Table2462[[#This Row],[3RM Egylábas deadlift (jobb)]]</f>
        <v>1</v>
      </c>
      <c r="J10" s="118">
        <f>Table2462[[#This Row],[3RM Egylábas deadlift (össz.)]]</f>
        <v>1</v>
      </c>
      <c r="K10" s="118">
        <f>Table2462[[#This Row],[Súlypontemelkedés]]</f>
        <v>2</v>
      </c>
      <c r="L10" s="118">
        <f>Table2462[[#This Row],[10 mp fekvőtámasz]]</f>
        <v>1</v>
      </c>
      <c r="M10" s="118">
        <f>Table2462[[#This Row],[3x Súlypontemelkedés]]</f>
        <v>2</v>
      </c>
      <c r="N10" s="118">
        <f>Table2462[[#This Row],[3x 10 mp fekvőtámasz]]</f>
        <v>1</v>
      </c>
      <c r="O10" s="118">
        <f>Table2462[[#This Row],[RHR]]</f>
        <v>1</v>
      </c>
      <c r="P10" s="119">
        <f>Table2462[[#This Row],[HRR]]</f>
        <v>1</v>
      </c>
      <c r="Q10" s="119">
        <f>Table2462[[#This Row],[FMS]]</f>
        <v>2</v>
      </c>
      <c r="R10" s="120">
        <f>'Pontozás + Készségek'!C46</f>
        <v>2.25</v>
      </c>
      <c r="S10" s="121">
        <f>'Pontozás + Készségek'!E46</f>
        <v>1</v>
      </c>
      <c r="T10" s="121">
        <f>'Pontozás + Készségek'!G46</f>
        <v>2.5</v>
      </c>
      <c r="U10" s="121">
        <f>'Pontozás + Készségek'!I46</f>
        <v>1.5</v>
      </c>
      <c r="V10" s="121">
        <f>'Pontozás + Készségek'!K46</f>
        <v>1.5</v>
      </c>
      <c r="W10" s="121">
        <f>'Pontozás + Készségek'!L46</f>
        <v>2</v>
      </c>
      <c r="X10" s="121">
        <f>'Pontozás + Készségek'!N46</f>
        <v>1</v>
      </c>
      <c r="Y10" s="121">
        <f>'Pontozás + Készségek'!P46</f>
        <v>2.5</v>
      </c>
    </row>
    <row r="11" spans="1:50" x14ac:dyDescent="0.2">
      <c r="A11" s="117">
        <f>Alapadatok!A11</f>
        <v>0</v>
      </c>
      <c r="B11" s="118" t="str">
        <f>Table2462[[#This Row],[VO2max]]</f>
        <v/>
      </c>
      <c r="C11" s="119" t="str">
        <f>Table2462[[#This Row],[Max. fekvőtámasz]]</f>
        <v/>
      </c>
      <c r="D11" s="118" t="str">
        <f>Table2462[[#This Row],[Max. guggolás]]</f>
        <v/>
      </c>
      <c r="E11" s="119" t="str">
        <f>Table2462[[#This Row],[3RM Padon nyomás (bal)]]</f>
        <v/>
      </c>
      <c r="F11" s="119" t="str">
        <f>Table2462[[#This Row],[3RM Padon nyomás (jobb)]]</f>
        <v/>
      </c>
      <c r="G11" s="119" t="str">
        <f>Table2462[[#This Row],[3RM Padon nyomás (össz.)]]</f>
        <v/>
      </c>
      <c r="H11" s="118" t="str">
        <f>Table2462[[#This Row],[3RM Egylábas deadlift (bal)]]</f>
        <v/>
      </c>
      <c r="I11" s="119" t="str">
        <f>Table2462[[#This Row],[3RM Egylábas deadlift (jobb)]]</f>
        <v/>
      </c>
      <c r="J11" s="118" t="str">
        <f>Table2462[[#This Row],[3RM Egylábas deadlift (össz.)]]</f>
        <v/>
      </c>
      <c r="K11" s="118" t="str">
        <f>Table2462[[#This Row],[Súlypontemelkedés]]</f>
        <v/>
      </c>
      <c r="L11" s="118" t="str">
        <f>Table2462[[#This Row],[10 mp fekvőtámasz]]</f>
        <v/>
      </c>
      <c r="M11" s="118" t="str">
        <f>Table2462[[#This Row],[3x Súlypontemelkedés]]</f>
        <v/>
      </c>
      <c r="N11" s="118" t="str">
        <f>Table2462[[#This Row],[3x 10 mp fekvőtámasz]]</f>
        <v/>
      </c>
      <c r="O11" s="118" t="str">
        <f>Table2462[[#This Row],[RHR]]</f>
        <v/>
      </c>
      <c r="P11" s="119" t="str">
        <f>Table2462[[#This Row],[HRR]]</f>
        <v/>
      </c>
      <c r="Q11" s="119" t="str">
        <f>Table2462[[#This Row],[FMS]]</f>
        <v/>
      </c>
      <c r="R11" s="111" t="str">
        <f>'Pontozás + Készségek'!C47</f>
        <v/>
      </c>
      <c r="S11" s="121" t="str">
        <f>'Pontozás + Készségek'!E47</f>
        <v/>
      </c>
      <c r="T11" s="121" t="str">
        <f>'Pontozás + Készségek'!G47</f>
        <v/>
      </c>
      <c r="U11" s="121" t="str">
        <f>'Pontozás + Készségek'!I47</f>
        <v/>
      </c>
      <c r="V11" s="121" t="str">
        <f>'Pontozás + Készségek'!K47</f>
        <v/>
      </c>
      <c r="W11" s="121" t="str">
        <f>'Pontozás + Készségek'!L47</f>
        <v/>
      </c>
      <c r="X11" s="121" t="str">
        <f>'Pontozás + Készségek'!N47</f>
        <v/>
      </c>
      <c r="Y11" s="121" t="str">
        <f>'Pontozás + Készségek'!P47</f>
        <v/>
      </c>
    </row>
    <row r="12" spans="1:50" x14ac:dyDescent="0.2">
      <c r="A12" s="117">
        <f>Alapadatok!A12</f>
        <v>0</v>
      </c>
      <c r="B12" s="118" t="str">
        <f>Table2462[[#This Row],[VO2max]]</f>
        <v/>
      </c>
      <c r="C12" s="119" t="str">
        <f>Table2462[[#This Row],[Max. fekvőtámasz]]</f>
        <v/>
      </c>
      <c r="D12" s="118" t="str">
        <f>Table2462[[#This Row],[Max. guggolás]]</f>
        <v/>
      </c>
      <c r="E12" s="119" t="str">
        <f>Table2462[[#This Row],[3RM Padon nyomás (bal)]]</f>
        <v/>
      </c>
      <c r="F12" s="119" t="str">
        <f>Table2462[[#This Row],[3RM Padon nyomás (jobb)]]</f>
        <v/>
      </c>
      <c r="G12" s="119" t="str">
        <f>Table2462[[#This Row],[3RM Padon nyomás (össz.)]]</f>
        <v/>
      </c>
      <c r="H12" s="118" t="str">
        <f>Table2462[[#This Row],[3RM Egylábas deadlift (bal)]]</f>
        <v/>
      </c>
      <c r="I12" s="119" t="str">
        <f>Table2462[[#This Row],[3RM Egylábas deadlift (jobb)]]</f>
        <v/>
      </c>
      <c r="J12" s="118" t="str">
        <f>Table2462[[#This Row],[3RM Egylábas deadlift (össz.)]]</f>
        <v/>
      </c>
      <c r="K12" s="118" t="str">
        <f>Table2462[[#This Row],[Súlypontemelkedés]]</f>
        <v/>
      </c>
      <c r="L12" s="118" t="str">
        <f>Table2462[[#This Row],[10 mp fekvőtámasz]]</f>
        <v/>
      </c>
      <c r="M12" s="118" t="str">
        <f>Table2462[[#This Row],[3x Súlypontemelkedés]]</f>
        <v/>
      </c>
      <c r="N12" s="118" t="str">
        <f>Table2462[[#This Row],[3x 10 mp fekvőtámasz]]</f>
        <v/>
      </c>
      <c r="O12" s="118" t="str">
        <f>Table2462[[#This Row],[RHR]]</f>
        <v/>
      </c>
      <c r="P12" s="119" t="str">
        <f>Table2462[[#This Row],[HRR]]</f>
        <v/>
      </c>
      <c r="Q12" s="119" t="str">
        <f>Table2462[[#This Row],[FMS]]</f>
        <v/>
      </c>
      <c r="R12" s="111" t="str">
        <f>'Pontozás + Készségek'!C48</f>
        <v/>
      </c>
      <c r="S12" s="121" t="str">
        <f>'Pontozás + Készségek'!E48</f>
        <v/>
      </c>
      <c r="T12" s="121" t="str">
        <f>'Pontozás + Készségek'!G48</f>
        <v/>
      </c>
      <c r="U12" s="121" t="str">
        <f>'Pontozás + Készségek'!I48</f>
        <v/>
      </c>
      <c r="V12" s="121" t="str">
        <f>'Pontozás + Készségek'!K48</f>
        <v/>
      </c>
      <c r="W12" s="121" t="str">
        <f>'Pontozás + Készségek'!L48</f>
        <v/>
      </c>
      <c r="X12" s="121" t="str">
        <f>'Pontozás + Készségek'!N48</f>
        <v/>
      </c>
      <c r="Y12" s="121" t="str">
        <f>'Pontozás + Készségek'!P48</f>
        <v/>
      </c>
    </row>
    <row r="13" spans="1:50" x14ac:dyDescent="0.2">
      <c r="A13" s="117">
        <f>Alapadatok!A13</f>
        <v>0</v>
      </c>
      <c r="B13" s="118" t="str">
        <f>Table2462[[#This Row],[VO2max]]</f>
        <v/>
      </c>
      <c r="C13" s="119" t="str">
        <f>Table2462[[#This Row],[Max. fekvőtámasz]]</f>
        <v/>
      </c>
      <c r="D13" s="118" t="str">
        <f>Table2462[[#This Row],[Max. guggolás]]</f>
        <v/>
      </c>
      <c r="E13" s="119" t="str">
        <f>Table2462[[#This Row],[3RM Padon nyomás (bal)]]</f>
        <v/>
      </c>
      <c r="F13" s="119" t="str">
        <f>Table2462[[#This Row],[3RM Padon nyomás (jobb)]]</f>
        <v/>
      </c>
      <c r="G13" s="119" t="str">
        <f>Table2462[[#This Row],[3RM Padon nyomás (össz.)]]</f>
        <v/>
      </c>
      <c r="H13" s="118" t="str">
        <f>Table2462[[#This Row],[3RM Egylábas deadlift (bal)]]</f>
        <v/>
      </c>
      <c r="I13" s="119" t="str">
        <f>Table2462[[#This Row],[3RM Egylábas deadlift (jobb)]]</f>
        <v/>
      </c>
      <c r="J13" s="118" t="str">
        <f>Table2462[[#This Row],[3RM Egylábas deadlift (össz.)]]</f>
        <v/>
      </c>
      <c r="K13" s="118" t="str">
        <f>Table2462[[#This Row],[Súlypontemelkedés]]</f>
        <v/>
      </c>
      <c r="L13" s="118" t="str">
        <f>Table2462[[#This Row],[10 mp fekvőtámasz]]</f>
        <v/>
      </c>
      <c r="M13" s="118" t="str">
        <f>Table2462[[#This Row],[3x Súlypontemelkedés]]</f>
        <v/>
      </c>
      <c r="N13" s="118" t="str">
        <f>Table2462[[#This Row],[3x 10 mp fekvőtámasz]]</f>
        <v/>
      </c>
      <c r="O13" s="118" t="str">
        <f>Table2462[[#This Row],[RHR]]</f>
        <v/>
      </c>
      <c r="P13" s="119" t="str">
        <f>Table2462[[#This Row],[HRR]]</f>
        <v/>
      </c>
      <c r="Q13" s="119" t="str">
        <f>Table2462[[#This Row],[FMS]]</f>
        <v/>
      </c>
      <c r="R13" s="111" t="str">
        <f>'Pontozás + Készségek'!C49</f>
        <v/>
      </c>
      <c r="S13" s="121" t="str">
        <f>'Pontozás + Készségek'!E49</f>
        <v/>
      </c>
      <c r="T13" s="121" t="str">
        <f>'Pontozás + Készségek'!G49</f>
        <v/>
      </c>
      <c r="U13" s="121" t="str">
        <f>'Pontozás + Készségek'!I49</f>
        <v/>
      </c>
      <c r="V13" s="121" t="str">
        <f>'Pontozás + Készségek'!K49</f>
        <v/>
      </c>
      <c r="W13" s="121" t="str">
        <f>'Pontozás + Készségek'!L49</f>
        <v/>
      </c>
      <c r="X13" s="121" t="str">
        <f>'Pontozás + Készségek'!N49</f>
        <v/>
      </c>
      <c r="Y13" s="121" t="str">
        <f>'Pontozás + Készségek'!P49</f>
        <v/>
      </c>
    </row>
    <row r="14" spans="1:50" x14ac:dyDescent="0.2">
      <c r="A14" s="117">
        <f>Alapadatok!A14</f>
        <v>0</v>
      </c>
      <c r="B14" s="118" t="str">
        <f>Table2462[[#This Row],[VO2max]]</f>
        <v/>
      </c>
      <c r="C14" s="119" t="str">
        <f>Table2462[[#This Row],[Max. fekvőtámasz]]</f>
        <v/>
      </c>
      <c r="D14" s="118" t="str">
        <f>Table2462[[#This Row],[Max. guggolás]]</f>
        <v/>
      </c>
      <c r="E14" s="119" t="str">
        <f>Table2462[[#This Row],[3RM Padon nyomás (bal)]]</f>
        <v/>
      </c>
      <c r="F14" s="119" t="str">
        <f>Table2462[[#This Row],[3RM Padon nyomás (jobb)]]</f>
        <v/>
      </c>
      <c r="G14" s="119" t="str">
        <f>Table2462[[#This Row],[3RM Padon nyomás (össz.)]]</f>
        <v/>
      </c>
      <c r="H14" s="118" t="str">
        <f>Table2462[[#This Row],[3RM Egylábas deadlift (bal)]]</f>
        <v/>
      </c>
      <c r="I14" s="119" t="str">
        <f>Table2462[[#This Row],[3RM Egylábas deadlift (jobb)]]</f>
        <v/>
      </c>
      <c r="J14" s="118" t="str">
        <f>Table2462[[#This Row],[3RM Egylábas deadlift (össz.)]]</f>
        <v/>
      </c>
      <c r="K14" s="118" t="str">
        <f>Table2462[[#This Row],[Súlypontemelkedés]]</f>
        <v/>
      </c>
      <c r="L14" s="118" t="str">
        <f>Table2462[[#This Row],[10 mp fekvőtámasz]]</f>
        <v/>
      </c>
      <c r="M14" s="118" t="str">
        <f>Table2462[[#This Row],[3x Súlypontemelkedés]]</f>
        <v/>
      </c>
      <c r="N14" s="118" t="str">
        <f>Table2462[[#This Row],[3x 10 mp fekvőtámasz]]</f>
        <v/>
      </c>
      <c r="O14" s="118" t="str">
        <f>Table2462[[#This Row],[RHR]]</f>
        <v/>
      </c>
      <c r="P14" s="119" t="str">
        <f>Table2462[[#This Row],[HRR]]</f>
        <v/>
      </c>
      <c r="Q14" s="119" t="str">
        <f>Table2462[[#This Row],[FMS]]</f>
        <v/>
      </c>
      <c r="R14" s="111" t="str">
        <f>'Pontozás + Készségek'!C50</f>
        <v/>
      </c>
      <c r="S14" s="121" t="str">
        <f>'Pontozás + Készségek'!E50</f>
        <v/>
      </c>
      <c r="T14" s="121" t="str">
        <f>'Pontozás + Készségek'!G50</f>
        <v/>
      </c>
      <c r="U14" s="121" t="str">
        <f>'Pontozás + Készségek'!I50</f>
        <v/>
      </c>
      <c r="V14" s="121" t="str">
        <f>'Pontozás + Készségek'!K50</f>
        <v/>
      </c>
      <c r="W14" s="121" t="str">
        <f>'Pontozás + Készségek'!L50</f>
        <v/>
      </c>
      <c r="X14" s="121" t="str">
        <f>'Pontozás + Készségek'!N50</f>
        <v/>
      </c>
      <c r="Y14" s="121" t="str">
        <f>'Pontozás + Készségek'!P50</f>
        <v/>
      </c>
    </row>
    <row r="15" spans="1:50" x14ac:dyDescent="0.2">
      <c r="A15" s="117">
        <f>Alapadatok!A15</f>
        <v>0</v>
      </c>
      <c r="B15" s="118" t="str">
        <f>Table2462[[#This Row],[VO2max]]</f>
        <v/>
      </c>
      <c r="C15" s="119" t="str">
        <f>Table2462[[#This Row],[Max. fekvőtámasz]]</f>
        <v/>
      </c>
      <c r="D15" s="118" t="str">
        <f>Table2462[[#This Row],[Max. guggolás]]</f>
        <v/>
      </c>
      <c r="E15" s="119" t="str">
        <f>Table2462[[#This Row],[3RM Padon nyomás (bal)]]</f>
        <v/>
      </c>
      <c r="F15" s="119" t="str">
        <f>Table2462[[#This Row],[3RM Padon nyomás (jobb)]]</f>
        <v/>
      </c>
      <c r="G15" s="119" t="str">
        <f>Table2462[[#This Row],[3RM Padon nyomás (össz.)]]</f>
        <v/>
      </c>
      <c r="H15" s="118" t="str">
        <f>Table2462[[#This Row],[3RM Egylábas deadlift (bal)]]</f>
        <v/>
      </c>
      <c r="I15" s="119" t="str">
        <f>Table2462[[#This Row],[3RM Egylábas deadlift (jobb)]]</f>
        <v/>
      </c>
      <c r="J15" s="118" t="str">
        <f>Table2462[[#This Row],[3RM Egylábas deadlift (össz.)]]</f>
        <v/>
      </c>
      <c r="K15" s="118" t="str">
        <f>Table2462[[#This Row],[Súlypontemelkedés]]</f>
        <v/>
      </c>
      <c r="L15" s="118" t="str">
        <f>Table2462[[#This Row],[10 mp fekvőtámasz]]</f>
        <v/>
      </c>
      <c r="M15" s="118" t="str">
        <f>Table2462[[#This Row],[3x Súlypontemelkedés]]</f>
        <v/>
      </c>
      <c r="N15" s="118" t="str">
        <f>Table2462[[#This Row],[3x 10 mp fekvőtámasz]]</f>
        <v/>
      </c>
      <c r="O15" s="118" t="str">
        <f>Table2462[[#This Row],[RHR]]</f>
        <v/>
      </c>
      <c r="P15" s="119" t="str">
        <f>Table2462[[#This Row],[HRR]]</f>
        <v/>
      </c>
      <c r="Q15" s="119" t="str">
        <f>Table2462[[#This Row],[FMS]]</f>
        <v/>
      </c>
      <c r="R15" s="111" t="str">
        <f>'Pontozás + Készségek'!C51</f>
        <v/>
      </c>
      <c r="S15" s="121" t="str">
        <f>'Pontozás + Készségek'!E51</f>
        <v/>
      </c>
      <c r="T15" s="121" t="str">
        <f>'Pontozás + Készségek'!G51</f>
        <v/>
      </c>
      <c r="U15" s="121" t="str">
        <f>'Pontozás + Készségek'!I51</f>
        <v/>
      </c>
      <c r="V15" s="121" t="str">
        <f>'Pontozás + Készségek'!K51</f>
        <v/>
      </c>
      <c r="W15" s="121" t="str">
        <f>'Pontozás + Készségek'!L51</f>
        <v/>
      </c>
      <c r="X15" s="121" t="str">
        <f>'Pontozás + Készségek'!N51</f>
        <v/>
      </c>
      <c r="Y15" s="121" t="str">
        <f>'Pontozás + Készségek'!P51</f>
        <v/>
      </c>
    </row>
    <row r="16" spans="1:50" x14ac:dyDescent="0.2">
      <c r="A16" s="117">
        <f>Alapadatok!A16</f>
        <v>0</v>
      </c>
      <c r="B16" s="118" t="str">
        <f>Table2462[[#This Row],[VO2max]]</f>
        <v/>
      </c>
      <c r="C16" s="119" t="str">
        <f>Table2462[[#This Row],[Max. fekvőtámasz]]</f>
        <v/>
      </c>
      <c r="D16" s="118" t="str">
        <f>Table2462[[#This Row],[Max. guggolás]]</f>
        <v/>
      </c>
      <c r="E16" s="119" t="str">
        <f>Table2462[[#This Row],[3RM Padon nyomás (bal)]]</f>
        <v/>
      </c>
      <c r="F16" s="119" t="str">
        <f>Table2462[[#This Row],[3RM Padon nyomás (jobb)]]</f>
        <v/>
      </c>
      <c r="G16" s="119" t="str">
        <f>Table2462[[#This Row],[3RM Padon nyomás (össz.)]]</f>
        <v/>
      </c>
      <c r="H16" s="118" t="str">
        <f>Table2462[[#This Row],[3RM Egylábas deadlift (bal)]]</f>
        <v/>
      </c>
      <c r="I16" s="119" t="str">
        <f>Table2462[[#This Row],[3RM Egylábas deadlift (jobb)]]</f>
        <v/>
      </c>
      <c r="J16" s="118" t="str">
        <f>Table2462[[#This Row],[3RM Egylábas deadlift (össz.)]]</f>
        <v/>
      </c>
      <c r="K16" s="118" t="str">
        <f>Table2462[[#This Row],[Súlypontemelkedés]]</f>
        <v/>
      </c>
      <c r="L16" s="118" t="str">
        <f>Table2462[[#This Row],[10 mp fekvőtámasz]]</f>
        <v/>
      </c>
      <c r="M16" s="118" t="str">
        <f>Table2462[[#This Row],[3x Súlypontemelkedés]]</f>
        <v/>
      </c>
      <c r="N16" s="118" t="str">
        <f>Table2462[[#This Row],[3x 10 mp fekvőtámasz]]</f>
        <v/>
      </c>
      <c r="O16" s="118" t="str">
        <f>Table2462[[#This Row],[RHR]]</f>
        <v/>
      </c>
      <c r="P16" s="119" t="str">
        <f>Table2462[[#This Row],[HRR]]</f>
        <v/>
      </c>
      <c r="Q16" s="119" t="str">
        <f>Table2462[[#This Row],[FMS]]</f>
        <v/>
      </c>
      <c r="R16" s="111" t="str">
        <f>'Pontozás + Készségek'!C52</f>
        <v/>
      </c>
      <c r="S16" s="121" t="str">
        <f>'Pontozás + Készségek'!E52</f>
        <v/>
      </c>
      <c r="T16" s="121" t="str">
        <f>'Pontozás + Készségek'!G52</f>
        <v/>
      </c>
      <c r="U16" s="121" t="str">
        <f>'Pontozás + Készségek'!I52</f>
        <v/>
      </c>
      <c r="V16" s="121" t="str">
        <f>'Pontozás + Készségek'!K52</f>
        <v/>
      </c>
      <c r="W16" s="121" t="str">
        <f>'Pontozás + Készségek'!L52</f>
        <v/>
      </c>
      <c r="X16" s="121" t="str">
        <f>'Pontozás + Készségek'!N52</f>
        <v/>
      </c>
      <c r="Y16" s="121" t="str">
        <f>'Pontozás + Készségek'!P52</f>
        <v/>
      </c>
    </row>
    <row r="17" spans="1:25" x14ac:dyDescent="0.2">
      <c r="A17" s="117">
        <f>Alapadatok!A17</f>
        <v>0</v>
      </c>
      <c r="B17" s="118" t="str">
        <f>Table2462[[#This Row],[VO2max]]</f>
        <v/>
      </c>
      <c r="C17" s="119" t="str">
        <f>Table2462[[#This Row],[Max. fekvőtámasz]]</f>
        <v/>
      </c>
      <c r="D17" s="118" t="str">
        <f>Table2462[[#This Row],[Max. guggolás]]</f>
        <v/>
      </c>
      <c r="E17" s="119" t="str">
        <f>Table2462[[#This Row],[3RM Padon nyomás (bal)]]</f>
        <v/>
      </c>
      <c r="F17" s="119" t="str">
        <f>Table2462[[#This Row],[3RM Padon nyomás (jobb)]]</f>
        <v/>
      </c>
      <c r="G17" s="119" t="str">
        <f>Table2462[[#This Row],[3RM Padon nyomás (össz.)]]</f>
        <v/>
      </c>
      <c r="H17" s="118" t="str">
        <f>Table2462[[#This Row],[3RM Egylábas deadlift (bal)]]</f>
        <v/>
      </c>
      <c r="I17" s="119" t="str">
        <f>Table2462[[#This Row],[3RM Egylábas deadlift (jobb)]]</f>
        <v/>
      </c>
      <c r="J17" s="118" t="str">
        <f>Table2462[[#This Row],[3RM Egylábas deadlift (össz.)]]</f>
        <v/>
      </c>
      <c r="K17" s="118" t="str">
        <f>Table2462[[#This Row],[Súlypontemelkedés]]</f>
        <v/>
      </c>
      <c r="L17" s="118" t="str">
        <f>Table2462[[#This Row],[10 mp fekvőtámasz]]</f>
        <v/>
      </c>
      <c r="M17" s="118" t="str">
        <f>Table2462[[#This Row],[3x Súlypontemelkedés]]</f>
        <v/>
      </c>
      <c r="N17" s="118" t="str">
        <f>Table2462[[#This Row],[3x 10 mp fekvőtámasz]]</f>
        <v/>
      </c>
      <c r="O17" s="118" t="str">
        <f>Table2462[[#This Row],[RHR]]</f>
        <v/>
      </c>
      <c r="P17" s="119" t="str">
        <f>Table2462[[#This Row],[HRR]]</f>
        <v/>
      </c>
      <c r="Q17" s="119" t="str">
        <f>Table2462[[#This Row],[FMS]]</f>
        <v/>
      </c>
      <c r="R17" s="111" t="str">
        <f>'Pontozás + Készségek'!C53</f>
        <v/>
      </c>
      <c r="S17" s="121" t="str">
        <f>'Pontozás + Készségek'!E53</f>
        <v/>
      </c>
      <c r="T17" s="121" t="str">
        <f>'Pontozás + Készségek'!G53</f>
        <v/>
      </c>
      <c r="U17" s="121" t="str">
        <f>'Pontozás + Készségek'!I53</f>
        <v/>
      </c>
      <c r="V17" s="121" t="str">
        <f>'Pontozás + Készségek'!K53</f>
        <v/>
      </c>
      <c r="W17" s="121" t="str">
        <f>'Pontozás + Készségek'!L53</f>
        <v/>
      </c>
      <c r="X17" s="121" t="str">
        <f>'Pontozás + Készségek'!N53</f>
        <v/>
      </c>
      <c r="Y17" s="121" t="str">
        <f>'Pontozás + Készségek'!P53</f>
        <v/>
      </c>
    </row>
    <row r="18" spans="1:25" x14ac:dyDescent="0.2">
      <c r="A18" s="117">
        <f>Alapadatok!A18</f>
        <v>0</v>
      </c>
      <c r="B18" s="118" t="str">
        <f>Table2462[[#This Row],[VO2max]]</f>
        <v/>
      </c>
      <c r="C18" s="119" t="str">
        <f>Table2462[[#This Row],[Max. fekvőtámasz]]</f>
        <v/>
      </c>
      <c r="D18" s="118" t="str">
        <f>Table2462[[#This Row],[Max. guggolás]]</f>
        <v/>
      </c>
      <c r="E18" s="119" t="str">
        <f>Table2462[[#This Row],[3RM Padon nyomás (bal)]]</f>
        <v/>
      </c>
      <c r="F18" s="119" t="str">
        <f>Table2462[[#This Row],[3RM Padon nyomás (jobb)]]</f>
        <v/>
      </c>
      <c r="G18" s="119" t="str">
        <f>Table2462[[#This Row],[3RM Padon nyomás (össz.)]]</f>
        <v/>
      </c>
      <c r="H18" s="118" t="str">
        <f>Table2462[[#This Row],[3RM Egylábas deadlift (bal)]]</f>
        <v/>
      </c>
      <c r="I18" s="119" t="str">
        <f>Table2462[[#This Row],[3RM Egylábas deadlift (jobb)]]</f>
        <v/>
      </c>
      <c r="J18" s="118" t="str">
        <f>Table2462[[#This Row],[3RM Egylábas deadlift (össz.)]]</f>
        <v/>
      </c>
      <c r="K18" s="118" t="str">
        <f>Table2462[[#This Row],[Súlypontemelkedés]]</f>
        <v/>
      </c>
      <c r="L18" s="118" t="str">
        <f>Table2462[[#This Row],[10 mp fekvőtámasz]]</f>
        <v/>
      </c>
      <c r="M18" s="118" t="str">
        <f>Table2462[[#This Row],[3x Súlypontemelkedés]]</f>
        <v/>
      </c>
      <c r="N18" s="118" t="str">
        <f>Table2462[[#This Row],[3x 10 mp fekvőtámasz]]</f>
        <v/>
      </c>
      <c r="O18" s="118" t="str">
        <f>Table2462[[#This Row],[RHR]]</f>
        <v/>
      </c>
      <c r="P18" s="119" t="str">
        <f>Table2462[[#This Row],[HRR]]</f>
        <v/>
      </c>
      <c r="Q18" s="119" t="str">
        <f>Table2462[[#This Row],[FMS]]</f>
        <v/>
      </c>
      <c r="R18" s="111" t="str">
        <f>'Pontozás + Készségek'!C54</f>
        <v/>
      </c>
      <c r="S18" s="121" t="str">
        <f>'Pontozás + Készségek'!E54</f>
        <v/>
      </c>
      <c r="T18" s="121" t="str">
        <f>'Pontozás + Készségek'!G54</f>
        <v/>
      </c>
      <c r="U18" s="121" t="str">
        <f>'Pontozás + Készségek'!I54</f>
        <v/>
      </c>
      <c r="V18" s="121" t="str">
        <f>'Pontozás + Készségek'!K54</f>
        <v/>
      </c>
      <c r="W18" s="121" t="str">
        <f>'Pontozás + Készségek'!L54</f>
        <v/>
      </c>
      <c r="X18" s="121" t="str">
        <f>'Pontozás + Készségek'!N54</f>
        <v/>
      </c>
      <c r="Y18" s="121" t="str">
        <f>'Pontozás + Készségek'!P54</f>
        <v/>
      </c>
    </row>
    <row r="19" spans="1:25" x14ac:dyDescent="0.2">
      <c r="A19" s="117">
        <f>Alapadatok!A19</f>
        <v>0</v>
      </c>
      <c r="B19" s="118" t="str">
        <f>Table2462[[#This Row],[VO2max]]</f>
        <v/>
      </c>
      <c r="C19" s="119" t="str">
        <f>Table2462[[#This Row],[Max. fekvőtámasz]]</f>
        <v/>
      </c>
      <c r="D19" s="118" t="str">
        <f>Table2462[[#This Row],[Max. guggolás]]</f>
        <v/>
      </c>
      <c r="E19" s="119" t="str">
        <f>Table2462[[#This Row],[3RM Padon nyomás (bal)]]</f>
        <v/>
      </c>
      <c r="F19" s="119" t="str">
        <f>Table2462[[#This Row],[3RM Padon nyomás (jobb)]]</f>
        <v/>
      </c>
      <c r="G19" s="119" t="str">
        <f>Table2462[[#This Row],[3RM Padon nyomás (össz.)]]</f>
        <v/>
      </c>
      <c r="H19" s="118" t="str">
        <f>Table2462[[#This Row],[3RM Egylábas deadlift (bal)]]</f>
        <v/>
      </c>
      <c r="I19" s="119" t="str">
        <f>Table2462[[#This Row],[3RM Egylábas deadlift (jobb)]]</f>
        <v/>
      </c>
      <c r="J19" s="118" t="str">
        <f>Table2462[[#This Row],[3RM Egylábas deadlift (össz.)]]</f>
        <v/>
      </c>
      <c r="K19" s="118" t="str">
        <f>Table2462[[#This Row],[Súlypontemelkedés]]</f>
        <v/>
      </c>
      <c r="L19" s="118" t="str">
        <f>Table2462[[#This Row],[10 mp fekvőtámasz]]</f>
        <v/>
      </c>
      <c r="M19" s="118" t="str">
        <f>Table2462[[#This Row],[3x Súlypontemelkedés]]</f>
        <v/>
      </c>
      <c r="N19" s="118" t="str">
        <f>Table2462[[#This Row],[3x 10 mp fekvőtámasz]]</f>
        <v/>
      </c>
      <c r="O19" s="118" t="str">
        <f>Table2462[[#This Row],[RHR]]</f>
        <v/>
      </c>
      <c r="P19" s="119" t="str">
        <f>Table2462[[#This Row],[HRR]]</f>
        <v/>
      </c>
      <c r="Q19" s="119" t="str">
        <f>Table2462[[#This Row],[FMS]]</f>
        <v/>
      </c>
      <c r="R19" s="111" t="str">
        <f>'Pontozás + Készségek'!C55</f>
        <v/>
      </c>
      <c r="S19" s="121" t="str">
        <f>'Pontozás + Készségek'!E55</f>
        <v/>
      </c>
      <c r="T19" s="121" t="str">
        <f>'Pontozás + Készségek'!G55</f>
        <v/>
      </c>
      <c r="U19" s="121" t="str">
        <f>'Pontozás + Készségek'!I55</f>
        <v/>
      </c>
      <c r="V19" s="121" t="str">
        <f>'Pontozás + Készségek'!K55</f>
        <v/>
      </c>
      <c r="W19" s="121" t="str">
        <f>'Pontozás + Készségek'!L55</f>
        <v/>
      </c>
      <c r="X19" s="121" t="str">
        <f>'Pontozás + Készségek'!N55</f>
        <v/>
      </c>
      <c r="Y19" s="121" t="str">
        <f>'Pontozás + Készségek'!P55</f>
        <v/>
      </c>
    </row>
    <row r="20" spans="1:25" x14ac:dyDescent="0.2">
      <c r="A20" s="117">
        <f>Alapadatok!A20</f>
        <v>0</v>
      </c>
      <c r="B20" s="118" t="str">
        <f>Table2462[[#This Row],[VO2max]]</f>
        <v/>
      </c>
      <c r="C20" s="119" t="str">
        <f>Table2462[[#This Row],[Max. fekvőtámasz]]</f>
        <v/>
      </c>
      <c r="D20" s="118" t="str">
        <f>Table2462[[#This Row],[Max. guggolás]]</f>
        <v/>
      </c>
      <c r="E20" s="119" t="str">
        <f>Table2462[[#This Row],[3RM Padon nyomás (bal)]]</f>
        <v/>
      </c>
      <c r="F20" s="119" t="str">
        <f>Table2462[[#This Row],[3RM Padon nyomás (jobb)]]</f>
        <v/>
      </c>
      <c r="G20" s="119" t="str">
        <f>Table2462[[#This Row],[3RM Padon nyomás (össz.)]]</f>
        <v/>
      </c>
      <c r="H20" s="118" t="str">
        <f>Table2462[[#This Row],[3RM Egylábas deadlift (bal)]]</f>
        <v/>
      </c>
      <c r="I20" s="119" t="str">
        <f>Table2462[[#This Row],[3RM Egylábas deadlift (jobb)]]</f>
        <v/>
      </c>
      <c r="J20" s="118" t="str">
        <f>Table2462[[#This Row],[3RM Egylábas deadlift (össz.)]]</f>
        <v/>
      </c>
      <c r="K20" s="118" t="str">
        <f>Table2462[[#This Row],[Súlypontemelkedés]]</f>
        <v/>
      </c>
      <c r="L20" s="118" t="str">
        <f>Table2462[[#This Row],[10 mp fekvőtámasz]]</f>
        <v/>
      </c>
      <c r="M20" s="118" t="str">
        <f>Table2462[[#This Row],[3x Súlypontemelkedés]]</f>
        <v/>
      </c>
      <c r="N20" s="118" t="str">
        <f>Table2462[[#This Row],[3x 10 mp fekvőtámasz]]</f>
        <v/>
      </c>
      <c r="O20" s="118" t="str">
        <f>Table2462[[#This Row],[RHR]]</f>
        <v/>
      </c>
      <c r="P20" s="119" t="str">
        <f>Table2462[[#This Row],[HRR]]</f>
        <v/>
      </c>
      <c r="Q20" s="119" t="str">
        <f>Table2462[[#This Row],[FMS]]</f>
        <v/>
      </c>
      <c r="R20" s="111" t="str">
        <f>'Pontozás + Készségek'!C56</f>
        <v/>
      </c>
      <c r="S20" s="121" t="str">
        <f>'Pontozás + Készségek'!E56</f>
        <v/>
      </c>
      <c r="T20" s="121" t="str">
        <f>'Pontozás + Készségek'!G56</f>
        <v/>
      </c>
      <c r="U20" s="121" t="str">
        <f>'Pontozás + Készségek'!I56</f>
        <v/>
      </c>
      <c r="V20" s="121" t="str">
        <f>'Pontozás + Készségek'!K56</f>
        <v/>
      </c>
      <c r="W20" s="121" t="str">
        <f>'Pontozás + Készségek'!L56</f>
        <v/>
      </c>
      <c r="X20" s="121" t="str">
        <f>'Pontozás + Készségek'!N56</f>
        <v/>
      </c>
      <c r="Y20" s="121" t="str">
        <f>'Pontozás + Készségek'!P56</f>
        <v/>
      </c>
    </row>
    <row r="21" spans="1:25" x14ac:dyDescent="0.2">
      <c r="A21" s="117">
        <f>Alapadatok!A21</f>
        <v>0</v>
      </c>
      <c r="B21" s="118" t="str">
        <f>Table2462[[#This Row],[VO2max]]</f>
        <v/>
      </c>
      <c r="C21" s="119" t="str">
        <f>Table2462[[#This Row],[Max. fekvőtámasz]]</f>
        <v/>
      </c>
      <c r="D21" s="118" t="str">
        <f>Table2462[[#This Row],[Max. guggolás]]</f>
        <v/>
      </c>
      <c r="E21" s="119" t="str">
        <f>Table2462[[#This Row],[3RM Padon nyomás (bal)]]</f>
        <v/>
      </c>
      <c r="F21" s="119" t="str">
        <f>Table2462[[#This Row],[3RM Padon nyomás (jobb)]]</f>
        <v/>
      </c>
      <c r="G21" s="119" t="str">
        <f>Table2462[[#This Row],[3RM Padon nyomás (össz.)]]</f>
        <v/>
      </c>
      <c r="H21" s="118" t="str">
        <f>Table2462[[#This Row],[3RM Egylábas deadlift (bal)]]</f>
        <v/>
      </c>
      <c r="I21" s="119" t="str">
        <f>Table2462[[#This Row],[3RM Egylábas deadlift (jobb)]]</f>
        <v/>
      </c>
      <c r="J21" s="118" t="str">
        <f>Table2462[[#This Row],[3RM Egylábas deadlift (össz.)]]</f>
        <v/>
      </c>
      <c r="K21" s="118" t="str">
        <f>Table2462[[#This Row],[Súlypontemelkedés]]</f>
        <v/>
      </c>
      <c r="L21" s="118" t="str">
        <f>Table2462[[#This Row],[10 mp fekvőtámasz]]</f>
        <v/>
      </c>
      <c r="M21" s="118" t="str">
        <f>Table2462[[#This Row],[3x Súlypontemelkedés]]</f>
        <v/>
      </c>
      <c r="N21" s="118" t="str">
        <f>Table2462[[#This Row],[3x 10 mp fekvőtámasz]]</f>
        <v/>
      </c>
      <c r="O21" s="118" t="str">
        <f>Table2462[[#This Row],[RHR]]</f>
        <v/>
      </c>
      <c r="P21" s="119" t="str">
        <f>Table2462[[#This Row],[HRR]]</f>
        <v/>
      </c>
      <c r="Q21" s="119" t="str">
        <f>Table2462[[#This Row],[FMS]]</f>
        <v/>
      </c>
      <c r="R21" s="111" t="str">
        <f>'Pontozás + Készségek'!C57</f>
        <v/>
      </c>
      <c r="S21" s="121" t="str">
        <f>'Pontozás + Készségek'!E57</f>
        <v/>
      </c>
      <c r="T21" s="121" t="str">
        <f>'Pontozás + Készségek'!G57</f>
        <v/>
      </c>
      <c r="U21" s="121" t="str">
        <f>'Pontozás + Készségek'!I57</f>
        <v/>
      </c>
      <c r="V21" s="121" t="str">
        <f>'Pontozás + Készségek'!K57</f>
        <v/>
      </c>
      <c r="W21" s="121" t="str">
        <f>'Pontozás + Készségek'!L57</f>
        <v/>
      </c>
      <c r="X21" s="121" t="str">
        <f>'Pontozás + Készségek'!N57</f>
        <v/>
      </c>
      <c r="Y21" s="121" t="str">
        <f>'Pontozás + Készségek'!P57</f>
        <v/>
      </c>
    </row>
    <row r="22" spans="1:25" x14ac:dyDescent="0.2">
      <c r="A22" s="117">
        <f>Alapadatok!A22</f>
        <v>0</v>
      </c>
      <c r="B22" s="118" t="str">
        <f>Table2462[[#This Row],[VO2max]]</f>
        <v/>
      </c>
      <c r="C22" s="119" t="str">
        <f>Table2462[[#This Row],[Max. fekvőtámasz]]</f>
        <v/>
      </c>
      <c r="D22" s="118" t="str">
        <f>Table2462[[#This Row],[Max. guggolás]]</f>
        <v/>
      </c>
      <c r="E22" s="119" t="str">
        <f>Table2462[[#This Row],[3RM Padon nyomás (bal)]]</f>
        <v/>
      </c>
      <c r="F22" s="119" t="str">
        <f>Table2462[[#This Row],[3RM Padon nyomás (jobb)]]</f>
        <v/>
      </c>
      <c r="G22" s="119" t="str">
        <f>Table2462[[#This Row],[3RM Padon nyomás (össz.)]]</f>
        <v/>
      </c>
      <c r="H22" s="118" t="str">
        <f>Table2462[[#This Row],[3RM Egylábas deadlift (bal)]]</f>
        <v/>
      </c>
      <c r="I22" s="119" t="str">
        <f>Table2462[[#This Row],[3RM Egylábas deadlift (jobb)]]</f>
        <v/>
      </c>
      <c r="J22" s="118" t="str">
        <f>Table2462[[#This Row],[3RM Egylábas deadlift (össz.)]]</f>
        <v/>
      </c>
      <c r="K22" s="118" t="str">
        <f>Table2462[[#This Row],[Súlypontemelkedés]]</f>
        <v/>
      </c>
      <c r="L22" s="118" t="str">
        <f>Table2462[[#This Row],[10 mp fekvőtámasz]]</f>
        <v/>
      </c>
      <c r="M22" s="118" t="str">
        <f>Table2462[[#This Row],[3x Súlypontemelkedés]]</f>
        <v/>
      </c>
      <c r="N22" s="118" t="str">
        <f>Table2462[[#This Row],[3x 10 mp fekvőtámasz]]</f>
        <v/>
      </c>
      <c r="O22" s="118" t="str">
        <f>Table2462[[#This Row],[RHR]]</f>
        <v/>
      </c>
      <c r="P22" s="119" t="str">
        <f>Table2462[[#This Row],[HRR]]</f>
        <v/>
      </c>
      <c r="Q22" s="119" t="str">
        <f>Table2462[[#This Row],[FMS]]</f>
        <v/>
      </c>
      <c r="R22" s="111" t="str">
        <f>'Pontozás + Készségek'!C58</f>
        <v/>
      </c>
      <c r="S22" s="121" t="str">
        <f>'Pontozás + Készségek'!E58</f>
        <v/>
      </c>
      <c r="T22" s="121" t="str">
        <f>'Pontozás + Készségek'!G58</f>
        <v/>
      </c>
      <c r="U22" s="121" t="str">
        <f>'Pontozás + Készségek'!I58</f>
        <v/>
      </c>
      <c r="V22" s="121" t="str">
        <f>'Pontozás + Készségek'!K58</f>
        <v/>
      </c>
      <c r="W22" s="121" t="str">
        <f>'Pontozás + Készségek'!L58</f>
        <v/>
      </c>
      <c r="X22" s="121" t="str">
        <f>'Pontozás + Készségek'!N58</f>
        <v/>
      </c>
      <c r="Y22" s="121" t="str">
        <f>'Pontozás + Készségek'!P58</f>
        <v/>
      </c>
    </row>
    <row r="23" spans="1:25" x14ac:dyDescent="0.2">
      <c r="A23" s="117">
        <f>Alapadatok!A23</f>
        <v>0</v>
      </c>
      <c r="B23" s="118" t="str">
        <f>Table2462[[#This Row],[VO2max]]</f>
        <v/>
      </c>
      <c r="C23" s="119" t="str">
        <f>Table2462[[#This Row],[Max. fekvőtámasz]]</f>
        <v/>
      </c>
      <c r="D23" s="118" t="str">
        <f>Table2462[[#This Row],[Max. guggolás]]</f>
        <v/>
      </c>
      <c r="E23" s="119" t="str">
        <f>Table2462[[#This Row],[3RM Padon nyomás (bal)]]</f>
        <v/>
      </c>
      <c r="F23" s="119" t="str">
        <f>Table2462[[#This Row],[3RM Padon nyomás (jobb)]]</f>
        <v/>
      </c>
      <c r="G23" s="119" t="str">
        <f>Table2462[[#This Row],[3RM Padon nyomás (össz.)]]</f>
        <v/>
      </c>
      <c r="H23" s="118" t="str">
        <f>Table2462[[#This Row],[3RM Egylábas deadlift (bal)]]</f>
        <v/>
      </c>
      <c r="I23" s="119" t="str">
        <f>Table2462[[#This Row],[3RM Egylábas deadlift (jobb)]]</f>
        <v/>
      </c>
      <c r="J23" s="118" t="str">
        <f>Table2462[[#This Row],[3RM Egylábas deadlift (össz.)]]</f>
        <v/>
      </c>
      <c r="K23" s="118" t="str">
        <f>Table2462[[#This Row],[Súlypontemelkedés]]</f>
        <v/>
      </c>
      <c r="L23" s="118" t="str">
        <f>Table2462[[#This Row],[10 mp fekvőtámasz]]</f>
        <v/>
      </c>
      <c r="M23" s="118" t="str">
        <f>Table2462[[#This Row],[3x Súlypontemelkedés]]</f>
        <v/>
      </c>
      <c r="N23" s="118" t="str">
        <f>Table2462[[#This Row],[3x 10 mp fekvőtámasz]]</f>
        <v/>
      </c>
      <c r="O23" s="118" t="str">
        <f>Table2462[[#This Row],[RHR]]</f>
        <v/>
      </c>
      <c r="P23" s="119" t="str">
        <f>Table2462[[#This Row],[HRR]]</f>
        <v/>
      </c>
      <c r="Q23" s="119" t="str">
        <f>Table2462[[#This Row],[FMS]]</f>
        <v/>
      </c>
      <c r="R23" s="111" t="str">
        <f>'Pontozás + Készségek'!C59</f>
        <v/>
      </c>
      <c r="S23" s="121" t="str">
        <f>'Pontozás + Készségek'!E59</f>
        <v/>
      </c>
      <c r="T23" s="121" t="str">
        <f>'Pontozás + Készségek'!G59</f>
        <v/>
      </c>
      <c r="U23" s="121" t="str">
        <f>'Pontozás + Készségek'!I59</f>
        <v/>
      </c>
      <c r="V23" s="121" t="str">
        <f>'Pontozás + Készségek'!K59</f>
        <v/>
      </c>
      <c r="W23" s="121" t="str">
        <f>'Pontozás + Készségek'!L59</f>
        <v/>
      </c>
      <c r="X23" s="121" t="str">
        <f>'Pontozás + Készségek'!N59</f>
        <v/>
      </c>
      <c r="Y23" s="121" t="str">
        <f>'Pontozás + Készségek'!P59</f>
        <v/>
      </c>
    </row>
    <row r="24" spans="1:25" x14ac:dyDescent="0.2">
      <c r="A24" s="117">
        <f>Alapadatok!A24</f>
        <v>0</v>
      </c>
      <c r="B24" s="118" t="str">
        <f>Table2462[[#This Row],[VO2max]]</f>
        <v/>
      </c>
      <c r="C24" s="119" t="str">
        <f>Table2462[[#This Row],[Max. fekvőtámasz]]</f>
        <v/>
      </c>
      <c r="D24" s="118" t="str">
        <f>Table2462[[#This Row],[Max. guggolás]]</f>
        <v/>
      </c>
      <c r="E24" s="119" t="str">
        <f>Table2462[[#This Row],[3RM Padon nyomás (bal)]]</f>
        <v/>
      </c>
      <c r="F24" s="119" t="str">
        <f>Table2462[[#This Row],[3RM Padon nyomás (jobb)]]</f>
        <v/>
      </c>
      <c r="G24" s="119" t="str">
        <f>Table2462[[#This Row],[3RM Padon nyomás (össz.)]]</f>
        <v/>
      </c>
      <c r="H24" s="118" t="str">
        <f>Table2462[[#This Row],[3RM Egylábas deadlift (bal)]]</f>
        <v/>
      </c>
      <c r="I24" s="119" t="str">
        <f>Table2462[[#This Row],[3RM Egylábas deadlift (jobb)]]</f>
        <v/>
      </c>
      <c r="J24" s="118" t="str">
        <f>Table2462[[#This Row],[3RM Egylábas deadlift (össz.)]]</f>
        <v/>
      </c>
      <c r="K24" s="118" t="str">
        <f>Table2462[[#This Row],[Súlypontemelkedés]]</f>
        <v/>
      </c>
      <c r="L24" s="118" t="str">
        <f>Table2462[[#This Row],[10 mp fekvőtámasz]]</f>
        <v/>
      </c>
      <c r="M24" s="118" t="str">
        <f>Table2462[[#This Row],[3x Súlypontemelkedés]]</f>
        <v/>
      </c>
      <c r="N24" s="118" t="str">
        <f>Table2462[[#This Row],[3x 10 mp fekvőtámasz]]</f>
        <v/>
      </c>
      <c r="O24" s="118" t="str">
        <f>Table2462[[#This Row],[RHR]]</f>
        <v/>
      </c>
      <c r="P24" s="119" t="str">
        <f>Table2462[[#This Row],[HRR]]</f>
        <v/>
      </c>
      <c r="Q24" s="119" t="str">
        <f>Table2462[[#This Row],[FMS]]</f>
        <v/>
      </c>
      <c r="R24" s="111" t="str">
        <f>'Pontozás + Készségek'!C60</f>
        <v/>
      </c>
      <c r="S24" s="121" t="str">
        <f>'Pontozás + Készségek'!E60</f>
        <v/>
      </c>
      <c r="T24" s="121" t="str">
        <f>'Pontozás + Készségek'!G60</f>
        <v/>
      </c>
      <c r="U24" s="121" t="str">
        <f>'Pontozás + Készségek'!I60</f>
        <v/>
      </c>
      <c r="V24" s="121" t="str">
        <f>'Pontozás + Készségek'!K60</f>
        <v/>
      </c>
      <c r="W24" s="121" t="str">
        <f>'Pontozás + Készségek'!L60</f>
        <v/>
      </c>
      <c r="X24" s="121" t="str">
        <f>'Pontozás + Készségek'!N60</f>
        <v/>
      </c>
      <c r="Y24" s="121" t="str">
        <f>'Pontozás + Készségek'!P60</f>
        <v/>
      </c>
    </row>
    <row r="25" spans="1:25" x14ac:dyDescent="0.2">
      <c r="A25" s="117">
        <f>Alapadatok!A25</f>
        <v>0</v>
      </c>
      <c r="B25" s="118" t="str">
        <f>Table2462[[#This Row],[VO2max]]</f>
        <v/>
      </c>
      <c r="C25" s="119" t="str">
        <f>Table2462[[#This Row],[Max. fekvőtámasz]]</f>
        <v/>
      </c>
      <c r="D25" s="118" t="str">
        <f>Table2462[[#This Row],[Max. guggolás]]</f>
        <v/>
      </c>
      <c r="E25" s="119" t="str">
        <f>Table2462[[#This Row],[3RM Padon nyomás (bal)]]</f>
        <v/>
      </c>
      <c r="F25" s="119" t="str">
        <f>Table2462[[#This Row],[3RM Padon nyomás (jobb)]]</f>
        <v/>
      </c>
      <c r="G25" s="119" t="str">
        <f>Table2462[[#This Row],[3RM Padon nyomás (össz.)]]</f>
        <v/>
      </c>
      <c r="H25" s="118" t="str">
        <f>Table2462[[#This Row],[3RM Egylábas deadlift (bal)]]</f>
        <v/>
      </c>
      <c r="I25" s="119" t="str">
        <f>Table2462[[#This Row],[3RM Egylábas deadlift (jobb)]]</f>
        <v/>
      </c>
      <c r="J25" s="118" t="str">
        <f>Table2462[[#This Row],[3RM Egylábas deadlift (össz.)]]</f>
        <v/>
      </c>
      <c r="K25" s="118" t="str">
        <f>Table2462[[#This Row],[Súlypontemelkedés]]</f>
        <v/>
      </c>
      <c r="L25" s="118" t="str">
        <f>Table2462[[#This Row],[10 mp fekvőtámasz]]</f>
        <v/>
      </c>
      <c r="M25" s="118" t="str">
        <f>Table2462[[#This Row],[3x Súlypontemelkedés]]</f>
        <v/>
      </c>
      <c r="N25" s="118" t="str">
        <f>Table2462[[#This Row],[3x 10 mp fekvőtámasz]]</f>
        <v/>
      </c>
      <c r="O25" s="118" t="str">
        <f>Table2462[[#This Row],[RHR]]</f>
        <v/>
      </c>
      <c r="P25" s="119" t="str">
        <f>Table2462[[#This Row],[HRR]]</f>
        <v/>
      </c>
      <c r="Q25" s="119" t="str">
        <f>Table2462[[#This Row],[FMS]]</f>
        <v/>
      </c>
      <c r="R25" s="111" t="str">
        <f>'Pontozás + Készségek'!C61</f>
        <v/>
      </c>
      <c r="S25" s="121" t="str">
        <f>'Pontozás + Készségek'!E61</f>
        <v/>
      </c>
      <c r="T25" s="121" t="str">
        <f>'Pontozás + Készségek'!G61</f>
        <v/>
      </c>
      <c r="U25" s="121" t="str">
        <f>'Pontozás + Készségek'!I61</f>
        <v/>
      </c>
      <c r="V25" s="121" t="str">
        <f>'Pontozás + Készségek'!K61</f>
        <v/>
      </c>
      <c r="W25" s="121" t="str">
        <f>'Pontozás + Készségek'!L61</f>
        <v/>
      </c>
      <c r="X25" s="121" t="str">
        <f>'Pontozás + Készségek'!N61</f>
        <v/>
      </c>
      <c r="Y25" s="121" t="str">
        <f>'Pontozás + Készségek'!P61</f>
        <v/>
      </c>
    </row>
    <row r="26" spans="1:25" x14ac:dyDescent="0.2">
      <c r="A26" s="117">
        <f>Alapadatok!A26</f>
        <v>0</v>
      </c>
      <c r="B26" s="118" t="str">
        <f>Table2462[[#This Row],[VO2max]]</f>
        <v/>
      </c>
      <c r="C26" s="119" t="str">
        <f>Table2462[[#This Row],[Max. fekvőtámasz]]</f>
        <v/>
      </c>
      <c r="D26" s="118" t="str">
        <f>Table2462[[#This Row],[Max. guggolás]]</f>
        <v/>
      </c>
      <c r="E26" s="119" t="str">
        <f>Table2462[[#This Row],[3RM Padon nyomás (bal)]]</f>
        <v/>
      </c>
      <c r="F26" s="119" t="str">
        <f>Table2462[[#This Row],[3RM Padon nyomás (jobb)]]</f>
        <v/>
      </c>
      <c r="G26" s="119" t="str">
        <f>Table2462[[#This Row],[3RM Padon nyomás (össz.)]]</f>
        <v/>
      </c>
      <c r="H26" s="118" t="str">
        <f>Table2462[[#This Row],[3RM Egylábas deadlift (bal)]]</f>
        <v/>
      </c>
      <c r="I26" s="119" t="str">
        <f>Table2462[[#This Row],[3RM Egylábas deadlift (jobb)]]</f>
        <v/>
      </c>
      <c r="J26" s="118" t="str">
        <f>Table2462[[#This Row],[3RM Egylábas deadlift (össz.)]]</f>
        <v/>
      </c>
      <c r="K26" s="118" t="str">
        <f>Table2462[[#This Row],[Súlypontemelkedés]]</f>
        <v/>
      </c>
      <c r="L26" s="118" t="str">
        <f>Table2462[[#This Row],[10 mp fekvőtámasz]]</f>
        <v/>
      </c>
      <c r="M26" s="118" t="str">
        <f>Table2462[[#This Row],[3x Súlypontemelkedés]]</f>
        <v/>
      </c>
      <c r="N26" s="118" t="str">
        <f>Table2462[[#This Row],[3x 10 mp fekvőtámasz]]</f>
        <v/>
      </c>
      <c r="O26" s="118" t="str">
        <f>Table2462[[#This Row],[RHR]]</f>
        <v/>
      </c>
      <c r="P26" s="119" t="str">
        <f>Table2462[[#This Row],[HRR]]</f>
        <v/>
      </c>
      <c r="Q26" s="119" t="str">
        <f>Table2462[[#This Row],[FMS]]</f>
        <v/>
      </c>
      <c r="R26" s="111" t="str">
        <f>'Pontozás + Készségek'!C62</f>
        <v/>
      </c>
      <c r="S26" s="121" t="str">
        <f>'Pontozás + Készségek'!E62</f>
        <v/>
      </c>
      <c r="T26" s="121" t="str">
        <f>'Pontozás + Készségek'!G62</f>
        <v/>
      </c>
      <c r="U26" s="121" t="str">
        <f>'Pontozás + Készségek'!I62</f>
        <v/>
      </c>
      <c r="V26" s="121" t="str">
        <f>'Pontozás + Készségek'!K62</f>
        <v/>
      </c>
      <c r="W26" s="121" t="str">
        <f>'Pontozás + Készségek'!L62</f>
        <v/>
      </c>
      <c r="X26" s="121" t="str">
        <f>'Pontozás + Készségek'!N62</f>
        <v/>
      </c>
      <c r="Y26" s="121" t="str">
        <f>'Pontozás + Készségek'!P62</f>
        <v/>
      </c>
    </row>
    <row r="27" spans="1:25" x14ac:dyDescent="0.2">
      <c r="A27" s="117">
        <f>Alapadatok!A27</f>
        <v>0</v>
      </c>
      <c r="B27" s="118" t="str">
        <f>Table2462[[#This Row],[VO2max]]</f>
        <v/>
      </c>
      <c r="C27" s="119" t="str">
        <f>Table2462[[#This Row],[Max. fekvőtámasz]]</f>
        <v/>
      </c>
      <c r="D27" s="118" t="str">
        <f>Table2462[[#This Row],[Max. guggolás]]</f>
        <v/>
      </c>
      <c r="E27" s="119" t="str">
        <f>Table2462[[#This Row],[3RM Padon nyomás (bal)]]</f>
        <v/>
      </c>
      <c r="F27" s="119" t="str">
        <f>Table2462[[#This Row],[3RM Padon nyomás (jobb)]]</f>
        <v/>
      </c>
      <c r="G27" s="119" t="str">
        <f>Table2462[[#This Row],[3RM Padon nyomás (össz.)]]</f>
        <v/>
      </c>
      <c r="H27" s="118" t="str">
        <f>Table2462[[#This Row],[3RM Egylábas deadlift (bal)]]</f>
        <v/>
      </c>
      <c r="I27" s="119" t="str">
        <f>Table2462[[#This Row],[3RM Egylábas deadlift (jobb)]]</f>
        <v/>
      </c>
      <c r="J27" s="118" t="str">
        <f>Table2462[[#This Row],[3RM Egylábas deadlift (össz.)]]</f>
        <v/>
      </c>
      <c r="K27" s="118" t="str">
        <f>Table2462[[#This Row],[Súlypontemelkedés]]</f>
        <v/>
      </c>
      <c r="L27" s="118" t="str">
        <f>Table2462[[#This Row],[10 mp fekvőtámasz]]</f>
        <v/>
      </c>
      <c r="M27" s="118" t="str">
        <f>Table2462[[#This Row],[3x Súlypontemelkedés]]</f>
        <v/>
      </c>
      <c r="N27" s="118" t="str">
        <f>Table2462[[#This Row],[3x 10 mp fekvőtámasz]]</f>
        <v/>
      </c>
      <c r="O27" s="118" t="str">
        <f>Table2462[[#This Row],[RHR]]</f>
        <v/>
      </c>
      <c r="P27" s="119" t="str">
        <f>Table2462[[#This Row],[HRR]]</f>
        <v/>
      </c>
      <c r="Q27" s="119" t="str">
        <f>Table2462[[#This Row],[FMS]]</f>
        <v/>
      </c>
      <c r="R27" s="111" t="str">
        <f>'Pontozás + Készségek'!C63</f>
        <v/>
      </c>
      <c r="S27" s="121" t="str">
        <f>'Pontozás + Készségek'!E63</f>
        <v/>
      </c>
      <c r="T27" s="121" t="str">
        <f>'Pontozás + Készségek'!G63</f>
        <v/>
      </c>
      <c r="U27" s="121" t="str">
        <f>'Pontozás + Készségek'!I63</f>
        <v/>
      </c>
      <c r="V27" s="121" t="str">
        <f>'Pontozás + Készségek'!K63</f>
        <v/>
      </c>
      <c r="W27" s="121" t="str">
        <f>'Pontozás + Készségek'!L63</f>
        <v/>
      </c>
      <c r="X27" s="121" t="str">
        <f>'Pontozás + Készségek'!N63</f>
        <v/>
      </c>
      <c r="Y27" s="121" t="str">
        <f>'Pontozás + Készségek'!P63</f>
        <v/>
      </c>
    </row>
    <row r="28" spans="1:25" x14ac:dyDescent="0.2">
      <c r="A28" s="117">
        <f>Alapadatok!A28</f>
        <v>0</v>
      </c>
      <c r="B28" s="118" t="str">
        <f>Table2462[[#This Row],[VO2max]]</f>
        <v/>
      </c>
      <c r="C28" s="119" t="str">
        <f>Table2462[[#This Row],[Max. fekvőtámasz]]</f>
        <v/>
      </c>
      <c r="D28" s="118" t="str">
        <f>Table2462[[#This Row],[Max. guggolás]]</f>
        <v/>
      </c>
      <c r="E28" s="119" t="str">
        <f>Table2462[[#This Row],[3RM Padon nyomás (bal)]]</f>
        <v/>
      </c>
      <c r="F28" s="119" t="str">
        <f>Table2462[[#This Row],[3RM Padon nyomás (jobb)]]</f>
        <v/>
      </c>
      <c r="G28" s="119" t="str">
        <f>Table2462[[#This Row],[3RM Padon nyomás (össz.)]]</f>
        <v/>
      </c>
      <c r="H28" s="118" t="str">
        <f>Table2462[[#This Row],[3RM Egylábas deadlift (bal)]]</f>
        <v/>
      </c>
      <c r="I28" s="119" t="str">
        <f>Table2462[[#This Row],[3RM Egylábas deadlift (jobb)]]</f>
        <v/>
      </c>
      <c r="J28" s="118" t="str">
        <f>Table2462[[#This Row],[3RM Egylábas deadlift (össz.)]]</f>
        <v/>
      </c>
      <c r="K28" s="118" t="str">
        <f>Table2462[[#This Row],[Súlypontemelkedés]]</f>
        <v/>
      </c>
      <c r="L28" s="118" t="str">
        <f>Table2462[[#This Row],[10 mp fekvőtámasz]]</f>
        <v/>
      </c>
      <c r="M28" s="118" t="str">
        <f>Table2462[[#This Row],[3x Súlypontemelkedés]]</f>
        <v/>
      </c>
      <c r="N28" s="118" t="str">
        <f>Table2462[[#This Row],[3x 10 mp fekvőtámasz]]</f>
        <v/>
      </c>
      <c r="O28" s="118" t="str">
        <f>Table2462[[#This Row],[RHR]]</f>
        <v/>
      </c>
      <c r="P28" s="119" t="str">
        <f>Table2462[[#This Row],[HRR]]</f>
        <v/>
      </c>
      <c r="Q28" s="119" t="str">
        <f>Table2462[[#This Row],[FMS]]</f>
        <v/>
      </c>
      <c r="R28" s="111" t="str">
        <f>'Pontozás + Készségek'!C64</f>
        <v/>
      </c>
      <c r="S28" s="121" t="str">
        <f>'Pontozás + Készségek'!E64</f>
        <v/>
      </c>
      <c r="T28" s="121" t="str">
        <f>'Pontozás + Készségek'!G64</f>
        <v/>
      </c>
      <c r="U28" s="121" t="str">
        <f>'Pontozás + Készségek'!I64</f>
        <v/>
      </c>
      <c r="V28" s="121" t="str">
        <f>'Pontozás + Készségek'!K64</f>
        <v/>
      </c>
      <c r="W28" s="121" t="str">
        <f>'Pontozás + Készségek'!L64</f>
        <v/>
      </c>
      <c r="X28" s="121" t="str">
        <f>'Pontozás + Készségek'!N64</f>
        <v/>
      </c>
      <c r="Y28" s="121" t="str">
        <f>'Pontozás + Készségek'!P64</f>
        <v/>
      </c>
    </row>
    <row r="29" spans="1:25" x14ac:dyDescent="0.2">
      <c r="A29" s="117">
        <f>Alapadatok!A29</f>
        <v>0</v>
      </c>
      <c r="B29" s="118" t="str">
        <f>Table2462[[#This Row],[VO2max]]</f>
        <v/>
      </c>
      <c r="C29" s="119" t="str">
        <f>Table2462[[#This Row],[Max. fekvőtámasz]]</f>
        <v/>
      </c>
      <c r="D29" s="118" t="str">
        <f>Table2462[[#This Row],[Max. guggolás]]</f>
        <v/>
      </c>
      <c r="E29" s="119" t="str">
        <f>Table2462[[#This Row],[3RM Padon nyomás (bal)]]</f>
        <v/>
      </c>
      <c r="F29" s="119" t="str">
        <f>Table2462[[#This Row],[3RM Padon nyomás (jobb)]]</f>
        <v/>
      </c>
      <c r="G29" s="119" t="str">
        <f>Table2462[[#This Row],[3RM Padon nyomás (össz.)]]</f>
        <v/>
      </c>
      <c r="H29" s="118" t="str">
        <f>Table2462[[#This Row],[3RM Egylábas deadlift (bal)]]</f>
        <v/>
      </c>
      <c r="I29" s="119" t="str">
        <f>Table2462[[#This Row],[3RM Egylábas deadlift (jobb)]]</f>
        <v/>
      </c>
      <c r="J29" s="118" t="str">
        <f>Table2462[[#This Row],[3RM Egylábas deadlift (össz.)]]</f>
        <v/>
      </c>
      <c r="K29" s="118" t="str">
        <f>Table2462[[#This Row],[Súlypontemelkedés]]</f>
        <v/>
      </c>
      <c r="L29" s="118" t="str">
        <f>Table2462[[#This Row],[10 mp fekvőtámasz]]</f>
        <v/>
      </c>
      <c r="M29" s="118" t="str">
        <f>Table2462[[#This Row],[3x Súlypontemelkedés]]</f>
        <v/>
      </c>
      <c r="N29" s="118" t="str">
        <f>Table2462[[#This Row],[3x 10 mp fekvőtámasz]]</f>
        <v/>
      </c>
      <c r="O29" s="118" t="str">
        <f>Table2462[[#This Row],[RHR]]</f>
        <v/>
      </c>
      <c r="P29" s="119" t="str">
        <f>Table2462[[#This Row],[HRR]]</f>
        <v/>
      </c>
      <c r="Q29" s="119" t="str">
        <f>Table2462[[#This Row],[FMS]]</f>
        <v/>
      </c>
      <c r="R29" s="111" t="str">
        <f>'Pontozás + Készségek'!C65</f>
        <v/>
      </c>
      <c r="S29" s="121" t="str">
        <f>'Pontozás + Készségek'!E65</f>
        <v/>
      </c>
      <c r="T29" s="121" t="str">
        <f>'Pontozás + Készségek'!G65</f>
        <v/>
      </c>
      <c r="U29" s="121" t="str">
        <f>'Pontozás + Készségek'!I65</f>
        <v/>
      </c>
      <c r="V29" s="121" t="str">
        <f>'Pontozás + Készségek'!K65</f>
        <v/>
      </c>
      <c r="W29" s="121" t="str">
        <f>'Pontozás + Készségek'!L65</f>
        <v/>
      </c>
      <c r="X29" s="121" t="str">
        <f>'Pontozás + Készségek'!N65</f>
        <v/>
      </c>
      <c r="Y29" s="121" t="str">
        <f>'Pontozás + Készségek'!P65</f>
        <v/>
      </c>
    </row>
    <row r="30" spans="1:25" x14ac:dyDescent="0.2">
      <c r="A30" s="224" t="s">
        <v>129</v>
      </c>
      <c r="B30" s="223">
        <f>AVERAGE(B2:B29)</f>
        <v>1.5555555555555556</v>
      </c>
      <c r="C30" s="223">
        <f t="shared" ref="C30:Y30" si="1">AVERAGE(C2:C29)</f>
        <v>1.2222222222222223</v>
      </c>
      <c r="D30" s="223">
        <f t="shared" si="1"/>
        <v>4.666666666666667</v>
      </c>
      <c r="E30" s="223">
        <f t="shared" si="1"/>
        <v>3.7777777777777777</v>
      </c>
      <c r="F30" s="223">
        <f t="shared" si="1"/>
        <v>4.1111111111111107</v>
      </c>
      <c r="G30" s="223">
        <f t="shared" si="1"/>
        <v>3.9444444444444446</v>
      </c>
      <c r="H30" s="223">
        <f t="shared" si="1"/>
        <v>1</v>
      </c>
      <c r="I30" s="223">
        <f t="shared" si="1"/>
        <v>1</v>
      </c>
      <c r="J30" s="223">
        <f t="shared" si="1"/>
        <v>1</v>
      </c>
      <c r="K30" s="223">
        <f t="shared" si="1"/>
        <v>2.7777777777777777</v>
      </c>
      <c r="L30" s="223">
        <f t="shared" si="1"/>
        <v>1.2222222222222223</v>
      </c>
      <c r="M30" s="223">
        <f t="shared" si="1"/>
        <v>2.7777777777777777</v>
      </c>
      <c r="N30" s="223">
        <f t="shared" si="1"/>
        <v>1.3333333333333333</v>
      </c>
      <c r="O30" s="223">
        <f t="shared" si="1"/>
        <v>1.5555555555555556</v>
      </c>
      <c r="P30" s="223">
        <f t="shared" si="1"/>
        <v>1.5555555555555556</v>
      </c>
      <c r="Q30" s="223">
        <f t="shared" si="1"/>
        <v>2.3333333333333335</v>
      </c>
      <c r="R30" s="223">
        <f t="shared" si="1"/>
        <v>2.4722222222222223</v>
      </c>
      <c r="S30" s="223">
        <f t="shared" si="1"/>
        <v>1.5555555555555554</v>
      </c>
      <c r="T30" s="223">
        <f t="shared" si="1"/>
        <v>2.9444444444444446</v>
      </c>
      <c r="U30" s="223">
        <f t="shared" si="1"/>
        <v>2</v>
      </c>
      <c r="V30" s="223">
        <f t="shared" si="1"/>
        <v>2.0555555555555554</v>
      </c>
      <c r="W30" s="223">
        <f t="shared" si="1"/>
        <v>2.3333333333333335</v>
      </c>
      <c r="X30" s="223">
        <f t="shared" si="1"/>
        <v>1.5555555555555556</v>
      </c>
      <c r="Y30" s="223">
        <f t="shared" si="1"/>
        <v>2.9444444444444446</v>
      </c>
    </row>
  </sheetData>
  <sheetProtection algorithmName="SHA-512" hashValue="NbW//cawO3cuylDTMt+MEengUp4ABWaMpBnu/x0bEYu6t64iJe3a18m1TMZcqs+67KiVX04Xjx8uh9n24FBWtw==" saltValue="m0OFbv0e68y6yJCjavmOuA==" spinCount="100000" sheet="1" objects="1" scenarios="1"/>
  <pageMargins left="0.7" right="0.7" top="0.75" bottom="0.75" header="0.3" footer="0.3"/>
  <pageSetup orientation="portrait"/>
  <ignoredErrors>
    <ignoredError sqref="A2:Y11 A30 A12:Y21 A22:Y29 B30:Y30" unlockedFormula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Alapadatok</vt:lpstr>
      <vt:lpstr>Tesztek eredménye</vt:lpstr>
      <vt:lpstr>Bázis</vt:lpstr>
      <vt:lpstr>Pontozás + Készségek</vt:lpstr>
      <vt:lpstr>Radar</vt:lpstr>
      <vt:lpstr>Aerob-Anaerob</vt:lpstr>
      <vt:lpstr>Összesítés</vt:lpstr>
      <vt:lpstr>Csoport átlag</vt:lpstr>
    </vt:vector>
  </TitlesOfParts>
  <Company>EndZone Athletics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Jamieson</dc:creator>
  <cp:lastModifiedBy>József Stefanovics</cp:lastModifiedBy>
  <cp:lastPrinted>2014-08-31T12:24:27Z</cp:lastPrinted>
  <dcterms:created xsi:type="dcterms:W3CDTF">2009-05-30T00:13:15Z</dcterms:created>
  <dcterms:modified xsi:type="dcterms:W3CDTF">2024-12-11T19:03:56Z</dcterms:modified>
</cp:coreProperties>
</file>