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iler\"/>
    </mc:Choice>
  </mc:AlternateContent>
  <xr:revisionPtr revIDLastSave="0" documentId="13_ncr:1_{0F11934D-A871-436D-9E32-B2177FFFFCF7}" xr6:coauthVersionLast="47" xr6:coauthVersionMax="47" xr10:uidLastSave="{00000000-0000-0000-0000-000000000000}"/>
  <bookViews>
    <workbookView xWindow="28680" yWindow="-120" windowWidth="29040" windowHeight="17640" activeTab="2" xr2:uid="{358AA136-6024-4AB5-8CA6-A222F5BC895E}"/>
  </bookViews>
  <sheets>
    <sheet name="February 20210226" sheetId="2" r:id="rId1"/>
    <sheet name="October 20211005" sheetId="3" r:id="rId2"/>
    <sheet name="November 20211110" sheetId="1" r:id="rId3"/>
    <sheet name="Summary of Murchison 20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4" i="3" l="1"/>
  <c r="K5" i="4" s="1"/>
  <c r="O45" i="3"/>
  <c r="O46" i="3"/>
  <c r="O47" i="3"/>
  <c r="K8" i="4" s="1"/>
  <c r="O48" i="3"/>
  <c r="K9" i="4" s="1"/>
  <c r="O49" i="3"/>
  <c r="O50" i="3"/>
  <c r="K11" i="4" s="1"/>
  <c r="O51" i="3"/>
  <c r="O52" i="3"/>
  <c r="O53" i="3"/>
  <c r="K14" i="4" s="1"/>
  <c r="O54" i="3"/>
  <c r="K15" i="4" s="1"/>
  <c r="O55" i="3"/>
  <c r="O56" i="3"/>
  <c r="O57" i="3"/>
  <c r="O58" i="3"/>
  <c r="O59" i="3"/>
  <c r="O60" i="3"/>
  <c r="O61" i="3"/>
  <c r="O62" i="3"/>
  <c r="O43" i="3"/>
  <c r="K4" i="4" s="1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L23" i="2"/>
  <c r="M23" i="2"/>
  <c r="N23" i="2"/>
  <c r="O23" i="2"/>
  <c r="P23" i="2"/>
  <c r="Q23" i="2"/>
  <c r="R23" i="2"/>
  <c r="S23" i="2"/>
  <c r="T23" i="2"/>
  <c r="T32" i="2" s="1"/>
  <c r="U23" i="2"/>
  <c r="U33" i="2" s="1"/>
  <c r="V23" i="2"/>
  <c r="W23" i="2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F4" i="4"/>
  <c r="E4" i="4"/>
  <c r="D4" i="4"/>
  <c r="C22" i="4"/>
  <c r="C2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S32" i="2"/>
  <c r="S33" i="2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D32" i="1"/>
  <c r="J13" i="4"/>
  <c r="J15" i="4"/>
  <c r="O43" i="2"/>
  <c r="S27" i="2"/>
  <c r="G27" i="2"/>
  <c r="H27" i="2"/>
  <c r="W27" i="2"/>
  <c r="L28" i="2"/>
  <c r="N28" i="2"/>
  <c r="O28" i="2"/>
  <c r="G29" i="2"/>
  <c r="H29" i="2"/>
  <c r="Q29" i="2"/>
  <c r="R29" i="2"/>
  <c r="S29" i="2"/>
  <c r="G24" i="2"/>
  <c r="I24" i="2"/>
  <c r="I25" i="2"/>
  <c r="K23" i="2"/>
  <c r="O62" i="2"/>
  <c r="O61" i="2"/>
  <c r="O60" i="2"/>
  <c r="O59" i="2"/>
  <c r="O58" i="2"/>
  <c r="J19" i="4" s="1"/>
  <c r="O57" i="2"/>
  <c r="O56" i="2"/>
  <c r="O55" i="2"/>
  <c r="O54" i="2"/>
  <c r="O53" i="2"/>
  <c r="O52" i="2"/>
  <c r="O51" i="2"/>
  <c r="J12" i="4" s="1"/>
  <c r="O50" i="2"/>
  <c r="O49" i="2"/>
  <c r="J10" i="4" s="1"/>
  <c r="O48" i="2"/>
  <c r="O47" i="2"/>
  <c r="O46" i="2"/>
  <c r="O45" i="2"/>
  <c r="O44" i="2"/>
  <c r="M20" i="2"/>
  <c r="D23" i="2" s="1"/>
  <c r="W19" i="2"/>
  <c r="W20" i="2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L6" i="4"/>
  <c r="L11" i="4"/>
  <c r="L17" i="4"/>
  <c r="L22" i="4"/>
  <c r="K12" i="4"/>
  <c r="K16" i="4"/>
  <c r="K20" i="4"/>
  <c r="K21" i="4"/>
  <c r="K22" i="4"/>
  <c r="K23" i="4"/>
  <c r="O62" i="1"/>
  <c r="L23" i="4" s="1"/>
  <c r="O61" i="1"/>
  <c r="O44" i="1"/>
  <c r="L5" i="4" s="1"/>
  <c r="O45" i="1"/>
  <c r="O46" i="1"/>
  <c r="L7" i="4" s="1"/>
  <c r="O47" i="1"/>
  <c r="L8" i="4" s="1"/>
  <c r="O48" i="1"/>
  <c r="L9" i="4" s="1"/>
  <c r="O49" i="1"/>
  <c r="L10" i="4" s="1"/>
  <c r="O50" i="1"/>
  <c r="O51" i="1"/>
  <c r="O52" i="1"/>
  <c r="O53" i="1"/>
  <c r="L14" i="4" s="1"/>
  <c r="O54" i="1"/>
  <c r="O55" i="1"/>
  <c r="O56" i="1"/>
  <c r="O57" i="1"/>
  <c r="O58" i="1"/>
  <c r="O59" i="1"/>
  <c r="L20" i="4" s="1"/>
  <c r="O60" i="1"/>
  <c r="L21" i="4" s="1"/>
  <c r="O43" i="1"/>
  <c r="L4" i="4" s="1"/>
  <c r="F27" i="3"/>
  <c r="E28" i="3"/>
  <c r="H28" i="3"/>
  <c r="M28" i="3"/>
  <c r="U28" i="3"/>
  <c r="I29" i="3"/>
  <c r="L23" i="3"/>
  <c r="Q23" i="3"/>
  <c r="R23" i="3"/>
  <c r="W24" i="3"/>
  <c r="W25" i="3"/>
  <c r="X25" i="3"/>
  <c r="D25" i="3"/>
  <c r="K37" i="3"/>
  <c r="K36" i="3"/>
  <c r="M20" i="3"/>
  <c r="I28" i="3" s="1"/>
  <c r="W19" i="3"/>
  <c r="W20" i="3" s="1"/>
  <c r="N13" i="3"/>
  <c r="E27" i="1"/>
  <c r="M27" i="1"/>
  <c r="R28" i="1"/>
  <c r="O29" i="1"/>
  <c r="P29" i="1"/>
  <c r="G23" i="1"/>
  <c r="G24" i="1"/>
  <c r="W24" i="1"/>
  <c r="K25" i="1"/>
  <c r="R25" i="1"/>
  <c r="M20" i="1"/>
  <c r="G27" i="1" s="1"/>
  <c r="W19" i="1"/>
  <c r="W20" i="1" s="1"/>
  <c r="U32" i="2" l="1"/>
  <c r="T33" i="2"/>
  <c r="K7" i="4"/>
  <c r="K6" i="4"/>
  <c r="K13" i="4"/>
  <c r="K19" i="4"/>
  <c r="K18" i="4"/>
  <c r="K10" i="4"/>
  <c r="K17" i="4"/>
  <c r="L18" i="4"/>
  <c r="L16" i="4"/>
  <c r="L15" i="4"/>
  <c r="L19" i="4"/>
  <c r="L13" i="4"/>
  <c r="L12" i="4"/>
  <c r="J4" i="4"/>
  <c r="J8" i="4"/>
  <c r="J23" i="4"/>
  <c r="J7" i="4"/>
  <c r="J22" i="4"/>
  <c r="J6" i="4"/>
  <c r="J21" i="4"/>
  <c r="J5" i="4"/>
  <c r="J20" i="4"/>
  <c r="J18" i="4"/>
  <c r="J17" i="4"/>
  <c r="J16" i="4"/>
  <c r="J14" i="4"/>
  <c r="J11" i="4"/>
  <c r="J9" i="4"/>
  <c r="O29" i="2"/>
  <c r="I28" i="2"/>
  <c r="K29" i="2"/>
  <c r="H28" i="2"/>
  <c r="K28" i="2"/>
  <c r="M29" i="2"/>
  <c r="I29" i="2"/>
  <c r="F28" i="2"/>
  <c r="E28" i="2"/>
  <c r="J23" i="2"/>
  <c r="H25" i="2"/>
  <c r="F24" i="2"/>
  <c r="F29" i="2"/>
  <c r="I23" i="2"/>
  <c r="G25" i="2"/>
  <c r="E24" i="2"/>
  <c r="E29" i="2"/>
  <c r="R27" i="2"/>
  <c r="H23" i="2"/>
  <c r="E25" i="2"/>
  <c r="D29" i="2"/>
  <c r="V28" i="2"/>
  <c r="Q27" i="2"/>
  <c r="F23" i="2"/>
  <c r="D28" i="2"/>
  <c r="U28" i="2"/>
  <c r="M27" i="2"/>
  <c r="E23" i="2"/>
  <c r="W29" i="2"/>
  <c r="T28" i="2"/>
  <c r="L27" i="2"/>
  <c r="V29" i="2"/>
  <c r="R28" i="2"/>
  <c r="K27" i="2"/>
  <c r="U29" i="2"/>
  <c r="P28" i="2"/>
  <c r="I27" i="2"/>
  <c r="U27" i="2"/>
  <c r="L29" i="2"/>
  <c r="J28" i="2"/>
  <c r="E27" i="2"/>
  <c r="D24" i="2"/>
  <c r="J29" i="2"/>
  <c r="M28" i="2"/>
  <c r="P27" i="2"/>
  <c r="O27" i="2"/>
  <c r="N27" i="2"/>
  <c r="G23" i="2"/>
  <c r="J25" i="2"/>
  <c r="T29" i="2"/>
  <c r="W28" i="2"/>
  <c r="G28" i="2"/>
  <c r="J27" i="2"/>
  <c r="F25" i="2"/>
  <c r="J24" i="2"/>
  <c r="P29" i="2"/>
  <c r="S28" i="2"/>
  <c r="V27" i="2"/>
  <c r="F27" i="2"/>
  <c r="D25" i="2"/>
  <c r="H24" i="2"/>
  <c r="N29" i="2"/>
  <c r="Q28" i="2"/>
  <c r="T27" i="2"/>
  <c r="D27" i="2"/>
  <c r="M24" i="3"/>
  <c r="P24" i="3"/>
  <c r="G24" i="3"/>
  <c r="U23" i="3"/>
  <c r="N27" i="3"/>
  <c r="P29" i="3"/>
  <c r="H29" i="3"/>
  <c r="N28" i="3"/>
  <c r="R25" i="3"/>
  <c r="I23" i="3"/>
  <c r="V27" i="3"/>
  <c r="O25" i="3"/>
  <c r="E23" i="3"/>
  <c r="S27" i="3"/>
  <c r="K25" i="3"/>
  <c r="Y29" i="3"/>
  <c r="R27" i="3"/>
  <c r="H25" i="3"/>
  <c r="X29" i="3"/>
  <c r="M27" i="3"/>
  <c r="G25" i="3"/>
  <c r="S29" i="3"/>
  <c r="J27" i="3"/>
  <c r="T24" i="3"/>
  <c r="L29" i="3"/>
  <c r="L24" i="3"/>
  <c r="L32" i="3" s="1"/>
  <c r="X28" i="3"/>
  <c r="Y23" i="3"/>
  <c r="Q28" i="3"/>
  <c r="Q33" i="3" s="1"/>
  <c r="Q25" i="3"/>
  <c r="V24" i="3"/>
  <c r="F24" i="3"/>
  <c r="K23" i="3"/>
  <c r="R29" i="3"/>
  <c r="W28" i="3"/>
  <c r="G28" i="3"/>
  <c r="L27" i="3"/>
  <c r="P25" i="3"/>
  <c r="U24" i="3"/>
  <c r="E24" i="3"/>
  <c r="J23" i="3"/>
  <c r="Q29" i="3"/>
  <c r="V28" i="3"/>
  <c r="F28" i="3"/>
  <c r="K27" i="3"/>
  <c r="N25" i="3"/>
  <c r="S24" i="3"/>
  <c r="X23" i="3"/>
  <c r="H23" i="3"/>
  <c r="O29" i="3"/>
  <c r="T28" i="3"/>
  <c r="Y27" i="3"/>
  <c r="I27" i="3"/>
  <c r="M25" i="3"/>
  <c r="R24" i="3"/>
  <c r="R32" i="3" s="1"/>
  <c r="W23" i="3"/>
  <c r="G23" i="3"/>
  <c r="N29" i="3"/>
  <c r="S28" i="3"/>
  <c r="X27" i="3"/>
  <c r="H27" i="3"/>
  <c r="D23" i="3"/>
  <c r="L25" i="3"/>
  <c r="Q24" i="3"/>
  <c r="Q32" i="3" s="1"/>
  <c r="V23" i="3"/>
  <c r="F23" i="3"/>
  <c r="M29" i="3"/>
  <c r="R28" i="3"/>
  <c r="R33" i="3" s="1"/>
  <c r="W27" i="3"/>
  <c r="G27" i="3"/>
  <c r="D24" i="3"/>
  <c r="J25" i="3"/>
  <c r="O24" i="3"/>
  <c r="T23" i="3"/>
  <c r="D29" i="3"/>
  <c r="K29" i="3"/>
  <c r="P28" i="3"/>
  <c r="U27" i="3"/>
  <c r="E27" i="3"/>
  <c r="Y25" i="3"/>
  <c r="I25" i="3"/>
  <c r="N24" i="3"/>
  <c r="S23" i="3"/>
  <c r="D28" i="3"/>
  <c r="J29" i="3"/>
  <c r="O28" i="3"/>
  <c r="T27" i="3"/>
  <c r="V25" i="3"/>
  <c r="F25" i="3"/>
  <c r="K24" i="3"/>
  <c r="P23" i="3"/>
  <c r="W29" i="3"/>
  <c r="G29" i="3"/>
  <c r="L28" i="3"/>
  <c r="Q27" i="3"/>
  <c r="U25" i="3"/>
  <c r="E25" i="3"/>
  <c r="J24" i="3"/>
  <c r="O23" i="3"/>
  <c r="V29" i="3"/>
  <c r="F29" i="3"/>
  <c r="K28" i="3"/>
  <c r="P27" i="3"/>
  <c r="T25" i="3"/>
  <c r="Y24" i="3"/>
  <c r="I24" i="3"/>
  <c r="N23" i="3"/>
  <c r="U29" i="3"/>
  <c r="E29" i="3"/>
  <c r="J28" i="3"/>
  <c r="O27" i="3"/>
  <c r="S25" i="3"/>
  <c r="X24" i="3"/>
  <c r="H24" i="3"/>
  <c r="M23" i="3"/>
  <c r="T29" i="3"/>
  <c r="Y28" i="3"/>
  <c r="V24" i="1"/>
  <c r="N29" i="1"/>
  <c r="U24" i="1"/>
  <c r="M29" i="1"/>
  <c r="T24" i="1"/>
  <c r="G29" i="1"/>
  <c r="N24" i="1"/>
  <c r="S28" i="1"/>
  <c r="F24" i="1"/>
  <c r="Q28" i="1"/>
  <c r="E24" i="1"/>
  <c r="P28" i="1"/>
  <c r="W23" i="1"/>
  <c r="J28" i="1"/>
  <c r="Q23" i="1"/>
  <c r="V27" i="1"/>
  <c r="J23" i="1"/>
  <c r="U27" i="1"/>
  <c r="T25" i="1"/>
  <c r="I23" i="1"/>
  <c r="T27" i="1"/>
  <c r="S25" i="1"/>
  <c r="H23" i="1"/>
  <c r="S27" i="1"/>
  <c r="Q25" i="1"/>
  <c r="W29" i="1"/>
  <c r="F27" i="1"/>
  <c r="P25" i="1"/>
  <c r="S24" i="1"/>
  <c r="V23" i="1"/>
  <c r="F23" i="1"/>
  <c r="L29" i="1"/>
  <c r="O28" i="1"/>
  <c r="R27" i="1"/>
  <c r="O25" i="1"/>
  <c r="R24" i="1"/>
  <c r="U23" i="1"/>
  <c r="E23" i="1"/>
  <c r="K29" i="1"/>
  <c r="N28" i="1"/>
  <c r="Q27" i="1"/>
  <c r="N25" i="1"/>
  <c r="Q24" i="1"/>
  <c r="T23" i="1"/>
  <c r="D27" i="1"/>
  <c r="J29" i="1"/>
  <c r="M28" i="1"/>
  <c r="P27" i="1"/>
  <c r="M25" i="1"/>
  <c r="P24" i="1"/>
  <c r="S23" i="1"/>
  <c r="D29" i="1"/>
  <c r="I29" i="1"/>
  <c r="L28" i="1"/>
  <c r="O27" i="1"/>
  <c r="L25" i="1"/>
  <c r="O24" i="1"/>
  <c r="R23" i="1"/>
  <c r="D28" i="1"/>
  <c r="H29" i="1"/>
  <c r="K28" i="1"/>
  <c r="N27" i="1"/>
  <c r="D23" i="1"/>
  <c r="J25" i="1"/>
  <c r="M24" i="1"/>
  <c r="P23" i="1"/>
  <c r="V29" i="1"/>
  <c r="F29" i="1"/>
  <c r="I28" i="1"/>
  <c r="L27" i="1"/>
  <c r="D25" i="1"/>
  <c r="I25" i="1"/>
  <c r="L24" i="1"/>
  <c r="O23" i="1"/>
  <c r="U29" i="1"/>
  <c r="E29" i="1"/>
  <c r="H28" i="1"/>
  <c r="K27" i="1"/>
  <c r="D24" i="1"/>
  <c r="H25" i="1"/>
  <c r="K24" i="1"/>
  <c r="N23" i="1"/>
  <c r="T29" i="1"/>
  <c r="W28" i="1"/>
  <c r="G28" i="1"/>
  <c r="J27" i="1"/>
  <c r="W25" i="1"/>
  <c r="G25" i="1"/>
  <c r="J24" i="1"/>
  <c r="M23" i="1"/>
  <c r="S29" i="1"/>
  <c r="V28" i="1"/>
  <c r="F28" i="1"/>
  <c r="I27" i="1"/>
  <c r="V25" i="1"/>
  <c r="F25" i="1"/>
  <c r="I24" i="1"/>
  <c r="L23" i="1"/>
  <c r="R29" i="1"/>
  <c r="U28" i="1"/>
  <c r="E28" i="1"/>
  <c r="H27" i="1"/>
  <c r="U25" i="1"/>
  <c r="E25" i="1"/>
  <c r="H24" i="1"/>
  <c r="K23" i="1"/>
  <c r="Q29" i="1"/>
  <c r="T28" i="1"/>
  <c r="W27" i="1"/>
  <c r="D27" i="3"/>
  <c r="R32" i="2" l="1"/>
  <c r="R33" i="2"/>
  <c r="N33" i="2"/>
  <c r="N32" i="2"/>
  <c r="H32" i="2"/>
  <c r="H33" i="2"/>
  <c r="D33" i="2"/>
  <c r="D32" i="2"/>
  <c r="L36" i="2" s="1"/>
  <c r="I32" i="2"/>
  <c r="I33" i="2"/>
  <c r="V33" i="2"/>
  <c r="M33" i="2"/>
  <c r="K32" i="2"/>
  <c r="K33" i="2"/>
  <c r="L33" i="2"/>
  <c r="L32" i="2"/>
  <c r="E33" i="2"/>
  <c r="E32" i="2"/>
  <c r="O33" i="2"/>
  <c r="O32" i="2"/>
  <c r="J32" i="2"/>
  <c r="J33" i="2"/>
  <c r="G32" i="2"/>
  <c r="M36" i="2" s="1"/>
  <c r="G33" i="2"/>
  <c r="W32" i="2"/>
  <c r="W33" i="2"/>
  <c r="F33" i="2"/>
  <c r="F32" i="2"/>
  <c r="P33" i="2"/>
  <c r="P32" i="2"/>
  <c r="M32" i="2"/>
  <c r="Q32" i="2"/>
  <c r="Q33" i="2"/>
  <c r="V32" i="2"/>
  <c r="N32" i="3"/>
  <c r="N33" i="3"/>
  <c r="P32" i="3"/>
  <c r="P33" i="3"/>
  <c r="T33" i="3"/>
  <c r="T32" i="3"/>
  <c r="I32" i="3"/>
  <c r="I33" i="3"/>
  <c r="E33" i="3"/>
  <c r="E32" i="3"/>
  <c r="Y32" i="3"/>
  <c r="Y33" i="3"/>
  <c r="G33" i="3"/>
  <c r="G32" i="3"/>
  <c r="J32" i="3"/>
  <c r="J33" i="3"/>
  <c r="W33" i="3"/>
  <c r="W32" i="3"/>
  <c r="U33" i="3"/>
  <c r="U32" i="3"/>
  <c r="M32" i="3"/>
  <c r="M33" i="3"/>
  <c r="O32" i="3"/>
  <c r="O33" i="3"/>
  <c r="S33" i="3"/>
  <c r="S32" i="3"/>
  <c r="L33" i="3"/>
  <c r="V33" i="3"/>
  <c r="V32" i="3"/>
  <c r="H32" i="3"/>
  <c r="H33" i="3"/>
  <c r="X32" i="3"/>
  <c r="X33" i="3"/>
  <c r="K32" i="3"/>
  <c r="K33" i="3"/>
  <c r="F33" i="3"/>
  <c r="F32" i="3"/>
  <c r="D32" i="3"/>
  <c r="D33" i="3"/>
  <c r="N36" i="2"/>
  <c r="Q36" i="2"/>
  <c r="M36" i="1"/>
  <c r="P36" i="1"/>
  <c r="O36" i="2" l="1"/>
  <c r="O37" i="2" s="1"/>
  <c r="W36" i="2" s="1"/>
  <c r="P36" i="2"/>
  <c r="N37" i="2"/>
  <c r="V36" i="2" s="1"/>
  <c r="R36" i="2"/>
  <c r="R37" i="2" s="1"/>
  <c r="P37" i="2"/>
  <c r="X36" i="2" s="1"/>
  <c r="Q37" i="2"/>
  <c r="M37" i="2"/>
  <c r="U36" i="2" s="1"/>
  <c r="L37" i="2"/>
  <c r="T36" i="2" s="1"/>
  <c r="R36" i="3"/>
  <c r="R37" i="3" s="1"/>
  <c r="P36" i="3"/>
  <c r="M37" i="1"/>
  <c r="U36" i="1" s="1"/>
  <c r="N36" i="1"/>
  <c r="N37" i="1" s="1"/>
  <c r="V36" i="1" s="1"/>
  <c r="L36" i="3"/>
  <c r="L37" i="3" s="1"/>
  <c r="T36" i="3" s="1"/>
  <c r="Q36" i="3"/>
  <c r="Q37" i="3" s="1"/>
  <c r="P37" i="3"/>
  <c r="X36" i="3" s="1"/>
  <c r="N36" i="3"/>
  <c r="N37" i="3" s="1"/>
  <c r="V36" i="3" s="1"/>
  <c r="M36" i="3"/>
  <c r="M37" i="3" s="1"/>
  <c r="U36" i="3" s="1"/>
  <c r="O36" i="3"/>
  <c r="O37" i="3" s="1"/>
  <c r="W36" i="3" s="1"/>
  <c r="Q36" i="1"/>
  <c r="Q37" i="1" s="1"/>
  <c r="P37" i="1"/>
  <c r="X36" i="1" s="1"/>
  <c r="O36" i="1"/>
  <c r="O37" i="1" s="1"/>
  <c r="W36" i="1" s="1"/>
  <c r="L36" i="1"/>
  <c r="L37" i="1" s="1"/>
  <c r="T36" i="1" s="1"/>
  <c r="R36" i="1"/>
  <c r="R37" i="1" s="1"/>
</calcChain>
</file>

<file path=xl/sharedStrings.xml><?xml version="1.0" encoding="utf-8"?>
<sst xmlns="http://schemas.openxmlformats.org/spreadsheetml/2006/main" count="791" uniqueCount="178">
  <si>
    <t>395.016_395.071</t>
  </si>
  <si>
    <t>409.031_409.105</t>
  </si>
  <si>
    <t>367.031_367.097</t>
  </si>
  <si>
    <t>381.047_381.113</t>
  </si>
  <si>
    <t>337.031_337.075</t>
  </si>
  <si>
    <t>351.031_351.099</t>
  </si>
  <si>
    <t>365.047_365.11</t>
  </si>
  <si>
    <t>379.078_379.125</t>
  </si>
  <si>
    <t>393.094_393.136</t>
  </si>
  <si>
    <t>Analyte</t>
  </si>
  <si>
    <t>FLR</t>
  </si>
  <si>
    <t>Name</t>
  </si>
  <si>
    <t>Sample</t>
  </si>
  <si>
    <t>D-Asp</t>
  </si>
  <si>
    <t>L-Asp</t>
  </si>
  <si>
    <t>L-Glu</t>
  </si>
  <si>
    <t>D-Glu</t>
  </si>
  <si>
    <t>D-Ser</t>
  </si>
  <si>
    <t>L-Ser</t>
  </si>
  <si>
    <t>D-Thr</t>
  </si>
  <si>
    <t>L-Thr</t>
  </si>
  <si>
    <t>Gly</t>
  </si>
  <si>
    <t>b-Ala</t>
  </si>
  <si>
    <t>g-ABA</t>
  </si>
  <si>
    <t>D-Ala</t>
  </si>
  <si>
    <t>L-Ala</t>
  </si>
  <si>
    <t>D-b-ABA</t>
  </si>
  <si>
    <t>L-b-ABA</t>
  </si>
  <si>
    <t>a-AIB</t>
  </si>
  <si>
    <t>D,L-a-ABA</t>
  </si>
  <si>
    <t>D-Ival</t>
  </si>
  <si>
    <t>L-Ival</t>
  </si>
  <si>
    <t>EACA</t>
  </si>
  <si>
    <t>L-Val</t>
  </si>
  <si>
    <t>D-Val</t>
  </si>
  <si>
    <t>20211110_001</t>
  </si>
  <si>
    <t>H3 1 e-6M</t>
  </si>
  <si>
    <t>20211110_002</t>
  </si>
  <si>
    <t>Pb Eiler Jamie Extraction</t>
  </si>
  <si>
    <t>20211110_003</t>
  </si>
  <si>
    <t>Murchison Eiler Jamie Extraction</t>
  </si>
  <si>
    <t>20211110_004</t>
  </si>
  <si>
    <t>20211110_005</t>
  </si>
  <si>
    <t>20211110_006</t>
  </si>
  <si>
    <t>SIC</t>
  </si>
  <si>
    <t>Calculating Total Amino Acid Content</t>
  </si>
  <si>
    <t>Standard Der.</t>
  </si>
  <si>
    <t>Sample Der.</t>
  </si>
  <si>
    <t>C2-C6 Concentration</t>
  </si>
  <si>
    <t>C5 Concentration</t>
  </si>
  <si>
    <t>uL Reconstituted in</t>
  </si>
  <si>
    <t>conversion to nano</t>
  </si>
  <si>
    <t>Corrected Mass Extracted</t>
  </si>
  <si>
    <t>uL</t>
  </si>
  <si>
    <t>ul</t>
  </si>
  <si>
    <t>M</t>
  </si>
  <si>
    <t>Murchison</t>
  </si>
  <si>
    <t>g</t>
  </si>
  <si>
    <t>L</t>
  </si>
  <si>
    <t>mg</t>
  </si>
  <si>
    <t>m/z</t>
  </si>
  <si>
    <t>File</t>
  </si>
  <si>
    <t>20211005_004</t>
  </si>
  <si>
    <t>20211005_005</t>
  </si>
  <si>
    <t>20211005_006</t>
  </si>
  <si>
    <t>Averages</t>
  </si>
  <si>
    <t>Hydrolyzed Samples</t>
  </si>
  <si>
    <t>AVG</t>
  </si>
  <si>
    <t>Std Err</t>
  </si>
  <si>
    <t>C2 to C6 Gradient</t>
  </si>
  <si>
    <t>Asp</t>
  </si>
  <si>
    <t>Glu</t>
  </si>
  <si>
    <t>Ser</t>
  </si>
  <si>
    <t>Ala</t>
  </si>
  <si>
    <t>b-ABA</t>
  </si>
  <si>
    <t>Isovaline</t>
  </si>
  <si>
    <t>Valine</t>
  </si>
  <si>
    <t>Average</t>
  </si>
  <si>
    <t>2009 Foil</t>
  </si>
  <si>
    <t>STDEV</t>
  </si>
  <si>
    <t>Eiler</t>
  </si>
  <si>
    <t>Friedrich</t>
  </si>
  <si>
    <t>Glavin</t>
  </si>
  <si>
    <t>1.5 g</t>
  </si>
  <si>
    <t>0.5 g</t>
  </si>
  <si>
    <t>1.0 g</t>
  </si>
  <si>
    <t>1.070± 0.588</t>
  </si>
  <si>
    <t>1.04± 0.18</t>
  </si>
  <si>
    <t>0.95± 0.04</t>
  </si>
  <si>
    <t>0.59± 0.02</t>
  </si>
  <si>
    <t>1.410± 2.972</t>
  </si>
  <si>
    <t>1.32± 0.34</t>
  </si>
  <si>
    <t>1.69± 0.07</t>
  </si>
  <si>
    <t>2.97± 0.10</t>
  </si>
  <si>
    <t>5.920± 6.253</t>
  </si>
  <si>
    <t>4.44± 0.10</t>
  </si>
  <si>
    <t>7.55± 0.35</t>
  </si>
  <si>
    <t>6.25± 0.14</t>
  </si>
  <si>
    <t>2.640± 1.026</t>
  </si>
  <si>
    <t>1.80± 0.10</t>
  </si>
  <si>
    <t>2.71± 0.13</t>
  </si>
  <si>
    <t>1.03± 0.03</t>
  </si>
  <si>
    <t>0.310± 0.134</t>
  </si>
  <si>
    <t>0.40± 0.07</t>
  </si>
  <si>
    <t>0.40± 0.11</t>
  </si>
  <si>
    <t>0.13± 0.03</t>
  </si>
  <si>
    <t>0.770± 3.507</t>
  </si>
  <si>
    <t>0.55± 0.08</t>
  </si>
  <si>
    <t>0.55± 0.10</t>
  </si>
  <si>
    <t>3.51± 0.13</t>
  </si>
  <si>
    <t>57.320± 40.262</t>
  </si>
  <si>
    <t>31.50± 9.79</t>
  </si>
  <si>
    <t>31.50± 2.95</t>
  </si>
  <si>
    <t>40.26± 2.56</t>
  </si>
  <si>
    <t>11.990± 5.957</t>
  </si>
  <si>
    <t>15.60± 1.77</t>
  </si>
  <si>
    <t>15.60± 1.31</t>
  </si>
  <si>
    <t>5.96± 0.18</t>
  </si>
  <si>
    <t>6.220± 2.380</t>
  </si>
  <si>
    <t>2.03± 0.81</t>
  </si>
  <si>
    <t>2.03± 0.15</t>
  </si>
  <si>
    <t>2.38± 0.56</t>
  </si>
  <si>
    <t>5.300± 2.223</t>
  </si>
  <si>
    <t>4.62± 0.48</t>
  </si>
  <si>
    <t>8.31± 1.15</t>
  </si>
  <si>
    <t>2.22± 0.12</t>
  </si>
  <si>
    <t>5.980± 2.969</t>
  </si>
  <si>
    <t>5.47± 1.21</t>
  </si>
  <si>
    <t>8.17± 1.21</t>
  </si>
  <si>
    <t>2.97± 0.17</t>
  </si>
  <si>
    <t>5.330± 1.804</t>
  </si>
  <si>
    <t>3.84± 0.68</t>
  </si>
  <si>
    <t>1.34± 0.17</t>
  </si>
  <si>
    <t>1.80± 0.11</t>
  </si>
  <si>
    <t>4.780± 1.598</t>
  </si>
  <si>
    <t>4.09± 1.00</t>
  </si>
  <si>
    <t>1.22± 0.17</t>
  </si>
  <si>
    <t>1.60± 0.09</t>
  </si>
  <si>
    <t>19.140± 11.349</t>
  </si>
  <si>
    <t>10.40± 4.58</t>
  </si>
  <si>
    <t>10.40± 0.76</t>
  </si>
  <si>
    <t>11.35± 0.46</t>
  </si>
  <si>
    <t>4.280± 2.012</t>
  </si>
  <si>
    <t>2.44± 0.43</t>
  </si>
  <si>
    <t>2.44± 0.25</t>
  </si>
  <si>
    <t>2.01± 0.40</t>
  </si>
  <si>
    <t>1.970± 2.222</t>
  </si>
  <si>
    <t>11.46± 2.10</t>
  </si>
  <si>
    <t>6.84± 0.43</t>
  </si>
  <si>
    <t>3.35± 0.44</t>
  </si>
  <si>
    <t>nr± 3.352</t>
  </si>
  <si>
    <t>7.46± 1.73</t>
  </si>
  <si>
    <t>9.06± 0.97</t>
  </si>
  <si>
    <t>2.22± 0.57</t>
  </si>
  <si>
    <t>nr± 0.373</t>
  </si>
  <si>
    <t>2.17± 1.40</t>
  </si>
  <si>
    <t>2.17± 0.22</t>
  </si>
  <si>
    <t>nr± 0.189</t>
  </si>
  <si>
    <t>2.01± 0.66</t>
  </si>
  <si>
    <t>2.65± 0.38</t>
  </si>
  <si>
    <t>nr± 1.960</t>
  </si>
  <si>
    <t>1.26± 0.29</t>
  </si>
  <si>
    <t>1.26± 0.12</t>
  </si>
  <si>
    <t>395.016_395.093</t>
  </si>
  <si>
    <t>20211005_002</t>
  </si>
  <si>
    <t>20211005_003</t>
  </si>
  <si>
    <t>20211005_007</t>
  </si>
  <si>
    <t>October</t>
  </si>
  <si>
    <t>November</t>
  </si>
  <si>
    <t>Summary of Pristine Murchison Amino Acid Analysis using OPANAC</t>
  </si>
  <si>
    <t>LCTP_OPA_20210226_003</t>
  </si>
  <si>
    <t>LCTP_OPA_20210226_004</t>
  </si>
  <si>
    <t>LCTP_OPA_20210226_005</t>
  </si>
  <si>
    <t>LCTP_OPA_20210226_006</t>
  </si>
  <si>
    <t>LCTP_OPA_20210226_007</t>
  </si>
  <si>
    <t>LCTP_OPA_20210226_008</t>
  </si>
  <si>
    <t>Peak Area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</si>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</sst>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General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65">
    <xf numFmtId="0" fontId="0" fillId="0" borderId="0" xfId="0"/>
    <xf numFmtId="0" fontId="1" fillId="0" borderId="0" xfId="0" applyFont="1"/>
    <xf numFmtId="164" fontId="3" fillId="0" borderId="1" xfId="1" applyFont="1" applyBorder="1" applyProtection="1"/>
    <xf numFmtId="164" fontId="3" fillId="0" borderId="0" xfId="1" applyFont="1" applyBorder="1" applyProtection="1"/>
    <xf numFmtId="0" fontId="0" fillId="2" borderId="2" xfId="0" applyFill="1" applyBorder="1"/>
    <xf numFmtId="0" fontId="0" fillId="0" borderId="2" xfId="0" applyBorder="1"/>
    <xf numFmtId="0" fontId="0" fillId="3" borderId="0" xfId="0" applyFill="1"/>
    <xf numFmtId="1" fontId="0" fillId="0" borderId="0" xfId="0" applyNumberFormat="1"/>
    <xf numFmtId="164" fontId="4" fillId="4" borderId="0" xfId="1" applyFont="1" applyFill="1" applyBorder="1" applyProtection="1"/>
    <xf numFmtId="0" fontId="5" fillId="4" borderId="0" xfId="0" applyFont="1" applyFill="1"/>
    <xf numFmtId="164" fontId="3" fillId="5" borderId="3" xfId="1" applyFont="1" applyFill="1" applyBorder="1" applyProtection="1"/>
    <xf numFmtId="164" fontId="3" fillId="5" borderId="4" xfId="1" applyFont="1" applyFill="1" applyBorder="1" applyProtection="1"/>
    <xf numFmtId="0" fontId="0" fillId="0" borderId="5" xfId="0" applyBorder="1"/>
    <xf numFmtId="164" fontId="3" fillId="5" borderId="6" xfId="1" applyFont="1" applyFill="1" applyBorder="1" applyAlignment="1" applyProtection="1">
      <alignment horizontal="left"/>
    </xf>
    <xf numFmtId="164" fontId="3" fillId="5" borderId="6" xfId="1" applyFont="1" applyFill="1" applyBorder="1" applyProtection="1"/>
    <xf numFmtId="11" fontId="0" fillId="0" borderId="0" xfId="0" applyNumberFormat="1"/>
    <xf numFmtId="165" fontId="0" fillId="0" borderId="0" xfId="0" applyNumberFormat="1"/>
    <xf numFmtId="164" fontId="3" fillId="0" borderId="7" xfId="1" applyFont="1" applyBorder="1" applyProtection="1"/>
    <xf numFmtId="164" fontId="3" fillId="0" borderId="8" xfId="1" applyFont="1" applyBorder="1" applyProtection="1"/>
    <xf numFmtId="0" fontId="0" fillId="0" borderId="8" xfId="0" applyBorder="1"/>
    <xf numFmtId="0" fontId="0" fillId="0" borderId="9" xfId="0" applyBorder="1"/>
    <xf numFmtId="0" fontId="6" fillId="6" borderId="0" xfId="0" applyFont="1" applyFill="1"/>
    <xf numFmtId="0" fontId="0" fillId="7" borderId="10" xfId="0" applyFill="1" applyBorder="1"/>
    <xf numFmtId="0" fontId="0" fillId="7" borderId="2" xfId="0" applyFill="1" applyBorder="1"/>
    <xf numFmtId="0" fontId="0" fillId="7" borderId="11" xfId="0" applyFill="1" applyBorder="1"/>
    <xf numFmtId="0" fontId="0" fillId="8" borderId="0" xfId="0" applyFill="1"/>
    <xf numFmtId="164" fontId="3" fillId="0" borderId="12" xfId="1" applyFont="1" applyBorder="1" applyProtection="1"/>
    <xf numFmtId="164" fontId="7" fillId="0" borderId="0" xfId="1" applyFont="1" applyBorder="1" applyProtection="1"/>
    <xf numFmtId="164" fontId="7" fillId="0" borderId="13" xfId="1" applyFont="1" applyBorder="1" applyProtection="1"/>
    <xf numFmtId="164" fontId="7" fillId="0" borderId="0" xfId="1" applyFont="1" applyProtection="1"/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8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9" borderId="0" xfId="0" applyFill="1"/>
    <xf numFmtId="0" fontId="0" fillId="9" borderId="9" xfId="0" applyFill="1" applyBorder="1"/>
    <xf numFmtId="0" fontId="0" fillId="6" borderId="0" xfId="0" applyFill="1"/>
    <xf numFmtId="166" fontId="0" fillId="0" borderId="0" xfId="0" applyNumberFormat="1"/>
    <xf numFmtId="166" fontId="0" fillId="0" borderId="2" xfId="0" applyNumberFormat="1" applyBorder="1"/>
    <xf numFmtId="0" fontId="0" fillId="0" borderId="0" xfId="0" applyNumberFormat="1"/>
    <xf numFmtId="0" fontId="0" fillId="10" borderId="14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0" fillId="0" borderId="1" xfId="0" applyBorder="1"/>
    <xf numFmtId="17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7" xfId="0" applyBorder="1"/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9" fillId="9" borderId="14" xfId="0" applyFont="1" applyFill="1" applyBorder="1" applyAlignment="1">
      <alignment horizontal="center" vertical="center" wrapText="1"/>
    </xf>
    <xf numFmtId="0" fontId="0" fillId="9" borderId="5" xfId="0" applyFill="1" applyBorder="1"/>
    <xf numFmtId="0" fontId="0" fillId="9" borderId="15" xfId="0" applyFill="1" applyBorder="1"/>
    <xf numFmtId="0" fontId="0" fillId="9" borderId="1" xfId="0" applyFill="1" applyBorder="1"/>
    <xf numFmtId="0" fontId="0" fillId="9" borderId="18" xfId="0" applyFill="1" applyBorder="1"/>
    <xf numFmtId="0" fontId="0" fillId="6" borderId="1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</cellXfs>
  <cellStyles count="2">
    <cellStyle name="Excel Built-in Normal" xfId="1" xr:uid="{2F3EC6AB-B1AB-4998-BC4F-D0B33B159C5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1024-81EE-43FB-8A10-9A01DCCA2A6E}">
  <dimension ref="A1:X62"/>
  <sheetViews>
    <sheetView topLeftCell="A19" workbookViewId="0">
      <selection activeCell="G49" sqref="G49"/>
    </sheetView>
  </sheetViews>
  <sheetFormatPr defaultRowHeight="14.4" x14ac:dyDescent="0.3"/>
  <cols>
    <col min="1" max="1" width="10" bestFit="1" customWidth="1"/>
    <col min="2" max="2" width="14.33203125" customWidth="1"/>
    <col min="3" max="3" width="13.33203125" customWidth="1"/>
  </cols>
  <sheetData>
    <row r="1" spans="1:23" x14ac:dyDescent="0.3">
      <c r="A1" s="1" t="s">
        <v>176</v>
      </c>
      <c r="D1" t="s">
        <v>0</v>
      </c>
      <c r="F1" t="s">
        <v>1</v>
      </c>
      <c r="H1" t="s">
        <v>2</v>
      </c>
      <c r="J1" t="s">
        <v>4</v>
      </c>
      <c r="K1" t="s">
        <v>5</v>
      </c>
      <c r="L1" t="s">
        <v>6</v>
      </c>
      <c r="M1" t="s">
        <v>5</v>
      </c>
      <c r="S1" t="s">
        <v>7</v>
      </c>
      <c r="U1" t="s">
        <v>8</v>
      </c>
    </row>
    <row r="2" spans="1:23" x14ac:dyDescent="0.3">
      <c r="C2" t="s">
        <v>9</v>
      </c>
      <c r="D2" s="2">
        <v>133.1</v>
      </c>
      <c r="E2" s="2">
        <v>133.1</v>
      </c>
      <c r="F2" s="2">
        <v>147.13</v>
      </c>
      <c r="G2" s="2">
        <v>147.13</v>
      </c>
      <c r="H2" s="2">
        <v>105.09</v>
      </c>
      <c r="I2" s="2">
        <v>105.09</v>
      </c>
      <c r="J2" s="2">
        <v>75.069999999999993</v>
      </c>
      <c r="K2" s="2">
        <v>89.09</v>
      </c>
      <c r="L2" s="2">
        <v>103.12</v>
      </c>
      <c r="M2" s="2">
        <v>89.09</v>
      </c>
      <c r="N2" s="2">
        <v>89.09</v>
      </c>
      <c r="O2" s="2">
        <v>103.12</v>
      </c>
      <c r="P2" s="2">
        <v>103.12</v>
      </c>
      <c r="Q2" s="2">
        <v>103.12</v>
      </c>
      <c r="R2" s="2">
        <v>103.12</v>
      </c>
      <c r="S2" s="2">
        <v>131.16999999999999</v>
      </c>
      <c r="T2" s="3">
        <v>131.16999999999999</v>
      </c>
      <c r="U2" s="3">
        <v>131.16999999999999</v>
      </c>
      <c r="V2" s="3">
        <v>131.16999999999999</v>
      </c>
      <c r="W2" s="3">
        <v>131.16999999999999</v>
      </c>
    </row>
    <row r="3" spans="1:23" s="4" customFormat="1" x14ac:dyDescent="0.3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R3" s="4" t="s">
        <v>29</v>
      </c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</row>
    <row r="4" spans="1:23" x14ac:dyDescent="0.3">
      <c r="A4" s="5"/>
      <c r="B4" t="s">
        <v>170</v>
      </c>
      <c r="C4" t="s">
        <v>36</v>
      </c>
      <c r="D4">
        <v>25174</v>
      </c>
      <c r="E4">
        <v>28882</v>
      </c>
      <c r="F4">
        <v>27285</v>
      </c>
      <c r="G4">
        <v>29376</v>
      </c>
      <c r="H4">
        <v>25931</v>
      </c>
      <c r="I4">
        <v>26342</v>
      </c>
      <c r="J4">
        <v>37814</v>
      </c>
      <c r="K4">
        <v>35990</v>
      </c>
      <c r="L4">
        <v>23221</v>
      </c>
      <c r="M4">
        <v>410</v>
      </c>
      <c r="N4">
        <v>520</v>
      </c>
      <c r="O4">
        <v>57872</v>
      </c>
      <c r="P4">
        <v>59096</v>
      </c>
      <c r="Q4">
        <v>31833</v>
      </c>
      <c r="R4">
        <v>54320</v>
      </c>
      <c r="S4" s="7"/>
      <c r="T4" s="7"/>
      <c r="U4" s="7"/>
      <c r="V4">
        <v>408</v>
      </c>
      <c r="W4">
        <v>398</v>
      </c>
    </row>
    <row r="5" spans="1:23" x14ac:dyDescent="0.3">
      <c r="B5" t="s">
        <v>171</v>
      </c>
      <c r="C5" t="s">
        <v>38</v>
      </c>
      <c r="D5">
        <v>5818</v>
      </c>
      <c r="E5">
        <v>31567</v>
      </c>
      <c r="F5">
        <v>42289</v>
      </c>
      <c r="G5">
        <v>3457</v>
      </c>
      <c r="H5">
        <v>965</v>
      </c>
      <c r="I5">
        <v>59099</v>
      </c>
      <c r="J5">
        <v>212111</v>
      </c>
      <c r="K5">
        <v>4508</v>
      </c>
      <c r="L5">
        <v>1719</v>
      </c>
      <c r="M5">
        <v>33</v>
      </c>
      <c r="N5">
        <v>485</v>
      </c>
      <c r="O5">
        <v>62</v>
      </c>
      <c r="P5">
        <v>0</v>
      </c>
      <c r="Q5">
        <v>4154</v>
      </c>
      <c r="R5">
        <v>12067</v>
      </c>
      <c r="S5" s="7"/>
      <c r="T5" s="7"/>
      <c r="U5" s="7"/>
      <c r="V5">
        <v>24301</v>
      </c>
      <c r="W5">
        <v>0</v>
      </c>
    </row>
    <row r="6" spans="1:23" x14ac:dyDescent="0.3">
      <c r="B6" t="s">
        <v>172</v>
      </c>
      <c r="C6" t="s">
        <v>40</v>
      </c>
      <c r="D6">
        <v>168272</v>
      </c>
      <c r="E6">
        <v>537765</v>
      </c>
      <c r="F6">
        <v>196113968</v>
      </c>
      <c r="G6">
        <v>260994</v>
      </c>
      <c r="H6">
        <v>57575</v>
      </c>
      <c r="I6">
        <v>327863</v>
      </c>
      <c r="J6">
        <v>137038016</v>
      </c>
      <c r="K6">
        <v>757371</v>
      </c>
      <c r="L6">
        <v>524432</v>
      </c>
      <c r="M6">
        <v>2616</v>
      </c>
      <c r="N6">
        <v>5293</v>
      </c>
      <c r="O6">
        <v>160081</v>
      </c>
      <c r="P6">
        <v>69300</v>
      </c>
      <c r="Q6">
        <v>384187</v>
      </c>
      <c r="R6">
        <v>355613</v>
      </c>
      <c r="S6" s="7"/>
      <c r="T6" s="7"/>
      <c r="U6" s="7"/>
      <c r="V6">
        <v>432948</v>
      </c>
      <c r="W6">
        <v>86988</v>
      </c>
    </row>
    <row r="7" spans="1:23" x14ac:dyDescent="0.3">
      <c r="B7" t="s">
        <v>173</v>
      </c>
      <c r="C7" t="s">
        <v>40</v>
      </c>
      <c r="D7">
        <v>163447</v>
      </c>
      <c r="E7">
        <v>527034</v>
      </c>
      <c r="F7">
        <v>4966045</v>
      </c>
      <c r="G7">
        <v>259366</v>
      </c>
      <c r="H7">
        <v>57696</v>
      </c>
      <c r="I7">
        <v>330263</v>
      </c>
      <c r="J7">
        <v>138189024</v>
      </c>
      <c r="K7">
        <v>739428</v>
      </c>
      <c r="L7">
        <v>514256</v>
      </c>
      <c r="M7">
        <v>2476</v>
      </c>
      <c r="N7">
        <v>5261</v>
      </c>
      <c r="O7">
        <v>159905</v>
      </c>
      <c r="P7">
        <v>72855</v>
      </c>
      <c r="Q7">
        <v>329409</v>
      </c>
      <c r="R7">
        <v>338077</v>
      </c>
      <c r="S7" s="7"/>
      <c r="T7" s="7"/>
      <c r="U7" s="7"/>
      <c r="V7">
        <v>425435</v>
      </c>
      <c r="W7">
        <v>83865</v>
      </c>
    </row>
    <row r="8" spans="1:23" x14ac:dyDescent="0.3">
      <c r="B8" t="s">
        <v>174</v>
      </c>
      <c r="C8" t="s">
        <v>40</v>
      </c>
      <c r="D8">
        <v>148617</v>
      </c>
      <c r="E8">
        <v>477922</v>
      </c>
      <c r="F8">
        <v>6388047</v>
      </c>
      <c r="G8">
        <v>230880</v>
      </c>
      <c r="H8">
        <v>51406</v>
      </c>
      <c r="I8">
        <v>292964</v>
      </c>
      <c r="J8">
        <v>138051536</v>
      </c>
      <c r="K8">
        <v>640189</v>
      </c>
      <c r="L8">
        <v>444935</v>
      </c>
      <c r="M8">
        <v>2302</v>
      </c>
      <c r="N8">
        <v>5086</v>
      </c>
      <c r="O8">
        <v>140913</v>
      </c>
      <c r="P8">
        <v>62557</v>
      </c>
      <c r="Q8">
        <v>319641</v>
      </c>
      <c r="R8">
        <v>297141</v>
      </c>
      <c r="S8" s="7"/>
      <c r="T8" s="7"/>
      <c r="U8" s="7"/>
      <c r="V8">
        <v>387390</v>
      </c>
      <c r="W8">
        <v>77257</v>
      </c>
    </row>
    <row r="9" spans="1:23" x14ac:dyDescent="0.3">
      <c r="B9" t="s">
        <v>175</v>
      </c>
      <c r="C9" t="s">
        <v>36</v>
      </c>
      <c r="D9">
        <v>38184</v>
      </c>
      <c r="E9">
        <v>45546</v>
      </c>
      <c r="F9">
        <v>42374</v>
      </c>
      <c r="G9">
        <v>41318</v>
      </c>
      <c r="H9">
        <v>45885</v>
      </c>
      <c r="I9">
        <v>45901</v>
      </c>
      <c r="J9">
        <v>32616</v>
      </c>
      <c r="K9">
        <v>57842</v>
      </c>
      <c r="L9">
        <v>41226</v>
      </c>
      <c r="M9">
        <v>714</v>
      </c>
      <c r="N9">
        <v>831</v>
      </c>
      <c r="O9">
        <v>23953</v>
      </c>
      <c r="P9">
        <v>24854</v>
      </c>
      <c r="Q9">
        <v>12823</v>
      </c>
      <c r="R9">
        <v>48613</v>
      </c>
      <c r="S9" s="7"/>
      <c r="T9" s="7"/>
      <c r="U9" s="7"/>
      <c r="V9">
        <v>45033</v>
      </c>
      <c r="W9">
        <v>45814</v>
      </c>
    </row>
    <row r="10" spans="1:23" s="4" customFormat="1" x14ac:dyDescent="0.3">
      <c r="A10" s="4" t="s">
        <v>44</v>
      </c>
      <c r="B10"/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21</v>
      </c>
      <c r="K10" s="4" t="s">
        <v>22</v>
      </c>
      <c r="M10" s="4" t="s">
        <v>24</v>
      </c>
      <c r="N10" s="4" t="s">
        <v>25</v>
      </c>
      <c r="O10" s="4" t="s">
        <v>26</v>
      </c>
      <c r="P10" s="4" t="s">
        <v>27</v>
      </c>
      <c r="Q10" s="4" t="s">
        <v>28</v>
      </c>
      <c r="R10" s="4" t="s">
        <v>29</v>
      </c>
      <c r="S10" s="4" t="s">
        <v>30</v>
      </c>
      <c r="T10" s="4" t="s">
        <v>31</v>
      </c>
      <c r="U10" s="4" t="s">
        <v>32</v>
      </c>
      <c r="V10" s="4" t="s">
        <v>33</v>
      </c>
      <c r="W10" s="4" t="s">
        <v>34</v>
      </c>
    </row>
    <row r="11" spans="1:23" x14ac:dyDescent="0.3">
      <c r="A11" s="5"/>
      <c r="B11" t="s">
        <v>170</v>
      </c>
      <c r="C11" t="s">
        <v>36</v>
      </c>
      <c r="D11">
        <v>17</v>
      </c>
      <c r="E11">
        <v>29</v>
      </c>
      <c r="F11">
        <v>69</v>
      </c>
      <c r="G11">
        <v>93</v>
      </c>
      <c r="H11">
        <v>166</v>
      </c>
      <c r="I11">
        <v>180</v>
      </c>
      <c r="J11">
        <v>249</v>
      </c>
      <c r="K11">
        <v>744</v>
      </c>
      <c r="L11">
        <v>3783</v>
      </c>
      <c r="M11">
        <v>23291</v>
      </c>
      <c r="N11">
        <v>29491</v>
      </c>
      <c r="O11">
        <v>1558</v>
      </c>
      <c r="P11">
        <v>1379</v>
      </c>
      <c r="Q11">
        <v>199</v>
      </c>
      <c r="R11">
        <v>763</v>
      </c>
      <c r="S11">
        <v>57</v>
      </c>
      <c r="T11">
        <v>31</v>
      </c>
      <c r="U11">
        <v>928</v>
      </c>
      <c r="V11">
        <v>408</v>
      </c>
      <c r="W11">
        <v>398</v>
      </c>
    </row>
    <row r="12" spans="1:23" x14ac:dyDescent="0.3">
      <c r="B12" t="s">
        <v>171</v>
      </c>
      <c r="C12" t="s">
        <v>38</v>
      </c>
      <c r="D12">
        <v>4</v>
      </c>
      <c r="E12">
        <v>33</v>
      </c>
      <c r="F12">
        <v>138</v>
      </c>
      <c r="G12">
        <v>21</v>
      </c>
      <c r="H12">
        <v>7</v>
      </c>
      <c r="I12">
        <v>419</v>
      </c>
      <c r="J12">
        <v>1191</v>
      </c>
      <c r="K12">
        <v>125</v>
      </c>
      <c r="L12">
        <v>55</v>
      </c>
      <c r="M12">
        <v>2087</v>
      </c>
      <c r="N12">
        <v>27337</v>
      </c>
      <c r="O12">
        <v>6</v>
      </c>
      <c r="P12">
        <v>5</v>
      </c>
      <c r="Q12">
        <v>12</v>
      </c>
      <c r="R12">
        <v>0</v>
      </c>
      <c r="S12">
        <v>0</v>
      </c>
      <c r="T12">
        <v>0</v>
      </c>
      <c r="U12">
        <v>12</v>
      </c>
      <c r="V12">
        <v>312</v>
      </c>
      <c r="W12">
        <v>14</v>
      </c>
    </row>
    <row r="13" spans="1:23" x14ac:dyDescent="0.3">
      <c r="B13" t="s">
        <v>172</v>
      </c>
      <c r="C13" t="s">
        <v>40</v>
      </c>
      <c r="D13">
        <v>105</v>
      </c>
      <c r="E13">
        <v>384</v>
      </c>
      <c r="F13">
        <v>2395</v>
      </c>
      <c r="G13">
        <v>607</v>
      </c>
      <c r="H13">
        <v>317</v>
      </c>
      <c r="I13">
        <v>1409</v>
      </c>
      <c r="J13">
        <v>5773</v>
      </c>
      <c r="K13">
        <v>5155</v>
      </c>
      <c r="L13">
        <v>6858</v>
      </c>
      <c r="M13">
        <v>286411</v>
      </c>
      <c r="N13">
        <v>704405</v>
      </c>
      <c r="O13">
        <v>1539</v>
      </c>
      <c r="P13">
        <v>970</v>
      </c>
      <c r="Q13">
        <v>1477</v>
      </c>
      <c r="R13">
        <v>1614</v>
      </c>
      <c r="S13">
        <v>337</v>
      </c>
      <c r="T13">
        <v>273</v>
      </c>
      <c r="U13">
        <v>321</v>
      </c>
      <c r="V13">
        <v>3977</v>
      </c>
      <c r="W13">
        <v>740</v>
      </c>
    </row>
    <row r="14" spans="1:23" x14ac:dyDescent="0.3">
      <c r="B14" t="s">
        <v>173</v>
      </c>
      <c r="C14" t="s">
        <v>40</v>
      </c>
      <c r="D14">
        <v>107</v>
      </c>
      <c r="E14">
        <v>406</v>
      </c>
      <c r="F14">
        <v>2489</v>
      </c>
      <c r="G14">
        <v>567</v>
      </c>
      <c r="H14">
        <v>299</v>
      </c>
      <c r="I14">
        <v>1305</v>
      </c>
      <c r="J14">
        <v>5674</v>
      </c>
      <c r="K14">
        <v>5076</v>
      </c>
      <c r="L14">
        <v>6315</v>
      </c>
      <c r="M14">
        <v>276960</v>
      </c>
      <c r="N14">
        <v>687189</v>
      </c>
      <c r="O14">
        <v>1524</v>
      </c>
      <c r="P14">
        <v>1265</v>
      </c>
      <c r="Q14">
        <v>1869</v>
      </c>
      <c r="R14">
        <v>1596</v>
      </c>
      <c r="S14">
        <v>341</v>
      </c>
      <c r="T14">
        <v>278</v>
      </c>
      <c r="U14">
        <v>307</v>
      </c>
      <c r="V14">
        <v>3774</v>
      </c>
      <c r="W14">
        <v>705</v>
      </c>
    </row>
    <row r="15" spans="1:23" x14ac:dyDescent="0.3">
      <c r="B15" t="s">
        <v>174</v>
      </c>
      <c r="C15" t="s">
        <v>40</v>
      </c>
      <c r="D15">
        <v>107</v>
      </c>
      <c r="E15">
        <v>419</v>
      </c>
      <c r="F15">
        <v>2350</v>
      </c>
      <c r="G15">
        <v>521</v>
      </c>
      <c r="H15">
        <v>281</v>
      </c>
      <c r="I15">
        <v>1175</v>
      </c>
      <c r="J15">
        <v>5461</v>
      </c>
      <c r="K15">
        <v>4850</v>
      </c>
      <c r="L15">
        <v>6532</v>
      </c>
      <c r="M15">
        <v>239566</v>
      </c>
      <c r="N15">
        <v>601807</v>
      </c>
      <c r="O15">
        <v>1494</v>
      </c>
      <c r="P15">
        <v>926</v>
      </c>
      <c r="Q15">
        <v>1293</v>
      </c>
      <c r="R15">
        <v>1527</v>
      </c>
      <c r="S15">
        <v>326</v>
      </c>
      <c r="T15">
        <v>288</v>
      </c>
      <c r="U15">
        <v>299</v>
      </c>
      <c r="V15">
        <v>3825</v>
      </c>
      <c r="W15">
        <v>699</v>
      </c>
    </row>
    <row r="16" spans="1:23" x14ac:dyDescent="0.3">
      <c r="B16" t="s">
        <v>175</v>
      </c>
      <c r="C16" t="s">
        <v>36</v>
      </c>
      <c r="D16">
        <v>28</v>
      </c>
      <c r="E16">
        <v>56</v>
      </c>
      <c r="F16">
        <v>133</v>
      </c>
      <c r="G16">
        <v>149</v>
      </c>
      <c r="H16">
        <v>313</v>
      </c>
      <c r="I16">
        <v>333</v>
      </c>
      <c r="J16">
        <v>253</v>
      </c>
      <c r="K16">
        <v>1185</v>
      </c>
      <c r="L16">
        <v>1247</v>
      </c>
      <c r="M16">
        <v>51688</v>
      </c>
      <c r="N16">
        <v>49498</v>
      </c>
      <c r="O16">
        <v>775</v>
      </c>
      <c r="P16">
        <v>666</v>
      </c>
      <c r="Q16">
        <v>276</v>
      </c>
      <c r="R16">
        <v>758</v>
      </c>
      <c r="S16">
        <v>59</v>
      </c>
      <c r="T16">
        <v>30</v>
      </c>
      <c r="U16">
        <v>0</v>
      </c>
      <c r="V16">
        <v>792</v>
      </c>
      <c r="W16">
        <v>597</v>
      </c>
    </row>
    <row r="17" spans="1:24" s="9" customFormat="1" ht="20.399999999999999" thickBot="1" x14ac:dyDescent="0.45">
      <c r="A17" s="8" t="s">
        <v>45</v>
      </c>
      <c r="B17" s="8"/>
      <c r="C17" s="8"/>
      <c r="D17" s="8"/>
      <c r="E17" s="8"/>
      <c r="F17" s="8"/>
      <c r="G17" s="8"/>
      <c r="H17" s="8"/>
      <c r="I17" s="8"/>
      <c r="J17" s="8"/>
    </row>
    <row r="18" spans="1:24" x14ac:dyDescent="0.3">
      <c r="A18" s="10" t="s">
        <v>46</v>
      </c>
      <c r="B18" s="11"/>
      <c r="C18" s="12"/>
      <c r="D18" s="13" t="s">
        <v>47</v>
      </c>
      <c r="E18" s="11">
        <v>10</v>
      </c>
      <c r="F18" s="12"/>
      <c r="G18" s="14" t="s">
        <v>48</v>
      </c>
      <c r="H18" s="11"/>
      <c r="I18" s="12"/>
      <c r="J18" s="14" t="s">
        <v>49</v>
      </c>
      <c r="K18" s="11"/>
      <c r="L18" s="12"/>
      <c r="M18" s="14" t="s">
        <v>50</v>
      </c>
      <c r="N18" s="11"/>
      <c r="O18" s="12"/>
      <c r="P18" s="12"/>
      <c r="Q18" s="14" t="s">
        <v>51</v>
      </c>
      <c r="R18" s="11"/>
      <c r="S18" s="12"/>
      <c r="T18" s="15" t="s">
        <v>52</v>
      </c>
      <c r="V18" s="16"/>
    </row>
    <row r="19" spans="1:24" x14ac:dyDescent="0.3">
      <c r="A19" s="2">
        <v>10</v>
      </c>
      <c r="B19" s="3" t="s">
        <v>53</v>
      </c>
      <c r="D19" s="3">
        <v>10</v>
      </c>
      <c r="E19" s="3" t="s">
        <v>54</v>
      </c>
      <c r="G19" s="3">
        <v>9.9999999999999995E-7</v>
      </c>
      <c r="H19" s="3" t="s">
        <v>55</v>
      </c>
      <c r="J19" s="3">
        <v>9.9999999999999995E-7</v>
      </c>
      <c r="K19" s="3" t="s">
        <v>55</v>
      </c>
      <c r="M19" s="3">
        <v>100</v>
      </c>
      <c r="N19" s="3" t="s">
        <v>53</v>
      </c>
      <c r="Q19" s="3">
        <v>1000000000</v>
      </c>
      <c r="R19" s="3"/>
      <c r="T19" t="s">
        <v>56</v>
      </c>
      <c r="U19">
        <v>1.7</v>
      </c>
      <c r="V19" t="s">
        <v>57</v>
      </c>
      <c r="W19">
        <f>U19*0.01</f>
        <v>1.7000000000000001E-2</v>
      </c>
      <c r="X19" t="s">
        <v>57</v>
      </c>
    </row>
    <row r="20" spans="1:24" ht="15" thickBot="1" x14ac:dyDescent="0.35">
      <c r="A20" s="17"/>
      <c r="B20" s="18"/>
      <c r="C20" s="19"/>
      <c r="D20" s="18">
        <v>10</v>
      </c>
      <c r="E20" s="18" t="s">
        <v>53</v>
      </c>
      <c r="F20" s="19"/>
      <c r="G20" s="18"/>
      <c r="H20" s="18"/>
      <c r="I20" s="19"/>
      <c r="J20" s="18"/>
      <c r="K20" s="18"/>
      <c r="L20" s="19"/>
      <c r="M20" s="18">
        <f>M19/1000000</f>
        <v>1E-4</v>
      </c>
      <c r="N20" s="18" t="s">
        <v>58</v>
      </c>
      <c r="O20" s="19"/>
      <c r="P20" s="19"/>
      <c r="Q20" s="18"/>
      <c r="R20" s="18"/>
      <c r="S20" s="19"/>
      <c r="T20" s="15"/>
      <c r="W20">
        <f>W19*1000</f>
        <v>17</v>
      </c>
      <c r="X20" t="s">
        <v>59</v>
      </c>
    </row>
    <row r="21" spans="1:24" s="20" customFormat="1" x14ac:dyDescent="0.3">
      <c r="A21"/>
      <c r="B21"/>
      <c r="C21" t="s">
        <v>60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17</v>
      </c>
      <c r="I21" s="4" t="s">
        <v>18</v>
      </c>
      <c r="J21" s="4" t="s">
        <v>21</v>
      </c>
      <c r="K21" s="4" t="s">
        <v>22</v>
      </c>
      <c r="L21" s="4" t="s">
        <v>23</v>
      </c>
      <c r="M21" s="4" t="s">
        <v>24</v>
      </c>
      <c r="N21" s="4" t="s">
        <v>25</v>
      </c>
      <c r="O21" s="4" t="s">
        <v>26</v>
      </c>
      <c r="P21" s="4" t="s">
        <v>27</v>
      </c>
      <c r="Q21" s="4" t="s">
        <v>28</v>
      </c>
      <c r="R21" s="4" t="s">
        <v>29</v>
      </c>
      <c r="S21" s="4" t="s">
        <v>30</v>
      </c>
      <c r="T21" s="4" t="s">
        <v>31</v>
      </c>
      <c r="U21" s="4" t="s">
        <v>32</v>
      </c>
      <c r="V21" s="4" t="s">
        <v>33</v>
      </c>
      <c r="W21" s="4" t="s">
        <v>34</v>
      </c>
    </row>
    <row r="22" spans="1:24" x14ac:dyDescent="0.3">
      <c r="A22" s="4" t="s">
        <v>10</v>
      </c>
      <c r="B22" s="5" t="s">
        <v>12</v>
      </c>
      <c r="C22" s="5" t="s">
        <v>61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4" x14ac:dyDescent="0.3">
      <c r="B23" s="6" t="s">
        <v>62</v>
      </c>
      <c r="C23" t="s">
        <v>40</v>
      </c>
      <c r="D23" s="38">
        <f>(D6-D$5)*$G$19/(AVERAGE(D$4))*$A$19/$D$20*$M$20*$Q$19/$U$19</f>
        <v>0.37960267129017333</v>
      </c>
      <c r="E23" s="38">
        <f t="shared" ref="E23:W23" si="0">(E6-E$5)*$G$19/(AVERAGE(E$4))*$A$19/$D$20*$M$20*$Q$19/$U$19</f>
        <v>1.0309657551823443</v>
      </c>
      <c r="F23" s="38">
        <f t="shared" si="0"/>
        <v>422.70948053767967</v>
      </c>
      <c r="G23" s="38">
        <f t="shared" si="0"/>
        <v>0.5157010925285147</v>
      </c>
      <c r="H23" s="38">
        <f t="shared" si="0"/>
        <v>0.12841772395973933</v>
      </c>
      <c r="I23" s="38">
        <f t="shared" si="0"/>
        <v>0.600168820090484</v>
      </c>
      <c r="J23" s="38">
        <f t="shared" si="0"/>
        <v>212.84663476645747</v>
      </c>
      <c r="K23" s="38">
        <f t="shared" si="0"/>
        <v>1.2305101090172106</v>
      </c>
      <c r="L23" s="38">
        <f t="shared" si="0"/>
        <v>1.3241386473197436</v>
      </c>
      <c r="M23" s="38">
        <f t="shared" si="0"/>
        <v>0.37058823529411766</v>
      </c>
      <c r="N23" s="38">
        <f t="shared" si="0"/>
        <v>0.54389140271493219</v>
      </c>
      <c r="O23" s="38">
        <f t="shared" si="0"/>
        <v>0.16265002683406787</v>
      </c>
      <c r="P23" s="38">
        <f t="shared" si="0"/>
        <v>6.8980482405497742E-2</v>
      </c>
      <c r="Q23" s="38">
        <f t="shared" si="0"/>
        <v>0.7022549666365463</v>
      </c>
      <c r="R23" s="38">
        <f t="shared" si="0"/>
        <v>0.37202850212249849</v>
      </c>
      <c r="S23" s="38" t="e">
        <f t="shared" si="0"/>
        <v>#DIV/0!</v>
      </c>
      <c r="T23" s="38" t="e">
        <f t="shared" si="0"/>
        <v>#DIV/0!</v>
      </c>
      <c r="U23" s="38" t="e">
        <f t="shared" si="0"/>
        <v>#DIV/0!</v>
      </c>
      <c r="V23" s="38">
        <f t="shared" si="0"/>
        <v>58.916810841983853</v>
      </c>
      <c r="W23" s="38">
        <f t="shared" si="0"/>
        <v>12.856636121785396</v>
      </c>
    </row>
    <row r="24" spans="1:24" x14ac:dyDescent="0.3">
      <c r="B24" s="6" t="s">
        <v>63</v>
      </c>
      <c r="C24" t="s">
        <v>40</v>
      </c>
      <c r="D24" s="38">
        <f t="shared" ref="D24:W24" si="1">(D7-D$5)*$G$19/(AVERAGE(D$4))*$A$19/$D$20*$M$20*$Q$19/$U$19</f>
        <v>0.36832820043088338</v>
      </c>
      <c r="E24" s="38">
        <f t="shared" si="1"/>
        <v>1.0091100909583417</v>
      </c>
      <c r="F24" s="38">
        <f t="shared" si="1"/>
        <v>10.615089092261424</v>
      </c>
      <c r="G24" s="38">
        <f t="shared" si="1"/>
        <v>0.51244112841214917</v>
      </c>
      <c r="H24" s="38">
        <f t="shared" si="1"/>
        <v>0.12869220805440681</v>
      </c>
      <c r="I24" s="38">
        <f t="shared" si="1"/>
        <v>0.60552818804235686</v>
      </c>
      <c r="J24" s="38">
        <f t="shared" si="1"/>
        <v>214.6371449727614</v>
      </c>
      <c r="K24" s="38">
        <f t="shared" si="1"/>
        <v>1.2011833352401813</v>
      </c>
      <c r="L24" s="38">
        <f t="shared" si="1"/>
        <v>1.2983607637103334</v>
      </c>
      <c r="M24" s="38">
        <f t="shared" si="1"/>
        <v>0.35050215208034435</v>
      </c>
      <c r="N24" s="38">
        <f t="shared" si="1"/>
        <v>0.54027149321266965</v>
      </c>
      <c r="O24" s="38">
        <f t="shared" si="1"/>
        <v>0.16247113304818747</v>
      </c>
      <c r="P24" s="38">
        <f t="shared" si="1"/>
        <v>7.2519091567857685E-2</v>
      </c>
      <c r="Q24" s="38">
        <f t="shared" si="1"/>
        <v>0.60103185558456729</v>
      </c>
      <c r="R24" s="38">
        <f t="shared" si="1"/>
        <v>0.35303863813566666</v>
      </c>
      <c r="S24" s="38" t="e">
        <f t="shared" si="1"/>
        <v>#DIV/0!</v>
      </c>
      <c r="T24" s="38" t="e">
        <f t="shared" si="1"/>
        <v>#DIV/0!</v>
      </c>
      <c r="U24" s="38" t="e">
        <f t="shared" si="1"/>
        <v>#DIV/0!</v>
      </c>
      <c r="V24" s="38">
        <f t="shared" si="1"/>
        <v>57.833621683967714</v>
      </c>
      <c r="W24" s="38">
        <f t="shared" si="1"/>
        <v>12.395063553059414</v>
      </c>
    </row>
    <row r="25" spans="1:24" x14ac:dyDescent="0.3">
      <c r="B25" s="6" t="s">
        <v>64</v>
      </c>
      <c r="C25" t="s">
        <v>40</v>
      </c>
      <c r="D25" s="38">
        <f t="shared" ref="D25:W25" si="2">(D8-D$5)*$G$19/(AVERAGE(D$4))*$A$19/$D$20*$M$20*$Q$19/$U$19</f>
        <v>0.33367526719911761</v>
      </c>
      <c r="E25" s="38">
        <f t="shared" si="2"/>
        <v>0.90908442873028994</v>
      </c>
      <c r="F25" s="38">
        <f t="shared" si="2"/>
        <v>13.680772671905487</v>
      </c>
      <c r="G25" s="38">
        <f t="shared" si="2"/>
        <v>0.45539976611559652</v>
      </c>
      <c r="H25" s="38">
        <f t="shared" si="2"/>
        <v>0.11442357205888024</v>
      </c>
      <c r="I25" s="38">
        <f t="shared" si="2"/>
        <v>0.52223691086031254</v>
      </c>
      <c r="J25" s="38">
        <f t="shared" si="2"/>
        <v>214.42326838176962</v>
      </c>
      <c r="K25" s="38">
        <f t="shared" si="2"/>
        <v>1.0389830508474576</v>
      </c>
      <c r="L25" s="38">
        <f t="shared" si="2"/>
        <v>1.1227565312331387</v>
      </c>
      <c r="M25" s="38">
        <f t="shared" si="2"/>
        <v>0.32553802008608318</v>
      </c>
      <c r="N25" s="38">
        <f t="shared" si="2"/>
        <v>0.52047511312217198</v>
      </c>
      <c r="O25" s="38">
        <f t="shared" si="2"/>
        <v>0.14316686724454783</v>
      </c>
      <c r="P25" s="38">
        <f t="shared" si="2"/>
        <v>6.22685719746136E-2</v>
      </c>
      <c r="Q25" s="38">
        <f t="shared" si="2"/>
        <v>0.58298177437028909</v>
      </c>
      <c r="R25" s="38">
        <f t="shared" si="2"/>
        <v>0.30870874122845016</v>
      </c>
      <c r="S25" s="38" t="e">
        <f t="shared" si="2"/>
        <v>#DIV/0!</v>
      </c>
      <c r="T25" s="38" t="e">
        <f t="shared" si="2"/>
        <v>#DIV/0!</v>
      </c>
      <c r="U25" s="38" t="e">
        <f t="shared" si="2"/>
        <v>#DIV/0!</v>
      </c>
      <c r="V25" s="38">
        <f t="shared" si="2"/>
        <v>52.348471741637837</v>
      </c>
      <c r="W25" s="38">
        <f t="shared" si="2"/>
        <v>11.418415607449008</v>
      </c>
    </row>
    <row r="26" spans="1:24" s="5" customFormat="1" x14ac:dyDescent="0.3">
      <c r="A26" s="4" t="s">
        <v>44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 x14ac:dyDescent="0.3">
      <c r="B27" s="6" t="s">
        <v>62</v>
      </c>
      <c r="C27" t="s">
        <v>40</v>
      </c>
      <c r="D27" s="38">
        <f>(D13-D$12)*$G$19/(AVERAGE(D$11))*$A$19/$D$20*$M$20*$Q$19/$U$19</f>
        <v>0.34948096885813151</v>
      </c>
      <c r="E27" s="38">
        <f t="shared" ref="E27:W29" si="3">(E13-E$12)*$G$19/(AVERAGE(E$11))*$A$19/$D$20*$M$20*$Q$19/$U$19</f>
        <v>0.71196754563894515</v>
      </c>
      <c r="F27" s="38">
        <f t="shared" si="3"/>
        <v>1.9241261722080139</v>
      </c>
      <c r="G27" s="38">
        <f t="shared" si="3"/>
        <v>0.37065148640101192</v>
      </c>
      <c r="H27" s="38">
        <f t="shared" si="3"/>
        <v>0.10985116938341602</v>
      </c>
      <c r="I27" s="38">
        <f t="shared" si="3"/>
        <v>0.32352941176470584</v>
      </c>
      <c r="J27" s="38">
        <f t="shared" si="3"/>
        <v>1.0824474368060477</v>
      </c>
      <c r="K27" s="38">
        <f t="shared" si="3"/>
        <v>0.39769133459835554</v>
      </c>
      <c r="L27" s="38">
        <f t="shared" si="3"/>
        <v>0.10578283652874314</v>
      </c>
      <c r="M27" s="38">
        <f t="shared" si="3"/>
        <v>0.71808600646046072</v>
      </c>
      <c r="N27" s="38">
        <f t="shared" si="3"/>
        <v>1.3504977590371541</v>
      </c>
      <c r="O27" s="38">
        <f t="shared" si="3"/>
        <v>5.7879634523899416E-2</v>
      </c>
      <c r="P27" s="38">
        <f t="shared" si="3"/>
        <v>4.1163673591263911E-2</v>
      </c>
      <c r="Q27" s="38">
        <f t="shared" si="3"/>
        <v>0.43304759089565475</v>
      </c>
      <c r="R27" s="38">
        <f t="shared" si="3"/>
        <v>0.12443142394572509</v>
      </c>
      <c r="S27" s="40">
        <f>(S13-S$12)*$G$19/(AVERAGE(S$11))*$A$19/$D$20*$M$20*$Q$19/$U$19</f>
        <v>0.34778121775025805</v>
      </c>
      <c r="T27" s="38">
        <f t="shared" si="3"/>
        <v>0.51802656546489556</v>
      </c>
      <c r="U27" s="38">
        <f t="shared" si="3"/>
        <v>1.9586713995943202E-2</v>
      </c>
      <c r="V27" s="38">
        <f t="shared" si="3"/>
        <v>0.52840253748558252</v>
      </c>
      <c r="W27" s="38">
        <f t="shared" si="3"/>
        <v>0.10730121194206327</v>
      </c>
    </row>
    <row r="28" spans="1:24" x14ac:dyDescent="0.3">
      <c r="B28" s="6" t="s">
        <v>63</v>
      </c>
      <c r="C28" t="s">
        <v>40</v>
      </c>
      <c r="D28" s="38">
        <f t="shared" ref="D28:S29" si="4">(D14-D$12)*$G$19/(AVERAGE(D$11))*$A$19/$D$20*$M$20*$Q$19/$U$19</f>
        <v>0.35640138408304495</v>
      </c>
      <c r="E28" s="38">
        <f t="shared" si="4"/>
        <v>0.75659229208924939</v>
      </c>
      <c r="F28" s="38">
        <f t="shared" si="4"/>
        <v>2.0042625745950553</v>
      </c>
      <c r="G28" s="38">
        <f t="shared" si="4"/>
        <v>0.3453510436432638</v>
      </c>
      <c r="H28" s="38">
        <f t="shared" si="4"/>
        <v>0.1034727143869596</v>
      </c>
      <c r="I28" s="38">
        <f t="shared" si="4"/>
        <v>0.28954248366013075</v>
      </c>
      <c r="J28" s="38">
        <f t="shared" si="4"/>
        <v>1.0590597684857075</v>
      </c>
      <c r="K28" s="38">
        <f t="shared" si="4"/>
        <v>0.3914452877925364</v>
      </c>
      <c r="L28" s="38">
        <f t="shared" si="4"/>
        <v>9.7339490911352661E-2</v>
      </c>
      <c r="M28" s="38">
        <f t="shared" si="4"/>
        <v>0.69421665020823509</v>
      </c>
      <c r="N28" s="38">
        <f t="shared" si="4"/>
        <v>1.3161582696216396</v>
      </c>
      <c r="O28" s="38">
        <f t="shared" si="4"/>
        <v>5.731329759118025E-2</v>
      </c>
      <c r="P28" s="38">
        <f t="shared" si="4"/>
        <v>5.3747387279785001E-2</v>
      </c>
      <c r="Q28" s="38">
        <f t="shared" si="4"/>
        <v>0.54892107596807571</v>
      </c>
      <c r="R28" s="38">
        <f t="shared" si="4"/>
        <v>0.12304371289800325</v>
      </c>
      <c r="S28" s="38">
        <f t="shared" si="4"/>
        <v>0.35190918472652216</v>
      </c>
      <c r="T28" s="38">
        <f t="shared" si="3"/>
        <v>0.5275142314990513</v>
      </c>
      <c r="U28" s="38">
        <f t="shared" si="3"/>
        <v>1.8699290060851925E-2</v>
      </c>
      <c r="V28" s="38">
        <f t="shared" si="3"/>
        <v>0.4991349480968858</v>
      </c>
      <c r="W28" s="38">
        <f t="shared" si="3"/>
        <v>0.10212828850133017</v>
      </c>
    </row>
    <row r="29" spans="1:24" x14ac:dyDescent="0.3">
      <c r="B29" s="6" t="s">
        <v>64</v>
      </c>
      <c r="C29" t="s">
        <v>40</v>
      </c>
      <c r="D29" s="38">
        <f t="shared" si="4"/>
        <v>0.35640138408304495</v>
      </c>
      <c r="E29" s="38">
        <f t="shared" si="3"/>
        <v>0.78296146044624748</v>
      </c>
      <c r="F29" s="38">
        <f t="shared" si="3"/>
        <v>1.8857630008525148</v>
      </c>
      <c r="G29" s="38">
        <f t="shared" si="3"/>
        <v>0.31625553447185334</v>
      </c>
      <c r="H29" s="38">
        <f t="shared" si="3"/>
        <v>9.7094259390503174E-2</v>
      </c>
      <c r="I29" s="38">
        <f t="shared" si="3"/>
        <v>0.24705882352941178</v>
      </c>
      <c r="J29" s="38">
        <f t="shared" si="3"/>
        <v>1.0087408457358849</v>
      </c>
      <c r="K29" s="38">
        <f t="shared" si="3"/>
        <v>0.37357685009487668</v>
      </c>
      <c r="L29" s="38">
        <f t="shared" si="3"/>
        <v>0.1007137192704203</v>
      </c>
      <c r="M29" s="38">
        <f t="shared" si="3"/>
        <v>0.59977471732327803</v>
      </c>
      <c r="N29" s="38">
        <f t="shared" si="3"/>
        <v>1.1458530718245048</v>
      </c>
      <c r="O29" s="38">
        <f t="shared" si="3"/>
        <v>5.6180623725741903E-2</v>
      </c>
      <c r="P29" s="38">
        <f t="shared" si="3"/>
        <v>3.9286780702128571E-2</v>
      </c>
      <c r="Q29" s="38">
        <f t="shared" si="3"/>
        <v>0.37865799586166127</v>
      </c>
      <c r="R29" s="38">
        <f t="shared" si="3"/>
        <v>0.11772415388173617</v>
      </c>
      <c r="S29" s="38">
        <f t="shared" si="3"/>
        <v>0.33642930856553149</v>
      </c>
      <c r="T29" s="38">
        <f t="shared" si="3"/>
        <v>0.54648956356736245</v>
      </c>
      <c r="U29" s="38">
        <f t="shared" si="3"/>
        <v>1.8192190669371198E-2</v>
      </c>
      <c r="V29" s="38">
        <f t="shared" si="3"/>
        <v>0.50648788927335642</v>
      </c>
      <c r="W29" s="38">
        <f t="shared" si="3"/>
        <v>0.10124150162577596</v>
      </c>
    </row>
    <row r="30" spans="1:24" s="21" customFormat="1" ht="28.8" x14ac:dyDescent="0.55000000000000004">
      <c r="A30" s="21" t="s">
        <v>65</v>
      </c>
    </row>
    <row r="31" spans="1:24" s="4" customFormat="1" x14ac:dyDescent="0.3">
      <c r="A31" s="4" t="s">
        <v>66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17</v>
      </c>
      <c r="I31" s="4" t="s">
        <v>18</v>
      </c>
      <c r="J31" s="4" t="s">
        <v>21</v>
      </c>
      <c r="K31" s="4" t="s">
        <v>22</v>
      </c>
      <c r="L31" s="4" t="s">
        <v>23</v>
      </c>
      <c r="M31" s="4" t="s">
        <v>24</v>
      </c>
      <c r="N31" s="4" t="s">
        <v>25</v>
      </c>
      <c r="O31" s="4" t="s">
        <v>26</v>
      </c>
      <c r="P31" s="4" t="s">
        <v>27</v>
      </c>
      <c r="Q31" s="4" t="s">
        <v>28</v>
      </c>
      <c r="R31" s="4" t="s">
        <v>29</v>
      </c>
      <c r="S31" s="4" t="s">
        <v>30</v>
      </c>
      <c r="T31" s="4" t="s">
        <v>31</v>
      </c>
      <c r="U31" s="4" t="s">
        <v>32</v>
      </c>
      <c r="V31" s="4" t="s">
        <v>33</v>
      </c>
      <c r="W31" s="4" t="s">
        <v>34</v>
      </c>
    </row>
    <row r="32" spans="1:24" x14ac:dyDescent="0.3">
      <c r="A32" t="s">
        <v>67</v>
      </c>
      <c r="B32" t="s">
        <v>40</v>
      </c>
      <c r="D32" s="30">
        <f>AVERAGE(D23:D29)</f>
        <v>0.35731497932406597</v>
      </c>
      <c r="E32" s="30">
        <f t="shared" ref="E32:W32" si="5">AVERAGE(E23:E29)</f>
        <v>0.86678026217423643</v>
      </c>
      <c r="F32" s="30">
        <f t="shared" si="5"/>
        <v>75.469915674917019</v>
      </c>
      <c r="G32" s="30">
        <f t="shared" si="5"/>
        <v>0.41930000859539823</v>
      </c>
      <c r="H32" s="30">
        <f t="shared" si="5"/>
        <v>0.11365860787231752</v>
      </c>
      <c r="I32" s="30">
        <f t="shared" si="5"/>
        <v>0.43134410632456693</v>
      </c>
      <c r="J32" s="30">
        <f t="shared" si="5"/>
        <v>107.5095493620027</v>
      </c>
      <c r="K32" s="30">
        <f t="shared" si="5"/>
        <v>0.77223166126510312</v>
      </c>
      <c r="L32" s="30">
        <f t="shared" si="5"/>
        <v>0.67484866482895534</v>
      </c>
      <c r="M32" s="30">
        <f t="shared" si="5"/>
        <v>0.50978429690875326</v>
      </c>
      <c r="N32" s="30">
        <f t="shared" si="5"/>
        <v>0.90285785158884535</v>
      </c>
      <c r="O32" s="30">
        <f t="shared" si="5"/>
        <v>0.10661026382793747</v>
      </c>
      <c r="P32" s="30">
        <f t="shared" si="5"/>
        <v>5.6327664586857749E-2</v>
      </c>
      <c r="Q32" s="30">
        <f t="shared" si="5"/>
        <v>0.54114920988613247</v>
      </c>
      <c r="R32" s="30">
        <f t="shared" si="5"/>
        <v>0.23316252870201334</v>
      </c>
      <c r="S32" s="30" t="e">
        <f t="shared" si="5"/>
        <v>#DIV/0!</v>
      </c>
      <c r="T32" s="30" t="e">
        <f t="shared" si="5"/>
        <v>#DIV/0!</v>
      </c>
      <c r="U32" s="30" t="e">
        <f t="shared" si="5"/>
        <v>#DIV/0!</v>
      </c>
      <c r="V32" s="30">
        <f t="shared" si="5"/>
        <v>28.438821607074207</v>
      </c>
      <c r="W32" s="30">
        <f t="shared" si="5"/>
        <v>6.1634643807271656</v>
      </c>
    </row>
    <row r="33" spans="1:24" x14ac:dyDescent="0.3">
      <c r="A33" t="s">
        <v>68</v>
      </c>
      <c r="B33" t="s">
        <v>40</v>
      </c>
      <c r="D33" s="30">
        <f>STDEV(D23:D29)/(SQRT(5))</f>
        <v>7.0424690959445986E-3</v>
      </c>
      <c r="E33" s="30">
        <f t="shared" ref="E33:W33" si="6">STDEV(E23:E29)/(SQRT(5))</f>
        <v>6.0708568179337445E-2</v>
      </c>
      <c r="F33" s="30">
        <f t="shared" si="6"/>
        <v>76.110492047808322</v>
      </c>
      <c r="G33" s="30">
        <f t="shared" si="6"/>
        <v>3.8845808759145638E-2</v>
      </c>
      <c r="H33" s="30">
        <f t="shared" si="6"/>
        <v>5.7863718058640511E-3</v>
      </c>
      <c r="I33" s="30">
        <f t="shared" si="6"/>
        <v>7.288241330433029E-2</v>
      </c>
      <c r="J33" s="30">
        <f t="shared" si="6"/>
        <v>52.155008806824874</v>
      </c>
      <c r="K33" s="30">
        <f t="shared" si="6"/>
        <v>0.19072276792406415</v>
      </c>
      <c r="L33" s="30">
        <f t="shared" si="6"/>
        <v>0.28269771659570209</v>
      </c>
      <c r="M33" s="30">
        <f t="shared" si="6"/>
        <v>8.1042262225412012E-2</v>
      </c>
      <c r="N33" s="30">
        <f t="shared" si="6"/>
        <v>0.18295220542193041</v>
      </c>
      <c r="O33" s="30">
        <f t="shared" si="6"/>
        <v>2.4450186677845209E-2</v>
      </c>
      <c r="P33" s="30">
        <f t="shared" si="6"/>
        <v>6.275497317316958E-3</v>
      </c>
      <c r="Q33" s="30">
        <f t="shared" si="6"/>
        <v>5.2703212855078646E-2</v>
      </c>
      <c r="R33" s="30">
        <f t="shared" si="6"/>
        <v>5.5366378075797876E-2</v>
      </c>
      <c r="S33" s="30" t="e">
        <f t="shared" si="6"/>
        <v>#DIV/0!</v>
      </c>
      <c r="T33" s="30" t="e">
        <f t="shared" si="6"/>
        <v>#DIV/0!</v>
      </c>
      <c r="U33" s="30" t="e">
        <f t="shared" si="6"/>
        <v>#DIV/0!</v>
      </c>
      <c r="V33" s="30">
        <f t="shared" si="6"/>
        <v>13.717822449770269</v>
      </c>
      <c r="W33" s="30">
        <f t="shared" si="6"/>
        <v>2.975992892336317</v>
      </c>
    </row>
    <row r="34" spans="1:24" x14ac:dyDescent="0.3">
      <c r="J34" s="22" t="s">
        <v>69</v>
      </c>
      <c r="K34" s="23"/>
      <c r="L34" s="23"/>
      <c r="M34" s="23"/>
      <c r="N34" s="23"/>
      <c r="O34" s="23"/>
      <c r="P34" s="23"/>
      <c r="Q34" s="23"/>
      <c r="R34" s="24"/>
      <c r="S34" s="25"/>
    </row>
    <row r="35" spans="1:24" x14ac:dyDescent="0.3">
      <c r="D35" s="3"/>
      <c r="E35" s="3"/>
      <c r="F35" s="3"/>
      <c r="G35" s="3"/>
      <c r="H35" s="3"/>
      <c r="J35" s="26"/>
      <c r="K35" s="27"/>
      <c r="L35" s="27" t="s">
        <v>70</v>
      </c>
      <c r="M35" s="27" t="s">
        <v>71</v>
      </c>
      <c r="N35" s="27" t="s">
        <v>72</v>
      </c>
      <c r="O35" s="27" t="s">
        <v>73</v>
      </c>
      <c r="P35" s="27" t="s">
        <v>74</v>
      </c>
      <c r="Q35" s="27" t="s">
        <v>75</v>
      </c>
      <c r="R35" s="28" t="s">
        <v>76</v>
      </c>
      <c r="S35" s="27"/>
      <c r="T35" s="27" t="s">
        <v>70</v>
      </c>
      <c r="U35" s="27" t="s">
        <v>71</v>
      </c>
      <c r="V35" s="27" t="s">
        <v>72</v>
      </c>
      <c r="W35" s="27" t="s">
        <v>73</v>
      </c>
      <c r="X35" s="28" t="s">
        <v>74</v>
      </c>
    </row>
    <row r="36" spans="1:24" x14ac:dyDescent="0.3">
      <c r="D36" s="29">
        <v>1.5</v>
      </c>
      <c r="E36" s="30"/>
      <c r="F36" s="30"/>
      <c r="G36" s="30"/>
      <c r="H36" s="30"/>
      <c r="J36" s="26" t="s">
        <v>77</v>
      </c>
      <c r="L36" s="30">
        <f>D32/E32</f>
        <v>0.41223248257612038</v>
      </c>
      <c r="M36" s="30">
        <f>G32/F32</f>
        <v>5.5558563282555205E-3</v>
      </c>
      <c r="N36" s="30">
        <f>H32/I32</f>
        <v>0.26349869212492394</v>
      </c>
      <c r="O36" s="30">
        <f>M32/N32</f>
        <v>0.56463406283905826</v>
      </c>
      <c r="P36" s="30">
        <f>O32/P32</f>
        <v>1.8926803482779497</v>
      </c>
      <c r="Q36" t="e">
        <f>S32/T32</f>
        <v>#DIV/0!</v>
      </c>
      <c r="R36" s="31">
        <f>W32/V32</f>
        <v>0.21672713679507707</v>
      </c>
      <c r="T36" t="str">
        <f>IF(L37&lt;0," 0.000",""&amp;TEXT(L36,"0.000"))&amp;"± "&amp;TEXT(L37,"0.000")</f>
        <v>0.412± 0.030</v>
      </c>
      <c r="U36" t="str">
        <f>IF(M37&lt;0," 0.000",""&amp;TEXT(M36,"0.000"))&amp;"± "&amp;TEXT(M37,"0.000")</f>
        <v>0.006± 0.006</v>
      </c>
      <c r="V36" t="str">
        <f>IF(N37&lt;0," 0.000",""&amp;TEXT(N36,"0.000"))&amp;"± "&amp;TEXT(N37,"0.000")</f>
        <v>0.263± 0.046</v>
      </c>
      <c r="W36" t="str">
        <f>IF(O37&lt;0," 0.000",""&amp;TEXT(O36,"0.000"))&amp;"± "&amp;TEXT(O37,"0.000")</f>
        <v>0.565± 0.145</v>
      </c>
      <c r="X36" t="str">
        <f>IF(P37&lt;0," 0.000",""&amp;TEXT(P36,"0.000"))&amp;"± "&amp;TEXT(P37,"0.000")</f>
        <v>1.893± 0.483</v>
      </c>
    </row>
    <row r="37" spans="1:24" x14ac:dyDescent="0.3">
      <c r="J37" s="26" t="s">
        <v>79</v>
      </c>
      <c r="L37" s="30">
        <f>(SQRT((D33/D32)^2+(E33/E32)^2))*L36</f>
        <v>2.9993832728675566E-2</v>
      </c>
      <c r="M37" s="30">
        <f>(SQRT((G33/G32)^2+(F33/F32)^2))*M36</f>
        <v>5.6266061200573149E-3</v>
      </c>
      <c r="N37" s="30">
        <f>(SQRT((H33/H32)^2+(I33/I32)^2))*N36</f>
        <v>4.6499336803266456E-2</v>
      </c>
      <c r="O37" s="30">
        <f>(SQRT((M33/M32)^2+(N33/N32)^2))*O36</f>
        <v>0.14542399918158183</v>
      </c>
      <c r="P37" s="30">
        <f>(SQRT((O33/O32)^2+(P33/P32)^2))*P36</f>
        <v>0.48257768221601538</v>
      </c>
      <c r="Q37" s="30" t="e">
        <f>(SQRT((S33/S32)^2+(T33/T32)^2))*Q36</f>
        <v>#DIV/0!</v>
      </c>
      <c r="R37" s="32">
        <f>(SQRT((V33/V32)^2+(W33/W32)^2))*R36</f>
        <v>0.14791720410677428</v>
      </c>
      <c r="S37" s="30"/>
    </row>
    <row r="40" spans="1:24" x14ac:dyDescent="0.3">
      <c r="C40" t="s">
        <v>66</v>
      </c>
      <c r="D40" t="s">
        <v>67</v>
      </c>
      <c r="E40" t="s">
        <v>68</v>
      </c>
      <c r="O40" s="33"/>
      <c r="P40" s="33"/>
      <c r="Q40" s="33"/>
      <c r="R40" s="33"/>
      <c r="S40" s="34"/>
      <c r="T40" s="35"/>
      <c r="U40" s="35"/>
      <c r="V40" s="35"/>
      <c r="W40" s="35"/>
      <c r="X40" s="35"/>
    </row>
    <row r="41" spans="1:24" x14ac:dyDescent="0.3">
      <c r="D41" t="s">
        <v>40</v>
      </c>
      <c r="E41" t="s">
        <v>40</v>
      </c>
      <c r="S41" s="35"/>
      <c r="T41" s="36"/>
      <c r="U41" s="36"/>
      <c r="V41" s="36"/>
      <c r="W41" s="36"/>
      <c r="X41" s="36"/>
    </row>
    <row r="42" spans="1:24" x14ac:dyDescent="0.3">
      <c r="O42" t="s">
        <v>40</v>
      </c>
      <c r="S42" s="35"/>
      <c r="T42" s="36"/>
      <c r="U42" s="36"/>
      <c r="V42" s="36"/>
      <c r="W42" s="36"/>
      <c r="X42" s="36"/>
    </row>
    <row r="43" spans="1:24" x14ac:dyDescent="0.3">
      <c r="C43" t="s">
        <v>13</v>
      </c>
      <c r="D43">
        <v>0.35731497932406597</v>
      </c>
      <c r="E43">
        <v>7.0424690959445986E-3</v>
      </c>
      <c r="N43" t="s">
        <v>13</v>
      </c>
      <c r="O43" t="str">
        <f>IF(E43&lt;0," 0.000",""&amp;TEXT(D43,"0.000"))&amp;"± "&amp;TEXT(E43,"0.000")</f>
        <v>0.357± 0.007</v>
      </c>
    </row>
    <row r="44" spans="1:24" x14ac:dyDescent="0.3">
      <c r="C44" t="s">
        <v>14</v>
      </c>
      <c r="D44">
        <v>0.86678026217423643</v>
      </c>
      <c r="E44">
        <v>6.0708568179337445E-2</v>
      </c>
      <c r="N44" t="s">
        <v>14</v>
      </c>
      <c r="O44" t="str">
        <f t="shared" ref="O44:O62" si="7">IF(E44&lt;0," 0.000",""&amp;TEXT(D44,"0.000"))&amp;"± "&amp;TEXT(E44,"0.000")</f>
        <v>0.867± 0.061</v>
      </c>
      <c r="S44" s="37"/>
      <c r="T44" s="37"/>
      <c r="U44" s="37"/>
      <c r="V44" s="37"/>
      <c r="W44" s="37"/>
      <c r="X44" s="37"/>
    </row>
    <row r="45" spans="1:24" x14ac:dyDescent="0.3">
      <c r="C45" t="s">
        <v>15</v>
      </c>
      <c r="D45">
        <v>75.469915674917019</v>
      </c>
      <c r="E45">
        <v>76.110492047808322</v>
      </c>
      <c r="N45" t="s">
        <v>15</v>
      </c>
      <c r="O45" t="str">
        <f t="shared" si="7"/>
        <v>75.470± 76.110</v>
      </c>
      <c r="S45" s="37"/>
      <c r="T45" s="37"/>
      <c r="U45" s="37"/>
      <c r="V45" s="37"/>
      <c r="W45" s="37"/>
      <c r="X45" s="37"/>
    </row>
    <row r="46" spans="1:24" x14ac:dyDescent="0.3">
      <c r="C46" t="s">
        <v>16</v>
      </c>
      <c r="D46">
        <v>0.41930000859539823</v>
      </c>
      <c r="E46">
        <v>3.8845808759145638E-2</v>
      </c>
      <c r="N46" t="s">
        <v>16</v>
      </c>
      <c r="O46" t="str">
        <f t="shared" si="7"/>
        <v>0.419± 0.039</v>
      </c>
    </row>
    <row r="47" spans="1:24" x14ac:dyDescent="0.3">
      <c r="C47" t="s">
        <v>17</v>
      </c>
      <c r="D47">
        <v>0.11365860787231752</v>
      </c>
      <c r="E47">
        <v>5.7863718058640511E-3</v>
      </c>
      <c r="N47" t="s">
        <v>17</v>
      </c>
      <c r="O47" t="str">
        <f t="shared" si="7"/>
        <v>0.114± 0.006</v>
      </c>
    </row>
    <row r="48" spans="1:24" x14ac:dyDescent="0.3">
      <c r="C48" t="s">
        <v>18</v>
      </c>
      <c r="D48">
        <v>0.43134410632456693</v>
      </c>
      <c r="E48">
        <v>7.288241330433029E-2</v>
      </c>
      <c r="N48" t="s">
        <v>18</v>
      </c>
      <c r="O48" t="str">
        <f t="shared" si="7"/>
        <v>0.431± 0.073</v>
      </c>
    </row>
    <row r="49" spans="3:24" x14ac:dyDescent="0.3">
      <c r="C49" t="s">
        <v>21</v>
      </c>
      <c r="D49">
        <v>107.5095493620027</v>
      </c>
      <c r="E49">
        <v>52.155008806824874</v>
      </c>
      <c r="N49" t="s">
        <v>21</v>
      </c>
      <c r="O49" t="str">
        <f t="shared" si="7"/>
        <v>107.510± 52.155</v>
      </c>
      <c r="S49" s="37"/>
      <c r="T49" s="37"/>
      <c r="U49" s="37"/>
      <c r="V49" s="37"/>
      <c r="W49" s="37"/>
      <c r="X49" s="37"/>
    </row>
    <row r="50" spans="3:24" x14ac:dyDescent="0.3">
      <c r="C50" t="s">
        <v>22</v>
      </c>
      <c r="D50">
        <v>0.77223166126510312</v>
      </c>
      <c r="E50">
        <v>0.19072276792406415</v>
      </c>
      <c r="N50" t="s">
        <v>22</v>
      </c>
      <c r="O50" t="str">
        <f t="shared" si="7"/>
        <v>0.772± 0.191</v>
      </c>
    </row>
    <row r="51" spans="3:24" x14ac:dyDescent="0.3">
      <c r="C51" t="s">
        <v>23</v>
      </c>
      <c r="D51">
        <v>0.67484866482895534</v>
      </c>
      <c r="E51">
        <v>0.28269771659570209</v>
      </c>
      <c r="N51" t="s">
        <v>23</v>
      </c>
      <c r="O51" t="str">
        <f t="shared" si="7"/>
        <v>0.675± 0.283</v>
      </c>
    </row>
    <row r="52" spans="3:24" x14ac:dyDescent="0.3">
      <c r="C52" t="s">
        <v>24</v>
      </c>
      <c r="D52">
        <v>0.50978429690875326</v>
      </c>
      <c r="E52">
        <v>8.1042262225412012E-2</v>
      </c>
      <c r="N52" t="s">
        <v>24</v>
      </c>
      <c r="O52" t="str">
        <f t="shared" si="7"/>
        <v>0.510± 0.081</v>
      </c>
      <c r="S52" s="37"/>
      <c r="T52" s="37"/>
      <c r="U52" s="37"/>
      <c r="V52" s="37"/>
      <c r="W52" s="37"/>
      <c r="X52" s="37"/>
    </row>
    <row r="53" spans="3:24" x14ac:dyDescent="0.3">
      <c r="C53" t="s">
        <v>25</v>
      </c>
      <c r="D53">
        <v>0.90285785158884535</v>
      </c>
      <c r="E53">
        <v>0.18295220542193041</v>
      </c>
      <c r="N53" t="s">
        <v>25</v>
      </c>
      <c r="O53" t="str">
        <f t="shared" si="7"/>
        <v>0.903± 0.183</v>
      </c>
      <c r="S53" s="37"/>
      <c r="T53" s="37"/>
      <c r="U53" s="37"/>
      <c r="V53" s="37"/>
      <c r="W53" s="37"/>
      <c r="X53" s="37"/>
    </row>
    <row r="54" spans="3:24" x14ac:dyDescent="0.3">
      <c r="C54" t="s">
        <v>26</v>
      </c>
      <c r="D54">
        <v>0.10661026382793747</v>
      </c>
      <c r="E54">
        <v>2.4450186677845209E-2</v>
      </c>
      <c r="N54" t="s">
        <v>26</v>
      </c>
      <c r="O54" t="str">
        <f t="shared" si="7"/>
        <v>0.107± 0.024</v>
      </c>
    </row>
    <row r="55" spans="3:24" x14ac:dyDescent="0.3">
      <c r="C55" t="s">
        <v>27</v>
      </c>
      <c r="D55">
        <v>5.6327664586857749E-2</v>
      </c>
      <c r="E55">
        <v>6.275497317316958E-3</v>
      </c>
      <c r="N55" t="s">
        <v>27</v>
      </c>
      <c r="O55" t="str">
        <f t="shared" si="7"/>
        <v>0.056± 0.006</v>
      </c>
    </row>
    <row r="56" spans="3:24" x14ac:dyDescent="0.3">
      <c r="C56" t="s">
        <v>28</v>
      </c>
      <c r="D56">
        <v>0.54114920988613247</v>
      </c>
      <c r="E56">
        <v>5.2703212855078646E-2</v>
      </c>
      <c r="N56" t="s">
        <v>28</v>
      </c>
      <c r="O56" t="str">
        <f t="shared" si="7"/>
        <v>0.541± 0.053</v>
      </c>
    </row>
    <row r="57" spans="3:24" x14ac:dyDescent="0.3">
      <c r="C57" t="s">
        <v>29</v>
      </c>
      <c r="D57">
        <v>0.23316252870201334</v>
      </c>
      <c r="E57">
        <v>5.5366378075797876E-2</v>
      </c>
      <c r="N57" t="s">
        <v>29</v>
      </c>
      <c r="O57" t="str">
        <f t="shared" si="7"/>
        <v>0.233± 0.055</v>
      </c>
    </row>
    <row r="58" spans="3:24" x14ac:dyDescent="0.3">
      <c r="C58" t="s">
        <v>30</v>
      </c>
      <c r="D58" t="e">
        <v>#DIV/0!</v>
      </c>
      <c r="E58" t="e">
        <v>#DIV/0!</v>
      </c>
      <c r="N58" t="s">
        <v>30</v>
      </c>
      <c r="O58" t="e">
        <f t="shared" si="7"/>
        <v>#DIV/0!</v>
      </c>
    </row>
    <row r="59" spans="3:24" x14ac:dyDescent="0.3">
      <c r="C59" t="s">
        <v>31</v>
      </c>
      <c r="D59" t="e">
        <v>#DIV/0!</v>
      </c>
      <c r="E59" t="e">
        <v>#DIV/0!</v>
      </c>
      <c r="N59" t="s">
        <v>31</v>
      </c>
      <c r="O59" t="e">
        <f t="shared" si="7"/>
        <v>#DIV/0!</v>
      </c>
    </row>
    <row r="60" spans="3:24" x14ac:dyDescent="0.3">
      <c r="C60" t="s">
        <v>32</v>
      </c>
      <c r="D60" t="e">
        <v>#DIV/0!</v>
      </c>
      <c r="E60" t="e">
        <v>#DIV/0!</v>
      </c>
      <c r="N60" t="s">
        <v>32</v>
      </c>
      <c r="O60" t="e">
        <f t="shared" si="7"/>
        <v>#DIV/0!</v>
      </c>
    </row>
    <row r="61" spans="3:24" x14ac:dyDescent="0.3">
      <c r="C61" t="s">
        <v>33</v>
      </c>
      <c r="D61">
        <v>28.438821607074207</v>
      </c>
      <c r="E61">
        <v>13.717822449770269</v>
      </c>
      <c r="N61" t="s">
        <v>33</v>
      </c>
      <c r="O61" t="str">
        <f t="shared" si="7"/>
        <v>28.439± 13.718</v>
      </c>
    </row>
    <row r="62" spans="3:24" x14ac:dyDescent="0.3">
      <c r="C62" t="s">
        <v>34</v>
      </c>
      <c r="D62">
        <v>6.1634643807271656</v>
      </c>
      <c r="E62">
        <v>2.975992892336317</v>
      </c>
      <c r="N62" t="s">
        <v>34</v>
      </c>
      <c r="O62" t="str">
        <f t="shared" si="7"/>
        <v>6.163± 2.976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28FD-1726-4864-A8A7-11759EB7AFC1}">
  <dimension ref="A1:Y62"/>
  <sheetViews>
    <sheetView topLeftCell="A10" workbookViewId="0">
      <selection activeCell="O43" sqref="O43:O62"/>
    </sheetView>
  </sheetViews>
  <sheetFormatPr defaultRowHeight="14.4" x14ac:dyDescent="0.3"/>
  <cols>
    <col min="1" max="1" width="10" bestFit="1" customWidth="1"/>
    <col min="2" max="2" width="14.33203125" customWidth="1"/>
    <col min="3" max="3" width="13.33203125" customWidth="1"/>
  </cols>
  <sheetData>
    <row r="1" spans="1:25" x14ac:dyDescent="0.3">
      <c r="A1" s="1" t="s">
        <v>176</v>
      </c>
      <c r="D1" t="s">
        <v>163</v>
      </c>
      <c r="F1" t="s">
        <v>1</v>
      </c>
      <c r="H1" t="s">
        <v>2</v>
      </c>
      <c r="J1" t="s">
        <v>3</v>
      </c>
      <c r="L1" t="s">
        <v>4</v>
      </c>
      <c r="M1" t="s">
        <v>5</v>
      </c>
      <c r="N1" t="s">
        <v>6</v>
      </c>
      <c r="O1" t="s">
        <v>5</v>
      </c>
      <c r="U1" t="s">
        <v>7</v>
      </c>
      <c r="W1" t="s">
        <v>8</v>
      </c>
    </row>
    <row r="2" spans="1:25" x14ac:dyDescent="0.3">
      <c r="C2" t="s">
        <v>9</v>
      </c>
      <c r="D2" s="2">
        <v>133.1</v>
      </c>
      <c r="E2" s="2">
        <v>133.1</v>
      </c>
      <c r="F2" s="2">
        <v>147.13</v>
      </c>
      <c r="G2" s="2">
        <v>147.13</v>
      </c>
      <c r="H2" s="2">
        <v>105.09</v>
      </c>
      <c r="I2" s="2">
        <v>105.09</v>
      </c>
      <c r="J2" s="2">
        <v>119.11</v>
      </c>
      <c r="K2" s="2">
        <v>119.11</v>
      </c>
      <c r="L2" s="2">
        <v>75.069999999999993</v>
      </c>
      <c r="M2" s="2">
        <v>89.09</v>
      </c>
      <c r="N2" s="2">
        <v>103.12</v>
      </c>
      <c r="O2" s="2">
        <v>89.09</v>
      </c>
      <c r="P2" s="2">
        <v>89.09</v>
      </c>
      <c r="Q2" s="2">
        <v>103.12</v>
      </c>
      <c r="R2" s="2">
        <v>103.12</v>
      </c>
      <c r="S2" s="2">
        <v>103.12</v>
      </c>
      <c r="T2" s="2">
        <v>103.12</v>
      </c>
      <c r="U2" s="2">
        <v>131.16999999999999</v>
      </c>
      <c r="V2" s="3">
        <v>131.16999999999999</v>
      </c>
      <c r="W2" s="3">
        <v>131.16999999999999</v>
      </c>
      <c r="X2" s="3">
        <v>131.16999999999999</v>
      </c>
      <c r="Y2" s="3">
        <v>131.16999999999999</v>
      </c>
    </row>
    <row r="3" spans="1:25" s="4" customFormat="1" x14ac:dyDescent="0.3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</row>
    <row r="4" spans="1:25" x14ac:dyDescent="0.3">
      <c r="A4" s="5"/>
      <c r="B4" s="6" t="s">
        <v>164</v>
      </c>
      <c r="C4" t="s">
        <v>36</v>
      </c>
      <c r="D4" s="7">
        <v>126117</v>
      </c>
      <c r="E4" s="7">
        <v>159378</v>
      </c>
      <c r="F4" s="7">
        <v>130484</v>
      </c>
      <c r="G4" s="7">
        <v>130171</v>
      </c>
      <c r="H4" s="7">
        <v>31598</v>
      </c>
      <c r="I4" s="7">
        <v>27456</v>
      </c>
      <c r="J4" s="7">
        <v>42145</v>
      </c>
      <c r="K4" s="7">
        <v>37554</v>
      </c>
      <c r="L4" s="7">
        <v>44899</v>
      </c>
      <c r="M4" s="7">
        <v>67885</v>
      </c>
      <c r="N4" s="7">
        <v>55512</v>
      </c>
      <c r="O4" s="7">
        <v>134922</v>
      </c>
      <c r="P4" s="7">
        <v>132729</v>
      </c>
      <c r="Q4" s="7">
        <v>58688</v>
      </c>
      <c r="R4" s="7">
        <v>26311</v>
      </c>
      <c r="S4" s="7">
        <v>126985</v>
      </c>
      <c r="T4" s="7">
        <v>122127</v>
      </c>
      <c r="U4" s="7">
        <v>118716</v>
      </c>
      <c r="V4" s="7">
        <v>106910</v>
      </c>
      <c r="W4" s="7">
        <v>87066</v>
      </c>
      <c r="X4" s="7">
        <v>357946</v>
      </c>
      <c r="Y4" s="6">
        <v>344085</v>
      </c>
    </row>
    <row r="5" spans="1:25" x14ac:dyDescent="0.3">
      <c r="B5" s="6" t="s">
        <v>165</v>
      </c>
      <c r="C5" t="s">
        <v>38</v>
      </c>
      <c r="D5" s="7">
        <v>4310</v>
      </c>
      <c r="E5" s="7">
        <v>1302</v>
      </c>
      <c r="F5" s="7">
        <v>490</v>
      </c>
      <c r="G5" s="7">
        <v>113</v>
      </c>
      <c r="H5" s="7">
        <v>0</v>
      </c>
      <c r="I5" s="7">
        <v>0</v>
      </c>
      <c r="J5" s="7">
        <v>0</v>
      </c>
      <c r="K5" s="7">
        <v>407</v>
      </c>
      <c r="L5" s="7">
        <v>5493</v>
      </c>
      <c r="M5" s="7">
        <v>1426</v>
      </c>
      <c r="N5" s="7">
        <v>2271</v>
      </c>
      <c r="O5" s="7">
        <v>1046</v>
      </c>
      <c r="P5" s="7">
        <v>2360</v>
      </c>
      <c r="Q5" s="7">
        <v>0</v>
      </c>
      <c r="R5" s="7">
        <v>0</v>
      </c>
      <c r="S5" s="7">
        <v>916</v>
      </c>
      <c r="T5" s="7">
        <v>4413</v>
      </c>
      <c r="U5" s="7">
        <v>0</v>
      </c>
      <c r="V5" s="7">
        <v>0</v>
      </c>
      <c r="W5" s="7">
        <v>113013</v>
      </c>
      <c r="X5" s="7">
        <v>0</v>
      </c>
      <c r="Y5" s="6">
        <v>0</v>
      </c>
    </row>
    <row r="6" spans="1:25" x14ac:dyDescent="0.3">
      <c r="B6" s="6" t="s">
        <v>62</v>
      </c>
      <c r="C6" t="s">
        <v>40</v>
      </c>
      <c r="D6" s="7">
        <v>95714</v>
      </c>
      <c r="E6" s="7">
        <v>167388</v>
      </c>
      <c r="F6" s="7">
        <v>830278</v>
      </c>
      <c r="G6" s="7">
        <v>315005</v>
      </c>
      <c r="H6" s="7">
        <v>30445</v>
      </c>
      <c r="I6" s="7">
        <v>7050</v>
      </c>
      <c r="J6" s="7">
        <v>0</v>
      </c>
      <c r="K6" s="7">
        <v>53337</v>
      </c>
      <c r="L6" s="7">
        <v>2625213</v>
      </c>
      <c r="M6" s="7">
        <v>1337768</v>
      </c>
      <c r="N6" s="7">
        <v>636187</v>
      </c>
      <c r="O6" s="7">
        <v>524886</v>
      </c>
      <c r="P6" s="7">
        <v>568473</v>
      </c>
      <c r="Q6" s="7">
        <v>389799</v>
      </c>
      <c r="R6" s="7">
        <v>153981</v>
      </c>
      <c r="S6" s="7">
        <v>1962890</v>
      </c>
      <c r="T6" s="7">
        <v>304338</v>
      </c>
      <c r="U6" s="7">
        <v>832082</v>
      </c>
      <c r="V6" s="7">
        <v>1053239</v>
      </c>
      <c r="W6" s="7">
        <v>722722</v>
      </c>
      <c r="X6" s="7">
        <v>403778</v>
      </c>
      <c r="Y6" s="6">
        <v>151686</v>
      </c>
    </row>
    <row r="7" spans="1:25" x14ac:dyDescent="0.3">
      <c r="B7" s="6" t="s">
        <v>63</v>
      </c>
      <c r="C7" t="s">
        <v>40</v>
      </c>
      <c r="D7" s="7">
        <v>105540</v>
      </c>
      <c r="E7" s="7">
        <v>177006</v>
      </c>
      <c r="F7" s="7">
        <v>830436</v>
      </c>
      <c r="G7" s="7">
        <v>316159</v>
      </c>
      <c r="H7" s="7">
        <v>30936</v>
      </c>
      <c r="I7" s="7">
        <v>8572</v>
      </c>
      <c r="J7" s="7">
        <v>10069</v>
      </c>
      <c r="K7" s="7">
        <v>55435</v>
      </c>
      <c r="L7" s="7">
        <v>2650717</v>
      </c>
      <c r="M7" s="7">
        <v>1321139</v>
      </c>
      <c r="N7" s="7">
        <v>641472</v>
      </c>
      <c r="O7" s="7">
        <v>522385</v>
      </c>
      <c r="P7" s="7">
        <v>565563</v>
      </c>
      <c r="Q7" s="7">
        <v>397284</v>
      </c>
      <c r="R7" s="7">
        <v>159492</v>
      </c>
      <c r="S7" s="7">
        <v>1987714</v>
      </c>
      <c r="T7" s="7">
        <v>309868</v>
      </c>
      <c r="U7" s="7">
        <v>858058</v>
      </c>
      <c r="V7" s="7">
        <v>1035938</v>
      </c>
      <c r="W7" s="7">
        <v>611980</v>
      </c>
      <c r="X7" s="7">
        <v>403838</v>
      </c>
      <c r="Y7" s="6">
        <v>169929</v>
      </c>
    </row>
    <row r="8" spans="1:25" x14ac:dyDescent="0.3">
      <c r="B8" s="6" t="s">
        <v>64</v>
      </c>
      <c r="C8" t="s">
        <v>40</v>
      </c>
      <c r="D8" s="7">
        <v>98202</v>
      </c>
      <c r="E8" s="7">
        <v>166422</v>
      </c>
      <c r="F8" s="7">
        <v>818048</v>
      </c>
      <c r="G8" s="7">
        <v>309646</v>
      </c>
      <c r="H8" s="7">
        <v>30659</v>
      </c>
      <c r="I8" s="7">
        <v>10348</v>
      </c>
      <c r="J8" s="7">
        <v>10134</v>
      </c>
      <c r="K8" s="7">
        <v>55613</v>
      </c>
      <c r="L8" s="7">
        <v>2659639</v>
      </c>
      <c r="M8" s="7">
        <v>1349126</v>
      </c>
      <c r="N8" s="7">
        <v>637693</v>
      </c>
      <c r="O8" s="7">
        <v>513128</v>
      </c>
      <c r="P8" s="7">
        <v>555803</v>
      </c>
      <c r="Q8" s="7">
        <v>394915</v>
      </c>
      <c r="R8" s="7">
        <v>171743</v>
      </c>
      <c r="S8" s="7">
        <v>1999416</v>
      </c>
      <c r="T8" s="7">
        <v>305846</v>
      </c>
      <c r="U8" s="7">
        <v>802957</v>
      </c>
      <c r="V8" s="7">
        <v>1033814</v>
      </c>
      <c r="W8" s="7">
        <v>594429</v>
      </c>
      <c r="X8" s="7">
        <v>420992</v>
      </c>
      <c r="Y8" s="6">
        <v>137779</v>
      </c>
    </row>
    <row r="9" spans="1:25" x14ac:dyDescent="0.3">
      <c r="B9" s="6" t="s">
        <v>166</v>
      </c>
      <c r="C9" t="s">
        <v>36</v>
      </c>
      <c r="D9" s="7">
        <v>127239</v>
      </c>
      <c r="E9" s="7">
        <v>160514</v>
      </c>
      <c r="F9" s="7">
        <v>131992</v>
      </c>
      <c r="G9" s="7">
        <v>132470</v>
      </c>
      <c r="H9" s="7">
        <v>78513</v>
      </c>
      <c r="I9" s="7">
        <v>87209</v>
      </c>
      <c r="J9" s="7">
        <v>54179</v>
      </c>
      <c r="K9" s="7">
        <v>55115</v>
      </c>
      <c r="L9" s="7">
        <v>64276</v>
      </c>
      <c r="M9" s="7">
        <v>99244</v>
      </c>
      <c r="N9" s="7">
        <v>73139</v>
      </c>
      <c r="O9" s="7">
        <v>152663</v>
      </c>
      <c r="P9" s="7">
        <v>146192</v>
      </c>
      <c r="Q9" s="7">
        <v>64602</v>
      </c>
      <c r="R9" s="7">
        <v>40966</v>
      </c>
      <c r="S9" s="7">
        <v>127455</v>
      </c>
      <c r="T9" s="7">
        <v>133647</v>
      </c>
      <c r="U9" s="7">
        <v>117024</v>
      </c>
      <c r="V9" s="7">
        <v>84404</v>
      </c>
      <c r="W9" s="7">
        <v>96934</v>
      </c>
      <c r="X9" s="7">
        <v>330433</v>
      </c>
      <c r="Y9" s="6">
        <v>329151</v>
      </c>
    </row>
    <row r="10" spans="1:25" s="4" customFormat="1" x14ac:dyDescent="0.3">
      <c r="A10" s="4" t="s">
        <v>44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19</v>
      </c>
      <c r="K10" s="4" t="s">
        <v>20</v>
      </c>
      <c r="L10" s="4" t="s">
        <v>21</v>
      </c>
      <c r="M10" s="4" t="s">
        <v>22</v>
      </c>
      <c r="N10" s="4" t="s">
        <v>23</v>
      </c>
      <c r="O10" s="4" t="s">
        <v>24</v>
      </c>
      <c r="P10" s="4" t="s">
        <v>25</v>
      </c>
      <c r="Q10" s="4" t="s">
        <v>26</v>
      </c>
      <c r="R10" s="4" t="s">
        <v>27</v>
      </c>
      <c r="S10" s="4" t="s">
        <v>28</v>
      </c>
      <c r="T10" s="4" t="s">
        <v>29</v>
      </c>
      <c r="U10" s="4" t="s">
        <v>30</v>
      </c>
      <c r="V10" s="4" t="s">
        <v>31</v>
      </c>
      <c r="W10" s="4" t="s">
        <v>32</v>
      </c>
      <c r="X10" s="4" t="s">
        <v>33</v>
      </c>
      <c r="Y10" s="4" t="s">
        <v>34</v>
      </c>
    </row>
    <row r="11" spans="1:25" x14ac:dyDescent="0.3">
      <c r="A11" s="5"/>
      <c r="B11" s="6" t="s">
        <v>164</v>
      </c>
      <c r="C11" t="s">
        <v>36</v>
      </c>
      <c r="D11" s="7">
        <v>42182</v>
      </c>
      <c r="E11" s="7">
        <v>43813</v>
      </c>
      <c r="F11" s="7">
        <v>51413</v>
      </c>
      <c r="G11" s="7">
        <v>48836</v>
      </c>
      <c r="H11" s="7">
        <v>9878</v>
      </c>
      <c r="I11" s="7">
        <v>7080</v>
      </c>
      <c r="J11" s="7">
        <v>35501</v>
      </c>
      <c r="K11" s="7">
        <v>30803</v>
      </c>
      <c r="L11" s="7">
        <v>14026</v>
      </c>
      <c r="M11" s="7">
        <v>98315</v>
      </c>
      <c r="N11" s="7">
        <v>71932</v>
      </c>
      <c r="O11" s="7">
        <v>94982</v>
      </c>
      <c r="P11" s="7">
        <v>141807</v>
      </c>
      <c r="Q11" s="7">
        <v>130768</v>
      </c>
      <c r="R11" s="7">
        <v>49601</v>
      </c>
      <c r="S11" s="7">
        <v>248262</v>
      </c>
      <c r="T11" s="7">
        <v>229809</v>
      </c>
      <c r="U11" s="7">
        <v>49299</v>
      </c>
      <c r="V11" s="7">
        <v>87066</v>
      </c>
      <c r="W11" s="7">
        <v>247697</v>
      </c>
      <c r="X11" s="7">
        <v>152756</v>
      </c>
      <c r="Y11" s="6">
        <v>94822</v>
      </c>
    </row>
    <row r="12" spans="1:25" x14ac:dyDescent="0.3">
      <c r="B12" s="6" t="s">
        <v>165</v>
      </c>
      <c r="C12" t="s">
        <v>38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1845</v>
      </c>
      <c r="M12" s="7">
        <v>2189</v>
      </c>
      <c r="N12" s="7">
        <v>1314</v>
      </c>
      <c r="O12" s="7">
        <v>0</v>
      </c>
      <c r="P12" s="7">
        <v>2465</v>
      </c>
      <c r="Q12" s="7">
        <v>0</v>
      </c>
      <c r="R12" s="7">
        <v>0</v>
      </c>
      <c r="S12" s="7">
        <v>1098</v>
      </c>
      <c r="T12" s="7">
        <v>2905</v>
      </c>
      <c r="U12" s="7">
        <v>0</v>
      </c>
      <c r="V12" s="7">
        <v>0</v>
      </c>
      <c r="W12" s="7">
        <v>700863</v>
      </c>
      <c r="X12" s="7">
        <v>0</v>
      </c>
      <c r="Y12" s="6">
        <v>4996</v>
      </c>
    </row>
    <row r="13" spans="1:25" x14ac:dyDescent="0.3">
      <c r="B13" s="6" t="s">
        <v>62</v>
      </c>
      <c r="C13" t="s">
        <v>40</v>
      </c>
      <c r="D13" s="7">
        <v>28040</v>
      </c>
      <c r="E13" s="7">
        <v>44024</v>
      </c>
      <c r="F13" s="7">
        <v>342741</v>
      </c>
      <c r="G13" s="7">
        <v>117798</v>
      </c>
      <c r="H13" s="7">
        <v>1922</v>
      </c>
      <c r="I13" s="7">
        <v>3499</v>
      </c>
      <c r="J13" s="7">
        <v>2124</v>
      </c>
      <c r="K13" s="7">
        <v>38666</v>
      </c>
      <c r="L13" s="7">
        <v>677337</v>
      </c>
      <c r="M13" s="7">
        <v>1646657</v>
      </c>
      <c r="N13" s="7">
        <f>529108+325553</f>
        <v>854661</v>
      </c>
      <c r="O13" s="7">
        <v>310798</v>
      </c>
      <c r="P13" s="7">
        <v>542559</v>
      </c>
      <c r="Q13" s="7">
        <v>502469</v>
      </c>
      <c r="R13" s="7">
        <v>251872</v>
      </c>
      <c r="S13" s="7">
        <v>2491644</v>
      </c>
      <c r="T13" s="7">
        <v>463582</v>
      </c>
      <c r="U13" s="7">
        <v>528813</v>
      </c>
      <c r="V13" s="7">
        <v>679232</v>
      </c>
      <c r="W13" s="7">
        <v>900015</v>
      </c>
      <c r="X13" s="7">
        <v>127701</v>
      </c>
      <c r="Y13" s="6">
        <v>103876</v>
      </c>
    </row>
    <row r="14" spans="1:25" x14ac:dyDescent="0.3">
      <c r="B14" s="6" t="s">
        <v>63</v>
      </c>
      <c r="C14" t="s">
        <v>40</v>
      </c>
      <c r="D14" s="7">
        <v>29612</v>
      </c>
      <c r="E14" s="7">
        <v>48698</v>
      </c>
      <c r="F14" s="7">
        <v>346304</v>
      </c>
      <c r="G14" s="7">
        <v>116463</v>
      </c>
      <c r="H14" s="7">
        <v>2050</v>
      </c>
      <c r="I14" s="7">
        <v>4912</v>
      </c>
      <c r="J14" s="7">
        <v>2130</v>
      </c>
      <c r="K14" s="7">
        <v>39931</v>
      </c>
      <c r="L14" s="7">
        <v>670525</v>
      </c>
      <c r="M14" s="7">
        <v>1621118</v>
      </c>
      <c r="N14" s="7">
        <v>825452</v>
      </c>
      <c r="O14" s="7">
        <v>285549</v>
      </c>
      <c r="P14" s="7">
        <v>511793</v>
      </c>
      <c r="Q14" s="7">
        <v>486323</v>
      </c>
      <c r="R14" s="7">
        <v>219984</v>
      </c>
      <c r="S14" s="7">
        <v>2394202</v>
      </c>
      <c r="T14" s="7">
        <v>472688</v>
      </c>
      <c r="U14" s="7">
        <v>531064</v>
      </c>
      <c r="V14" s="7">
        <v>690788</v>
      </c>
      <c r="W14" s="7">
        <v>839149</v>
      </c>
      <c r="X14" s="7">
        <v>101202</v>
      </c>
      <c r="Y14" s="6">
        <v>92890</v>
      </c>
    </row>
    <row r="15" spans="1:25" x14ac:dyDescent="0.3">
      <c r="B15" s="6" t="s">
        <v>64</v>
      </c>
      <c r="C15" t="s">
        <v>40</v>
      </c>
      <c r="D15" s="7">
        <v>29842</v>
      </c>
      <c r="E15" s="7">
        <v>49241</v>
      </c>
      <c r="F15" s="7">
        <v>335939</v>
      </c>
      <c r="G15" s="7">
        <v>115405</v>
      </c>
      <c r="H15" s="7">
        <v>2163</v>
      </c>
      <c r="I15" s="7">
        <v>5688</v>
      </c>
      <c r="J15" s="7">
        <v>1879</v>
      </c>
      <c r="K15" s="7">
        <v>36791</v>
      </c>
      <c r="L15" s="7">
        <v>648009</v>
      </c>
      <c r="M15" s="7">
        <v>1577094</v>
      </c>
      <c r="N15" s="7">
        <v>796585</v>
      </c>
      <c r="O15" s="7">
        <v>286096</v>
      </c>
      <c r="P15" s="7">
        <v>496358</v>
      </c>
      <c r="Q15" s="7">
        <v>467711</v>
      </c>
      <c r="R15" s="7">
        <v>277562</v>
      </c>
      <c r="S15" s="7">
        <v>2259262</v>
      </c>
      <c r="T15" s="7">
        <v>425395</v>
      </c>
      <c r="U15" s="7">
        <v>506678</v>
      </c>
      <c r="V15" s="7">
        <v>652270</v>
      </c>
      <c r="W15" s="7">
        <v>797138</v>
      </c>
      <c r="X15" s="7">
        <v>50773</v>
      </c>
      <c r="Y15" s="6">
        <v>66068</v>
      </c>
    </row>
    <row r="16" spans="1:25" x14ac:dyDescent="0.3">
      <c r="B16" s="6" t="s">
        <v>166</v>
      </c>
      <c r="C16" t="s">
        <v>36</v>
      </c>
      <c r="D16" s="7">
        <v>50841</v>
      </c>
      <c r="E16" s="7">
        <v>54760</v>
      </c>
      <c r="F16" s="7">
        <v>59009</v>
      </c>
      <c r="G16" s="7">
        <v>57137</v>
      </c>
      <c r="H16" s="7">
        <v>24184</v>
      </c>
      <c r="I16" s="7">
        <v>25015</v>
      </c>
      <c r="J16" s="7">
        <v>50230</v>
      </c>
      <c r="K16" s="7">
        <v>42950</v>
      </c>
      <c r="L16" s="7">
        <v>19377</v>
      </c>
      <c r="M16" s="7">
        <v>134124</v>
      </c>
      <c r="N16" s="7">
        <v>83145</v>
      </c>
      <c r="O16" s="7">
        <v>91009</v>
      </c>
      <c r="P16" s="7">
        <v>141055</v>
      </c>
      <c r="Q16" s="7">
        <v>129281</v>
      </c>
      <c r="R16" s="7">
        <v>76656</v>
      </c>
      <c r="S16" s="7">
        <v>222623</v>
      </c>
      <c r="T16" s="7">
        <v>221808</v>
      </c>
      <c r="U16" s="7">
        <v>52505</v>
      </c>
      <c r="V16" s="7">
        <v>98570</v>
      </c>
      <c r="W16" s="7">
        <v>243679</v>
      </c>
      <c r="X16" s="7">
        <v>143103</v>
      </c>
      <c r="Y16" s="6">
        <v>104788</v>
      </c>
    </row>
    <row r="17" spans="1:25" s="9" customFormat="1" ht="20.399999999999999" thickBot="1" x14ac:dyDescent="0.45">
      <c r="A17" s="8" t="s">
        <v>45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25" x14ac:dyDescent="0.3">
      <c r="A18" s="10" t="s">
        <v>46</v>
      </c>
      <c r="B18" s="11"/>
      <c r="C18" s="12"/>
      <c r="D18" s="13" t="s">
        <v>47</v>
      </c>
      <c r="E18" s="11">
        <v>10</v>
      </c>
      <c r="F18" s="12"/>
      <c r="G18" s="14" t="s">
        <v>48</v>
      </c>
      <c r="H18" s="11"/>
      <c r="I18" s="12"/>
      <c r="J18" s="14" t="s">
        <v>49</v>
      </c>
      <c r="K18" s="11"/>
      <c r="L18" s="12"/>
      <c r="M18" s="14" t="s">
        <v>50</v>
      </c>
      <c r="N18" s="11"/>
      <c r="O18" s="12"/>
      <c r="P18" s="12"/>
      <c r="Q18" s="14" t="s">
        <v>51</v>
      </c>
      <c r="R18" s="11"/>
      <c r="S18" s="12"/>
      <c r="T18" s="15" t="s">
        <v>52</v>
      </c>
      <c r="V18" s="16"/>
    </row>
    <row r="19" spans="1:25" x14ac:dyDescent="0.3">
      <c r="A19" s="2">
        <v>10</v>
      </c>
      <c r="B19" s="3" t="s">
        <v>53</v>
      </c>
      <c r="D19" s="3">
        <v>10</v>
      </c>
      <c r="E19" s="3" t="s">
        <v>54</v>
      </c>
      <c r="G19" s="3">
        <v>9.9999999999999995E-7</v>
      </c>
      <c r="H19" s="3" t="s">
        <v>55</v>
      </c>
      <c r="J19" s="3">
        <v>9.9999999999999995E-7</v>
      </c>
      <c r="K19" s="3" t="s">
        <v>55</v>
      </c>
      <c r="M19" s="3">
        <v>2000</v>
      </c>
      <c r="N19" s="3" t="s">
        <v>53</v>
      </c>
      <c r="Q19" s="3">
        <v>1000000000</v>
      </c>
      <c r="R19" s="3"/>
      <c r="T19" t="s">
        <v>56</v>
      </c>
      <c r="U19">
        <v>1.5</v>
      </c>
      <c r="V19" t="s">
        <v>57</v>
      </c>
      <c r="W19">
        <f>U19*0.01</f>
        <v>1.4999999999999999E-2</v>
      </c>
      <c r="X19" t="s">
        <v>57</v>
      </c>
    </row>
    <row r="20" spans="1:25" ht="15" thickBot="1" x14ac:dyDescent="0.35">
      <c r="A20" s="17"/>
      <c r="B20" s="18"/>
      <c r="C20" s="19"/>
      <c r="D20" s="18">
        <v>20</v>
      </c>
      <c r="E20" s="18" t="s">
        <v>53</v>
      </c>
      <c r="F20" s="19"/>
      <c r="G20" s="18"/>
      <c r="H20" s="18"/>
      <c r="I20" s="19"/>
      <c r="J20" s="18"/>
      <c r="K20" s="18"/>
      <c r="L20" s="19"/>
      <c r="M20" s="18">
        <f>M19/1000000</f>
        <v>2E-3</v>
      </c>
      <c r="N20" s="18" t="s">
        <v>58</v>
      </c>
      <c r="O20" s="19"/>
      <c r="P20" s="19"/>
      <c r="Q20" s="18"/>
      <c r="R20" s="18"/>
      <c r="S20" s="19"/>
      <c r="T20" s="15"/>
      <c r="W20">
        <f>W19*1000</f>
        <v>15</v>
      </c>
      <c r="X20" t="s">
        <v>59</v>
      </c>
    </row>
    <row r="21" spans="1:25" s="20" customFormat="1" x14ac:dyDescent="0.3">
      <c r="A21"/>
      <c r="B21"/>
      <c r="C21" t="s">
        <v>60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17</v>
      </c>
      <c r="I21" s="4" t="s">
        <v>18</v>
      </c>
      <c r="J21" s="4" t="s">
        <v>19</v>
      </c>
      <c r="K21" s="4" t="s">
        <v>20</v>
      </c>
      <c r="L21" s="4" t="s">
        <v>21</v>
      </c>
      <c r="M21" s="4" t="s">
        <v>22</v>
      </c>
      <c r="N21" s="4" t="s">
        <v>23</v>
      </c>
      <c r="O21" s="4" t="s">
        <v>24</v>
      </c>
      <c r="P21" s="4" t="s">
        <v>25</v>
      </c>
      <c r="Q21" s="4" t="s">
        <v>26</v>
      </c>
      <c r="R21" s="4" t="s">
        <v>27</v>
      </c>
      <c r="S21" s="4" t="s">
        <v>28</v>
      </c>
      <c r="T21" s="4" t="s">
        <v>29</v>
      </c>
      <c r="U21" s="4" t="s">
        <v>30</v>
      </c>
      <c r="V21" s="4" t="s">
        <v>31</v>
      </c>
      <c r="W21" s="4" t="s">
        <v>32</v>
      </c>
      <c r="X21" s="4" t="s">
        <v>33</v>
      </c>
      <c r="Y21" s="4" t="s">
        <v>34</v>
      </c>
    </row>
    <row r="22" spans="1:25" x14ac:dyDescent="0.3">
      <c r="A22" s="4" t="s">
        <v>10</v>
      </c>
      <c r="B22" s="5" t="s">
        <v>12</v>
      </c>
      <c r="C22" s="5" t="s">
        <v>61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B23" s="6" t="s">
        <v>62</v>
      </c>
      <c r="C23" t="s">
        <v>40</v>
      </c>
      <c r="D23" s="38">
        <f>(D6-D$5)*$G$19/(AVERAGE(D$4,D$9))*$A$19/$D$20*$M$20*$Q$19/$U$19</f>
        <v>0.48103064462653339</v>
      </c>
      <c r="E23" s="38">
        <f t="shared" ref="E23:Y25" si="0">(E6-E$5)*$G$19/(AVERAGE(E$4,E$9))*$A$19/$D$20*$M$20*$Q$19/$U$19</f>
        <v>0.69225863729008541</v>
      </c>
      <c r="F23" s="38">
        <f t="shared" si="0"/>
        <v>4.2151815785062254</v>
      </c>
      <c r="G23" s="38">
        <f t="shared" si="0"/>
        <v>1.5985927558911213</v>
      </c>
      <c r="H23" s="38">
        <f t="shared" si="0"/>
        <v>0.36865829329797511</v>
      </c>
      <c r="I23" s="38">
        <f t="shared" si="0"/>
        <v>8.1977935725809969E-2</v>
      </c>
      <c r="J23" s="38">
        <f t="shared" si="0"/>
        <v>0</v>
      </c>
      <c r="K23" s="38">
        <f t="shared" si="0"/>
        <v>0.76156355775214302</v>
      </c>
      <c r="L23" s="38">
        <f t="shared" si="0"/>
        <v>31.99413785207236</v>
      </c>
      <c r="M23" s="38">
        <f t="shared" si="0"/>
        <v>10.661161936787352</v>
      </c>
      <c r="N23" s="38">
        <f t="shared" si="0"/>
        <v>6.5698776794065585</v>
      </c>
      <c r="O23" s="38">
        <f t="shared" si="0"/>
        <v>2.4286848525943054</v>
      </c>
      <c r="P23" s="38">
        <f t="shared" si="0"/>
        <v>2.706204743756595</v>
      </c>
      <c r="Q23" s="38">
        <f t="shared" si="0"/>
        <v>4.2155243734285017</v>
      </c>
      <c r="R23" s="38">
        <f t="shared" si="0"/>
        <v>3.0516818526390899</v>
      </c>
      <c r="S23" s="38">
        <f t="shared" si="0"/>
        <v>10.281266048315254</v>
      </c>
      <c r="T23" s="38">
        <f t="shared" si="0"/>
        <v>1.563489643200638</v>
      </c>
      <c r="U23" s="38">
        <f t="shared" si="0"/>
        <v>4.7062130595854184</v>
      </c>
      <c r="V23" s="38">
        <f t="shared" si="0"/>
        <v>7.3403863108118941</v>
      </c>
      <c r="W23" s="38">
        <f t="shared" si="0"/>
        <v>4.41818115942029</v>
      </c>
      <c r="X23" s="38">
        <f t="shared" si="0"/>
        <v>0.78208467525399039</v>
      </c>
      <c r="Y23" s="38">
        <f t="shared" si="0"/>
        <v>0.30041174268755677</v>
      </c>
    </row>
    <row r="24" spans="1:25" x14ac:dyDescent="0.3">
      <c r="B24" s="6" t="s">
        <v>63</v>
      </c>
      <c r="C24" t="s">
        <v>40</v>
      </c>
      <c r="D24" s="38">
        <f t="shared" ref="D24:S25" si="1">(D7-D$5)*$G$19/(AVERAGE(D$4,D$9))*$A$19/$D$20*$M$20*$Q$19/$U$19</f>
        <v>0.5327418073119774</v>
      </c>
      <c r="E24" s="38">
        <f t="shared" si="1"/>
        <v>0.73234716716891957</v>
      </c>
      <c r="F24" s="38">
        <f t="shared" si="1"/>
        <v>4.2159841915705316</v>
      </c>
      <c r="G24" s="38">
        <f t="shared" si="1"/>
        <v>1.60445119637325</v>
      </c>
      <c r="H24" s="38">
        <f t="shared" si="1"/>
        <v>0.37460380888376271</v>
      </c>
      <c r="I24" s="38">
        <f t="shared" si="1"/>
        <v>9.9675867381793334E-2</v>
      </c>
      <c r="J24" s="38">
        <f t="shared" si="1"/>
        <v>0.13937682543637447</v>
      </c>
      <c r="K24" s="38">
        <f t="shared" si="1"/>
        <v>0.79174984802540938</v>
      </c>
      <c r="L24" s="38">
        <f t="shared" si="1"/>
        <v>32.305613311960919</v>
      </c>
      <c r="M24" s="38">
        <f t="shared" si="1"/>
        <v>10.528497946695866</v>
      </c>
      <c r="N24" s="38">
        <f t="shared" si="1"/>
        <v>6.6246511880980323</v>
      </c>
      <c r="O24" s="38">
        <f t="shared" si="1"/>
        <v>2.4170894402234704</v>
      </c>
      <c r="P24" s="38">
        <f t="shared" si="1"/>
        <v>2.6922939948348579</v>
      </c>
      <c r="Q24" s="38">
        <f t="shared" si="1"/>
        <v>4.2964717333117042</v>
      </c>
      <c r="R24" s="38">
        <f t="shared" si="1"/>
        <v>3.1609019427144491</v>
      </c>
      <c r="S24" s="38">
        <f t="shared" si="1"/>
        <v>10.411350416601163</v>
      </c>
      <c r="T24" s="38">
        <f t="shared" si="0"/>
        <v>1.5923171758401296</v>
      </c>
      <c r="U24" s="38">
        <f t="shared" si="0"/>
        <v>4.8531319815616074</v>
      </c>
      <c r="V24" s="38">
        <f t="shared" si="0"/>
        <v>7.2198096671789145</v>
      </c>
      <c r="W24" s="38">
        <f t="shared" si="0"/>
        <v>3.6157028985507247</v>
      </c>
      <c r="X24" s="38">
        <f t="shared" si="0"/>
        <v>0.78220089030412998</v>
      </c>
      <c r="Y24" s="38">
        <f t="shared" si="0"/>
        <v>0.33654171791169807</v>
      </c>
    </row>
    <row r="25" spans="1:25" x14ac:dyDescent="0.3">
      <c r="B25" s="6" t="s">
        <v>64</v>
      </c>
      <c r="C25" t="s">
        <v>40</v>
      </c>
      <c r="D25" s="38">
        <f t="shared" si="1"/>
        <v>0.49412420993911071</v>
      </c>
      <c r="E25" s="38">
        <f t="shared" si="0"/>
        <v>0.68823227839395784</v>
      </c>
      <c r="F25" s="38">
        <f t="shared" si="0"/>
        <v>4.1530552634653581</v>
      </c>
      <c r="G25" s="38">
        <f t="shared" si="0"/>
        <v>1.5713870517804407</v>
      </c>
      <c r="H25" s="38">
        <f t="shared" si="0"/>
        <v>0.37124961780990695</v>
      </c>
      <c r="I25" s="38">
        <f t="shared" si="0"/>
        <v>0.12032733033910377</v>
      </c>
      <c r="J25" s="38">
        <f t="shared" si="0"/>
        <v>0.1402765665877663</v>
      </c>
      <c r="K25" s="38">
        <f t="shared" si="0"/>
        <v>0.79431093461675439</v>
      </c>
      <c r="L25" s="38">
        <f t="shared" si="0"/>
        <v>32.414575986565914</v>
      </c>
      <c r="M25" s="38">
        <f t="shared" si="0"/>
        <v>10.751774577322507</v>
      </c>
      <c r="N25" s="38">
        <f t="shared" si="0"/>
        <v>6.5854857974934768</v>
      </c>
      <c r="O25" s="38">
        <f t="shared" si="0"/>
        <v>2.3741711146269795</v>
      </c>
      <c r="P25" s="38">
        <f t="shared" si="0"/>
        <v>2.6456380121970025</v>
      </c>
      <c r="Q25" s="38">
        <f t="shared" si="0"/>
        <v>4.2708519209451961</v>
      </c>
      <c r="R25" s="38">
        <f t="shared" si="0"/>
        <v>3.403699134424345</v>
      </c>
      <c r="S25" s="38">
        <f t="shared" si="0"/>
        <v>10.472672011738196</v>
      </c>
      <c r="T25" s="38">
        <f t="shared" si="0"/>
        <v>1.5713507497504307</v>
      </c>
      <c r="U25" s="38">
        <f t="shared" si="0"/>
        <v>4.5414835553293171</v>
      </c>
      <c r="V25" s="38">
        <f t="shared" si="0"/>
        <v>7.2050067776883369</v>
      </c>
      <c r="W25" s="38">
        <f t="shared" si="0"/>
        <v>3.4885217391304342</v>
      </c>
      <c r="X25" s="38">
        <f t="shared" si="0"/>
        <v>0.81542677313902179</v>
      </c>
      <c r="Y25" s="38">
        <f t="shared" si="0"/>
        <v>0.27286914742131041</v>
      </c>
    </row>
    <row r="26" spans="1:25" s="5" customFormat="1" x14ac:dyDescent="0.3">
      <c r="A26" s="4" t="s">
        <v>44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1:25" x14ac:dyDescent="0.3">
      <c r="B27" s="6" t="s">
        <v>62</v>
      </c>
      <c r="C27" t="s">
        <v>40</v>
      </c>
      <c r="D27" s="38">
        <f>(D13-D$12)*$G$19/(AVERAGE(D$11,D$16))*$A$19/$D$20*$M$20*$Q$19/$U$19</f>
        <v>0.40190777191303945</v>
      </c>
      <c r="E27" s="38">
        <f t="shared" ref="E27:Y29" si="2">(E13-E$12)*$G$19/(AVERAGE(E$11,E$16))*$A$19/$D$20*$M$20*$Q$19/$U$19</f>
        <v>0.59548422657996281</v>
      </c>
      <c r="F27" s="38">
        <f t="shared" si="2"/>
        <v>4.1385593450580496</v>
      </c>
      <c r="G27" s="38">
        <f t="shared" si="2"/>
        <v>1.4821133684995234</v>
      </c>
      <c r="H27" s="38">
        <f t="shared" si="2"/>
        <v>7.5235355136711493E-2</v>
      </c>
      <c r="I27" s="38">
        <f t="shared" si="2"/>
        <v>0.14536012878433816</v>
      </c>
      <c r="J27" s="38">
        <f t="shared" si="2"/>
        <v>3.3033558456101057E-2</v>
      </c>
      <c r="K27" s="38">
        <f t="shared" si="2"/>
        <v>0.69901789305745743</v>
      </c>
      <c r="L27" s="38">
        <f t="shared" si="2"/>
        <v>26.963326647307127</v>
      </c>
      <c r="M27" s="38">
        <f t="shared" si="2"/>
        <v>9.4331157852167653</v>
      </c>
      <c r="N27" s="38">
        <f t="shared" si="2"/>
        <v>7.3369745352308859</v>
      </c>
      <c r="O27" s="38">
        <f t="shared" si="2"/>
        <v>2.2280504612230341</v>
      </c>
      <c r="P27" s="38">
        <f t="shared" si="2"/>
        <v>2.5458539264140585</v>
      </c>
      <c r="Q27" s="38">
        <f t="shared" si="2"/>
        <v>2.5762785731407027</v>
      </c>
      <c r="R27" s="38">
        <f t="shared" si="2"/>
        <v>2.6598868445577932</v>
      </c>
      <c r="S27" s="38">
        <f t="shared" si="2"/>
        <v>7.0520997695828065</v>
      </c>
      <c r="T27" s="38">
        <f t="shared" si="2"/>
        <v>1.360081662116351</v>
      </c>
      <c r="U27" s="38">
        <f t="shared" si="2"/>
        <v>6.925896821342973</v>
      </c>
      <c r="V27" s="38">
        <f t="shared" si="2"/>
        <v>4.8785939508859624</v>
      </c>
      <c r="W27" s="38">
        <f t="shared" si="2"/>
        <v>0.5403926931718277</v>
      </c>
      <c r="X27" s="38">
        <f t="shared" si="2"/>
        <v>0.57550387177675844</v>
      </c>
      <c r="Y27" s="38">
        <f t="shared" si="2"/>
        <v>0.6604879515054356</v>
      </c>
    </row>
    <row r="28" spans="1:25" x14ac:dyDescent="0.3">
      <c r="B28" s="6" t="s">
        <v>63</v>
      </c>
      <c r="C28" t="s">
        <v>40</v>
      </c>
      <c r="D28" s="38">
        <f t="shared" ref="D28:S29" si="3">(D14-D$12)*$G$19/(AVERAGE(D$11,D$16))*$A$19/$D$20*$M$20*$Q$19/$U$19</f>
        <v>0.42443983387620982</v>
      </c>
      <c r="E28" s="38">
        <f t="shared" si="3"/>
        <v>0.65870640709592554</v>
      </c>
      <c r="F28" s="38">
        <f t="shared" si="3"/>
        <v>4.1815821726346805</v>
      </c>
      <c r="G28" s="38">
        <f t="shared" si="3"/>
        <v>1.4653166372566597</v>
      </c>
      <c r="H28" s="38">
        <f t="shared" si="3"/>
        <v>8.0245826238427964E-2</v>
      </c>
      <c r="I28" s="38">
        <f t="shared" si="3"/>
        <v>0.2040608609856156</v>
      </c>
      <c r="J28" s="38">
        <f t="shared" si="3"/>
        <v>3.3126873592982699E-2</v>
      </c>
      <c r="K28" s="38">
        <f t="shared" si="3"/>
        <v>0.72188701928509114</v>
      </c>
      <c r="L28" s="38">
        <f t="shared" si="3"/>
        <v>26.691414942769608</v>
      </c>
      <c r="M28" s="38">
        <f t="shared" si="3"/>
        <v>9.2866171339577264</v>
      </c>
      <c r="N28" s="38">
        <f t="shared" si="3"/>
        <v>7.0858390777914622</v>
      </c>
      <c r="O28" s="38">
        <f t="shared" si="3"/>
        <v>2.0470452871375495</v>
      </c>
      <c r="P28" s="38">
        <f t="shared" si="3"/>
        <v>2.4008315008732177</v>
      </c>
      <c r="Q28" s="38">
        <f t="shared" si="3"/>
        <v>2.4934941748157722</v>
      </c>
      <c r="R28" s="38">
        <f t="shared" si="3"/>
        <v>2.3231345588759433</v>
      </c>
      <c r="S28" s="38">
        <f t="shared" si="3"/>
        <v>6.7761880997129511</v>
      </c>
      <c r="T28" s="38">
        <f t="shared" si="2"/>
        <v>1.3869657991912028</v>
      </c>
      <c r="U28" s="38">
        <f t="shared" si="2"/>
        <v>6.9553783086453711</v>
      </c>
      <c r="V28" s="38">
        <f t="shared" si="2"/>
        <v>4.9615950929058306</v>
      </c>
      <c r="W28" s="38">
        <f t="shared" si="2"/>
        <v>0.3752347150315305</v>
      </c>
      <c r="X28" s="38">
        <f t="shared" si="2"/>
        <v>0.4560821201991489</v>
      </c>
      <c r="Y28" s="38">
        <f t="shared" si="2"/>
        <v>0.58710485446620908</v>
      </c>
    </row>
    <row r="29" spans="1:25" x14ac:dyDescent="0.3">
      <c r="B29" s="6" t="s">
        <v>64</v>
      </c>
      <c r="C29" t="s">
        <v>40</v>
      </c>
      <c r="D29" s="38">
        <f t="shared" si="3"/>
        <v>0.42773650960873472</v>
      </c>
      <c r="E29" s="38">
        <f t="shared" si="2"/>
        <v>0.66605121754097651</v>
      </c>
      <c r="F29" s="38">
        <f t="shared" si="2"/>
        <v>4.0564259537652516</v>
      </c>
      <c r="G29" s="38">
        <f t="shared" si="2"/>
        <v>1.4520050704739258</v>
      </c>
      <c r="H29" s="38">
        <f t="shared" si="2"/>
        <v>8.4669132757912047E-2</v>
      </c>
      <c r="I29" s="38">
        <f t="shared" si="2"/>
        <v>0.23629848886119331</v>
      </c>
      <c r="J29" s="38">
        <f t="shared" si="2"/>
        <v>2.9223190366767373E-2</v>
      </c>
      <c r="K29" s="38">
        <f t="shared" si="2"/>
        <v>0.66512096683072774</v>
      </c>
      <c r="L29" s="38">
        <f t="shared" si="2"/>
        <v>25.792653354489119</v>
      </c>
      <c r="M29" s="38">
        <f t="shared" si="2"/>
        <v>9.0340834943074668</v>
      </c>
      <c r="N29" s="38">
        <f t="shared" si="2"/>
        <v>6.8376440950839479</v>
      </c>
      <c r="O29" s="38">
        <f t="shared" si="2"/>
        <v>2.0509666238330526</v>
      </c>
      <c r="P29" s="38">
        <f t="shared" si="2"/>
        <v>2.3280751744667012</v>
      </c>
      <c r="Q29" s="38">
        <f t="shared" si="2"/>
        <v>2.3980660055092184</v>
      </c>
      <c r="R29" s="38">
        <f t="shared" si="2"/>
        <v>2.9311853336184659</v>
      </c>
      <c r="S29" s="38">
        <f t="shared" si="2"/>
        <v>6.3940990546170156</v>
      </c>
      <c r="T29" s="38">
        <f t="shared" si="2"/>
        <v>1.2473401134146853</v>
      </c>
      <c r="U29" s="38">
        <f t="shared" si="2"/>
        <v>6.6359933466923371</v>
      </c>
      <c r="V29" s="38">
        <f t="shared" si="2"/>
        <v>4.6849389845360463</v>
      </c>
      <c r="W29" s="38">
        <f t="shared" si="2"/>
        <v>0.26123918682773817</v>
      </c>
      <c r="X29" s="38">
        <f t="shared" si="2"/>
        <v>0.22881620411524861</v>
      </c>
      <c r="Y29" s="38">
        <f t="shared" si="2"/>
        <v>0.40794215386670674</v>
      </c>
    </row>
    <row r="30" spans="1:25" s="21" customFormat="1" ht="28.8" x14ac:dyDescent="0.55000000000000004">
      <c r="A30" s="21" t="s">
        <v>65</v>
      </c>
    </row>
    <row r="31" spans="1:25" s="4" customFormat="1" x14ac:dyDescent="0.3">
      <c r="A31" s="4" t="s">
        <v>66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17</v>
      </c>
      <c r="I31" s="4" t="s">
        <v>18</v>
      </c>
      <c r="J31" s="4" t="s">
        <v>19</v>
      </c>
      <c r="K31" s="4" t="s">
        <v>20</v>
      </c>
      <c r="L31" s="4" t="s">
        <v>21</v>
      </c>
      <c r="M31" s="4" t="s">
        <v>22</v>
      </c>
      <c r="N31" s="4" t="s">
        <v>23</v>
      </c>
      <c r="O31" s="4" t="s">
        <v>24</v>
      </c>
      <c r="P31" s="4" t="s">
        <v>25</v>
      </c>
      <c r="Q31" s="4" t="s">
        <v>26</v>
      </c>
      <c r="R31" s="4" t="s">
        <v>27</v>
      </c>
      <c r="S31" s="4" t="s">
        <v>28</v>
      </c>
      <c r="T31" s="4" t="s">
        <v>29</v>
      </c>
      <c r="U31" s="4" t="s">
        <v>30</v>
      </c>
      <c r="V31" s="4" t="s">
        <v>31</v>
      </c>
      <c r="W31" s="4" t="s">
        <v>32</v>
      </c>
      <c r="X31" s="4" t="s">
        <v>33</v>
      </c>
      <c r="Y31" s="4" t="s">
        <v>34</v>
      </c>
    </row>
    <row r="32" spans="1:25" x14ac:dyDescent="0.3">
      <c r="A32" t="s">
        <v>67</v>
      </c>
      <c r="B32" t="s">
        <v>40</v>
      </c>
      <c r="D32" s="38">
        <f>AVERAGE(D23:D29)</f>
        <v>0.46033012954593427</v>
      </c>
      <c r="E32" s="38">
        <f t="shared" ref="E32:Y32" si="4">AVERAGE(E23:E29)</f>
        <v>0.67217998901163789</v>
      </c>
      <c r="F32" s="38">
        <f t="shared" si="4"/>
        <v>4.1601314175000157</v>
      </c>
      <c r="G32" s="38">
        <f t="shared" si="4"/>
        <v>1.5289776800458201</v>
      </c>
      <c r="H32" s="38">
        <f t="shared" si="4"/>
        <v>0.22577700568744941</v>
      </c>
      <c r="I32" s="38">
        <f t="shared" si="4"/>
        <v>0.14795010201297568</v>
      </c>
      <c r="J32" s="38">
        <f t="shared" si="4"/>
        <v>6.250616907333198E-2</v>
      </c>
      <c r="K32" s="38">
        <f t="shared" si="4"/>
        <v>0.73894170326126385</v>
      </c>
      <c r="L32" s="38">
        <f t="shared" si="4"/>
        <v>29.360287015860838</v>
      </c>
      <c r="M32" s="38">
        <f t="shared" si="4"/>
        <v>9.9492084790479467</v>
      </c>
      <c r="N32" s="38">
        <f t="shared" si="4"/>
        <v>6.8400787288507274</v>
      </c>
      <c r="O32" s="38">
        <f t="shared" si="4"/>
        <v>2.257667963273065</v>
      </c>
      <c r="P32" s="38">
        <f t="shared" si="4"/>
        <v>2.5531495587570721</v>
      </c>
      <c r="Q32" s="38">
        <f t="shared" si="4"/>
        <v>3.3751144635251826</v>
      </c>
      <c r="R32" s="38">
        <f t="shared" si="4"/>
        <v>2.9217482778050141</v>
      </c>
      <c r="S32" s="38">
        <f t="shared" si="4"/>
        <v>8.5646125667612321</v>
      </c>
      <c r="T32" s="38">
        <f t="shared" si="4"/>
        <v>1.4535908572522398</v>
      </c>
      <c r="U32" s="38">
        <f t="shared" si="4"/>
        <v>5.7696828455261704</v>
      </c>
      <c r="V32" s="38">
        <f t="shared" si="4"/>
        <v>6.0483884640011638</v>
      </c>
      <c r="W32" s="38">
        <f t="shared" si="4"/>
        <v>2.1165453986887575</v>
      </c>
      <c r="X32" s="38">
        <f t="shared" si="4"/>
        <v>0.60668575579804962</v>
      </c>
      <c r="Y32" s="38">
        <f t="shared" si="4"/>
        <v>0.42755959464315274</v>
      </c>
    </row>
    <row r="33" spans="1:25" x14ac:dyDescent="0.3">
      <c r="A33" t="s">
        <v>68</v>
      </c>
      <c r="B33" t="s">
        <v>40</v>
      </c>
      <c r="D33" s="38">
        <f>STDEV(D23:D29)/(SQRT(5))</f>
        <v>2.2430008048480558E-2</v>
      </c>
      <c r="E33" s="38">
        <f t="shared" ref="E33:Y33" si="5">STDEV(E23:E29)/(SQRT(5))</f>
        <v>2.037867185355156E-2</v>
      </c>
      <c r="F33" s="38">
        <f t="shared" si="5"/>
        <v>2.6743550226426674E-2</v>
      </c>
      <c r="G33" s="38">
        <f t="shared" si="5"/>
        <v>3.1314431147774685E-2</v>
      </c>
      <c r="H33" s="38">
        <f t="shared" si="5"/>
        <v>7.140876840323436E-2</v>
      </c>
      <c r="I33" s="38">
        <f t="shared" si="5"/>
        <v>2.7133970340728123E-2</v>
      </c>
      <c r="J33" s="38">
        <f t="shared" si="5"/>
        <v>2.7352431820633634E-2</v>
      </c>
      <c r="K33" s="38">
        <f t="shared" si="5"/>
        <v>2.3409804978938766E-2</v>
      </c>
      <c r="L33" s="38">
        <f t="shared" si="5"/>
        <v>1.4217890902264994</v>
      </c>
      <c r="M33" s="38">
        <f t="shared" si="5"/>
        <v>0.34810337845675743</v>
      </c>
      <c r="N33" s="38">
        <f t="shared" si="5"/>
        <v>0.1402204995118474</v>
      </c>
      <c r="O33" s="38">
        <f t="shared" si="5"/>
        <v>7.904416989962515E-2</v>
      </c>
      <c r="P33" s="38">
        <f t="shared" si="5"/>
        <v>7.0782391380578985E-2</v>
      </c>
      <c r="Q33" s="38">
        <f t="shared" si="5"/>
        <v>0.43485861750317156</v>
      </c>
      <c r="R33" s="38">
        <f t="shared" si="5"/>
        <v>0.17127202810029324</v>
      </c>
      <c r="S33" s="38">
        <f t="shared" si="5"/>
        <v>0.89878399295258471</v>
      </c>
      <c r="T33" s="38">
        <f t="shared" si="5"/>
        <v>6.3533412996063354E-2</v>
      </c>
      <c r="U33" s="38">
        <f t="shared" si="5"/>
        <v>0.5281176134858383</v>
      </c>
      <c r="V33" s="38">
        <f t="shared" si="5"/>
        <v>0.59288398569701428</v>
      </c>
      <c r="W33" s="38">
        <f t="shared" si="5"/>
        <v>0.85757567248842959</v>
      </c>
      <c r="X33" s="38">
        <f t="shared" si="5"/>
        <v>0.10422712098935252</v>
      </c>
      <c r="Y33" s="38">
        <f t="shared" si="5"/>
        <v>7.1686851778692259E-2</v>
      </c>
    </row>
    <row r="34" spans="1:25" x14ac:dyDescent="0.3">
      <c r="J34" s="22" t="s">
        <v>69</v>
      </c>
      <c r="K34" s="23"/>
      <c r="L34" s="23"/>
      <c r="M34" s="23"/>
      <c r="N34" s="23"/>
      <c r="O34" s="23"/>
      <c r="P34" s="23"/>
      <c r="Q34" s="23"/>
      <c r="R34" s="24"/>
      <c r="S34" s="25"/>
    </row>
    <row r="35" spans="1:25" x14ac:dyDescent="0.3">
      <c r="D35" s="3"/>
      <c r="E35" s="3"/>
      <c r="F35" s="3"/>
      <c r="G35" s="3"/>
      <c r="H35" s="3"/>
      <c r="J35" s="26"/>
      <c r="K35" s="27"/>
      <c r="L35" s="27" t="s">
        <v>70</v>
      </c>
      <c r="M35" s="27" t="s">
        <v>71</v>
      </c>
      <c r="N35" s="27" t="s">
        <v>72</v>
      </c>
      <c r="O35" s="27" t="s">
        <v>73</v>
      </c>
      <c r="P35" s="27" t="s">
        <v>74</v>
      </c>
      <c r="Q35" s="27" t="s">
        <v>75</v>
      </c>
      <c r="R35" s="28" t="s">
        <v>76</v>
      </c>
      <c r="S35" s="27"/>
      <c r="T35" s="27" t="s">
        <v>70</v>
      </c>
      <c r="U35" s="27" t="s">
        <v>71</v>
      </c>
      <c r="V35" s="27" t="s">
        <v>72</v>
      </c>
      <c r="W35" s="27" t="s">
        <v>73</v>
      </c>
      <c r="X35" s="28" t="s">
        <v>74</v>
      </c>
    </row>
    <row r="36" spans="1:25" x14ac:dyDescent="0.3">
      <c r="D36" s="29">
        <v>1.5</v>
      </c>
      <c r="E36" s="30"/>
      <c r="F36" s="30"/>
      <c r="G36" s="30"/>
      <c r="H36" s="30"/>
      <c r="J36" s="26" t="s">
        <v>77</v>
      </c>
      <c r="K36" t="str">
        <f>B32</f>
        <v>Murchison Eiler Jamie Extraction</v>
      </c>
      <c r="L36" s="30">
        <f>D32/E32</f>
        <v>0.68483164787871165</v>
      </c>
      <c r="M36" s="30">
        <f>G32/F32</f>
        <v>0.3675311009681137</v>
      </c>
      <c r="N36" s="30">
        <f>H32/I32</f>
        <v>1.5260348091388816</v>
      </c>
      <c r="O36" s="30">
        <f>O32/P32</f>
        <v>0.88426780778645264</v>
      </c>
      <c r="P36" s="30">
        <f>Q32/R32</f>
        <v>1.1551694884751549</v>
      </c>
      <c r="Q36">
        <f>U32/V32</f>
        <v>0.9539206814949478</v>
      </c>
      <c r="R36" s="31">
        <f>Y32/X32</f>
        <v>0.70474638732984618</v>
      </c>
      <c r="S36" t="s">
        <v>78</v>
      </c>
      <c r="T36" t="str">
        <f>IF(L37&lt;0," 0.000",""&amp;TEXT(L36,"0.000"))&amp;"± "&amp;TEXT(L37,"0.000")</f>
        <v>0.685± 0.039</v>
      </c>
      <c r="U36" t="str">
        <f>IF(M37&lt;0," 0.000",""&amp;TEXT(M36,"0.000"))&amp;"± "&amp;TEXT(M37,"0.000")</f>
        <v>0.368± 0.008</v>
      </c>
      <c r="V36" t="str">
        <f>IF(N37&lt;0," 0.000",""&amp;TEXT(N36,"0.000"))&amp;"± "&amp;TEXT(N37,"0.000")</f>
        <v>1.526± 0.558</v>
      </c>
      <c r="W36" t="str">
        <f>IF(O37&lt;0," 0.000",""&amp;TEXT(O36,"0.000"))&amp;"± "&amp;TEXT(O37,"0.000")</f>
        <v>0.884± 0.039</v>
      </c>
      <c r="X36" t="str">
        <f>IF(P37&lt;0," 0.000",""&amp;TEXT(P36,"0.000"))&amp;"± "&amp;TEXT(P37,"0.000")</f>
        <v>1.155± 0.164</v>
      </c>
    </row>
    <row r="37" spans="1:25" x14ac:dyDescent="0.3">
      <c r="J37" s="26" t="s">
        <v>79</v>
      </c>
      <c r="K37" t="str">
        <f>B33</f>
        <v>Murchison Eiler Jamie Extraction</v>
      </c>
      <c r="L37" s="30">
        <f>(SQRT((D33/D32)^2+(E33/E32)^2))*L36</f>
        <v>3.9300941100143386E-2</v>
      </c>
      <c r="M37" s="30">
        <f>(SQRT((G33/G32)^2+(F33/F32)^2))*M36</f>
        <v>7.8893647843701429E-3</v>
      </c>
      <c r="N37" s="30">
        <f>(SQRT((H33/H32)^2+(I33/I32)^2))*N36</f>
        <v>0.55792895297697087</v>
      </c>
      <c r="O37" s="30">
        <f>(SQRT((O33/O32)^2+(P33/P32)^2))*O36</f>
        <v>3.9490211273788101E-2</v>
      </c>
      <c r="P37" s="30">
        <f>(SQRT((Q33/Q32)^2+(R33/R32)^2))*P36</f>
        <v>0.16351542588589163</v>
      </c>
      <c r="Q37" s="30">
        <f>(SQRT((U33/U32)^2+(V33/V32)^2))*Q36</f>
        <v>0.12793541146197432</v>
      </c>
      <c r="R37" s="32">
        <f>(SQRT((X33/X32)^2+(Y33/Y32)^2))*R36</f>
        <v>0.16917730835552239</v>
      </c>
      <c r="S37" s="30"/>
    </row>
    <row r="40" spans="1:25" x14ac:dyDescent="0.3">
      <c r="C40" t="s">
        <v>66</v>
      </c>
      <c r="D40" t="s">
        <v>67</v>
      </c>
      <c r="E40" t="s">
        <v>68</v>
      </c>
      <c r="O40" s="33"/>
      <c r="P40" s="33"/>
      <c r="Q40" s="33"/>
      <c r="R40" s="33"/>
      <c r="S40" s="34"/>
      <c r="T40" s="35"/>
      <c r="U40" s="35"/>
      <c r="V40" s="35"/>
      <c r="W40" s="35"/>
      <c r="X40" s="35"/>
    </row>
    <row r="41" spans="1:25" x14ac:dyDescent="0.3">
      <c r="D41" t="s">
        <v>40</v>
      </c>
      <c r="E41" t="s">
        <v>40</v>
      </c>
      <c r="S41" s="35"/>
      <c r="T41" s="36"/>
      <c r="U41" s="36"/>
      <c r="V41" s="36"/>
      <c r="W41" s="36"/>
      <c r="X41" s="36"/>
    </row>
    <row r="42" spans="1:25" x14ac:dyDescent="0.3">
      <c r="O42" t="s">
        <v>40</v>
      </c>
      <c r="S42" s="35"/>
      <c r="T42" s="36"/>
      <c r="U42" s="36"/>
      <c r="V42" s="36"/>
      <c r="W42" s="36"/>
      <c r="X42" s="36"/>
    </row>
    <row r="43" spans="1:25" x14ac:dyDescent="0.3">
      <c r="C43" t="s">
        <v>13</v>
      </c>
      <c r="D43">
        <v>0.46033012954593427</v>
      </c>
      <c r="E43">
        <v>2.2430008048480558E-2</v>
      </c>
      <c r="N43" t="s">
        <v>13</v>
      </c>
      <c r="O43" t="str">
        <f>IF(E43&lt;0," 0.000",""&amp;TEXT(D43,"0.000"))&amp;"± "&amp;TEXT(E43,"0.000")</f>
        <v>0.460± 0.022</v>
      </c>
    </row>
    <row r="44" spans="1:25" x14ac:dyDescent="0.3">
      <c r="C44" t="s">
        <v>14</v>
      </c>
      <c r="D44">
        <v>0.67217998901163789</v>
      </c>
      <c r="E44">
        <v>2.037867185355156E-2</v>
      </c>
      <c r="N44" t="s">
        <v>14</v>
      </c>
      <c r="O44" t="str">
        <f t="shared" ref="O44:O62" si="6">IF(E44&lt;0," 0.000",""&amp;TEXT(D44,"0.000"))&amp;"± "&amp;TEXT(E44,"0.000")</f>
        <v>0.672± 0.020</v>
      </c>
      <c r="S44" s="37"/>
      <c r="U44" s="37"/>
      <c r="V44" s="37"/>
      <c r="W44" s="37"/>
      <c r="X44" s="37"/>
    </row>
    <row r="45" spans="1:25" x14ac:dyDescent="0.3">
      <c r="C45" t="s">
        <v>15</v>
      </c>
      <c r="D45">
        <v>4.1601314175000157</v>
      </c>
      <c r="E45">
        <v>2.6743550226426674E-2</v>
      </c>
      <c r="N45" t="s">
        <v>15</v>
      </c>
      <c r="O45" t="str">
        <f t="shared" si="6"/>
        <v>4.160± 0.027</v>
      </c>
      <c r="S45" s="37"/>
      <c r="U45" s="37"/>
      <c r="V45" s="37"/>
      <c r="W45" s="37"/>
      <c r="X45" s="37"/>
    </row>
    <row r="46" spans="1:25" x14ac:dyDescent="0.3">
      <c r="C46" t="s">
        <v>16</v>
      </c>
      <c r="D46">
        <v>1.5289776800458201</v>
      </c>
      <c r="E46">
        <v>3.1314431147774685E-2</v>
      </c>
      <c r="N46" t="s">
        <v>16</v>
      </c>
      <c r="O46" t="str">
        <f t="shared" si="6"/>
        <v>1.529± 0.031</v>
      </c>
    </row>
    <row r="47" spans="1:25" x14ac:dyDescent="0.3">
      <c r="C47" t="s">
        <v>17</v>
      </c>
      <c r="D47">
        <v>0.22577700568744941</v>
      </c>
      <c r="E47">
        <v>7.140876840323436E-2</v>
      </c>
      <c r="N47" t="s">
        <v>17</v>
      </c>
      <c r="O47" t="str">
        <f t="shared" si="6"/>
        <v>0.226± 0.071</v>
      </c>
    </row>
    <row r="48" spans="1:25" x14ac:dyDescent="0.3">
      <c r="C48" t="s">
        <v>18</v>
      </c>
      <c r="D48">
        <v>0.14795010201297568</v>
      </c>
      <c r="E48">
        <v>2.7133970340728123E-2</v>
      </c>
      <c r="N48" t="s">
        <v>18</v>
      </c>
      <c r="O48" t="str">
        <f t="shared" si="6"/>
        <v>0.148± 0.027</v>
      </c>
    </row>
    <row r="49" spans="3:24" x14ac:dyDescent="0.3">
      <c r="C49" t="s">
        <v>21</v>
      </c>
      <c r="D49">
        <v>29.360287015860838</v>
      </c>
      <c r="E49">
        <v>1.4217890902264994</v>
      </c>
      <c r="N49" t="s">
        <v>21</v>
      </c>
      <c r="O49" t="str">
        <f t="shared" si="6"/>
        <v>29.360± 1.422</v>
      </c>
      <c r="S49" s="37"/>
      <c r="U49" s="37"/>
      <c r="V49" s="37"/>
      <c r="W49" s="37"/>
      <c r="X49" s="37"/>
    </row>
    <row r="50" spans="3:24" x14ac:dyDescent="0.3">
      <c r="C50" t="s">
        <v>22</v>
      </c>
      <c r="D50">
        <v>9.9492084790479467</v>
      </c>
      <c r="E50">
        <v>0.34810337845675743</v>
      </c>
      <c r="N50" t="s">
        <v>22</v>
      </c>
      <c r="O50" t="str">
        <f t="shared" si="6"/>
        <v>9.949± 0.348</v>
      </c>
    </row>
    <row r="51" spans="3:24" x14ac:dyDescent="0.3">
      <c r="C51" t="s">
        <v>23</v>
      </c>
      <c r="D51">
        <v>6.8400787288507274</v>
      </c>
      <c r="E51">
        <v>0.1402204995118474</v>
      </c>
      <c r="N51" t="s">
        <v>23</v>
      </c>
      <c r="O51" t="str">
        <f t="shared" si="6"/>
        <v>6.840± 0.140</v>
      </c>
    </row>
    <row r="52" spans="3:24" x14ac:dyDescent="0.3">
      <c r="C52" t="s">
        <v>24</v>
      </c>
      <c r="D52">
        <v>2.257667963273065</v>
      </c>
      <c r="E52">
        <v>7.904416989962515E-2</v>
      </c>
      <c r="N52" t="s">
        <v>24</v>
      </c>
      <c r="O52" t="str">
        <f t="shared" si="6"/>
        <v>2.258± 0.079</v>
      </c>
      <c r="S52" s="37"/>
      <c r="U52" s="37"/>
      <c r="V52" s="37"/>
      <c r="W52" s="37"/>
      <c r="X52" s="37"/>
    </row>
    <row r="53" spans="3:24" x14ac:dyDescent="0.3">
      <c r="C53" t="s">
        <v>25</v>
      </c>
      <c r="D53">
        <v>2.5531495587570721</v>
      </c>
      <c r="E53">
        <v>7.0782391380578985E-2</v>
      </c>
      <c r="N53" t="s">
        <v>25</v>
      </c>
      <c r="O53" t="str">
        <f t="shared" si="6"/>
        <v>2.553± 0.071</v>
      </c>
      <c r="S53" s="37"/>
      <c r="U53" s="37"/>
      <c r="V53" s="37"/>
      <c r="W53" s="37"/>
      <c r="X53" s="37"/>
    </row>
    <row r="54" spans="3:24" x14ac:dyDescent="0.3">
      <c r="C54" t="s">
        <v>26</v>
      </c>
      <c r="D54">
        <v>3.3751144635251826</v>
      </c>
      <c r="E54">
        <v>0.43485861750317156</v>
      </c>
      <c r="N54" t="s">
        <v>26</v>
      </c>
      <c r="O54" t="str">
        <f t="shared" si="6"/>
        <v>3.375± 0.435</v>
      </c>
    </row>
    <row r="55" spans="3:24" x14ac:dyDescent="0.3">
      <c r="C55" t="s">
        <v>27</v>
      </c>
      <c r="D55">
        <v>2.9217482778050141</v>
      </c>
      <c r="E55">
        <v>0.17127202810029324</v>
      </c>
      <c r="N55" t="s">
        <v>27</v>
      </c>
      <c r="O55" t="str">
        <f t="shared" si="6"/>
        <v>2.922± 0.171</v>
      </c>
    </row>
    <row r="56" spans="3:24" x14ac:dyDescent="0.3">
      <c r="C56" t="s">
        <v>28</v>
      </c>
      <c r="D56">
        <v>8.5646125667612321</v>
      </c>
      <c r="E56">
        <v>0.89878399295258471</v>
      </c>
      <c r="N56" t="s">
        <v>28</v>
      </c>
      <c r="O56" t="str">
        <f t="shared" si="6"/>
        <v>8.565± 0.899</v>
      </c>
    </row>
    <row r="57" spans="3:24" x14ac:dyDescent="0.3">
      <c r="C57" t="s">
        <v>29</v>
      </c>
      <c r="D57">
        <v>1.4535908572522398</v>
      </c>
      <c r="E57">
        <v>6.3533412996063354E-2</v>
      </c>
      <c r="N57" t="s">
        <v>29</v>
      </c>
      <c r="O57" t="str">
        <f t="shared" si="6"/>
        <v>1.454± 0.064</v>
      </c>
    </row>
    <row r="58" spans="3:24" x14ac:dyDescent="0.3">
      <c r="C58" t="s">
        <v>30</v>
      </c>
      <c r="D58">
        <v>5.7696828455261704</v>
      </c>
      <c r="E58">
        <v>0.5281176134858383</v>
      </c>
      <c r="N58" t="s">
        <v>30</v>
      </c>
      <c r="O58" t="str">
        <f t="shared" si="6"/>
        <v>5.770± 0.528</v>
      </c>
    </row>
    <row r="59" spans="3:24" x14ac:dyDescent="0.3">
      <c r="C59" t="s">
        <v>31</v>
      </c>
      <c r="D59">
        <v>6.0483884640011638</v>
      </c>
      <c r="E59">
        <v>0.59288398569701428</v>
      </c>
      <c r="N59" t="s">
        <v>31</v>
      </c>
      <c r="O59" t="str">
        <f t="shared" si="6"/>
        <v>6.048± 0.593</v>
      </c>
    </row>
    <row r="60" spans="3:24" x14ac:dyDescent="0.3">
      <c r="C60" t="s">
        <v>32</v>
      </c>
      <c r="D60">
        <v>2.1165453986887575</v>
      </c>
      <c r="E60">
        <v>0.85757567248842959</v>
      </c>
      <c r="N60" t="s">
        <v>32</v>
      </c>
      <c r="O60" t="str">
        <f t="shared" si="6"/>
        <v>2.117± 0.858</v>
      </c>
    </row>
    <row r="61" spans="3:24" x14ac:dyDescent="0.3">
      <c r="C61" t="s">
        <v>33</v>
      </c>
      <c r="D61">
        <v>0.60668575579804962</v>
      </c>
      <c r="E61">
        <v>0.10422712098935252</v>
      </c>
      <c r="N61" t="s">
        <v>33</v>
      </c>
      <c r="O61" t="str">
        <f t="shared" si="6"/>
        <v>0.607± 0.104</v>
      </c>
    </row>
    <row r="62" spans="3:24" x14ac:dyDescent="0.3">
      <c r="C62" t="s">
        <v>34</v>
      </c>
      <c r="D62">
        <v>0.42755959464315274</v>
      </c>
      <c r="E62">
        <v>7.1686851778692259E-2</v>
      </c>
      <c r="N62" t="s">
        <v>34</v>
      </c>
      <c r="O62" t="str">
        <f t="shared" si="6"/>
        <v>0.428± 0.072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EAC-D4B9-4ABB-A3D8-7984C5D4B570}">
  <dimension ref="A1:X62"/>
  <sheetViews>
    <sheetView tabSelected="1" workbookViewId="0">
      <selection activeCell="S40" sqref="S40:X62"/>
    </sheetView>
  </sheetViews>
  <sheetFormatPr defaultRowHeight="14.4" x14ac:dyDescent="0.3"/>
  <cols>
    <col min="1" max="1" width="10" bestFit="1" customWidth="1"/>
    <col min="2" max="2" width="14.33203125" customWidth="1"/>
    <col min="3" max="3" width="13.33203125" customWidth="1"/>
  </cols>
  <sheetData>
    <row r="1" spans="1:23" x14ac:dyDescent="0.3">
      <c r="A1" s="1" t="s">
        <v>176</v>
      </c>
      <c r="D1" t="s">
        <v>0</v>
      </c>
      <c r="F1" t="s">
        <v>1</v>
      </c>
      <c r="H1" t="s">
        <v>2</v>
      </c>
      <c r="J1" t="s">
        <v>4</v>
      </c>
      <c r="K1" t="s">
        <v>5</v>
      </c>
      <c r="L1" t="s">
        <v>6</v>
      </c>
      <c r="M1" t="s">
        <v>5</v>
      </c>
      <c r="S1" t="s">
        <v>7</v>
      </c>
      <c r="U1" t="s">
        <v>8</v>
      </c>
    </row>
    <row r="2" spans="1:23" x14ac:dyDescent="0.3">
      <c r="C2" t="s">
        <v>9</v>
      </c>
      <c r="D2" s="2">
        <v>133.1</v>
      </c>
      <c r="E2" s="2">
        <v>133.1</v>
      </c>
      <c r="F2" s="2">
        <v>147.13</v>
      </c>
      <c r="G2" s="2">
        <v>147.13</v>
      </c>
      <c r="H2" s="2">
        <v>105.09</v>
      </c>
      <c r="I2" s="2">
        <v>105.09</v>
      </c>
      <c r="J2" s="2">
        <v>75.069999999999993</v>
      </c>
      <c r="K2" s="2">
        <v>89.09</v>
      </c>
      <c r="L2" s="2">
        <v>103.12</v>
      </c>
      <c r="M2" s="2">
        <v>89.09</v>
      </c>
      <c r="N2" s="2">
        <v>89.09</v>
      </c>
      <c r="O2" s="2">
        <v>103.12</v>
      </c>
      <c r="P2" s="2">
        <v>103.12</v>
      </c>
      <c r="Q2" s="2">
        <v>103.12</v>
      </c>
      <c r="R2" s="2">
        <v>103.12</v>
      </c>
      <c r="S2" s="2">
        <v>131.16999999999999</v>
      </c>
      <c r="T2" s="3">
        <v>131.16999999999999</v>
      </c>
      <c r="U2" s="3">
        <v>131.16999999999999</v>
      </c>
      <c r="V2" s="3">
        <v>131.16999999999999</v>
      </c>
      <c r="W2" s="3">
        <v>131.16999999999999</v>
      </c>
    </row>
    <row r="3" spans="1:23" s="4" customFormat="1" x14ac:dyDescent="0.3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28</v>
      </c>
      <c r="R3" s="4" t="s">
        <v>29</v>
      </c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</row>
    <row r="4" spans="1:23" x14ac:dyDescent="0.3">
      <c r="A4" s="5"/>
      <c r="B4" s="6" t="s">
        <v>35</v>
      </c>
      <c r="C4" t="s">
        <v>36</v>
      </c>
      <c r="D4" s="7">
        <v>127745</v>
      </c>
      <c r="E4" s="7">
        <v>159645</v>
      </c>
      <c r="F4" s="7">
        <v>142624</v>
      </c>
      <c r="G4" s="7">
        <v>142029</v>
      </c>
      <c r="H4" s="7">
        <v>148122</v>
      </c>
      <c r="I4" s="7">
        <v>151477</v>
      </c>
      <c r="J4" s="7">
        <v>78796</v>
      </c>
      <c r="K4" s="7">
        <v>119362</v>
      </c>
      <c r="L4" s="7">
        <v>82891</v>
      </c>
      <c r="M4" s="7">
        <v>149480</v>
      </c>
      <c r="N4" s="7">
        <v>146814</v>
      </c>
      <c r="O4" s="7">
        <v>67508</v>
      </c>
      <c r="P4" s="7">
        <v>70170</v>
      </c>
      <c r="Q4" s="7">
        <v>108992</v>
      </c>
      <c r="R4" s="7">
        <v>136047</v>
      </c>
      <c r="S4" s="7">
        <v>50735</v>
      </c>
      <c r="T4" s="7">
        <v>50069</v>
      </c>
      <c r="U4" s="7"/>
      <c r="V4" s="7">
        <v>149101</v>
      </c>
      <c r="W4" s="6">
        <v>152270</v>
      </c>
    </row>
    <row r="5" spans="1:23" x14ac:dyDescent="0.3">
      <c r="B5" s="6" t="s">
        <v>37</v>
      </c>
      <c r="C5" t="s">
        <v>38</v>
      </c>
      <c r="D5" s="7">
        <v>1447</v>
      </c>
      <c r="E5" s="7">
        <v>2052</v>
      </c>
      <c r="F5" s="7">
        <v>491</v>
      </c>
      <c r="G5" s="7">
        <v>0</v>
      </c>
      <c r="H5" s="7">
        <v>327</v>
      </c>
      <c r="I5" s="7">
        <v>2994</v>
      </c>
      <c r="J5" s="7">
        <v>3061</v>
      </c>
      <c r="K5" s="7">
        <v>3061</v>
      </c>
      <c r="L5" s="7">
        <v>1208</v>
      </c>
      <c r="M5" s="7">
        <v>983</v>
      </c>
      <c r="N5" s="7">
        <v>2478</v>
      </c>
      <c r="O5" s="7">
        <v>710</v>
      </c>
      <c r="P5" s="7">
        <v>984</v>
      </c>
      <c r="Q5" s="7">
        <v>984</v>
      </c>
      <c r="R5" s="7">
        <v>1160</v>
      </c>
      <c r="S5" s="7">
        <v>0</v>
      </c>
      <c r="T5" s="7">
        <v>0</v>
      </c>
      <c r="U5" s="7"/>
      <c r="V5" s="7">
        <v>560</v>
      </c>
      <c r="W5" s="6">
        <v>0</v>
      </c>
    </row>
    <row r="6" spans="1:23" x14ac:dyDescent="0.3">
      <c r="B6" s="6" t="s">
        <v>39</v>
      </c>
      <c r="C6" t="s">
        <v>40</v>
      </c>
      <c r="D6" s="7">
        <v>93277</v>
      </c>
      <c r="E6" s="7">
        <v>182152</v>
      </c>
      <c r="F6" s="7">
        <v>963767</v>
      </c>
      <c r="G6" s="7">
        <v>348964</v>
      </c>
      <c r="H6" s="7"/>
      <c r="I6" s="7">
        <v>87765</v>
      </c>
      <c r="J6" s="7">
        <v>1603355</v>
      </c>
      <c r="K6" s="7">
        <v>1603355</v>
      </c>
      <c r="L6" s="7">
        <v>629290</v>
      </c>
      <c r="M6" s="7">
        <v>536309</v>
      </c>
      <c r="N6" s="7">
        <v>579467</v>
      </c>
      <c r="O6" s="7">
        <v>485855</v>
      </c>
      <c r="P6" s="7">
        <v>307594</v>
      </c>
      <c r="Q6" s="7">
        <v>2155857</v>
      </c>
      <c r="R6" s="7">
        <v>287477</v>
      </c>
      <c r="S6" s="7">
        <v>580610</v>
      </c>
      <c r="T6" s="7">
        <v>523041</v>
      </c>
      <c r="U6" s="7"/>
      <c r="V6" s="7">
        <v>179844</v>
      </c>
      <c r="W6" s="6">
        <v>76108</v>
      </c>
    </row>
    <row r="7" spans="1:23" x14ac:dyDescent="0.3">
      <c r="B7" s="6" t="s">
        <v>41</v>
      </c>
      <c r="C7" t="s">
        <v>40</v>
      </c>
      <c r="D7" s="7">
        <v>92970</v>
      </c>
      <c r="E7" s="7">
        <v>181357</v>
      </c>
      <c r="F7" s="7">
        <v>962305</v>
      </c>
      <c r="G7" s="7">
        <v>349615</v>
      </c>
      <c r="H7" s="7"/>
      <c r="I7" s="7">
        <v>86137</v>
      </c>
      <c r="J7" s="7">
        <v>1544356</v>
      </c>
      <c r="K7" s="7">
        <v>1544356</v>
      </c>
      <c r="L7" s="7">
        <v>616274</v>
      </c>
      <c r="M7" s="7">
        <v>523494</v>
      </c>
      <c r="N7" s="7">
        <v>566191</v>
      </c>
      <c r="O7" s="7">
        <v>479167</v>
      </c>
      <c r="P7" s="7">
        <v>284139</v>
      </c>
      <c r="Q7" s="7">
        <v>2053453</v>
      </c>
      <c r="R7" s="7">
        <v>284533</v>
      </c>
      <c r="S7" s="7">
        <v>591669</v>
      </c>
      <c r="T7" s="7">
        <v>582078</v>
      </c>
      <c r="U7" s="7"/>
      <c r="V7" s="7">
        <v>146906</v>
      </c>
      <c r="W7" s="6">
        <v>81644</v>
      </c>
    </row>
    <row r="8" spans="1:23" x14ac:dyDescent="0.3">
      <c r="B8" s="6" t="s">
        <v>42</v>
      </c>
      <c r="C8" t="s">
        <v>40</v>
      </c>
      <c r="D8" s="7">
        <v>90616</v>
      </c>
      <c r="E8" s="7">
        <v>175965</v>
      </c>
      <c r="F8" s="7">
        <v>934789</v>
      </c>
      <c r="G8" s="7">
        <v>336354</v>
      </c>
      <c r="H8" s="7"/>
      <c r="I8" s="7">
        <v>83194</v>
      </c>
      <c r="J8" s="7">
        <v>1483176</v>
      </c>
      <c r="K8" s="7">
        <v>1483176</v>
      </c>
      <c r="L8" s="7">
        <v>478062</v>
      </c>
      <c r="M8" s="7">
        <v>503177</v>
      </c>
      <c r="N8" s="7">
        <v>555346</v>
      </c>
      <c r="O8" s="7">
        <v>469617</v>
      </c>
      <c r="P8" s="7">
        <v>285568</v>
      </c>
      <c r="Q8" s="7">
        <v>1993649</v>
      </c>
      <c r="R8" s="7">
        <v>278061</v>
      </c>
      <c r="S8" s="7">
        <v>551696</v>
      </c>
      <c r="T8" s="7">
        <v>514402</v>
      </c>
      <c r="U8" s="7"/>
      <c r="V8" s="7">
        <v>175321</v>
      </c>
      <c r="W8" s="6">
        <v>85515</v>
      </c>
    </row>
    <row r="9" spans="1:23" x14ac:dyDescent="0.3">
      <c r="B9" s="6" t="s">
        <v>43</v>
      </c>
      <c r="C9" t="s">
        <v>36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6"/>
    </row>
    <row r="10" spans="1:23" s="4" customFormat="1" x14ac:dyDescent="0.3">
      <c r="A10" s="4" t="s">
        <v>44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21</v>
      </c>
      <c r="K10" s="4" t="s">
        <v>22</v>
      </c>
      <c r="L10" s="4" t="s">
        <v>23</v>
      </c>
      <c r="M10" s="4" t="s">
        <v>24</v>
      </c>
      <c r="N10" s="4" t="s">
        <v>25</v>
      </c>
      <c r="O10" s="4" t="s">
        <v>26</v>
      </c>
      <c r="P10" s="4" t="s">
        <v>27</v>
      </c>
      <c r="Q10" s="4" t="s">
        <v>28</v>
      </c>
      <c r="R10" s="4" t="s">
        <v>29</v>
      </c>
      <c r="S10" s="4" t="s">
        <v>30</v>
      </c>
      <c r="T10" s="4" t="s">
        <v>31</v>
      </c>
      <c r="U10" s="4" t="s">
        <v>32</v>
      </c>
      <c r="V10" s="4" t="s">
        <v>33</v>
      </c>
      <c r="W10" s="4" t="s">
        <v>34</v>
      </c>
    </row>
    <row r="11" spans="1:23" x14ac:dyDescent="0.3">
      <c r="A11" s="5"/>
      <c r="B11" s="6" t="s">
        <v>35</v>
      </c>
      <c r="C11" t="s">
        <v>36</v>
      </c>
      <c r="D11" s="7">
        <v>5754</v>
      </c>
      <c r="E11" s="7">
        <v>5778</v>
      </c>
      <c r="F11" s="7">
        <v>8139</v>
      </c>
      <c r="G11" s="7">
        <v>7605</v>
      </c>
      <c r="H11" s="7">
        <v>5967</v>
      </c>
      <c r="I11" s="7">
        <v>5695</v>
      </c>
      <c r="J11" s="7">
        <v>2123</v>
      </c>
      <c r="K11" s="7">
        <v>19719</v>
      </c>
      <c r="L11" s="7">
        <v>20352</v>
      </c>
      <c r="M11" s="7">
        <v>16714</v>
      </c>
      <c r="N11" s="7">
        <v>21462</v>
      </c>
      <c r="O11" s="7">
        <v>20347</v>
      </c>
      <c r="P11" s="7">
        <v>20003</v>
      </c>
      <c r="Q11" s="7">
        <v>25026</v>
      </c>
      <c r="R11" s="7">
        <v>26785</v>
      </c>
      <c r="S11" s="7">
        <v>3489</v>
      </c>
      <c r="T11" s="7">
        <v>3787</v>
      </c>
      <c r="U11" s="7"/>
      <c r="V11" s="7">
        <v>10386</v>
      </c>
      <c r="W11" s="6">
        <v>9554</v>
      </c>
    </row>
    <row r="12" spans="1:23" x14ac:dyDescent="0.3">
      <c r="B12" s="6" t="s">
        <v>37</v>
      </c>
      <c r="C12" t="s">
        <v>38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386</v>
      </c>
      <c r="K12" s="7">
        <v>325</v>
      </c>
      <c r="L12" s="7">
        <v>0</v>
      </c>
      <c r="M12" s="7">
        <v>171</v>
      </c>
      <c r="N12" s="7">
        <v>271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/>
      <c r="V12" s="7">
        <v>0</v>
      </c>
      <c r="W12" s="6">
        <v>0</v>
      </c>
    </row>
    <row r="13" spans="1:23" x14ac:dyDescent="0.3">
      <c r="B13" s="6" t="s">
        <v>39</v>
      </c>
      <c r="C13" t="s">
        <v>40</v>
      </c>
      <c r="D13" s="7">
        <v>4255</v>
      </c>
      <c r="E13" s="7">
        <v>6954</v>
      </c>
      <c r="F13" s="7">
        <v>95025</v>
      </c>
      <c r="G13" s="7">
        <v>26243</v>
      </c>
      <c r="H13" s="7">
        <v>819</v>
      </c>
      <c r="I13" s="7">
        <v>2168</v>
      </c>
      <c r="J13" s="7">
        <v>121395</v>
      </c>
      <c r="K13" s="7">
        <v>288232</v>
      </c>
      <c r="L13" s="7">
        <v>189931</v>
      </c>
      <c r="M13" s="7">
        <v>78616</v>
      </c>
      <c r="N13" s="7">
        <v>110449</v>
      </c>
      <c r="O13" s="7">
        <v>104279</v>
      </c>
      <c r="P13" s="7">
        <v>95504</v>
      </c>
      <c r="Q13" s="7">
        <v>430642</v>
      </c>
      <c r="R13" s="7">
        <v>78326</v>
      </c>
      <c r="S13" s="7">
        <v>56550</v>
      </c>
      <c r="T13" s="7">
        <v>58122</v>
      </c>
      <c r="U13" s="7"/>
      <c r="V13" s="7">
        <v>24617</v>
      </c>
      <c r="W13" s="6">
        <v>9959</v>
      </c>
    </row>
    <row r="14" spans="1:23" x14ac:dyDescent="0.3">
      <c r="B14" s="6" t="s">
        <v>41</v>
      </c>
      <c r="C14" t="s">
        <v>40</v>
      </c>
      <c r="D14" s="7">
        <v>4181</v>
      </c>
      <c r="E14" s="7">
        <v>7160</v>
      </c>
      <c r="F14" s="7">
        <v>99666</v>
      </c>
      <c r="G14" s="7">
        <v>26838</v>
      </c>
      <c r="H14" s="7">
        <v>768</v>
      </c>
      <c r="I14" s="7">
        <v>2134</v>
      </c>
      <c r="J14" s="7">
        <v>122156</v>
      </c>
      <c r="K14" s="7">
        <v>290540</v>
      </c>
      <c r="L14" s="7">
        <v>192321</v>
      </c>
      <c r="M14" s="7">
        <v>81510</v>
      </c>
      <c r="N14" s="7">
        <v>110508</v>
      </c>
      <c r="O14" s="7">
        <v>107005</v>
      </c>
      <c r="P14" s="7">
        <v>98280</v>
      </c>
      <c r="Q14" s="7">
        <v>429834</v>
      </c>
      <c r="R14" s="7">
        <v>79867</v>
      </c>
      <c r="S14" s="7">
        <v>61745</v>
      </c>
      <c r="T14" s="7">
        <v>65581</v>
      </c>
      <c r="U14" s="7"/>
      <c r="V14" s="7">
        <v>24546</v>
      </c>
      <c r="W14" s="6">
        <v>9770</v>
      </c>
    </row>
    <row r="15" spans="1:23" x14ac:dyDescent="0.3">
      <c r="B15" s="6" t="s">
        <v>42</v>
      </c>
      <c r="C15" t="s">
        <v>40</v>
      </c>
      <c r="D15" s="7">
        <v>4184</v>
      </c>
      <c r="E15" s="7">
        <v>6909</v>
      </c>
      <c r="F15" s="7">
        <v>99264</v>
      </c>
      <c r="G15" s="7">
        <v>25943</v>
      </c>
      <c r="H15" s="7">
        <v>711</v>
      </c>
      <c r="I15" s="7">
        <v>2065</v>
      </c>
      <c r="J15" s="7">
        <v>116487</v>
      </c>
      <c r="K15" s="7">
        <v>278566</v>
      </c>
      <c r="L15" s="7">
        <v>186692</v>
      </c>
      <c r="M15" s="7">
        <v>75866</v>
      </c>
      <c r="N15" s="7">
        <v>105393</v>
      </c>
      <c r="O15" s="7">
        <v>103394</v>
      </c>
      <c r="P15" s="7">
        <v>95113</v>
      </c>
      <c r="Q15" s="7">
        <v>413803</v>
      </c>
      <c r="R15" s="7">
        <v>75033</v>
      </c>
      <c r="S15" s="7">
        <v>76576</v>
      </c>
      <c r="T15" s="7">
        <v>83011</v>
      </c>
      <c r="U15" s="7"/>
      <c r="V15" s="7">
        <v>29330</v>
      </c>
      <c r="W15" s="6">
        <v>12739</v>
      </c>
    </row>
    <row r="16" spans="1:23" x14ac:dyDescent="0.3">
      <c r="B16" s="6" t="s">
        <v>43</v>
      </c>
      <c r="C16" t="s">
        <v>36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</row>
    <row r="17" spans="1:24" s="9" customFormat="1" ht="20.399999999999999" thickBot="1" x14ac:dyDescent="0.45">
      <c r="A17" s="8" t="s">
        <v>45</v>
      </c>
      <c r="B17" s="8"/>
      <c r="C17" s="8"/>
      <c r="D17" s="8"/>
      <c r="E17" s="8"/>
      <c r="F17" s="8"/>
      <c r="G17" s="8"/>
      <c r="H17" s="8"/>
      <c r="I17" s="8"/>
      <c r="J17" s="8"/>
    </row>
    <row r="18" spans="1:24" x14ac:dyDescent="0.3">
      <c r="A18" s="10" t="s">
        <v>46</v>
      </c>
      <c r="B18" s="11"/>
      <c r="C18" s="12"/>
      <c r="D18" s="13" t="s">
        <v>47</v>
      </c>
      <c r="E18" s="11">
        <v>10</v>
      </c>
      <c r="F18" s="12"/>
      <c r="G18" s="14" t="s">
        <v>48</v>
      </c>
      <c r="H18" s="11"/>
      <c r="I18" s="12"/>
      <c r="J18" s="14" t="s">
        <v>49</v>
      </c>
      <c r="K18" s="11"/>
      <c r="L18" s="12"/>
      <c r="M18" s="14" t="s">
        <v>50</v>
      </c>
      <c r="N18" s="11"/>
      <c r="O18" s="12"/>
      <c r="P18" s="12"/>
      <c r="Q18" s="14" t="s">
        <v>51</v>
      </c>
      <c r="R18" s="11"/>
      <c r="S18" s="12"/>
      <c r="T18" s="15" t="s">
        <v>52</v>
      </c>
      <c r="V18" s="16"/>
    </row>
    <row r="19" spans="1:24" x14ac:dyDescent="0.3">
      <c r="A19" s="2">
        <v>10</v>
      </c>
      <c r="B19" s="3" t="s">
        <v>53</v>
      </c>
      <c r="D19" s="3">
        <v>10</v>
      </c>
      <c r="E19" s="3" t="s">
        <v>54</v>
      </c>
      <c r="G19" s="3">
        <v>9.9999999999999995E-7</v>
      </c>
      <c r="H19" s="3" t="s">
        <v>55</v>
      </c>
      <c r="J19" s="3">
        <v>9.9999999999999995E-7</v>
      </c>
      <c r="K19" s="3" t="s">
        <v>55</v>
      </c>
      <c r="M19" s="3">
        <v>1000</v>
      </c>
      <c r="N19" s="3" t="s">
        <v>53</v>
      </c>
      <c r="Q19" s="3">
        <v>1000000000</v>
      </c>
      <c r="R19" s="3"/>
      <c r="T19" t="s">
        <v>56</v>
      </c>
      <c r="U19">
        <v>1.5</v>
      </c>
      <c r="V19" t="s">
        <v>57</v>
      </c>
      <c r="W19">
        <f>U19*0.01</f>
        <v>1.4999999999999999E-2</v>
      </c>
      <c r="X19" t="s">
        <v>57</v>
      </c>
    </row>
    <row r="20" spans="1:24" ht="15" thickBot="1" x14ac:dyDescent="0.35">
      <c r="A20" s="17"/>
      <c r="B20" s="18"/>
      <c r="C20" s="19"/>
      <c r="D20" s="18">
        <v>10</v>
      </c>
      <c r="E20" s="18" t="s">
        <v>53</v>
      </c>
      <c r="F20" s="19"/>
      <c r="G20" s="18"/>
      <c r="H20" s="18"/>
      <c r="I20" s="19"/>
      <c r="J20" s="18"/>
      <c r="K20" s="18"/>
      <c r="L20" s="19"/>
      <c r="M20" s="18">
        <f>M19/1000000</f>
        <v>1E-3</v>
      </c>
      <c r="N20" s="18" t="s">
        <v>58</v>
      </c>
      <c r="O20" s="19"/>
      <c r="P20" s="19"/>
      <c r="Q20" s="18"/>
      <c r="R20" s="18"/>
      <c r="S20" s="19"/>
      <c r="T20" s="15"/>
      <c r="W20">
        <f>W19*1000</f>
        <v>15</v>
      </c>
      <c r="X20" t="s">
        <v>59</v>
      </c>
    </row>
    <row r="21" spans="1:24" s="20" customFormat="1" x14ac:dyDescent="0.3">
      <c r="A21"/>
      <c r="B21"/>
      <c r="C21" t="s">
        <v>60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17</v>
      </c>
      <c r="I21" s="4" t="s">
        <v>18</v>
      </c>
      <c r="J21" s="4" t="s">
        <v>21</v>
      </c>
      <c r="K21" s="4" t="s">
        <v>22</v>
      </c>
      <c r="L21" s="4" t="s">
        <v>23</v>
      </c>
      <c r="M21" s="4" t="s">
        <v>24</v>
      </c>
      <c r="N21" s="4" t="s">
        <v>25</v>
      </c>
      <c r="O21" s="4" t="s">
        <v>26</v>
      </c>
      <c r="P21" s="4" t="s">
        <v>27</v>
      </c>
      <c r="Q21" s="4" t="s">
        <v>28</v>
      </c>
      <c r="R21" s="4" t="s">
        <v>29</v>
      </c>
      <c r="S21" s="4" t="s">
        <v>30</v>
      </c>
      <c r="T21" s="4" t="s">
        <v>31</v>
      </c>
      <c r="U21" s="4" t="s">
        <v>32</v>
      </c>
      <c r="V21" s="4" t="s">
        <v>33</v>
      </c>
      <c r="W21" s="4" t="s">
        <v>34</v>
      </c>
    </row>
    <row r="22" spans="1:24" x14ac:dyDescent="0.3">
      <c r="A22" s="4" t="s">
        <v>10</v>
      </c>
      <c r="B22" s="5" t="s">
        <v>12</v>
      </c>
      <c r="C22" s="5" t="s">
        <v>61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4" x14ac:dyDescent="0.3">
      <c r="B23" s="6" t="s">
        <v>62</v>
      </c>
      <c r="C23" t="s">
        <v>40</v>
      </c>
      <c r="D23" s="38">
        <f>(D6-D$5)*$G$19/(AVERAGE(D$4))*$A$19/$D$20*$M$20*$Q$19/$U$19</f>
        <v>0.47923597792477196</v>
      </c>
      <c r="E23" s="38">
        <f t="shared" ref="E23:W25" si="0">(E6-E$5)*$G$19/(AVERAGE(E$4))*$A$19/$D$20*$M$20*$Q$19/$U$19</f>
        <v>0.7520853560504035</v>
      </c>
      <c r="F23" s="38">
        <f t="shared" si="0"/>
        <v>4.5026363024455911</v>
      </c>
      <c r="G23" s="38">
        <f t="shared" si="0"/>
        <v>1.6379941185720288</v>
      </c>
      <c r="H23" s="38">
        <f t="shared" si="0"/>
        <v>-1.4717597655986281E-3</v>
      </c>
      <c r="I23" s="38">
        <f t="shared" si="0"/>
        <v>0.37308634314120287</v>
      </c>
      <c r="J23" s="38">
        <f t="shared" si="0"/>
        <v>13.539553615242736</v>
      </c>
      <c r="K23" s="38">
        <f t="shared" si="0"/>
        <v>8.9380428165301051</v>
      </c>
      <c r="L23" s="38">
        <f t="shared" si="0"/>
        <v>5.0514691985056679</v>
      </c>
      <c r="M23" s="38">
        <f t="shared" si="0"/>
        <v>2.3875033449290872</v>
      </c>
      <c r="N23" s="38">
        <f t="shared" si="0"/>
        <v>2.6200453181122598</v>
      </c>
      <c r="O23" s="38">
        <f t="shared" si="0"/>
        <v>4.790987734786988</v>
      </c>
      <c r="P23" s="38">
        <f t="shared" si="0"/>
        <v>2.9130207591088308</v>
      </c>
      <c r="Q23" s="38">
        <f t="shared" si="0"/>
        <v>13.180618761009981</v>
      </c>
      <c r="R23" s="38">
        <f t="shared" si="0"/>
        <v>1.4030298352775146</v>
      </c>
      <c r="S23" s="38">
        <f t="shared" si="0"/>
        <v>7.6293157255017903</v>
      </c>
      <c r="T23" s="38">
        <f t="shared" si="0"/>
        <v>6.9642693083544707</v>
      </c>
      <c r="U23" s="38" t="e">
        <f t="shared" si="0"/>
        <v>#DIV/0!</v>
      </c>
      <c r="V23" s="38">
        <f t="shared" si="0"/>
        <v>0.80162216662977892</v>
      </c>
      <c r="W23" s="38">
        <f t="shared" si="0"/>
        <v>0.33321512226089622</v>
      </c>
    </row>
    <row r="24" spans="1:24" x14ac:dyDescent="0.3">
      <c r="B24" s="6" t="s">
        <v>63</v>
      </c>
      <c r="C24" t="s">
        <v>40</v>
      </c>
      <c r="D24" s="38">
        <f t="shared" ref="D24:S25" si="1">(D7-D$5)*$G$19/(AVERAGE(D$4))*$A$19/$D$20*$M$20*$Q$19/$U$19</f>
        <v>0.47763382780800295</v>
      </c>
      <c r="E24" s="38">
        <f t="shared" si="1"/>
        <v>0.74876549009782123</v>
      </c>
      <c r="F24" s="38">
        <f t="shared" si="1"/>
        <v>4.4958024829855656</v>
      </c>
      <c r="G24" s="38">
        <f t="shared" si="1"/>
        <v>1.6410498325459353</v>
      </c>
      <c r="H24" s="38">
        <f t="shared" si="1"/>
        <v>-1.4717597655986281E-3</v>
      </c>
      <c r="I24" s="38">
        <f t="shared" si="1"/>
        <v>0.36592133899315843</v>
      </c>
      <c r="J24" s="38">
        <f t="shared" si="1"/>
        <v>13.040382760546221</v>
      </c>
      <c r="K24" s="38">
        <f t="shared" si="1"/>
        <v>8.6085186240176945</v>
      </c>
      <c r="L24" s="38">
        <f t="shared" si="1"/>
        <v>4.9467855376337608</v>
      </c>
      <c r="M24" s="38">
        <f t="shared" si="1"/>
        <v>2.3303496565872801</v>
      </c>
      <c r="N24" s="38">
        <f t="shared" si="1"/>
        <v>2.5597604224846857</v>
      </c>
      <c r="O24" s="38">
        <f t="shared" si="1"/>
        <v>4.7249412415318668</v>
      </c>
      <c r="P24" s="38">
        <f t="shared" si="1"/>
        <v>2.6901809890266493</v>
      </c>
      <c r="Q24" s="38">
        <f t="shared" si="1"/>
        <v>12.554248629868859</v>
      </c>
      <c r="R24" s="38">
        <f t="shared" si="1"/>
        <v>1.3886034483181058</v>
      </c>
      <c r="S24" s="38">
        <f t="shared" si="1"/>
        <v>7.7746328964225881</v>
      </c>
      <c r="T24" s="38">
        <f t="shared" si="0"/>
        <v>7.7503445245561116</v>
      </c>
      <c r="U24" s="38" t="e">
        <f t="shared" si="0"/>
        <v>#DIV/0!</v>
      </c>
      <c r="V24" s="38">
        <f t="shared" si="0"/>
        <v>0.6543483947123091</v>
      </c>
      <c r="W24" s="38">
        <f t="shared" si="0"/>
        <v>0.35745277029837347</v>
      </c>
    </row>
    <row r="25" spans="1:24" x14ac:dyDescent="0.3">
      <c r="B25" s="6" t="s">
        <v>64</v>
      </c>
      <c r="C25" t="s">
        <v>40</v>
      </c>
      <c r="D25" s="38">
        <f t="shared" si="1"/>
        <v>0.46534893733609928</v>
      </c>
      <c r="E25" s="38">
        <f t="shared" si="0"/>
        <v>0.72624886466848304</v>
      </c>
      <c r="F25" s="38">
        <f t="shared" si="0"/>
        <v>4.3671845785655528</v>
      </c>
      <c r="G25" s="38">
        <f t="shared" si="0"/>
        <v>1.5788043286934359</v>
      </c>
      <c r="H25" s="38">
        <f t="shared" si="0"/>
        <v>-1.4717597655986281E-3</v>
      </c>
      <c r="I25" s="38">
        <f t="shared" si="0"/>
        <v>0.35296887756337036</v>
      </c>
      <c r="J25" s="38">
        <f t="shared" si="0"/>
        <v>12.522759192514002</v>
      </c>
      <c r="K25" s="38">
        <f t="shared" si="0"/>
        <v>8.2668130002289946</v>
      </c>
      <c r="L25" s="38">
        <f t="shared" si="0"/>
        <v>3.8351891841896788</v>
      </c>
      <c r="M25" s="38">
        <f t="shared" si="0"/>
        <v>2.2397377575595399</v>
      </c>
      <c r="N25" s="38">
        <f t="shared" si="0"/>
        <v>2.510514437769332</v>
      </c>
      <c r="O25" s="38">
        <f t="shared" si="0"/>
        <v>4.6306314313365329</v>
      </c>
      <c r="P25" s="38">
        <f t="shared" si="0"/>
        <v>2.7037575412094434</v>
      </c>
      <c r="Q25" s="38">
        <f t="shared" si="0"/>
        <v>12.188448081816402</v>
      </c>
      <c r="R25" s="38">
        <f t="shared" si="0"/>
        <v>1.3568889182904929</v>
      </c>
      <c r="S25" s="38">
        <f t="shared" si="0"/>
        <v>7.2493807693571162</v>
      </c>
      <c r="T25" s="38">
        <f t="shared" si="0"/>
        <v>6.8492413802286194</v>
      </c>
      <c r="U25" s="38" t="e">
        <f t="shared" si="0"/>
        <v>#DIV/0!</v>
      </c>
      <c r="V25" s="38">
        <f t="shared" si="0"/>
        <v>0.78139873866260678</v>
      </c>
      <c r="W25" s="38">
        <f t="shared" si="0"/>
        <v>0.3744007355355618</v>
      </c>
    </row>
    <row r="26" spans="1:24" s="5" customFormat="1" x14ac:dyDescent="0.3">
      <c r="A26" s="4" t="s">
        <v>44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 x14ac:dyDescent="0.3">
      <c r="B27" s="6" t="s">
        <v>62</v>
      </c>
      <c r="C27" t="s">
        <v>40</v>
      </c>
      <c r="D27" s="38">
        <f>(D13-D$12)*$G$19/(AVERAGE(D$11))*$A$19/$D$20*$M$20*$Q$19/$U$19</f>
        <v>0.49299038350133245</v>
      </c>
      <c r="E27" s="38">
        <f t="shared" ref="E27:W29" si="2">(E13-E$12)*$G$19/(AVERAGE(E$11))*$A$19/$D$20*$M$20*$Q$19/$U$19</f>
        <v>0.80235375562478373</v>
      </c>
      <c r="F27" s="38">
        <f t="shared" si="2"/>
        <v>7.7835114878977762</v>
      </c>
      <c r="G27" s="38">
        <f t="shared" si="2"/>
        <v>2.3005040543502084</v>
      </c>
      <c r="H27" s="38">
        <f t="shared" si="2"/>
        <v>9.1503267973856217E-2</v>
      </c>
      <c r="I27" s="38">
        <f t="shared" si="2"/>
        <v>0.2537898741586187</v>
      </c>
      <c r="J27" s="38">
        <f t="shared" si="2"/>
        <v>37.999371957921184</v>
      </c>
      <c r="K27" s="38">
        <f t="shared" si="2"/>
        <v>9.7336578934023024</v>
      </c>
      <c r="L27" s="38">
        <f t="shared" si="2"/>
        <v>6.2215343291404608</v>
      </c>
      <c r="M27" s="38">
        <f t="shared" si="2"/>
        <v>3.1289138845678277</v>
      </c>
      <c r="N27" s="38">
        <f t="shared" si="2"/>
        <v>3.4224210232038028</v>
      </c>
      <c r="O27" s="38">
        <f t="shared" si="2"/>
        <v>3.4166871447060174</v>
      </c>
      <c r="P27" s="38">
        <f t="shared" si="2"/>
        <v>3.1829892182839234</v>
      </c>
      <c r="Q27" s="38">
        <f t="shared" si="2"/>
        <v>11.471855936492714</v>
      </c>
      <c r="R27" s="38">
        <f t="shared" si="2"/>
        <v>1.9494990977537177</v>
      </c>
      <c r="S27" s="38">
        <f t="shared" si="2"/>
        <v>10.805388363427916</v>
      </c>
      <c r="T27" s="38">
        <f t="shared" si="2"/>
        <v>10.231845788222868</v>
      </c>
      <c r="U27" s="38" t="e">
        <f t="shared" si="2"/>
        <v>#DIV/0!</v>
      </c>
      <c r="V27" s="38">
        <f t="shared" si="2"/>
        <v>1.5801399319596896</v>
      </c>
      <c r="W27" s="38">
        <f t="shared" si="2"/>
        <v>0.69492708115274582</v>
      </c>
    </row>
    <row r="28" spans="1:24" x14ac:dyDescent="0.3">
      <c r="B28" s="6" t="s">
        <v>63</v>
      </c>
      <c r="C28" t="s">
        <v>40</v>
      </c>
      <c r="D28" s="38">
        <f t="shared" ref="D28:S29" si="3">(D14-D$12)*$G$19/(AVERAGE(D$11))*$A$19/$D$20*$M$20*$Q$19/$U$19</f>
        <v>0.48441663770130922</v>
      </c>
      <c r="E28" s="38">
        <f t="shared" si="3"/>
        <v>0.82612207222799128</v>
      </c>
      <c r="F28" s="38">
        <f t="shared" si="3"/>
        <v>8.1636564688536684</v>
      </c>
      <c r="G28" s="38">
        <f t="shared" si="3"/>
        <v>2.3526627218934908</v>
      </c>
      <c r="H28" s="38">
        <f t="shared" si="3"/>
        <v>8.5805262275850516E-2</v>
      </c>
      <c r="I28" s="38">
        <f t="shared" si="3"/>
        <v>0.24980977465613111</v>
      </c>
      <c r="J28" s="38">
        <f t="shared" si="3"/>
        <v>38.238341968911918</v>
      </c>
      <c r="K28" s="38">
        <f t="shared" si="3"/>
        <v>9.8116875433169373</v>
      </c>
      <c r="L28" s="38">
        <f t="shared" si="3"/>
        <v>6.2998231132075473</v>
      </c>
      <c r="M28" s="38">
        <f t="shared" si="3"/>
        <v>3.2443460571975589</v>
      </c>
      <c r="N28" s="38">
        <f t="shared" si="3"/>
        <v>3.4242537197527416</v>
      </c>
      <c r="O28" s="38">
        <f t="shared" si="3"/>
        <v>3.5060041611375952</v>
      </c>
      <c r="P28" s="38">
        <f t="shared" si="3"/>
        <v>3.2755086736989454</v>
      </c>
      <c r="Q28" s="38">
        <f t="shared" si="3"/>
        <v>11.450331655078715</v>
      </c>
      <c r="R28" s="38">
        <f t="shared" si="3"/>
        <v>1.9878538983261775</v>
      </c>
      <c r="S28" s="38">
        <f t="shared" si="3"/>
        <v>11.798031909811789</v>
      </c>
      <c r="T28" s="38">
        <f t="shared" si="2"/>
        <v>11.544934424786552</v>
      </c>
      <c r="U28" s="38" t="e">
        <f t="shared" si="2"/>
        <v>#DIV/0!</v>
      </c>
      <c r="V28" s="38">
        <f t="shared" si="2"/>
        <v>1.575582514923936</v>
      </c>
      <c r="W28" s="38">
        <f t="shared" si="2"/>
        <v>0.68173888772590885</v>
      </c>
    </row>
    <row r="29" spans="1:24" x14ac:dyDescent="0.3">
      <c r="B29" s="6" t="s">
        <v>64</v>
      </c>
      <c r="C29" t="s">
        <v>40</v>
      </c>
      <c r="D29" s="38">
        <f t="shared" si="3"/>
        <v>0.48476422199049946</v>
      </c>
      <c r="E29" s="38">
        <f t="shared" si="2"/>
        <v>0.79716164762893726</v>
      </c>
      <c r="F29" s="38">
        <f t="shared" si="2"/>
        <v>8.1307285907359628</v>
      </c>
      <c r="G29" s="38">
        <f t="shared" si="2"/>
        <v>2.2742055665132583</v>
      </c>
      <c r="H29" s="38">
        <f t="shared" si="2"/>
        <v>7.9436902966314712E-2</v>
      </c>
      <c r="I29" s="38">
        <f t="shared" si="2"/>
        <v>0.24173251390108286</v>
      </c>
      <c r="J29" s="38">
        <f t="shared" si="2"/>
        <v>36.458156696498662</v>
      </c>
      <c r="K29" s="38">
        <f t="shared" si="2"/>
        <v>9.4068664739591235</v>
      </c>
      <c r="L29" s="38">
        <f t="shared" si="2"/>
        <v>6.1154350104821802</v>
      </c>
      <c r="M29" s="38">
        <f t="shared" si="2"/>
        <v>3.0192253998643857</v>
      </c>
      <c r="N29" s="38">
        <f t="shared" si="2"/>
        <v>3.2653682477557235</v>
      </c>
      <c r="O29" s="38">
        <f t="shared" si="2"/>
        <v>3.3876902409855671</v>
      </c>
      <c r="P29" s="38">
        <f t="shared" si="2"/>
        <v>3.1699578396573842</v>
      </c>
      <c r="Q29" s="38">
        <f t="shared" si="2"/>
        <v>11.023282452915632</v>
      </c>
      <c r="R29" s="38">
        <f t="shared" si="2"/>
        <v>1.8675378010080272</v>
      </c>
      <c r="S29" s="38">
        <f t="shared" si="2"/>
        <v>14.631890704117701</v>
      </c>
      <c r="T29" s="38">
        <f t="shared" si="2"/>
        <v>14.613326291699677</v>
      </c>
      <c r="U29" s="38" t="e">
        <f t="shared" si="2"/>
        <v>#DIV/0!</v>
      </c>
      <c r="V29" s="38">
        <f t="shared" si="2"/>
        <v>1.8826625585724373</v>
      </c>
      <c r="W29" s="38">
        <f t="shared" si="2"/>
        <v>0.8889121484892889</v>
      </c>
    </row>
    <row r="30" spans="1:24" s="21" customFormat="1" ht="28.8" x14ac:dyDescent="0.55000000000000004">
      <c r="A30" s="21" t="s">
        <v>65</v>
      </c>
    </row>
    <row r="31" spans="1:24" s="4" customFormat="1" x14ac:dyDescent="0.3">
      <c r="A31" s="4" t="s">
        <v>66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17</v>
      </c>
      <c r="I31" s="4" t="s">
        <v>18</v>
      </c>
      <c r="J31" s="4" t="s">
        <v>21</v>
      </c>
      <c r="K31" s="4" t="s">
        <v>22</v>
      </c>
      <c r="L31" s="4" t="s">
        <v>23</v>
      </c>
      <c r="M31" s="4" t="s">
        <v>24</v>
      </c>
      <c r="N31" s="4" t="s">
        <v>25</v>
      </c>
      <c r="O31" s="4" t="s">
        <v>26</v>
      </c>
      <c r="P31" s="4" t="s">
        <v>27</v>
      </c>
      <c r="Q31" s="4" t="s">
        <v>28</v>
      </c>
      <c r="R31" s="4" t="s">
        <v>29</v>
      </c>
      <c r="S31" s="4" t="s">
        <v>30</v>
      </c>
      <c r="T31" s="4" t="s">
        <v>31</v>
      </c>
      <c r="U31" s="4" t="s">
        <v>32</v>
      </c>
      <c r="V31" s="4" t="s">
        <v>33</v>
      </c>
      <c r="W31" s="4" t="s">
        <v>34</v>
      </c>
    </row>
    <row r="32" spans="1:24" x14ac:dyDescent="0.3">
      <c r="A32" t="s">
        <v>67</v>
      </c>
      <c r="B32" t="s">
        <v>40</v>
      </c>
      <c r="D32" s="30">
        <f>AVERAGE(D23:D29)</f>
        <v>0.48073166437700254</v>
      </c>
      <c r="E32" s="30">
        <f t="shared" ref="E32:W32" si="4">AVERAGE(E23:E29)</f>
        <v>0.77545619771640339</v>
      </c>
      <c r="F32" s="30">
        <f t="shared" si="4"/>
        <v>6.2405866519140192</v>
      </c>
      <c r="G32" s="30">
        <f t="shared" si="4"/>
        <v>1.9642034370947261</v>
      </c>
      <c r="H32" s="30">
        <f t="shared" si="4"/>
        <v>4.2055025653204264E-2</v>
      </c>
      <c r="I32" s="30">
        <f t="shared" si="4"/>
        <v>0.30621812040226071</v>
      </c>
      <c r="J32" s="30">
        <f t="shared" si="4"/>
        <v>25.299761031939124</v>
      </c>
      <c r="K32" s="30">
        <f t="shared" si="4"/>
        <v>9.1275977252425253</v>
      </c>
      <c r="L32" s="30">
        <f t="shared" si="4"/>
        <v>5.4117060621932156</v>
      </c>
      <c r="M32" s="30">
        <f t="shared" si="4"/>
        <v>2.7250126834509465</v>
      </c>
      <c r="N32" s="30">
        <f t="shared" si="4"/>
        <v>2.9670605281797577</v>
      </c>
      <c r="O32" s="30">
        <f t="shared" si="4"/>
        <v>4.0761569924140941</v>
      </c>
      <c r="P32" s="30">
        <f t="shared" si="4"/>
        <v>2.9892358368308631</v>
      </c>
      <c r="Q32" s="30">
        <f t="shared" si="4"/>
        <v>11.978130919530384</v>
      </c>
      <c r="R32" s="30">
        <f t="shared" si="4"/>
        <v>1.6589021664956725</v>
      </c>
      <c r="S32" s="30">
        <f t="shared" si="4"/>
        <v>9.9814400614398178</v>
      </c>
      <c r="T32" s="30">
        <f t="shared" si="4"/>
        <v>9.6589936196413841</v>
      </c>
      <c r="U32" s="30" t="e">
        <f t="shared" si="4"/>
        <v>#DIV/0!</v>
      </c>
      <c r="V32" s="30">
        <f t="shared" si="4"/>
        <v>1.2126257175767929</v>
      </c>
      <c r="W32" s="30">
        <f t="shared" si="4"/>
        <v>0.55510779091046258</v>
      </c>
    </row>
    <row r="33" spans="1:24" x14ac:dyDescent="0.3">
      <c r="A33" t="s">
        <v>68</v>
      </c>
      <c r="B33" t="s">
        <v>40</v>
      </c>
      <c r="D33" s="30">
        <f>STDEV(D23:D29)/(SQRT(5))</f>
        <v>4.1404285017992487E-3</v>
      </c>
      <c r="E33" s="30">
        <f t="shared" ref="E33:W33" si="5">STDEV(E23:E29)/(SQRT(5))</f>
        <v>1.7252927585092327E-2</v>
      </c>
      <c r="F33" s="30">
        <f t="shared" si="5"/>
        <v>0.87694537255180172</v>
      </c>
      <c r="G33" s="30">
        <f t="shared" si="5"/>
        <v>0.16964354225696193</v>
      </c>
      <c r="H33" s="30">
        <f t="shared" si="5"/>
        <v>2.1391923495820031E-2</v>
      </c>
      <c r="I33" s="30">
        <f t="shared" si="5"/>
        <v>2.8502970187219468E-2</v>
      </c>
      <c r="J33" s="30">
        <f t="shared" si="5"/>
        <v>6.0167878414658205</v>
      </c>
      <c r="K33" s="30">
        <f t="shared" si="5"/>
        <v>0.27997166715184918</v>
      </c>
      <c r="L33" s="30">
        <f t="shared" si="5"/>
        <v>0.43685857252228272</v>
      </c>
      <c r="M33" s="30">
        <f t="shared" si="5"/>
        <v>0.20244186008942319</v>
      </c>
      <c r="N33" s="30">
        <f t="shared" si="5"/>
        <v>0.20001135519707841</v>
      </c>
      <c r="O33" s="30">
        <f t="shared" si="5"/>
        <v>0.31453502790209664</v>
      </c>
      <c r="P33" s="30">
        <f t="shared" si="5"/>
        <v>0.11469844804475979</v>
      </c>
      <c r="Q33" s="30">
        <f t="shared" si="5"/>
        <v>0.36159336000684578</v>
      </c>
      <c r="R33" s="30">
        <f t="shared" si="5"/>
        <v>0.13651793953062044</v>
      </c>
      <c r="S33" s="30">
        <f t="shared" si="5"/>
        <v>1.3186693696092651</v>
      </c>
      <c r="T33" s="30">
        <f t="shared" si="5"/>
        <v>1.3744749205697417</v>
      </c>
      <c r="U33" s="30" t="e">
        <f t="shared" si="5"/>
        <v>#DIV/0!</v>
      </c>
      <c r="V33" s="30">
        <f t="shared" si="5"/>
        <v>0.23514318176503782</v>
      </c>
      <c r="W33" s="30">
        <f t="shared" si="5"/>
        <v>0.1035314679078802</v>
      </c>
    </row>
    <row r="34" spans="1:24" x14ac:dyDescent="0.3">
      <c r="J34" s="22" t="s">
        <v>69</v>
      </c>
      <c r="K34" s="23"/>
      <c r="L34" s="23"/>
      <c r="M34" s="23"/>
      <c r="N34" s="23"/>
      <c r="O34" s="23"/>
      <c r="P34" s="23"/>
      <c r="Q34" s="23"/>
      <c r="R34" s="24"/>
      <c r="S34" s="25"/>
    </row>
    <row r="35" spans="1:24" x14ac:dyDescent="0.3">
      <c r="D35" s="3"/>
      <c r="E35" s="3"/>
      <c r="F35" s="3"/>
      <c r="G35" s="3"/>
      <c r="H35" s="3"/>
      <c r="J35" s="26"/>
      <c r="K35" s="27"/>
      <c r="L35" s="27" t="s">
        <v>70</v>
      </c>
      <c r="M35" s="27" t="s">
        <v>71</v>
      </c>
      <c r="N35" s="27" t="s">
        <v>72</v>
      </c>
      <c r="O35" s="27" t="s">
        <v>73</v>
      </c>
      <c r="P35" s="27" t="s">
        <v>74</v>
      </c>
      <c r="Q35" s="27" t="s">
        <v>75</v>
      </c>
      <c r="R35" s="28" t="s">
        <v>76</v>
      </c>
      <c r="S35" s="27"/>
      <c r="T35" s="27" t="s">
        <v>70</v>
      </c>
      <c r="U35" s="27" t="s">
        <v>71</v>
      </c>
      <c r="V35" s="27" t="s">
        <v>72</v>
      </c>
      <c r="W35" s="27" t="s">
        <v>73</v>
      </c>
      <c r="X35" s="28" t="s">
        <v>74</v>
      </c>
    </row>
    <row r="36" spans="1:24" x14ac:dyDescent="0.3">
      <c r="D36" s="29">
        <v>1.5</v>
      </c>
      <c r="E36" s="30"/>
      <c r="F36" s="30"/>
      <c r="G36" s="30"/>
      <c r="H36" s="30"/>
      <c r="J36" s="26" t="s">
        <v>77</v>
      </c>
      <c r="L36" s="30">
        <f>D32/E32</f>
        <v>0.61993400245259722</v>
      </c>
      <c r="M36" s="30">
        <f>G32/F32</f>
        <v>0.31474660102544927</v>
      </c>
      <c r="N36" s="30">
        <f>H32/I32</f>
        <v>0.13733682904838895</v>
      </c>
      <c r="O36" s="30">
        <f>M32/N32</f>
        <v>0.91842166938289471</v>
      </c>
      <c r="P36" s="30">
        <f>O32/P32</f>
        <v>1.3636117104549257</v>
      </c>
      <c r="Q36">
        <f>S32/T32</f>
        <v>1.0333830266895243</v>
      </c>
      <c r="R36" s="31">
        <f>W32/V32</f>
        <v>0.4577733944318304</v>
      </c>
      <c r="T36" t="str">
        <f>IF(L37&lt;0," 0.000",""&amp;TEXT(L36,"0.000"))&amp;"± "&amp;TEXT(L37,"0.000")</f>
        <v>0.620± 0.015</v>
      </c>
      <c r="U36" t="str">
        <f>IF(M37&lt;0," 0.000",""&amp;TEXT(M36,"0.000"))&amp;"± "&amp;TEXT(M37,"0.000")</f>
        <v>0.315± 0.052</v>
      </c>
      <c r="V36" t="str">
        <f>IF(N37&lt;0," 0.000",""&amp;TEXT(N36,"0.000"))&amp;"± "&amp;TEXT(N37,"0.000")</f>
        <v>0.137± 0.071</v>
      </c>
      <c r="W36" t="str">
        <f>IF(O37&lt;0," 0.000",""&amp;TEXT(O36,"0.000"))&amp;"± "&amp;TEXT(O37,"0.000")</f>
        <v>0.918± 0.092</v>
      </c>
      <c r="X36" t="str">
        <f>IF(P37&lt;0," 0.000",""&amp;TEXT(P36,"0.000"))&amp;"± "&amp;TEXT(P37,"0.000")</f>
        <v>1.364± 0.118</v>
      </c>
    </row>
    <row r="37" spans="1:24" x14ac:dyDescent="0.3">
      <c r="J37" s="26" t="s">
        <v>79</v>
      </c>
      <c r="L37" s="30">
        <f>(SQRT((D33/D32)^2+(E33/E32)^2))*L36</f>
        <v>1.479015443360546E-2</v>
      </c>
      <c r="M37" s="30">
        <f>(SQRT((G33/G32)^2+(F33/F32)^2))*M36</f>
        <v>5.1915111910476534E-2</v>
      </c>
      <c r="N37" s="30">
        <f>(SQRT((H33/H32)^2+(I33/I32)^2))*N36</f>
        <v>7.1018436792403411E-2</v>
      </c>
      <c r="O37" s="30">
        <f>(SQRT((M33/M32)^2+(N33/N32)^2))*O36</f>
        <v>9.2132071296790935E-2</v>
      </c>
      <c r="P37" s="30">
        <f>(SQRT((O33/O32)^2+(P33/P32)^2))*P36</f>
        <v>0.1175135085840511</v>
      </c>
      <c r="Q37" s="30">
        <f>(SQRT((S33/S32)^2+(T33/T32)^2))*Q36</f>
        <v>0.20065443424556217</v>
      </c>
      <c r="R37" s="32">
        <f>(SQRT((V33/V32)^2+(W33/W32)^2))*R36</f>
        <v>0.12316305497212697</v>
      </c>
      <c r="S37" s="30"/>
    </row>
    <row r="40" spans="1:24" x14ac:dyDescent="0.3">
      <c r="C40" t="s">
        <v>66</v>
      </c>
      <c r="D40" t="s">
        <v>67</v>
      </c>
      <c r="E40" t="s">
        <v>68</v>
      </c>
      <c r="O40" s="33"/>
      <c r="P40" s="33"/>
      <c r="Q40" s="33"/>
      <c r="R40" s="33"/>
    </row>
    <row r="41" spans="1:24" x14ac:dyDescent="0.3">
      <c r="D41" t="s">
        <v>40</v>
      </c>
      <c r="E41" t="s">
        <v>40</v>
      </c>
    </row>
    <row r="42" spans="1:24" x14ac:dyDescent="0.3">
      <c r="O42" t="s">
        <v>40</v>
      </c>
    </row>
    <row r="43" spans="1:24" x14ac:dyDescent="0.3">
      <c r="C43" t="s">
        <v>13</v>
      </c>
      <c r="D43">
        <v>0.48073166437700254</v>
      </c>
      <c r="E43">
        <v>4.1404285017992487E-3</v>
      </c>
      <c r="N43" t="s">
        <v>13</v>
      </c>
      <c r="O43" t="str">
        <f>IF(E43&lt;0," 0.000",""&amp;TEXT(D43,"0.000"))&amp;"± "&amp;TEXT(E43,"0.000")</f>
        <v>0.481± 0.004</v>
      </c>
    </row>
    <row r="44" spans="1:24" x14ac:dyDescent="0.3">
      <c r="C44" t="s">
        <v>14</v>
      </c>
      <c r="D44">
        <v>0.77545619771640339</v>
      </c>
      <c r="E44">
        <v>1.7252927585092327E-2</v>
      </c>
      <c r="N44" t="s">
        <v>14</v>
      </c>
      <c r="O44" t="str">
        <f t="shared" ref="O44:O62" si="6">IF(E44&lt;0," 0.000",""&amp;TEXT(D44,"0.000"))&amp;"± "&amp;TEXT(E44,"0.000")</f>
        <v>0.775± 0.017</v>
      </c>
    </row>
    <row r="45" spans="1:24" x14ac:dyDescent="0.3">
      <c r="C45" t="s">
        <v>15</v>
      </c>
      <c r="D45">
        <v>6.2405866519140192</v>
      </c>
      <c r="E45">
        <v>0.87694537255180172</v>
      </c>
      <c r="N45" t="s">
        <v>15</v>
      </c>
      <c r="O45" t="str">
        <f t="shared" si="6"/>
        <v>6.241± 0.877</v>
      </c>
    </row>
    <row r="46" spans="1:24" x14ac:dyDescent="0.3">
      <c r="C46" t="s">
        <v>16</v>
      </c>
      <c r="D46">
        <v>1.9642034370947261</v>
      </c>
      <c r="E46">
        <v>0.16964354225696193</v>
      </c>
      <c r="N46" t="s">
        <v>16</v>
      </c>
      <c r="O46" t="str">
        <f t="shared" si="6"/>
        <v>1.964± 0.170</v>
      </c>
    </row>
    <row r="47" spans="1:24" x14ac:dyDescent="0.3">
      <c r="C47" t="s">
        <v>17</v>
      </c>
      <c r="D47">
        <v>4.2055025653204264E-2</v>
      </c>
      <c r="E47">
        <v>2.1391923495820031E-2</v>
      </c>
      <c r="N47" t="s">
        <v>17</v>
      </c>
      <c r="O47" t="str">
        <f t="shared" si="6"/>
        <v>0.042± 0.021</v>
      </c>
    </row>
    <row r="48" spans="1:24" x14ac:dyDescent="0.3">
      <c r="C48" t="s">
        <v>18</v>
      </c>
      <c r="D48">
        <v>0.30621812040226071</v>
      </c>
      <c r="E48">
        <v>2.8502970187219468E-2</v>
      </c>
      <c r="N48" t="s">
        <v>18</v>
      </c>
      <c r="O48" t="str">
        <f t="shared" si="6"/>
        <v>0.306± 0.029</v>
      </c>
    </row>
    <row r="49" spans="3:15" x14ac:dyDescent="0.3">
      <c r="C49" t="s">
        <v>21</v>
      </c>
      <c r="D49">
        <v>25.299761031939124</v>
      </c>
      <c r="E49">
        <v>6.0167878414658205</v>
      </c>
      <c r="N49" t="s">
        <v>21</v>
      </c>
      <c r="O49" t="str">
        <f t="shared" si="6"/>
        <v>25.300± 6.017</v>
      </c>
    </row>
    <row r="50" spans="3:15" x14ac:dyDescent="0.3">
      <c r="C50" t="s">
        <v>22</v>
      </c>
      <c r="D50">
        <v>9.1275977252425253</v>
      </c>
      <c r="E50">
        <v>0.27997166715184918</v>
      </c>
      <c r="N50" t="s">
        <v>22</v>
      </c>
      <c r="O50" t="str">
        <f t="shared" si="6"/>
        <v>9.128± 0.280</v>
      </c>
    </row>
    <row r="51" spans="3:15" x14ac:dyDescent="0.3">
      <c r="C51" t="s">
        <v>23</v>
      </c>
      <c r="D51">
        <v>5.4117060621932156</v>
      </c>
      <c r="E51">
        <v>0.43685857252228272</v>
      </c>
      <c r="N51" t="s">
        <v>23</v>
      </c>
      <c r="O51" t="str">
        <f t="shared" si="6"/>
        <v>5.412± 0.437</v>
      </c>
    </row>
    <row r="52" spans="3:15" x14ac:dyDescent="0.3">
      <c r="C52" t="s">
        <v>24</v>
      </c>
      <c r="D52">
        <v>2.7250126834509465</v>
      </c>
      <c r="E52">
        <v>0.20244186008942319</v>
      </c>
      <c r="N52" t="s">
        <v>24</v>
      </c>
      <c r="O52" t="str">
        <f t="shared" si="6"/>
        <v>2.725± 0.202</v>
      </c>
    </row>
    <row r="53" spans="3:15" x14ac:dyDescent="0.3">
      <c r="C53" t="s">
        <v>25</v>
      </c>
      <c r="D53">
        <v>2.9670605281797577</v>
      </c>
      <c r="E53">
        <v>0.20001135519707841</v>
      </c>
      <c r="N53" t="s">
        <v>25</v>
      </c>
      <c r="O53" t="str">
        <f t="shared" si="6"/>
        <v>2.967± 0.200</v>
      </c>
    </row>
    <row r="54" spans="3:15" x14ac:dyDescent="0.3">
      <c r="C54" t="s">
        <v>26</v>
      </c>
      <c r="D54">
        <v>4.0761569924140941</v>
      </c>
      <c r="E54">
        <v>0.31453502790209664</v>
      </c>
      <c r="N54" t="s">
        <v>26</v>
      </c>
      <c r="O54" t="str">
        <f t="shared" si="6"/>
        <v>4.076± 0.315</v>
      </c>
    </row>
    <row r="55" spans="3:15" x14ac:dyDescent="0.3">
      <c r="C55" t="s">
        <v>27</v>
      </c>
      <c r="D55">
        <v>2.9892358368308631</v>
      </c>
      <c r="E55">
        <v>0.11469844804475979</v>
      </c>
      <c r="N55" t="s">
        <v>27</v>
      </c>
      <c r="O55" t="str">
        <f t="shared" si="6"/>
        <v>2.989± 0.115</v>
      </c>
    </row>
    <row r="56" spans="3:15" x14ac:dyDescent="0.3">
      <c r="C56" t="s">
        <v>28</v>
      </c>
      <c r="D56">
        <v>11.978130919530384</v>
      </c>
      <c r="E56">
        <v>0.36159336000684578</v>
      </c>
      <c r="N56" t="s">
        <v>28</v>
      </c>
      <c r="O56" t="str">
        <f t="shared" si="6"/>
        <v>11.978± 0.362</v>
      </c>
    </row>
    <row r="57" spans="3:15" x14ac:dyDescent="0.3">
      <c r="C57" t="s">
        <v>29</v>
      </c>
      <c r="D57">
        <v>1.6589021664956725</v>
      </c>
      <c r="E57">
        <v>0.13651793953062044</v>
      </c>
      <c r="N57" t="s">
        <v>29</v>
      </c>
      <c r="O57" t="str">
        <f t="shared" si="6"/>
        <v>1.659± 0.137</v>
      </c>
    </row>
    <row r="58" spans="3:15" x14ac:dyDescent="0.3">
      <c r="C58" t="s">
        <v>30</v>
      </c>
      <c r="D58">
        <v>9.9814400614398178</v>
      </c>
      <c r="E58">
        <v>1.3186693696092651</v>
      </c>
      <c r="N58" t="s">
        <v>30</v>
      </c>
      <c r="O58" t="str">
        <f t="shared" si="6"/>
        <v>9.981± 1.319</v>
      </c>
    </row>
    <row r="59" spans="3:15" x14ac:dyDescent="0.3">
      <c r="C59" t="s">
        <v>31</v>
      </c>
      <c r="D59">
        <v>9.6589936196413841</v>
      </c>
      <c r="E59">
        <v>1.3744749205697417</v>
      </c>
      <c r="N59" t="s">
        <v>31</v>
      </c>
      <c r="O59" t="str">
        <f t="shared" si="6"/>
        <v>9.659± 1.374</v>
      </c>
    </row>
    <row r="60" spans="3:15" x14ac:dyDescent="0.3">
      <c r="C60" t="s">
        <v>32</v>
      </c>
      <c r="D60" t="e">
        <v>#DIV/0!</v>
      </c>
      <c r="E60" t="e">
        <v>#DIV/0!</v>
      </c>
      <c r="N60" t="s">
        <v>32</v>
      </c>
      <c r="O60" t="e">
        <f t="shared" si="6"/>
        <v>#DIV/0!</v>
      </c>
    </row>
    <row r="61" spans="3:15" x14ac:dyDescent="0.3">
      <c r="C61" t="s">
        <v>33</v>
      </c>
      <c r="D61">
        <v>1.2126257175767929</v>
      </c>
      <c r="E61">
        <v>0.23514318176503782</v>
      </c>
      <c r="N61" t="s">
        <v>33</v>
      </c>
      <c r="O61" t="str">
        <f t="shared" si="6"/>
        <v>1.213± 0.235</v>
      </c>
    </row>
    <row r="62" spans="3:15" x14ac:dyDescent="0.3">
      <c r="C62" t="s">
        <v>34</v>
      </c>
      <c r="D62">
        <v>0.55510779091046258</v>
      </c>
      <c r="E62">
        <v>0.1035314679078802</v>
      </c>
      <c r="N62" t="s">
        <v>34</v>
      </c>
      <c r="O62" t="str">
        <f t="shared" si="6"/>
        <v>0.555± 0.104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D9C7-BD2A-4344-8167-3CE74BD7CC9D}">
  <dimension ref="C1:T23"/>
  <sheetViews>
    <sheetView workbookViewId="0">
      <selection activeCell="I2" sqref="I2:L23"/>
    </sheetView>
  </sheetViews>
  <sheetFormatPr defaultRowHeight="14.4" x14ac:dyDescent="0.3"/>
  <cols>
    <col min="9" max="12" width="13.44140625" customWidth="1"/>
    <col min="15" max="20" width="13.77734375" customWidth="1"/>
  </cols>
  <sheetData>
    <row r="1" spans="3:20" ht="15" thickBot="1" x14ac:dyDescent="0.35">
      <c r="O1" s="51"/>
      <c r="P1" s="52">
        <v>2021</v>
      </c>
      <c r="Q1" s="52">
        <v>2018</v>
      </c>
      <c r="R1" s="52">
        <v>2020</v>
      </c>
      <c r="S1" s="52"/>
      <c r="T1" s="53"/>
    </row>
    <row r="2" spans="3:20" ht="38.4" customHeight="1" x14ac:dyDescent="0.3">
      <c r="C2" s="41" t="s">
        <v>169</v>
      </c>
      <c r="D2" s="42"/>
      <c r="E2" s="42"/>
      <c r="F2" s="43"/>
      <c r="I2" s="41" t="s">
        <v>169</v>
      </c>
      <c r="J2" s="42"/>
      <c r="K2" s="42"/>
      <c r="L2" s="43"/>
      <c r="O2" s="54"/>
      <c r="P2" s="36" t="s">
        <v>80</v>
      </c>
      <c r="Q2" s="36" t="s">
        <v>81</v>
      </c>
      <c r="R2" s="36" t="s">
        <v>82</v>
      </c>
      <c r="S2" s="36"/>
      <c r="T2" s="55"/>
    </row>
    <row r="3" spans="3:20" x14ac:dyDescent="0.3">
      <c r="C3" s="44"/>
      <c r="D3" s="57" t="s">
        <v>177</v>
      </c>
      <c r="E3" s="45" t="s">
        <v>167</v>
      </c>
      <c r="F3" s="46" t="s">
        <v>168</v>
      </c>
      <c r="I3" s="44"/>
      <c r="J3" s="57" t="s">
        <v>177</v>
      </c>
      <c r="K3" s="45" t="s">
        <v>167</v>
      </c>
      <c r="L3" s="46" t="s">
        <v>168</v>
      </c>
      <c r="O3" s="54"/>
      <c r="P3" s="61" t="s">
        <v>83</v>
      </c>
      <c r="Q3" s="61"/>
      <c r="R3" s="61" t="s">
        <v>84</v>
      </c>
      <c r="S3" s="61" t="s">
        <v>85</v>
      </c>
      <c r="T3" s="62">
        <v>0.08</v>
      </c>
    </row>
    <row r="4" spans="3:20" x14ac:dyDescent="0.3">
      <c r="C4" s="44" t="str">
        <f>'October 20211005'!C43</f>
        <v>D-Asp</v>
      </c>
      <c r="D4" s="59">
        <f>'February 20210226'!D43</f>
        <v>0.35731497932406597</v>
      </c>
      <c r="E4" s="59">
        <f>'October 20211005'!D43</f>
        <v>0.46033012954593427</v>
      </c>
      <c r="F4" s="47">
        <f>'November 20211110'!D43</f>
        <v>0.48073166437700254</v>
      </c>
      <c r="G4" s="30"/>
      <c r="I4" s="44" t="str">
        <f>'October 20211005'!N43</f>
        <v>D-Asp</v>
      </c>
      <c r="J4" s="57" t="str">
        <f>'February 20210226'!O43</f>
        <v>0.357± 0.007</v>
      </c>
      <c r="K4" s="57" t="str">
        <f>'October 20211005'!O43</f>
        <v>0.460± 0.022</v>
      </c>
      <c r="L4" s="46" t="str">
        <f>'November 20211110'!O43</f>
        <v>0.481± 0.004</v>
      </c>
      <c r="O4" s="44" t="s">
        <v>13</v>
      </c>
      <c r="P4" s="57" t="str">
        <f>'November 20211110'!O43</f>
        <v>0.481± 0.004</v>
      </c>
      <c r="Q4" s="57" t="s">
        <v>86</v>
      </c>
      <c r="R4" s="57" t="s">
        <v>87</v>
      </c>
      <c r="S4" s="57" t="s">
        <v>88</v>
      </c>
      <c r="T4" s="46" t="s">
        <v>89</v>
      </c>
    </row>
    <row r="5" spans="3:20" x14ac:dyDescent="0.3">
      <c r="C5" s="44" t="str">
        <f>'October 20211005'!C44</f>
        <v>L-Asp</v>
      </c>
      <c r="D5" s="59">
        <f>'February 20210226'!D44</f>
        <v>0.86678026217423643</v>
      </c>
      <c r="E5" s="59">
        <f>'October 20211005'!D44</f>
        <v>0.67217998901163789</v>
      </c>
      <c r="F5" s="47">
        <f>'November 20211110'!D44</f>
        <v>0.77545619771640339</v>
      </c>
      <c r="G5" s="30"/>
      <c r="I5" s="44" t="str">
        <f>'October 20211005'!N44</f>
        <v>L-Asp</v>
      </c>
      <c r="J5" s="57" t="str">
        <f>'February 20210226'!O44</f>
        <v>0.867± 0.061</v>
      </c>
      <c r="K5" s="57" t="str">
        <f>'October 20211005'!O44</f>
        <v>0.672± 0.020</v>
      </c>
      <c r="L5" s="46" t="str">
        <f>'November 20211110'!O44</f>
        <v>0.775± 0.017</v>
      </c>
      <c r="O5" s="56" t="s">
        <v>14</v>
      </c>
      <c r="P5" s="63" t="str">
        <f>'November 20211110'!O44</f>
        <v>0.775± 0.017</v>
      </c>
      <c r="Q5" s="63" t="s">
        <v>90</v>
      </c>
      <c r="R5" s="63" t="s">
        <v>91</v>
      </c>
      <c r="S5" s="63" t="s">
        <v>92</v>
      </c>
      <c r="T5" s="64" t="s">
        <v>93</v>
      </c>
    </row>
    <row r="6" spans="3:20" x14ac:dyDescent="0.3">
      <c r="C6" s="44" t="str">
        <f>'October 20211005'!C45</f>
        <v>L-Glu</v>
      </c>
      <c r="D6" s="59">
        <f>'February 20210226'!D45</f>
        <v>75.469915674917019</v>
      </c>
      <c r="E6" s="59">
        <f>'October 20211005'!D45</f>
        <v>4.1601314175000157</v>
      </c>
      <c r="F6" s="47">
        <f>'November 20211110'!D45</f>
        <v>6.2405866519140192</v>
      </c>
      <c r="G6" s="30"/>
      <c r="I6" s="44" t="str">
        <f>'October 20211005'!N45</f>
        <v>L-Glu</v>
      </c>
      <c r="J6" s="57" t="str">
        <f>'February 20210226'!O45</f>
        <v>75.470± 76.110</v>
      </c>
      <c r="K6" s="57" t="str">
        <f>'October 20211005'!O45</f>
        <v>4.160± 0.027</v>
      </c>
      <c r="L6" s="46" t="str">
        <f>'November 20211110'!O45</f>
        <v>6.241± 0.877</v>
      </c>
      <c r="O6" s="56" t="s">
        <v>15</v>
      </c>
      <c r="P6" s="63" t="str">
        <f>'November 20211110'!O45</f>
        <v>6.241± 0.877</v>
      </c>
      <c r="Q6" s="63" t="s">
        <v>94</v>
      </c>
      <c r="R6" s="63" t="s">
        <v>95</v>
      </c>
      <c r="S6" s="63" t="s">
        <v>96</v>
      </c>
      <c r="T6" s="64" t="s">
        <v>97</v>
      </c>
    </row>
    <row r="7" spans="3:20" x14ac:dyDescent="0.3">
      <c r="C7" s="44" t="str">
        <f>'October 20211005'!C46</f>
        <v>D-Glu</v>
      </c>
      <c r="D7" s="59">
        <f>'February 20210226'!D46</f>
        <v>0.41930000859539823</v>
      </c>
      <c r="E7" s="59">
        <f>'October 20211005'!D46</f>
        <v>1.5289776800458201</v>
      </c>
      <c r="F7" s="47">
        <f>'November 20211110'!D46</f>
        <v>1.9642034370947261</v>
      </c>
      <c r="G7" s="30"/>
      <c r="I7" s="44" t="str">
        <f>'October 20211005'!N46</f>
        <v>D-Glu</v>
      </c>
      <c r="J7" s="57" t="str">
        <f>'February 20210226'!O46</f>
        <v>0.419± 0.039</v>
      </c>
      <c r="K7" s="57" t="str">
        <f>'October 20211005'!O46</f>
        <v>1.529± 0.031</v>
      </c>
      <c r="L7" s="46" t="str">
        <f>'November 20211110'!O46</f>
        <v>1.964± 0.170</v>
      </c>
      <c r="O7" s="44" t="s">
        <v>16</v>
      </c>
      <c r="P7" s="57" t="str">
        <f>'November 20211110'!O46</f>
        <v>1.964± 0.170</v>
      </c>
      <c r="Q7" s="57" t="s">
        <v>98</v>
      </c>
      <c r="R7" s="57" t="s">
        <v>99</v>
      </c>
      <c r="S7" s="57" t="s">
        <v>100</v>
      </c>
      <c r="T7" s="46" t="s">
        <v>101</v>
      </c>
    </row>
    <row r="8" spans="3:20" x14ac:dyDescent="0.3">
      <c r="C8" s="44" t="str">
        <f>'October 20211005'!C47</f>
        <v>D-Ser</v>
      </c>
      <c r="D8" s="59">
        <f>'February 20210226'!D47</f>
        <v>0.11365860787231752</v>
      </c>
      <c r="E8" s="59">
        <f>'October 20211005'!D47</f>
        <v>0.22577700568744941</v>
      </c>
      <c r="F8" s="47">
        <f>'November 20211110'!D47</f>
        <v>4.2055025653204264E-2</v>
      </c>
      <c r="G8" s="30"/>
      <c r="I8" s="44" t="str">
        <f>'October 20211005'!N47</f>
        <v>D-Ser</v>
      </c>
      <c r="J8" s="57" t="str">
        <f>'February 20210226'!O47</f>
        <v>0.114± 0.006</v>
      </c>
      <c r="K8" s="57" t="str">
        <f>'October 20211005'!O47</f>
        <v>0.226± 0.071</v>
      </c>
      <c r="L8" s="46" t="str">
        <f>'November 20211110'!O47</f>
        <v>0.042± 0.021</v>
      </c>
      <c r="O8" s="44" t="s">
        <v>17</v>
      </c>
      <c r="P8" s="57" t="str">
        <f>'November 20211110'!O47</f>
        <v>0.042± 0.021</v>
      </c>
      <c r="Q8" s="57" t="s">
        <v>102</v>
      </c>
      <c r="R8" s="57" t="s">
        <v>103</v>
      </c>
      <c r="S8" s="57" t="s">
        <v>104</v>
      </c>
      <c r="T8" s="46" t="s">
        <v>105</v>
      </c>
    </row>
    <row r="9" spans="3:20" x14ac:dyDescent="0.3">
      <c r="C9" s="44" t="str">
        <f>'October 20211005'!C48</f>
        <v>L-Ser</v>
      </c>
      <c r="D9" s="59">
        <f>'February 20210226'!D48</f>
        <v>0.43134410632456693</v>
      </c>
      <c r="E9" s="59">
        <f>'October 20211005'!D48</f>
        <v>0.14795010201297568</v>
      </c>
      <c r="F9" s="47">
        <f>'November 20211110'!D48</f>
        <v>0.30621812040226071</v>
      </c>
      <c r="G9" s="30"/>
      <c r="I9" s="44" t="str">
        <f>'October 20211005'!N48</f>
        <v>L-Ser</v>
      </c>
      <c r="J9" s="57" t="str">
        <f>'February 20210226'!O48</f>
        <v>0.431± 0.073</v>
      </c>
      <c r="K9" s="57" t="str">
        <f>'October 20211005'!O48</f>
        <v>0.148± 0.027</v>
      </c>
      <c r="L9" s="46" t="str">
        <f>'November 20211110'!O48</f>
        <v>0.306± 0.029</v>
      </c>
      <c r="O9" s="44" t="s">
        <v>18</v>
      </c>
      <c r="P9" s="57" t="str">
        <f>'November 20211110'!O48</f>
        <v>0.306± 0.029</v>
      </c>
      <c r="Q9" s="57" t="s">
        <v>106</v>
      </c>
      <c r="R9" s="57" t="s">
        <v>107</v>
      </c>
      <c r="S9" s="57" t="s">
        <v>108</v>
      </c>
      <c r="T9" s="46" t="s">
        <v>109</v>
      </c>
    </row>
    <row r="10" spans="3:20" x14ac:dyDescent="0.3">
      <c r="C10" s="44" t="str">
        <f>'October 20211005'!C49</f>
        <v>Gly</v>
      </c>
      <c r="D10" s="59">
        <f>'February 20210226'!D49</f>
        <v>107.5095493620027</v>
      </c>
      <c r="E10" s="59">
        <f>'October 20211005'!D49</f>
        <v>29.360287015860838</v>
      </c>
      <c r="F10" s="47">
        <f>'November 20211110'!D49</f>
        <v>25.299761031939124</v>
      </c>
      <c r="G10" s="30"/>
      <c r="I10" s="44" t="str">
        <f>'October 20211005'!N49</f>
        <v>Gly</v>
      </c>
      <c r="J10" s="57" t="str">
        <f>'February 20210226'!O49</f>
        <v>107.510± 52.155</v>
      </c>
      <c r="K10" s="57" t="str">
        <f>'October 20211005'!O49</f>
        <v>29.360± 1.422</v>
      </c>
      <c r="L10" s="46" t="str">
        <f>'November 20211110'!O49</f>
        <v>25.300± 6.017</v>
      </c>
      <c r="O10" s="56" t="s">
        <v>21</v>
      </c>
      <c r="P10" s="63" t="str">
        <f>'November 20211110'!O49</f>
        <v>25.300± 6.017</v>
      </c>
      <c r="Q10" s="63" t="s">
        <v>110</v>
      </c>
      <c r="R10" s="63" t="s">
        <v>111</v>
      </c>
      <c r="S10" s="63" t="s">
        <v>112</v>
      </c>
      <c r="T10" s="64" t="s">
        <v>113</v>
      </c>
    </row>
    <row r="11" spans="3:20" x14ac:dyDescent="0.3">
      <c r="C11" s="44" t="str">
        <f>'October 20211005'!C50</f>
        <v>b-Ala</v>
      </c>
      <c r="D11" s="59">
        <f>'February 20210226'!D50</f>
        <v>0.77223166126510312</v>
      </c>
      <c r="E11" s="59">
        <f>'October 20211005'!D50</f>
        <v>9.9492084790479467</v>
      </c>
      <c r="F11" s="47">
        <f>'November 20211110'!D50</f>
        <v>9.1275977252425253</v>
      </c>
      <c r="G11" s="30"/>
      <c r="I11" s="44" t="str">
        <f>'October 20211005'!N50</f>
        <v>b-Ala</v>
      </c>
      <c r="J11" s="57" t="str">
        <f>'February 20210226'!O50</f>
        <v>0.772± 0.191</v>
      </c>
      <c r="K11" s="57" t="str">
        <f>'October 20211005'!O50</f>
        <v>9.949± 0.348</v>
      </c>
      <c r="L11" s="46" t="str">
        <f>'November 20211110'!O50</f>
        <v>9.128± 0.280</v>
      </c>
      <c r="O11" s="44" t="s">
        <v>22</v>
      </c>
      <c r="P11" s="57" t="str">
        <f>'November 20211110'!O50</f>
        <v>9.128± 0.280</v>
      </c>
      <c r="Q11" s="57" t="s">
        <v>114</v>
      </c>
      <c r="R11" s="57" t="s">
        <v>115</v>
      </c>
      <c r="S11" s="57" t="s">
        <v>116</v>
      </c>
      <c r="T11" s="46" t="s">
        <v>117</v>
      </c>
    </row>
    <row r="12" spans="3:20" x14ac:dyDescent="0.3">
      <c r="C12" s="44" t="str">
        <f>'October 20211005'!C51</f>
        <v>g-ABA</v>
      </c>
      <c r="D12" s="59">
        <f>'February 20210226'!D51</f>
        <v>0.67484866482895534</v>
      </c>
      <c r="E12" s="59">
        <f>'October 20211005'!D51</f>
        <v>6.8400787288507274</v>
      </c>
      <c r="F12" s="47">
        <f>'November 20211110'!D51</f>
        <v>5.4117060621932156</v>
      </c>
      <c r="G12" s="30"/>
      <c r="I12" s="44" t="str">
        <f>'October 20211005'!N51</f>
        <v>g-ABA</v>
      </c>
      <c r="J12" s="57" t="str">
        <f>'February 20210226'!O51</f>
        <v>0.675± 0.283</v>
      </c>
      <c r="K12" s="57" t="str">
        <f>'October 20211005'!O51</f>
        <v>6.840± 0.140</v>
      </c>
      <c r="L12" s="46" t="str">
        <f>'November 20211110'!O51</f>
        <v>5.412± 0.437</v>
      </c>
      <c r="O12" s="44" t="s">
        <v>23</v>
      </c>
      <c r="P12" s="57" t="str">
        <f>'November 20211110'!O51</f>
        <v>5.412± 0.437</v>
      </c>
      <c r="Q12" s="57" t="s">
        <v>118</v>
      </c>
      <c r="R12" s="57" t="s">
        <v>119</v>
      </c>
      <c r="S12" s="57" t="s">
        <v>120</v>
      </c>
      <c r="T12" s="46" t="s">
        <v>121</v>
      </c>
    </row>
    <row r="13" spans="3:20" x14ac:dyDescent="0.3">
      <c r="C13" s="44" t="str">
        <f>'October 20211005'!C52</f>
        <v>D-Ala</v>
      </c>
      <c r="D13" s="59">
        <f>'February 20210226'!D52</f>
        <v>0.50978429690875326</v>
      </c>
      <c r="E13" s="59">
        <f>'October 20211005'!D52</f>
        <v>2.257667963273065</v>
      </c>
      <c r="F13" s="47">
        <f>'November 20211110'!D52</f>
        <v>2.7250126834509465</v>
      </c>
      <c r="G13" s="30"/>
      <c r="I13" s="44" t="str">
        <f>'October 20211005'!N52</f>
        <v>D-Ala</v>
      </c>
      <c r="J13" s="57" t="str">
        <f>'February 20210226'!O52</f>
        <v>0.510± 0.081</v>
      </c>
      <c r="K13" s="57" t="str">
        <f>'October 20211005'!O52</f>
        <v>2.258± 0.079</v>
      </c>
      <c r="L13" s="46" t="str">
        <f>'November 20211110'!O52</f>
        <v>2.725± 0.202</v>
      </c>
      <c r="O13" s="56" t="s">
        <v>24</v>
      </c>
      <c r="P13" s="63" t="str">
        <f>'November 20211110'!O52</f>
        <v>2.725± 0.202</v>
      </c>
      <c r="Q13" s="63" t="s">
        <v>122</v>
      </c>
      <c r="R13" s="63" t="s">
        <v>123</v>
      </c>
      <c r="S13" s="63" t="s">
        <v>124</v>
      </c>
      <c r="T13" s="64" t="s">
        <v>125</v>
      </c>
    </row>
    <row r="14" spans="3:20" x14ac:dyDescent="0.3">
      <c r="C14" s="44" t="str">
        <f>'October 20211005'!C53</f>
        <v>L-Ala</v>
      </c>
      <c r="D14" s="59">
        <f>'February 20210226'!D53</f>
        <v>0.90285785158884535</v>
      </c>
      <c r="E14" s="59">
        <f>'October 20211005'!D53</f>
        <v>2.5531495587570721</v>
      </c>
      <c r="F14" s="47">
        <f>'November 20211110'!D53</f>
        <v>2.9670605281797577</v>
      </c>
      <c r="G14" s="30"/>
      <c r="I14" s="44" t="str">
        <f>'October 20211005'!N53</f>
        <v>L-Ala</v>
      </c>
      <c r="J14" s="57" t="str">
        <f>'February 20210226'!O53</f>
        <v>0.903± 0.183</v>
      </c>
      <c r="K14" s="57" t="str">
        <f>'October 20211005'!O53</f>
        <v>2.553± 0.071</v>
      </c>
      <c r="L14" s="46" t="str">
        <f>'November 20211110'!O53</f>
        <v>2.967± 0.200</v>
      </c>
      <c r="O14" s="56" t="s">
        <v>25</v>
      </c>
      <c r="P14" s="63" t="str">
        <f>'November 20211110'!O53</f>
        <v>2.967± 0.200</v>
      </c>
      <c r="Q14" s="63" t="s">
        <v>126</v>
      </c>
      <c r="R14" s="63" t="s">
        <v>127</v>
      </c>
      <c r="S14" s="63" t="s">
        <v>128</v>
      </c>
      <c r="T14" s="64" t="s">
        <v>129</v>
      </c>
    </row>
    <row r="15" spans="3:20" x14ac:dyDescent="0.3">
      <c r="C15" s="44" t="str">
        <f>'October 20211005'!C54</f>
        <v>D-b-ABA</v>
      </c>
      <c r="D15" s="59">
        <f>'February 20210226'!D54</f>
        <v>0.10661026382793747</v>
      </c>
      <c r="E15" s="59">
        <f>'October 20211005'!D54</f>
        <v>3.3751144635251826</v>
      </c>
      <c r="F15" s="47">
        <f>'November 20211110'!D54</f>
        <v>4.0761569924140941</v>
      </c>
      <c r="G15" s="30"/>
      <c r="I15" s="44" t="str">
        <f>'October 20211005'!N54</f>
        <v>D-b-ABA</v>
      </c>
      <c r="J15" s="57" t="str">
        <f>'February 20210226'!O54</f>
        <v>0.107± 0.024</v>
      </c>
      <c r="K15" s="57" t="str">
        <f>'October 20211005'!O54</f>
        <v>3.375± 0.435</v>
      </c>
      <c r="L15" s="46" t="str">
        <f>'November 20211110'!O54</f>
        <v>4.076± 0.315</v>
      </c>
      <c r="O15" s="44" t="s">
        <v>26</v>
      </c>
      <c r="P15" s="57" t="str">
        <f>'November 20211110'!O54</f>
        <v>4.076± 0.315</v>
      </c>
      <c r="Q15" s="57" t="s">
        <v>130</v>
      </c>
      <c r="R15" s="57" t="s">
        <v>131</v>
      </c>
      <c r="S15" s="57" t="s">
        <v>132</v>
      </c>
      <c r="T15" s="46" t="s">
        <v>133</v>
      </c>
    </row>
    <row r="16" spans="3:20" x14ac:dyDescent="0.3">
      <c r="C16" s="44" t="str">
        <f>'October 20211005'!C55</f>
        <v>L-b-ABA</v>
      </c>
      <c r="D16" s="59">
        <f>'February 20210226'!D55</f>
        <v>5.6327664586857749E-2</v>
      </c>
      <c r="E16" s="59">
        <f>'October 20211005'!D55</f>
        <v>2.9217482778050141</v>
      </c>
      <c r="F16" s="47">
        <f>'November 20211110'!D55</f>
        <v>2.9892358368308631</v>
      </c>
      <c r="G16" s="30"/>
      <c r="I16" s="44" t="str">
        <f>'October 20211005'!N55</f>
        <v>L-b-ABA</v>
      </c>
      <c r="J16" s="57" t="str">
        <f>'February 20210226'!O55</f>
        <v>0.056± 0.006</v>
      </c>
      <c r="K16" s="57" t="str">
        <f>'October 20211005'!O55</f>
        <v>2.922± 0.171</v>
      </c>
      <c r="L16" s="46" t="str">
        <f>'November 20211110'!O55</f>
        <v>2.989± 0.115</v>
      </c>
      <c r="O16" s="44" t="s">
        <v>27</v>
      </c>
      <c r="P16" s="57" t="str">
        <f>'November 20211110'!O55</f>
        <v>2.989± 0.115</v>
      </c>
      <c r="Q16" s="57" t="s">
        <v>134</v>
      </c>
      <c r="R16" s="57" t="s">
        <v>135</v>
      </c>
      <c r="S16" s="57" t="s">
        <v>136</v>
      </c>
      <c r="T16" s="46" t="s">
        <v>137</v>
      </c>
    </row>
    <row r="17" spans="3:20" x14ac:dyDescent="0.3">
      <c r="C17" s="44" t="str">
        <f>'October 20211005'!C56</f>
        <v>a-AIB</v>
      </c>
      <c r="D17" s="59">
        <f>'February 20210226'!D56</f>
        <v>0.54114920988613247</v>
      </c>
      <c r="E17" s="59">
        <f>'October 20211005'!D56</f>
        <v>8.5646125667612321</v>
      </c>
      <c r="F17" s="47">
        <f>'November 20211110'!D56</f>
        <v>11.978130919530384</v>
      </c>
      <c r="G17" s="30"/>
      <c r="I17" s="44" t="str">
        <f>'October 20211005'!N56</f>
        <v>a-AIB</v>
      </c>
      <c r="J17" s="57" t="str">
        <f>'February 20210226'!O56</f>
        <v>0.541± 0.053</v>
      </c>
      <c r="K17" s="57" t="str">
        <f>'October 20211005'!O56</f>
        <v>8.565± 0.899</v>
      </c>
      <c r="L17" s="46" t="str">
        <f>'November 20211110'!O56</f>
        <v>11.978± 0.362</v>
      </c>
      <c r="O17" s="44" t="s">
        <v>28</v>
      </c>
      <c r="P17" s="57" t="str">
        <f>'November 20211110'!O56</f>
        <v>11.978± 0.362</v>
      </c>
      <c r="Q17" s="57" t="s">
        <v>138</v>
      </c>
      <c r="R17" s="57" t="s">
        <v>139</v>
      </c>
      <c r="S17" s="57" t="s">
        <v>140</v>
      </c>
      <c r="T17" s="46" t="s">
        <v>141</v>
      </c>
    </row>
    <row r="18" spans="3:20" x14ac:dyDescent="0.3">
      <c r="C18" s="44" t="str">
        <f>'October 20211005'!C57</f>
        <v>D,L-a-ABA</v>
      </c>
      <c r="D18" s="59">
        <f>'February 20210226'!D57</f>
        <v>0.23316252870201334</v>
      </c>
      <c r="E18" s="59">
        <f>'October 20211005'!D57</f>
        <v>1.4535908572522398</v>
      </c>
      <c r="F18" s="47">
        <f>'November 20211110'!D57</f>
        <v>1.6589021664956725</v>
      </c>
      <c r="G18" s="30"/>
      <c r="I18" s="44" t="str">
        <f>'October 20211005'!N57</f>
        <v>D,L-a-ABA</v>
      </c>
      <c r="J18" s="57" t="str">
        <f>'February 20210226'!O57</f>
        <v>0.233± 0.055</v>
      </c>
      <c r="K18" s="57" t="str">
        <f>'October 20211005'!O57</f>
        <v>1.454± 0.064</v>
      </c>
      <c r="L18" s="46" t="str">
        <f>'November 20211110'!O57</f>
        <v>1.659± 0.137</v>
      </c>
      <c r="O18" s="44" t="s">
        <v>29</v>
      </c>
      <c r="P18" s="57" t="str">
        <f>'November 20211110'!O57</f>
        <v>1.659± 0.137</v>
      </c>
      <c r="Q18" s="57" t="s">
        <v>142</v>
      </c>
      <c r="R18" s="57" t="s">
        <v>143</v>
      </c>
      <c r="S18" s="57" t="s">
        <v>144</v>
      </c>
      <c r="T18" s="46" t="s">
        <v>145</v>
      </c>
    </row>
    <row r="19" spans="3:20" x14ac:dyDescent="0.3">
      <c r="C19" s="44" t="str">
        <f>'October 20211005'!C58</f>
        <v>D-Ival</v>
      </c>
      <c r="D19" s="59" t="e">
        <f>'February 20210226'!D58</f>
        <v>#DIV/0!</v>
      </c>
      <c r="E19" s="59">
        <f>'October 20211005'!D58</f>
        <v>5.7696828455261704</v>
      </c>
      <c r="F19" s="47">
        <f>'November 20211110'!D58</f>
        <v>9.9814400614398178</v>
      </c>
      <c r="G19" s="30"/>
      <c r="I19" s="44" t="str">
        <f>'October 20211005'!N58</f>
        <v>D-Ival</v>
      </c>
      <c r="J19" s="57" t="e">
        <f>'February 20210226'!O58</f>
        <v>#DIV/0!</v>
      </c>
      <c r="K19" s="57" t="str">
        <f>'October 20211005'!O58</f>
        <v>5.770± 0.528</v>
      </c>
      <c r="L19" s="46" t="str">
        <f>'November 20211110'!O58</f>
        <v>9.981± 1.319</v>
      </c>
      <c r="O19" s="44" t="s">
        <v>30</v>
      </c>
      <c r="P19" s="57" t="str">
        <f>'November 20211110'!O58</f>
        <v>9.981± 1.319</v>
      </c>
      <c r="Q19" s="57" t="s">
        <v>146</v>
      </c>
      <c r="R19" s="57" t="s">
        <v>147</v>
      </c>
      <c r="S19" s="57" t="s">
        <v>148</v>
      </c>
      <c r="T19" s="46" t="s">
        <v>149</v>
      </c>
    </row>
    <row r="20" spans="3:20" x14ac:dyDescent="0.3">
      <c r="C20" s="44" t="str">
        <f>'October 20211005'!C59</f>
        <v>L-Ival</v>
      </c>
      <c r="D20" s="59" t="e">
        <f>'February 20210226'!D59</f>
        <v>#DIV/0!</v>
      </c>
      <c r="E20" s="59">
        <f>'October 20211005'!D59</f>
        <v>6.0483884640011638</v>
      </c>
      <c r="F20" s="47">
        <f>'November 20211110'!D59</f>
        <v>9.6589936196413841</v>
      </c>
      <c r="G20" s="30"/>
      <c r="I20" s="44" t="str">
        <f>'October 20211005'!N59</f>
        <v>L-Ival</v>
      </c>
      <c r="J20" s="57" t="e">
        <f>'February 20210226'!O59</f>
        <v>#DIV/0!</v>
      </c>
      <c r="K20" s="57" t="str">
        <f>'October 20211005'!O59</f>
        <v>6.048± 0.593</v>
      </c>
      <c r="L20" s="46" t="str">
        <f>'November 20211110'!O59</f>
        <v>9.659± 1.374</v>
      </c>
      <c r="O20" s="44" t="s">
        <v>31</v>
      </c>
      <c r="P20" s="57" t="str">
        <f>'November 20211110'!O59</f>
        <v>9.659± 1.374</v>
      </c>
      <c r="Q20" s="57" t="s">
        <v>150</v>
      </c>
      <c r="R20" s="57" t="s">
        <v>151</v>
      </c>
      <c r="S20" s="57" t="s">
        <v>152</v>
      </c>
      <c r="T20" s="46" t="s">
        <v>153</v>
      </c>
    </row>
    <row r="21" spans="3:20" x14ac:dyDescent="0.3">
      <c r="C21" s="44" t="str">
        <f>'October 20211005'!C60</f>
        <v>EACA</v>
      </c>
      <c r="D21" s="59" t="e">
        <f>'February 20210226'!D60</f>
        <v>#DIV/0!</v>
      </c>
      <c r="E21" s="59">
        <f>'October 20211005'!D60</f>
        <v>2.1165453986887575</v>
      </c>
      <c r="F21" s="47" t="e">
        <f>'November 20211110'!D60</f>
        <v>#DIV/0!</v>
      </c>
      <c r="G21" s="30"/>
      <c r="I21" s="44" t="str">
        <f>'October 20211005'!N60</f>
        <v>EACA</v>
      </c>
      <c r="J21" s="57" t="e">
        <f>'February 20210226'!O60</f>
        <v>#DIV/0!</v>
      </c>
      <c r="K21" s="57" t="str">
        <f>'October 20211005'!O60</f>
        <v>2.117± 0.858</v>
      </c>
      <c r="L21" s="46" t="e">
        <f>'November 20211110'!O60</f>
        <v>#DIV/0!</v>
      </c>
      <c r="O21" s="44" t="s">
        <v>32</v>
      </c>
      <c r="P21" s="57" t="e">
        <f>'November 20211110'!O60</f>
        <v>#DIV/0!</v>
      </c>
      <c r="Q21" s="57" t="s">
        <v>154</v>
      </c>
      <c r="R21" s="57" t="s">
        <v>155</v>
      </c>
      <c r="S21" s="57" t="s">
        <v>156</v>
      </c>
      <c r="T21" s="46"/>
    </row>
    <row r="22" spans="3:20" x14ac:dyDescent="0.3">
      <c r="C22" s="44" t="str">
        <f>'October 20211005'!C61</f>
        <v>L-Val</v>
      </c>
      <c r="D22" s="59">
        <f>'February 20210226'!D61</f>
        <v>28.438821607074207</v>
      </c>
      <c r="E22" s="59">
        <f>'October 20211005'!D61</f>
        <v>0.60668575579804962</v>
      </c>
      <c r="F22" s="47">
        <f>'November 20211110'!D61</f>
        <v>1.2126257175767929</v>
      </c>
      <c r="G22" s="30"/>
      <c r="I22" s="44" t="str">
        <f>'October 20211005'!N61</f>
        <v>L-Val</v>
      </c>
      <c r="J22" s="57" t="str">
        <f>'February 20210226'!O61</f>
        <v>28.439± 13.718</v>
      </c>
      <c r="K22" s="57" t="str">
        <f>'October 20211005'!O61</f>
        <v>0.607± 0.104</v>
      </c>
      <c r="L22" s="46" t="str">
        <f>'November 20211110'!O61</f>
        <v>1.213± 0.235</v>
      </c>
      <c r="O22" s="44" t="s">
        <v>33</v>
      </c>
      <c r="P22" s="57" t="str">
        <f>'November 20211110'!O61</f>
        <v>1.213± 0.235</v>
      </c>
      <c r="Q22" s="57" t="s">
        <v>157</v>
      </c>
      <c r="R22" s="57" t="s">
        <v>158</v>
      </c>
      <c r="S22" s="57" t="s">
        <v>159</v>
      </c>
      <c r="T22" s="46"/>
    </row>
    <row r="23" spans="3:20" ht="15" thickBot="1" x14ac:dyDescent="0.35">
      <c r="C23" s="48" t="str">
        <f>'October 20211005'!C62</f>
        <v>D-Val</v>
      </c>
      <c r="D23" s="60">
        <f>'February 20210226'!D62</f>
        <v>6.1634643807271656</v>
      </c>
      <c r="E23" s="60">
        <f>'October 20211005'!D62</f>
        <v>0.42755959464315274</v>
      </c>
      <c r="F23" s="49">
        <f>'November 20211110'!D62</f>
        <v>0.55510779091046258</v>
      </c>
      <c r="G23" s="30"/>
      <c r="I23" s="48" t="str">
        <f>'October 20211005'!N62</f>
        <v>D-Val</v>
      </c>
      <c r="J23" s="58" t="str">
        <f>'February 20210226'!O62</f>
        <v>6.163± 2.976</v>
      </c>
      <c r="K23" s="58" t="str">
        <f>'October 20211005'!O62</f>
        <v>0.428± 0.072</v>
      </c>
      <c r="L23" s="50" t="str">
        <f>'November 20211110'!O62</f>
        <v>0.555± 0.104</v>
      </c>
      <c r="O23" s="48" t="s">
        <v>34</v>
      </c>
      <c r="P23" s="58" t="str">
        <f>'November 20211110'!O62</f>
        <v>0.555± 0.104</v>
      </c>
      <c r="Q23" s="58" t="s">
        <v>160</v>
      </c>
      <c r="R23" s="58" t="s">
        <v>161</v>
      </c>
      <c r="S23" s="58" t="s">
        <v>162</v>
      </c>
      <c r="T23" s="50"/>
    </row>
  </sheetData>
  <mergeCells count="2">
    <mergeCell ref="C2:F2"/>
    <mergeCell ref="I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February 20210226</vt:lpstr>
      <vt:lpstr>October 20211005</vt:lpstr>
      <vt:lpstr>November 20211110</vt:lpstr>
      <vt:lpstr>Summary of Murchison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hmclain</dc:creator>
  <cp:lastModifiedBy>hmclain</cp:lastModifiedBy>
  <dcterms:created xsi:type="dcterms:W3CDTF">2022-03-18T19:03:04Z</dcterms:created>
  <dcterms:modified xsi:type="dcterms:W3CDTF">2022-03-18T20:51:25Z</dcterms:modified>
</cp:coreProperties>
</file>