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" sheetId="1" r:id="rId4"/>
    <sheet state="visible" name="Experiment" sheetId="2" r:id="rId5"/>
  </sheets>
  <definedNames/>
  <calcPr/>
</workbook>
</file>

<file path=xl/sharedStrings.xml><?xml version="1.0" encoding="utf-8"?>
<sst xmlns="http://schemas.openxmlformats.org/spreadsheetml/2006/main" count="146" uniqueCount="81">
  <si>
    <t>Date</t>
  </si>
  <si>
    <t>Pageviews</t>
  </si>
  <si>
    <t>Clicks</t>
  </si>
  <si>
    <t>Enrollments</t>
  </si>
  <si>
    <t>Payments</t>
  </si>
  <si>
    <t>gross conversiion_ctl</t>
  </si>
  <si>
    <t>gross_conversion_exp</t>
  </si>
  <si>
    <t>sign</t>
  </si>
  <si>
    <t>net conversion_ctrl</t>
  </si>
  <si>
    <t>net_conversion_exp</t>
  </si>
  <si>
    <t>Sat, Oct 11</t>
  </si>
  <si>
    <t>pageviews</t>
  </si>
  <si>
    <t>Sun, Oct 12</t>
  </si>
  <si>
    <t>p_hat</t>
  </si>
  <si>
    <t>expected</t>
  </si>
  <si>
    <t>observed</t>
  </si>
  <si>
    <t>Mon, Oct 13</t>
  </si>
  <si>
    <t>z</t>
  </si>
  <si>
    <t>95% CI</t>
  </si>
  <si>
    <t>Tue, Oct 14</t>
  </si>
  <si>
    <t>n</t>
  </si>
  <si>
    <t>control</t>
  </si>
  <si>
    <t>experiment</t>
  </si>
  <si>
    <t>Wed, Oct 15</t>
  </si>
  <si>
    <t>moe</t>
  </si>
  <si>
    <t>Thu, Oct 16</t>
  </si>
  <si>
    <t>ci</t>
  </si>
  <si>
    <t>Fri, Oct 17</t>
  </si>
  <si>
    <t>CI = p_hat +- Z*sqrt(p_hat*(1-p_hat)/n)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</si>
  <si>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</si>
  <si>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</si>
  <si>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</si>
  <si>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</si>
  <si>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</si>
  <si>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</si>
  <si>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</si>
  <si>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</si>
  <si>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CTP</t>
  </si>
  <si>
    <t>Sun, Oct 26</t>
  </si>
  <si>
    <t>p_pooled</t>
  </si>
  <si>
    <t>Mon, Oct 27</t>
  </si>
  <si>
    <t>Tue, Oct 28</t>
  </si>
  <si>
    <t>se</t>
  </si>
  <si>
    <t>se = sqrt(p_pooled * ( 1 - p_pooled)*(1/n_c + 1/n_t))</t>
  </si>
  <si>
    <t>Wed, Oct 29</t>
  </si>
  <si>
    <t>Thu, Oct 30</t>
  </si>
  <si>
    <t>p_control</t>
  </si>
  <si>
    <t>Fri, Oct 31</t>
  </si>
  <si>
    <t>p_experiment</t>
  </si>
  <si>
    <t>Sat, Nov 1</t>
  </si>
  <si>
    <t>d</t>
  </si>
  <si>
    <t>Sun, Nov 2</t>
  </si>
  <si>
    <t xml:space="preserve">ci </t>
  </si>
  <si>
    <t>ci = d +- z*se</t>
  </si>
  <si>
    <t>Mon, Nov 3</t>
  </si>
  <si>
    <t>Tue, Nov 4</t>
  </si>
  <si>
    <t># of + sign</t>
  </si>
  <si>
    <t>Wed, Nov 5</t>
  </si>
  <si>
    <t># of - sign</t>
  </si>
  <si>
    <t>Thu, Nov 6</t>
  </si>
  <si>
    <t xml:space="preserve">two-tail p_value 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</si>
  <si>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</si>
  <si>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</si>
  <si>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</si>
  <si>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</si>
  <si>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</si>
  <si>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</si>
  <si>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</si>
  <si>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</si>
  <si>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</si>
  <si>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Gross Conversion</t>
  </si>
  <si>
    <t>Sun, Nov 16</t>
  </si>
  <si>
    <t># of enrollment</t>
  </si>
  <si>
    <t># of clicks</t>
  </si>
  <si>
    <t>gc_ctl</t>
  </si>
  <si>
    <t>sd_pooled</t>
  </si>
  <si>
    <t>.``</t>
  </si>
  <si>
    <t>Net Conversion</t>
  </si>
  <si>
    <t># of payment</t>
  </si>
  <si>
    <t># of click</t>
  </si>
  <si>
    <t>p_c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</si>
</sst>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7</v>
      </c>
    </row>
    <row r="2" ht="15.75" customHeight="1">
      <c r="A2" s="1" t="s">
        <v>10</v>
      </c>
      <c r="B2" s="3">
        <v>7723.0</v>
      </c>
      <c r="C2" s="3">
        <v>687.0</v>
      </c>
      <c r="D2" s="3">
        <v>134.0</v>
      </c>
      <c r="E2" s="3">
        <v>70.0</v>
      </c>
      <c r="F2" s="2">
        <f t="shared" ref="F2:F24" si="1">if(and(D2&gt; 0, E2&gt;0), 1,0)</f>
        <v>1</v>
      </c>
      <c r="G2" s="4" t="s">
        <v>11</v>
      </c>
      <c r="L2" s="5">
        <f t="shared" ref="L2:L24" si="2">D2/C2</f>
        <v>0.1950509461</v>
      </c>
      <c r="M2" s="5">
        <f>Experiment!D2/Experiment!C2</f>
        <v>0.1530612245</v>
      </c>
      <c r="N2" s="5" t="str">
        <f t="shared" ref="N2:N24" si="3">IF(M2-L2 &gt; 0, "+", IF(M2 - L2 &lt; 0, "-", 0))</f>
        <v>-</v>
      </c>
      <c r="O2" s="5">
        <f t="shared" ref="O2:O24" si="4">E2/C2</f>
        <v>0.1018922853</v>
      </c>
      <c r="P2" s="5">
        <f>Experiment!E2/Experiment!C2</f>
        <v>0.04956268222</v>
      </c>
      <c r="Q2" s="5" t="str">
        <f t="shared" ref="Q2:Q24" si="5">IF(P2-O2 &gt; 0, "+", IF(P2 -O2 &lt; 0, "-", 0))</f>
        <v>-</v>
      </c>
    </row>
    <row r="3" ht="15.75" customHeight="1">
      <c r="A3" s="1" t="s">
        <v>12</v>
      </c>
      <c r="B3" s="3">
        <v>9102.0</v>
      </c>
      <c r="C3" s="3">
        <v>779.0</v>
      </c>
      <c r="D3" s="3">
        <v>147.0</v>
      </c>
      <c r="E3" s="3">
        <v>70.0</v>
      </c>
      <c r="F3" s="2">
        <f t="shared" si="1"/>
        <v>1</v>
      </c>
      <c r="G3" s="2" t="s">
        <v>13</v>
      </c>
      <c r="H3" s="2">
        <v>0.5</v>
      </c>
      <c r="I3" s="2" t="s">
        <v>14</v>
      </c>
      <c r="J3" s="5">
        <f>H5/(H5+J5)</f>
        <v>0.5006396669</v>
      </c>
      <c r="K3" s="2" t="s">
        <v>15</v>
      </c>
      <c r="L3" s="5">
        <f t="shared" si="2"/>
        <v>0.188703466</v>
      </c>
      <c r="M3" s="5">
        <f>Experiment!D3/Experiment!C3</f>
        <v>0.1477707006</v>
      </c>
      <c r="N3" s="5" t="str">
        <f t="shared" si="3"/>
        <v>-</v>
      </c>
      <c r="O3" s="5">
        <f t="shared" si="4"/>
        <v>0.08985879332</v>
      </c>
      <c r="P3" s="5">
        <f>Experiment!E3/Experiment!C3</f>
        <v>0.1159235669</v>
      </c>
      <c r="Q3" s="5" t="str">
        <f t="shared" si="5"/>
        <v>+</v>
      </c>
    </row>
    <row r="4" ht="15.75" customHeight="1">
      <c r="A4" s="1" t="s">
        <v>16</v>
      </c>
      <c r="B4" s="3">
        <v>10511.0</v>
      </c>
      <c r="C4" s="3">
        <v>909.0</v>
      </c>
      <c r="D4" s="3">
        <v>167.0</v>
      </c>
      <c r="E4" s="3">
        <v>95.0</v>
      </c>
      <c r="F4" s="2">
        <f t="shared" si="1"/>
        <v>1</v>
      </c>
      <c r="G4" s="2" t="s">
        <v>17</v>
      </c>
      <c r="H4" s="2">
        <v>1.96</v>
      </c>
      <c r="I4" s="2" t="s">
        <v>18</v>
      </c>
      <c r="L4" s="5">
        <f t="shared" si="2"/>
        <v>0.1837183718</v>
      </c>
      <c r="M4" s="5">
        <f>Experiment!D4/Experiment!C4</f>
        <v>0.1640271493</v>
      </c>
      <c r="N4" s="5" t="str">
        <f t="shared" si="3"/>
        <v>-</v>
      </c>
      <c r="O4" s="5">
        <f t="shared" si="4"/>
        <v>0.104510451</v>
      </c>
      <c r="P4" s="5">
        <f>Experiment!E4/Experiment!C4</f>
        <v>0.08936651584</v>
      </c>
      <c r="Q4" s="5" t="str">
        <f t="shared" si="5"/>
        <v>-</v>
      </c>
    </row>
    <row r="5" ht="15.75" customHeight="1">
      <c r="A5" s="1" t="s">
        <v>19</v>
      </c>
      <c r="B5" s="3">
        <v>9871.0</v>
      </c>
      <c r="C5" s="3">
        <v>836.0</v>
      </c>
      <c r="D5" s="3">
        <v>156.0</v>
      </c>
      <c r="E5" s="3">
        <v>105.0</v>
      </c>
      <c r="F5" s="2">
        <f t="shared" si="1"/>
        <v>1</v>
      </c>
      <c r="G5" s="2" t="s">
        <v>20</v>
      </c>
      <c r="H5" s="5">
        <f>SUM(B2:B1000)</f>
        <v>345543</v>
      </c>
      <c r="I5" s="2" t="s">
        <v>21</v>
      </c>
      <c r="J5" s="5">
        <v>344660.0</v>
      </c>
      <c r="K5" s="2" t="s">
        <v>22</v>
      </c>
      <c r="L5" s="5">
        <f t="shared" si="2"/>
        <v>0.1866028708</v>
      </c>
      <c r="M5" s="5">
        <f>Experiment!D5/Experiment!C5</f>
        <v>0.1668681983</v>
      </c>
      <c r="N5" s="5" t="str">
        <f t="shared" si="3"/>
        <v>-</v>
      </c>
      <c r="O5" s="5">
        <f t="shared" si="4"/>
        <v>0.1255980861</v>
      </c>
      <c r="P5" s="5">
        <f>Experiment!E5/Experiment!C5</f>
        <v>0.1112454655</v>
      </c>
      <c r="Q5" s="5" t="str">
        <f t="shared" si="5"/>
        <v>-</v>
      </c>
    </row>
    <row r="6" ht="15.75" customHeight="1">
      <c r="A6" s="1" t="s">
        <v>23</v>
      </c>
      <c r="B6" s="3">
        <v>10014.0</v>
      </c>
      <c r="C6" s="3">
        <v>837.0</v>
      </c>
      <c r="D6" s="3">
        <v>163.0</v>
      </c>
      <c r="E6" s="3">
        <v>64.0</v>
      </c>
      <c r="F6" s="2">
        <f t="shared" si="1"/>
        <v>1</v>
      </c>
      <c r="G6" s="2" t="s">
        <v>24</v>
      </c>
      <c r="H6" s="5">
        <f>1.96*sqrt(H3*(1-H3)/(H5+J5))</f>
        <v>0.001179607851</v>
      </c>
      <c r="L6" s="5">
        <f t="shared" si="2"/>
        <v>0.1947431302</v>
      </c>
      <c r="M6" s="5">
        <f>Experiment!D6/Experiment!C6</f>
        <v>0.1682692308</v>
      </c>
      <c r="N6" s="5" t="str">
        <f t="shared" si="3"/>
        <v>-</v>
      </c>
      <c r="O6" s="5">
        <f t="shared" si="4"/>
        <v>0.07646356033</v>
      </c>
      <c r="P6" s="5">
        <f>Experiment!E6/Experiment!C6</f>
        <v>0.1129807692</v>
      </c>
      <c r="Q6" s="5" t="str">
        <f t="shared" si="5"/>
        <v>+</v>
      </c>
    </row>
    <row r="7" ht="15.75" customHeight="1">
      <c r="A7" s="1" t="s">
        <v>25</v>
      </c>
      <c r="B7" s="3">
        <v>9670.0</v>
      </c>
      <c r="C7" s="3">
        <v>823.0</v>
      </c>
      <c r="D7" s="3">
        <v>138.0</v>
      </c>
      <c r="E7" s="3">
        <v>82.0</v>
      </c>
      <c r="F7" s="2">
        <f t="shared" si="1"/>
        <v>1</v>
      </c>
      <c r="G7" s="2" t="s">
        <v>26</v>
      </c>
      <c r="H7" s="2">
        <f>H3 - H6</f>
        <v>0.4988203921</v>
      </c>
      <c r="I7" s="5">
        <f>H3+H6</f>
        <v>0.5011796079</v>
      </c>
      <c r="L7" s="5">
        <f t="shared" si="2"/>
        <v>0.1676792224</v>
      </c>
      <c r="M7" s="5">
        <f>Experiment!D7/Experiment!C7</f>
        <v>0.1637055838</v>
      </c>
      <c r="N7" s="5" t="str">
        <f t="shared" si="3"/>
        <v>-</v>
      </c>
      <c r="O7" s="5">
        <f t="shared" si="4"/>
        <v>0.09963547995</v>
      </c>
      <c r="P7" s="5">
        <f>Experiment!E7/Experiment!C7</f>
        <v>0.07741116751</v>
      </c>
      <c r="Q7" s="5" t="str">
        <f t="shared" si="5"/>
        <v>-</v>
      </c>
    </row>
    <row r="8" ht="15.75" customHeight="1">
      <c r="A8" s="1" t="s">
        <v>27</v>
      </c>
      <c r="B8" s="3">
        <v>9008.0</v>
      </c>
      <c r="C8" s="3">
        <v>748.0</v>
      </c>
      <c r="D8" s="3">
        <v>146.0</v>
      </c>
      <c r="E8" s="3">
        <v>76.0</v>
      </c>
      <c r="F8" s="2">
        <f t="shared" si="1"/>
        <v>1</v>
      </c>
      <c r="J8" s="2" t="s">
        <v>28</v>
      </c>
      <c r="L8" s="5">
        <f t="shared" si="2"/>
        <v>0.1951871658</v>
      </c>
      <c r="M8" s="5">
        <f>Experiment!D8/Experiment!C8</f>
        <v>0.1628205128</v>
      </c>
      <c r="N8" s="5" t="str">
        <f t="shared" si="3"/>
        <v>-</v>
      </c>
      <c r="O8" s="5">
        <f t="shared" si="4"/>
        <v>0.1016042781</v>
      </c>
      <c r="P8" s="5">
        <f>Experiment!E8/Experiment!C8</f>
        <v>0.05641025641</v>
      </c>
      <c r="Q8" s="5" t="str">
        <f t="shared" si="5"/>
        <v>-</v>
      </c>
    </row>
    <row r="9" ht="15.75" customHeight="1">
      <c r="A9" s="1" t="s">
        <v>29</v>
      </c>
      <c r="B9" s="3">
        <v>7434.0</v>
      </c>
      <c r="C9" s="3">
        <v>632.0</v>
      </c>
      <c r="D9" s="3">
        <v>110.0</v>
      </c>
      <c r="E9" s="3">
        <v>70.0</v>
      </c>
      <c r="F9" s="2">
        <f t="shared" si="1"/>
        <v>1</v>
      </c>
      <c r="G9" s="4" t="s">
        <v>2</v>
      </c>
      <c r="L9" s="5">
        <f t="shared" si="2"/>
        <v>0.1740506329</v>
      </c>
      <c r="M9" s="5">
        <f>Experiment!D9/Experiment!C9</f>
        <v>0.1441717791</v>
      </c>
      <c r="N9" s="5" t="str">
        <f t="shared" si="3"/>
        <v>-</v>
      </c>
      <c r="O9" s="5">
        <f t="shared" si="4"/>
        <v>0.1107594937</v>
      </c>
      <c r="P9" s="5">
        <f>Experiment!E9/Experiment!C9</f>
        <v>0.09509202454</v>
      </c>
      <c r="Q9" s="5" t="str">
        <f t="shared" si="5"/>
        <v>-</v>
      </c>
    </row>
    <row r="10" ht="15.75" customHeight="1">
      <c r="A10" s="1" t="s">
        <v>30</v>
      </c>
      <c r="B10" s="3">
        <v>8459.0</v>
      </c>
      <c r="C10" s="3">
        <v>691.0</v>
      </c>
      <c r="D10" s="3">
        <v>131.0</v>
      </c>
      <c r="E10" s="3">
        <v>60.0</v>
      </c>
      <c r="F10" s="2">
        <f t="shared" si="1"/>
        <v>1</v>
      </c>
      <c r="G10" s="2" t="s">
        <v>13</v>
      </c>
      <c r="H10" s="2">
        <v>0.5</v>
      </c>
      <c r="J10" s="5">
        <f>H12/(H12+I12)</f>
        <v>0.5004673474</v>
      </c>
      <c r="L10" s="5">
        <f t="shared" si="2"/>
        <v>0.1895803184</v>
      </c>
      <c r="M10" s="5">
        <f>Experiment!D10/Experiment!C10</f>
        <v>0.1721664275</v>
      </c>
      <c r="N10" s="5" t="str">
        <f t="shared" si="3"/>
        <v>-</v>
      </c>
      <c r="O10" s="5">
        <f t="shared" si="4"/>
        <v>0.08683068017</v>
      </c>
      <c r="P10" s="5">
        <f>Experiment!E10/Experiment!C10</f>
        <v>0.1104734577</v>
      </c>
      <c r="Q10" s="5" t="str">
        <f t="shared" si="5"/>
        <v>+</v>
      </c>
    </row>
    <row r="11" ht="15.75" customHeight="1">
      <c r="A11" s="1" t="s">
        <v>31</v>
      </c>
      <c r="B11" s="3">
        <v>10667.0</v>
      </c>
      <c r="C11" s="3">
        <v>861.0</v>
      </c>
      <c r="D11" s="3">
        <v>165.0</v>
      </c>
      <c r="E11" s="3">
        <v>97.0</v>
      </c>
      <c r="F11" s="2">
        <f t="shared" si="1"/>
        <v>1</v>
      </c>
      <c r="G11" s="2" t="s">
        <v>17</v>
      </c>
      <c r="H11" s="2">
        <v>1.96</v>
      </c>
      <c r="L11" s="5">
        <f t="shared" si="2"/>
        <v>0.1916376307</v>
      </c>
      <c r="M11" s="5">
        <f>Experiment!D11/Experiment!C11</f>
        <v>0.1779069767</v>
      </c>
      <c r="N11" s="5" t="str">
        <f t="shared" si="3"/>
        <v>-</v>
      </c>
      <c r="O11" s="5">
        <f t="shared" si="4"/>
        <v>0.112659698</v>
      </c>
      <c r="P11" s="5">
        <f>Experiment!E11/Experiment!C11</f>
        <v>0.1139534884</v>
      </c>
      <c r="Q11" s="5" t="str">
        <f t="shared" si="5"/>
        <v>+</v>
      </c>
    </row>
    <row r="12" ht="15.75" customHeight="1">
      <c r="A12" s="1" t="s">
        <v>32</v>
      </c>
      <c r="B12" s="3">
        <v>10660.0</v>
      </c>
      <c r="C12" s="3">
        <v>867.0</v>
      </c>
      <c r="D12" s="3">
        <v>196.0</v>
      </c>
      <c r="E12" s="3">
        <v>105.0</v>
      </c>
      <c r="F12" s="2">
        <f t="shared" si="1"/>
        <v>1</v>
      </c>
      <c r="G12" s="2" t="s">
        <v>20</v>
      </c>
      <c r="H12" s="5">
        <f>sum(C2:C1000)</f>
        <v>28378</v>
      </c>
      <c r="I12" s="2">
        <v>28325.0</v>
      </c>
      <c r="L12" s="5">
        <f t="shared" si="2"/>
        <v>0.2260668973</v>
      </c>
      <c r="M12" s="5">
        <f>Experiment!D12/Experiment!C12</f>
        <v>0.1655092593</v>
      </c>
      <c r="N12" s="5" t="str">
        <f t="shared" si="3"/>
        <v>-</v>
      </c>
      <c r="O12" s="5">
        <f t="shared" si="4"/>
        <v>0.1211072664</v>
      </c>
      <c r="P12" s="5">
        <f>Experiment!E12/Experiment!C12</f>
        <v>0.08217592593</v>
      </c>
      <c r="Q12" s="5" t="str">
        <f t="shared" si="5"/>
        <v>-</v>
      </c>
    </row>
    <row r="13" ht="15.75" customHeight="1">
      <c r="A13" s="1" t="s">
        <v>33</v>
      </c>
      <c r="B13" s="3">
        <v>9947.0</v>
      </c>
      <c r="C13" s="3">
        <v>838.0</v>
      </c>
      <c r="D13" s="3">
        <v>162.0</v>
      </c>
      <c r="E13" s="3">
        <v>92.0</v>
      </c>
      <c r="F13" s="2">
        <f t="shared" si="1"/>
        <v>1</v>
      </c>
      <c r="G13" s="2" t="s">
        <v>24</v>
      </c>
      <c r="H13" s="5">
        <f>H11*sqrt(H10*(1-H10)/(H12+I12))</f>
        <v>0.004115504276</v>
      </c>
      <c r="L13" s="5">
        <f t="shared" si="2"/>
        <v>0.1933174224</v>
      </c>
      <c r="M13" s="5">
        <f>Experiment!D13/Experiment!C13</f>
        <v>0.1598002497</v>
      </c>
      <c r="N13" s="5" t="str">
        <f t="shared" si="3"/>
        <v>-</v>
      </c>
      <c r="O13" s="5">
        <f t="shared" si="4"/>
        <v>0.1097852029</v>
      </c>
      <c r="P13" s="5">
        <f>Experiment!E13/Experiment!C13</f>
        <v>0.08739076155</v>
      </c>
      <c r="Q13" s="5" t="str">
        <f t="shared" si="5"/>
        <v>-</v>
      </c>
    </row>
    <row r="14" ht="15.75" customHeight="1">
      <c r="A14" s="1" t="s">
        <v>34</v>
      </c>
      <c r="B14" s="3">
        <v>8324.0</v>
      </c>
      <c r="C14" s="3">
        <v>665.0</v>
      </c>
      <c r="D14" s="3">
        <v>127.0</v>
      </c>
      <c r="E14" s="3">
        <v>56.0</v>
      </c>
      <c r="F14" s="2">
        <f t="shared" si="1"/>
        <v>1</v>
      </c>
      <c r="G14" s="2" t="s">
        <v>26</v>
      </c>
      <c r="H14" s="5">
        <f>H10 - H13</f>
        <v>0.4958844957</v>
      </c>
      <c r="I14" s="5">
        <f>H10 + H13</f>
        <v>0.5041155043</v>
      </c>
      <c r="L14" s="5">
        <f t="shared" si="2"/>
        <v>0.1909774436</v>
      </c>
      <c r="M14" s="5">
        <f>Experiment!D14/Experiment!C14</f>
        <v>0.1900311526</v>
      </c>
      <c r="N14" s="5" t="str">
        <f t="shared" si="3"/>
        <v>-</v>
      </c>
      <c r="O14" s="5">
        <f t="shared" si="4"/>
        <v>0.08421052632</v>
      </c>
      <c r="P14" s="5">
        <f>Experiment!E14/Experiment!C14</f>
        <v>0.1059190031</v>
      </c>
      <c r="Q14" s="5" t="str">
        <f t="shared" si="5"/>
        <v>+</v>
      </c>
    </row>
    <row r="15" ht="15.75" customHeight="1">
      <c r="A15" s="1" t="s">
        <v>35</v>
      </c>
      <c r="B15" s="3">
        <v>9434.0</v>
      </c>
      <c r="C15" s="3">
        <v>673.0</v>
      </c>
      <c r="D15" s="3">
        <v>220.0</v>
      </c>
      <c r="E15" s="3">
        <v>122.0</v>
      </c>
      <c r="F15" s="2">
        <f t="shared" si="1"/>
        <v>1</v>
      </c>
      <c r="L15" s="5">
        <f t="shared" si="2"/>
        <v>0.3268945022</v>
      </c>
      <c r="M15" s="5">
        <f>Experiment!D15/Experiment!C15</f>
        <v>0.2783357245</v>
      </c>
      <c r="N15" s="5" t="str">
        <f t="shared" si="3"/>
        <v>-</v>
      </c>
      <c r="O15" s="5">
        <f t="shared" si="4"/>
        <v>0.1812778603</v>
      </c>
      <c r="P15" s="5">
        <f>Experiment!E15/Experiment!C15</f>
        <v>0.1348637016</v>
      </c>
      <c r="Q15" s="5" t="str">
        <f t="shared" si="5"/>
        <v>-</v>
      </c>
    </row>
    <row r="16" ht="15.75" customHeight="1">
      <c r="A16" s="1" t="s">
        <v>36</v>
      </c>
      <c r="B16" s="3">
        <v>8687.0</v>
      </c>
      <c r="C16" s="3">
        <v>691.0</v>
      </c>
      <c r="D16" s="3">
        <v>176.0</v>
      </c>
      <c r="E16" s="3">
        <v>128.0</v>
      </c>
      <c r="F16" s="2">
        <f t="shared" si="1"/>
        <v>1</v>
      </c>
      <c r="G16" s="4" t="s">
        <v>37</v>
      </c>
      <c r="L16" s="5">
        <f t="shared" si="2"/>
        <v>0.2547033285</v>
      </c>
      <c r="M16" s="5">
        <f>Experiment!D16/Experiment!C16</f>
        <v>0.1898355755</v>
      </c>
      <c r="N16" s="5" t="str">
        <f t="shared" si="3"/>
        <v>-</v>
      </c>
      <c r="O16" s="5">
        <f t="shared" si="4"/>
        <v>0.1852387844</v>
      </c>
      <c r="P16" s="5">
        <f>Experiment!E16/Experiment!C16</f>
        <v>0.1210762332</v>
      </c>
      <c r="Q16" s="5" t="str">
        <f t="shared" si="5"/>
        <v>-</v>
      </c>
    </row>
    <row r="17" ht="15.75" customHeight="1">
      <c r="A17" s="1" t="s">
        <v>38</v>
      </c>
      <c r="B17" s="3">
        <v>8896.0</v>
      </c>
      <c r="C17" s="3">
        <v>708.0</v>
      </c>
      <c r="D17" s="3">
        <v>161.0</v>
      </c>
      <c r="E17" s="3">
        <v>104.0</v>
      </c>
      <c r="F17" s="2">
        <f t="shared" si="1"/>
        <v>1</v>
      </c>
      <c r="G17" s="2" t="s">
        <v>39</v>
      </c>
      <c r="H17" s="5">
        <f>(H12 + I12)/(H5 + J5)</f>
        <v>0.0821540909</v>
      </c>
      <c r="L17" s="5">
        <f t="shared" si="2"/>
        <v>0.2274011299</v>
      </c>
      <c r="M17" s="5">
        <f>Experiment!D17/Experiment!C17</f>
        <v>0.2207792208</v>
      </c>
      <c r="N17" s="5" t="str">
        <f t="shared" si="3"/>
        <v>-</v>
      </c>
      <c r="O17" s="5">
        <f t="shared" si="4"/>
        <v>0.1468926554</v>
      </c>
      <c r="P17" s="5">
        <f>Experiment!E17/Experiment!C17</f>
        <v>0.1457431457</v>
      </c>
      <c r="Q17" s="5" t="str">
        <f t="shared" si="5"/>
        <v>-</v>
      </c>
    </row>
    <row r="18" ht="15.75" customHeight="1">
      <c r="A18" s="1" t="s">
        <v>40</v>
      </c>
      <c r="B18" s="3">
        <v>9535.0</v>
      </c>
      <c r="C18" s="3">
        <v>759.0</v>
      </c>
      <c r="D18" s="3">
        <v>233.0</v>
      </c>
      <c r="E18" s="3">
        <v>124.0</v>
      </c>
      <c r="F18" s="2">
        <f t="shared" si="1"/>
        <v>1</v>
      </c>
      <c r="G18" s="2" t="s">
        <v>17</v>
      </c>
      <c r="H18" s="2">
        <v>1.96</v>
      </c>
      <c r="L18" s="5">
        <f t="shared" si="2"/>
        <v>0.3069828722</v>
      </c>
      <c r="M18" s="5">
        <f>Experiment!D18/Experiment!C18</f>
        <v>0.2762645914</v>
      </c>
      <c r="N18" s="5" t="str">
        <f t="shared" si="3"/>
        <v>-</v>
      </c>
      <c r="O18" s="5">
        <f t="shared" si="4"/>
        <v>0.163372859</v>
      </c>
      <c r="P18" s="5">
        <f>Experiment!E18/Experiment!C18</f>
        <v>0.1543450065</v>
      </c>
      <c r="Q18" s="5" t="str">
        <f t="shared" si="5"/>
        <v>-</v>
      </c>
    </row>
    <row r="19" ht="15.75" customHeight="1">
      <c r="A19" s="1" t="s">
        <v>41</v>
      </c>
      <c r="B19" s="3">
        <v>9363.0</v>
      </c>
      <c r="C19" s="3">
        <v>736.0</v>
      </c>
      <c r="D19" s="3">
        <v>154.0</v>
      </c>
      <c r="E19" s="3">
        <v>91.0</v>
      </c>
      <c r="F19" s="2">
        <f t="shared" si="1"/>
        <v>1</v>
      </c>
      <c r="G19" s="2" t="s">
        <v>42</v>
      </c>
      <c r="H19" s="5">
        <f>sqrt(H17*(1 - H17)*(1/H5 + 1/J5))</f>
        <v>0.0006610608156</v>
      </c>
      <c r="I19" s="2" t="s">
        <v>43</v>
      </c>
      <c r="L19" s="5">
        <f t="shared" si="2"/>
        <v>0.2092391304</v>
      </c>
      <c r="M19" s="5">
        <f>Experiment!D19/Experiment!C19</f>
        <v>0.2201086957</v>
      </c>
      <c r="N19" s="5" t="str">
        <f t="shared" si="3"/>
        <v>+</v>
      </c>
      <c r="O19" s="5">
        <f t="shared" si="4"/>
        <v>0.1236413043</v>
      </c>
      <c r="P19" s="5">
        <f>Experiment!E19/Experiment!C19</f>
        <v>0.1630434783</v>
      </c>
      <c r="Q19" s="5" t="str">
        <f t="shared" si="5"/>
        <v>+</v>
      </c>
    </row>
    <row r="20" ht="15.75" customHeight="1">
      <c r="A20" s="1" t="s">
        <v>44</v>
      </c>
      <c r="B20" s="3">
        <v>9327.0</v>
      </c>
      <c r="C20" s="3">
        <v>739.0</v>
      </c>
      <c r="D20" s="3">
        <v>196.0</v>
      </c>
      <c r="E20" s="3">
        <v>86.0</v>
      </c>
      <c r="F20" s="2">
        <f t="shared" si="1"/>
        <v>1</v>
      </c>
      <c r="G20" s="2" t="s">
        <v>24</v>
      </c>
      <c r="H20" s="5">
        <f> H18*H19</f>
        <v>0.001295679199</v>
      </c>
      <c r="L20" s="5">
        <f t="shared" si="2"/>
        <v>0.2652232747</v>
      </c>
      <c r="M20" s="5">
        <f>Experiment!D20/Experiment!C20</f>
        <v>0.2764786795</v>
      </c>
      <c r="N20" s="5" t="str">
        <f t="shared" si="3"/>
        <v>+</v>
      </c>
      <c r="O20" s="5">
        <f t="shared" si="4"/>
        <v>0.1163734777</v>
      </c>
      <c r="P20" s="5">
        <f>Experiment!E20/Experiment!C20</f>
        <v>0.1320495186</v>
      </c>
      <c r="Q20" s="5" t="str">
        <f t="shared" si="5"/>
        <v>+</v>
      </c>
    </row>
    <row r="21" ht="15.75" customHeight="1">
      <c r="A21" s="1" t="s">
        <v>45</v>
      </c>
      <c r="B21" s="3">
        <v>9345.0</v>
      </c>
      <c r="C21" s="3">
        <v>734.0</v>
      </c>
      <c r="D21" s="3">
        <v>167.0</v>
      </c>
      <c r="E21" s="3">
        <v>75.0</v>
      </c>
      <c r="F21" s="2">
        <f t="shared" si="1"/>
        <v>1</v>
      </c>
      <c r="G21" s="2" t="s">
        <v>46</v>
      </c>
      <c r="H21" s="5">
        <f>H12/H5</f>
        <v>0.08212581357</v>
      </c>
      <c r="L21" s="5">
        <f t="shared" si="2"/>
        <v>0.227520436</v>
      </c>
      <c r="M21" s="5">
        <f>Experiment!D21/Experiment!C21</f>
        <v>0.2843406593</v>
      </c>
      <c r="N21" s="5" t="str">
        <f t="shared" si="3"/>
        <v>+</v>
      </c>
      <c r="O21" s="5">
        <f t="shared" si="4"/>
        <v>0.1021798365</v>
      </c>
      <c r="P21" s="5">
        <f>Experiment!E21/Experiment!C21</f>
        <v>0.09203296703</v>
      </c>
      <c r="Q21" s="5" t="str">
        <f t="shared" si="5"/>
        <v>-</v>
      </c>
    </row>
    <row r="22" ht="15.75" customHeight="1">
      <c r="A22" s="1" t="s">
        <v>47</v>
      </c>
      <c r="B22" s="3">
        <v>8890.0</v>
      </c>
      <c r="C22" s="3">
        <v>706.0</v>
      </c>
      <c r="D22" s="3">
        <v>174.0</v>
      </c>
      <c r="E22" s="3">
        <v>101.0</v>
      </c>
      <c r="F22" s="2">
        <f t="shared" si="1"/>
        <v>1</v>
      </c>
      <c r="G22" s="2" t="s">
        <v>48</v>
      </c>
      <c r="H22" s="5">
        <f> I12/J5</f>
        <v>0.08218244067</v>
      </c>
      <c r="L22" s="5">
        <f t="shared" si="2"/>
        <v>0.2464589235</v>
      </c>
      <c r="M22" s="5">
        <f>Experiment!D22/Experiment!C22</f>
        <v>0.2520775623</v>
      </c>
      <c r="N22" s="5" t="str">
        <f t="shared" si="3"/>
        <v>+</v>
      </c>
      <c r="O22" s="5">
        <f t="shared" si="4"/>
        <v>0.1430594901</v>
      </c>
      <c r="P22" s="5">
        <f>Experiment!E22/Experiment!C22</f>
        <v>0.1703601108</v>
      </c>
      <c r="Q22" s="5" t="str">
        <f t="shared" si="5"/>
        <v>+</v>
      </c>
    </row>
    <row r="23" ht="15.75" customHeight="1">
      <c r="A23" s="1" t="s">
        <v>49</v>
      </c>
      <c r="B23" s="3">
        <v>8460.0</v>
      </c>
      <c r="C23" s="3">
        <v>681.0</v>
      </c>
      <c r="D23" s="3">
        <v>156.0</v>
      </c>
      <c r="E23" s="3">
        <v>93.0</v>
      </c>
      <c r="F23" s="2">
        <f t="shared" si="1"/>
        <v>1</v>
      </c>
      <c r="G23" s="2" t="s">
        <v>50</v>
      </c>
      <c r="H23" s="5">
        <f>H22 - H21</f>
        <v>0.00005662709159</v>
      </c>
      <c r="L23" s="5">
        <f t="shared" si="2"/>
        <v>0.2290748899</v>
      </c>
      <c r="M23" s="5">
        <f>Experiment!D23/Experiment!C23</f>
        <v>0.2043165468</v>
      </c>
      <c r="N23" s="5" t="str">
        <f t="shared" si="3"/>
        <v>-</v>
      </c>
      <c r="O23" s="5">
        <f t="shared" si="4"/>
        <v>0.1365638767</v>
      </c>
      <c r="P23" s="5">
        <f>Experiment!E23/Experiment!C23</f>
        <v>0.1438848921</v>
      </c>
      <c r="Q23" s="5" t="str">
        <f t="shared" si="5"/>
        <v>+</v>
      </c>
    </row>
    <row r="24" ht="15.75" customHeight="1">
      <c r="A24" s="1" t="s">
        <v>51</v>
      </c>
      <c r="B24" s="3">
        <v>8836.0</v>
      </c>
      <c r="C24" s="3">
        <v>693.0</v>
      </c>
      <c r="D24" s="3">
        <v>206.0</v>
      </c>
      <c r="E24" s="3">
        <v>67.0</v>
      </c>
      <c r="F24" s="2">
        <f t="shared" si="1"/>
        <v>1</v>
      </c>
      <c r="G24" s="2" t="s">
        <v>52</v>
      </c>
      <c r="H24" s="2">
        <f>H23 -H20</f>
        <v>-0.001239052107</v>
      </c>
      <c r="I24" s="5">
        <f> H23 +H20</f>
        <v>0.00135230629</v>
      </c>
      <c r="J24" s="2" t="s">
        <v>53</v>
      </c>
      <c r="L24" s="5">
        <f t="shared" si="2"/>
        <v>0.2972582973</v>
      </c>
      <c r="M24" s="5">
        <f>Experiment!D24/Experiment!C24</f>
        <v>0.2513812155</v>
      </c>
      <c r="N24" s="5" t="str">
        <f t="shared" si="3"/>
        <v>-</v>
      </c>
      <c r="O24" s="5">
        <f t="shared" si="4"/>
        <v>0.09668109668</v>
      </c>
      <c r="P24" s="5">
        <f>Experiment!E24/Experiment!C24</f>
        <v>0.1422651934</v>
      </c>
      <c r="Q24" s="5" t="str">
        <f t="shared" si="5"/>
        <v>+</v>
      </c>
    </row>
    <row r="25" ht="15.75" customHeight="1">
      <c r="A25" s="1" t="s">
        <v>54</v>
      </c>
      <c r="B25" s="3">
        <v>9437.0</v>
      </c>
      <c r="C25" s="3">
        <v>788.0</v>
      </c>
      <c r="D25" s="1"/>
      <c r="E25" s="6"/>
    </row>
    <row r="26" ht="15.75" customHeight="1">
      <c r="A26" s="1" t="s">
        <v>55</v>
      </c>
      <c r="B26" s="3">
        <v>9420.0</v>
      </c>
      <c r="C26" s="3">
        <v>781.0</v>
      </c>
      <c r="D26" s="1"/>
      <c r="E26" s="6"/>
      <c r="L26" s="5" t="s">
        <v>56</v>
      </c>
      <c r="M26" s="7">
        <f>COUNTIF(N:N, "+")</f>
        <v>4</v>
      </c>
      <c r="O26" s="5" t="s">
        <v>56</v>
      </c>
      <c r="P26" s="5">
        <f>COUNTIF(Q:Q, "+")</f>
        <v>10</v>
      </c>
    </row>
    <row r="27" ht="15.75" customHeight="1">
      <c r="A27" s="1" t="s">
        <v>57</v>
      </c>
      <c r="B27" s="3">
        <v>9570.0</v>
      </c>
      <c r="C27" s="3">
        <v>805.0</v>
      </c>
      <c r="D27" s="1"/>
      <c r="E27" s="6"/>
      <c r="L27" s="5" t="s">
        <v>58</v>
      </c>
      <c r="M27" s="7">
        <f>COUNTIF(N:N, "-")</f>
        <v>19</v>
      </c>
      <c r="O27" s="5" t="s">
        <v>58</v>
      </c>
      <c r="P27" s="5">
        <f>COUNTIF(Q:Q, "-")</f>
        <v>13</v>
      </c>
    </row>
    <row r="28" ht="15.75" customHeight="1">
      <c r="A28" s="1" t="s">
        <v>59</v>
      </c>
      <c r="B28" s="3">
        <v>9921.0</v>
      </c>
      <c r="C28" s="3">
        <v>830.0</v>
      </c>
      <c r="D28" s="1"/>
      <c r="E28" s="6"/>
      <c r="L28" s="2" t="s">
        <v>60</v>
      </c>
      <c r="M28" s="2">
        <v>0.0026</v>
      </c>
      <c r="O28" s="2" t="s">
        <v>60</v>
      </c>
      <c r="P28" s="2">
        <v>0.6776</v>
      </c>
    </row>
    <row r="29" ht="15.75" customHeight="1">
      <c r="A29" s="1" t="s">
        <v>61</v>
      </c>
      <c r="B29" s="3">
        <v>9424.0</v>
      </c>
      <c r="C29" s="3">
        <v>781.0</v>
      </c>
      <c r="D29" s="1"/>
      <c r="E29" s="6"/>
    </row>
    <row r="30" ht="15.75" customHeight="1">
      <c r="A30" s="1" t="s">
        <v>62</v>
      </c>
      <c r="B30" s="3">
        <v>9010.0</v>
      </c>
      <c r="C30" s="3">
        <v>756.0</v>
      </c>
      <c r="D30" s="1"/>
      <c r="E30" s="6"/>
    </row>
    <row r="31" ht="15.75" customHeight="1">
      <c r="A31" s="1" t="s">
        <v>63</v>
      </c>
      <c r="B31" s="3">
        <v>9656.0</v>
      </c>
      <c r="C31" s="3">
        <v>825.0</v>
      </c>
      <c r="D31" s="1"/>
      <c r="E31" s="6"/>
    </row>
    <row r="32" ht="15.75" customHeight="1">
      <c r="A32" s="1" t="s">
        <v>64</v>
      </c>
      <c r="B32" s="3">
        <v>10419.0</v>
      </c>
      <c r="C32" s="3">
        <v>874.0</v>
      </c>
      <c r="D32" s="1"/>
      <c r="E32" s="6"/>
    </row>
    <row r="33" ht="15.75" customHeight="1">
      <c r="A33" s="1" t="s">
        <v>65</v>
      </c>
      <c r="B33" s="3">
        <v>9880.0</v>
      </c>
      <c r="C33" s="3">
        <v>830.0</v>
      </c>
      <c r="D33" s="1"/>
      <c r="E33" s="6"/>
    </row>
    <row r="34" ht="15.75" customHeight="1">
      <c r="A34" s="1" t="s">
        <v>66</v>
      </c>
      <c r="B34" s="3">
        <v>10134.0</v>
      </c>
      <c r="C34" s="3">
        <v>801.0</v>
      </c>
      <c r="D34" s="1"/>
      <c r="E34" s="6"/>
    </row>
    <row r="35" ht="15.75" customHeight="1">
      <c r="A35" s="1" t="s">
        <v>67</v>
      </c>
      <c r="B35" s="3">
        <v>9717.0</v>
      </c>
      <c r="C35" s="3">
        <v>814.0</v>
      </c>
      <c r="D35" s="1"/>
      <c r="E35" s="6"/>
    </row>
    <row r="36" ht="15.75" customHeight="1">
      <c r="A36" s="1" t="s">
        <v>68</v>
      </c>
      <c r="B36" s="3">
        <v>9192.0</v>
      </c>
      <c r="C36" s="3">
        <v>735.0</v>
      </c>
      <c r="D36" s="1"/>
      <c r="E36" s="6"/>
    </row>
    <row r="37" ht="15.75" customHeight="1">
      <c r="A37" s="1" t="s">
        <v>69</v>
      </c>
      <c r="B37" s="3">
        <v>8630.0</v>
      </c>
      <c r="C37" s="3">
        <v>743.0</v>
      </c>
      <c r="D37" s="1"/>
      <c r="E37" s="6"/>
      <c r="G37" s="4" t="s">
        <v>70</v>
      </c>
    </row>
    <row r="38" ht="15.75" customHeight="1">
      <c r="A38" s="1" t="s">
        <v>71</v>
      </c>
      <c r="B38" s="3">
        <v>8970.0</v>
      </c>
      <c r="C38" s="3">
        <v>722.0</v>
      </c>
      <c r="D38" s="1"/>
      <c r="E38" s="6"/>
      <c r="G38" s="2" t="s">
        <v>72</v>
      </c>
      <c r="H38" s="5">
        <f>SUM(D2:D1000)</f>
        <v>3785</v>
      </c>
      <c r="I38" s="2">
        <v>3423.0</v>
      </c>
    </row>
    <row r="39" ht="15.75" customHeight="1">
      <c r="A39" s="1"/>
      <c r="B39" s="3"/>
      <c r="C39" s="3"/>
      <c r="D39" s="1"/>
      <c r="E39" s="6"/>
      <c r="G39" s="2" t="s">
        <v>73</v>
      </c>
      <c r="H39" s="5">
        <f>sumif(F:F, 1, C:C)</f>
        <v>17293</v>
      </c>
      <c r="I39" s="2">
        <v>17260.0</v>
      </c>
    </row>
    <row r="40" ht="15.75" customHeight="1">
      <c r="A40" s="1"/>
      <c r="B40" s="3"/>
      <c r="C40" s="3"/>
      <c r="D40" s="1"/>
      <c r="E40" s="6"/>
      <c r="G40" s="2" t="s">
        <v>39</v>
      </c>
      <c r="H40" s="2">
        <f>(3785 + 3423)/(17293+17260)</f>
        <v>0.2086070674</v>
      </c>
    </row>
    <row r="41" ht="15.75" customHeight="1">
      <c r="G41" s="2" t="s">
        <v>74</v>
      </c>
      <c r="H41" s="5">
        <f t="shared" ref="H41:I41" si="6">H38/H39</f>
        <v>0.2188746892</v>
      </c>
      <c r="I41" s="5">
        <f t="shared" si="6"/>
        <v>0.1983198146</v>
      </c>
    </row>
    <row r="42" ht="15.75" customHeight="1">
      <c r="G42" s="2" t="s">
        <v>75</v>
      </c>
      <c r="H42" s="5">
        <f>sqrt(H40*(1-H40)*(1/H39 + 1/I39))</f>
        <v>0.004371675385</v>
      </c>
    </row>
    <row r="43" ht="15.75" customHeight="1">
      <c r="G43" s="2" t="s">
        <v>50</v>
      </c>
      <c r="H43" s="2">
        <f>I41 - H41</f>
        <v>-0.02055487458</v>
      </c>
    </row>
    <row r="44" ht="15.75" customHeight="1">
      <c r="G44" s="2" t="s">
        <v>17</v>
      </c>
      <c r="H44" s="2">
        <v>1.96</v>
      </c>
    </row>
    <row r="45" ht="15.75" customHeight="1">
      <c r="G45" s="2" t="s">
        <v>24</v>
      </c>
      <c r="H45" s="5">
        <f>H44*H42</f>
        <v>0.008568483755</v>
      </c>
    </row>
    <row r="46" ht="15.75" customHeight="1">
      <c r="G46" s="2" t="s">
        <v>26</v>
      </c>
      <c r="H46" s="5">
        <f>H43 -H45</f>
        <v>-0.02912335834</v>
      </c>
      <c r="I46" s="5">
        <f>H43 + H45</f>
        <v>-0.01198639083</v>
      </c>
    </row>
    <row r="47" ht="15.75" customHeight="1">
      <c r="G47" s="2" t="s">
        <v>76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4" t="s">
        <v>77</v>
      </c>
    </row>
    <row r="61" ht="15.75" customHeight="1">
      <c r="G61" s="2" t="s">
        <v>78</v>
      </c>
      <c r="H61" s="5">
        <f>sumif(F:F, 1, E:E)</f>
        <v>2033</v>
      </c>
      <c r="I61" s="2">
        <v>1945.0</v>
      </c>
    </row>
    <row r="62" ht="15.75" customHeight="1">
      <c r="G62" s="2" t="s">
        <v>79</v>
      </c>
      <c r="H62" s="5">
        <f>sumif(F:F, 1, C:C)</f>
        <v>17293</v>
      </c>
      <c r="I62" s="2">
        <v>17260.0</v>
      </c>
    </row>
    <row r="63" ht="15.75" customHeight="1">
      <c r="G63" s="2" t="s">
        <v>39</v>
      </c>
      <c r="H63" s="5">
        <f>sum(H61,I61)/sum(H62+I62)</f>
        <v>0.1151274853</v>
      </c>
    </row>
    <row r="64" ht="15.75" customHeight="1">
      <c r="G64" s="2" t="s">
        <v>80</v>
      </c>
      <c r="H64" s="5">
        <f t="shared" ref="H64:I64" si="7">H61/H62</f>
        <v>0.1175620193</v>
      </c>
      <c r="I64" s="5">
        <f t="shared" si="7"/>
        <v>0.1126882966</v>
      </c>
    </row>
    <row r="65" ht="15.75" customHeight="1">
      <c r="G65" s="2" t="s">
        <v>75</v>
      </c>
      <c r="H65" s="5">
        <f>sqrt(H63*(1-H63)*(1/H62 + 1/I62))</f>
        <v>0.003434133513</v>
      </c>
    </row>
    <row r="66" ht="15.75" customHeight="1">
      <c r="G66" s="2" t="s">
        <v>50</v>
      </c>
      <c r="H66" s="5">
        <f>I64 - H64</f>
        <v>-0.004873722675</v>
      </c>
    </row>
    <row r="67" ht="15.75" customHeight="1">
      <c r="G67" s="2" t="s">
        <v>17</v>
      </c>
      <c r="H67" s="2">
        <v>1.96</v>
      </c>
    </row>
    <row r="68" ht="15.75" customHeight="1">
      <c r="G68" s="2" t="s">
        <v>24</v>
      </c>
      <c r="H68" s="5">
        <f>H67*H65</f>
        <v>0.006730901685</v>
      </c>
    </row>
    <row r="69" ht="15.75" customHeight="1">
      <c r="G69" s="2" t="s">
        <v>26</v>
      </c>
      <c r="H69" s="5">
        <f>H66 - H68</f>
        <v>-0.01160462436</v>
      </c>
      <c r="I69" s="5">
        <f>H66 + H68</f>
        <v>0.001857179011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10</v>
      </c>
      <c r="B2" s="3">
        <v>7716.0</v>
      </c>
      <c r="C2" s="3">
        <v>686.0</v>
      </c>
      <c r="D2" s="3">
        <v>105.0</v>
      </c>
      <c r="E2" s="3">
        <v>34.0</v>
      </c>
      <c r="F2" s="5">
        <f t="shared" ref="F2:F24" si="1">IF(ADD(C2 &gt; 0, D2&gt;0), 1, 0)</f>
        <v>1</v>
      </c>
    </row>
    <row r="3" ht="15.75" customHeight="1">
      <c r="A3" s="1" t="s">
        <v>12</v>
      </c>
      <c r="B3" s="3">
        <v>9288.0</v>
      </c>
      <c r="C3" s="3">
        <v>785.0</v>
      </c>
      <c r="D3" s="3">
        <v>116.0</v>
      </c>
      <c r="E3" s="3">
        <v>91.0</v>
      </c>
      <c r="F3" s="5">
        <f t="shared" si="1"/>
        <v>1</v>
      </c>
    </row>
    <row r="4" ht="15.75" customHeight="1">
      <c r="A4" s="1" t="s">
        <v>16</v>
      </c>
      <c r="B4" s="3">
        <v>10480.0</v>
      </c>
      <c r="C4" s="3">
        <v>884.0</v>
      </c>
      <c r="D4" s="3">
        <v>145.0</v>
      </c>
      <c r="E4" s="3">
        <v>79.0</v>
      </c>
      <c r="F4" s="5">
        <f t="shared" si="1"/>
        <v>1</v>
      </c>
    </row>
    <row r="5" ht="15.75" customHeight="1">
      <c r="A5" s="1" t="s">
        <v>19</v>
      </c>
      <c r="B5" s="3">
        <v>9867.0</v>
      </c>
      <c r="C5" s="3">
        <v>827.0</v>
      </c>
      <c r="D5" s="3">
        <v>138.0</v>
      </c>
      <c r="E5" s="3">
        <v>92.0</v>
      </c>
      <c r="F5" s="5">
        <f t="shared" si="1"/>
        <v>1</v>
      </c>
    </row>
    <row r="6" ht="15.75" customHeight="1">
      <c r="A6" s="1" t="s">
        <v>23</v>
      </c>
      <c r="B6" s="3">
        <v>9793.0</v>
      </c>
      <c r="C6" s="3">
        <v>832.0</v>
      </c>
      <c r="D6" s="3">
        <v>140.0</v>
      </c>
      <c r="E6" s="3">
        <v>94.0</v>
      </c>
      <c r="F6" s="5">
        <f t="shared" si="1"/>
        <v>1</v>
      </c>
    </row>
    <row r="7" ht="15.75" customHeight="1">
      <c r="A7" s="1" t="s">
        <v>25</v>
      </c>
      <c r="B7" s="3">
        <v>9500.0</v>
      </c>
      <c r="C7" s="3">
        <v>788.0</v>
      </c>
      <c r="D7" s="3">
        <v>129.0</v>
      </c>
      <c r="E7" s="3">
        <v>61.0</v>
      </c>
      <c r="F7" s="5">
        <f t="shared" si="1"/>
        <v>1</v>
      </c>
    </row>
    <row r="8" ht="15.75" customHeight="1">
      <c r="A8" s="1" t="s">
        <v>27</v>
      </c>
      <c r="B8" s="3">
        <v>9088.0</v>
      </c>
      <c r="C8" s="3">
        <v>780.0</v>
      </c>
      <c r="D8" s="3">
        <v>127.0</v>
      </c>
      <c r="E8" s="3">
        <v>44.0</v>
      </c>
      <c r="F8" s="5">
        <f t="shared" si="1"/>
        <v>1</v>
      </c>
      <c r="G8" s="5">
        <f>SUM(B2:B1000)</f>
        <v>344660</v>
      </c>
    </row>
    <row r="9" ht="15.75" customHeight="1">
      <c r="A9" s="1" t="s">
        <v>29</v>
      </c>
      <c r="B9" s="3">
        <v>7664.0</v>
      </c>
      <c r="C9" s="3">
        <v>652.0</v>
      </c>
      <c r="D9" s="3">
        <v>94.0</v>
      </c>
      <c r="E9" s="3">
        <v>62.0</v>
      </c>
      <c r="F9" s="5">
        <f t="shared" si="1"/>
        <v>1</v>
      </c>
      <c r="G9" s="5">
        <f>SUMIF(F:F,1,C:C)</f>
        <v>17260</v>
      </c>
    </row>
    <row r="10" ht="15.75" customHeight="1">
      <c r="A10" s="1" t="s">
        <v>30</v>
      </c>
      <c r="B10" s="3">
        <v>8434.0</v>
      </c>
      <c r="C10" s="3">
        <v>697.0</v>
      </c>
      <c r="D10" s="3">
        <v>120.0</v>
      </c>
      <c r="E10" s="3">
        <v>77.0</v>
      </c>
      <c r="F10" s="5">
        <f t="shared" si="1"/>
        <v>1</v>
      </c>
      <c r="G10" s="5">
        <f>SUMIF(F:F,1,E:E)</f>
        <v>1945</v>
      </c>
    </row>
    <row r="11" ht="15.75" customHeight="1">
      <c r="A11" s="1" t="s">
        <v>31</v>
      </c>
      <c r="B11" s="3">
        <v>10496.0</v>
      </c>
      <c r="C11" s="3">
        <v>860.0</v>
      </c>
      <c r="D11" s="3">
        <v>153.0</v>
      </c>
      <c r="E11" s="3">
        <v>98.0</v>
      </c>
      <c r="F11" s="5">
        <f t="shared" si="1"/>
        <v>1</v>
      </c>
    </row>
    <row r="12" ht="15.75" customHeight="1">
      <c r="A12" s="1" t="s">
        <v>32</v>
      </c>
      <c r="B12" s="3">
        <v>10551.0</v>
      </c>
      <c r="C12" s="3">
        <v>864.0</v>
      </c>
      <c r="D12" s="3">
        <v>143.0</v>
      </c>
      <c r="E12" s="3">
        <v>71.0</v>
      </c>
      <c r="F12" s="5">
        <f t="shared" si="1"/>
        <v>1</v>
      </c>
      <c r="G12" s="5">
        <f>SUMIF(F:F,1,E:E)</f>
        <v>1945</v>
      </c>
    </row>
    <row r="13" ht="15.75" customHeight="1">
      <c r="A13" s="1" t="s">
        <v>33</v>
      </c>
      <c r="B13" s="3">
        <v>9737.0</v>
      </c>
      <c r="C13" s="3">
        <v>801.0</v>
      </c>
      <c r="D13" s="3">
        <v>128.0</v>
      </c>
      <c r="E13" s="3">
        <v>70.0</v>
      </c>
      <c r="F13" s="5">
        <f t="shared" si="1"/>
        <v>1</v>
      </c>
      <c r="G13" s="5">
        <f>SUMIF(F:F,1,D:D)</f>
        <v>3423</v>
      </c>
    </row>
    <row r="14" ht="15.75" customHeight="1">
      <c r="A14" s="1" t="s">
        <v>34</v>
      </c>
      <c r="B14" s="3">
        <v>8176.0</v>
      </c>
      <c r="C14" s="3">
        <v>642.0</v>
      </c>
      <c r="D14" s="3">
        <v>122.0</v>
      </c>
      <c r="E14" s="3">
        <v>68.0</v>
      </c>
      <c r="F14" s="5">
        <f t="shared" si="1"/>
        <v>1</v>
      </c>
    </row>
    <row r="15" ht="15.75" customHeight="1">
      <c r="A15" s="1" t="s">
        <v>35</v>
      </c>
      <c r="B15" s="3">
        <v>9402.0</v>
      </c>
      <c r="C15" s="3">
        <v>697.0</v>
      </c>
      <c r="D15" s="3">
        <v>194.0</v>
      </c>
      <c r="E15" s="3">
        <v>94.0</v>
      </c>
      <c r="F15" s="5">
        <f t="shared" si="1"/>
        <v>1</v>
      </c>
    </row>
    <row r="16" ht="15.75" customHeight="1">
      <c r="A16" s="1" t="s">
        <v>36</v>
      </c>
      <c r="B16" s="3">
        <v>8669.0</v>
      </c>
      <c r="C16" s="3">
        <v>669.0</v>
      </c>
      <c r="D16" s="3">
        <v>127.0</v>
      </c>
      <c r="E16" s="3">
        <v>81.0</v>
      </c>
      <c r="F16" s="5">
        <f t="shared" si="1"/>
        <v>1</v>
      </c>
    </row>
    <row r="17" ht="15.75" customHeight="1">
      <c r="A17" s="1" t="s">
        <v>38</v>
      </c>
      <c r="B17" s="3">
        <v>8881.0</v>
      </c>
      <c r="C17" s="3">
        <v>693.0</v>
      </c>
      <c r="D17" s="3">
        <v>153.0</v>
      </c>
      <c r="E17" s="3">
        <v>101.0</v>
      </c>
      <c r="F17" s="5">
        <f t="shared" si="1"/>
        <v>1</v>
      </c>
    </row>
    <row r="18" ht="15.75" customHeight="1">
      <c r="A18" s="1" t="s">
        <v>40</v>
      </c>
      <c r="B18" s="3">
        <v>9655.0</v>
      </c>
      <c r="C18" s="3">
        <v>771.0</v>
      </c>
      <c r="D18" s="3">
        <v>213.0</v>
      </c>
      <c r="E18" s="3">
        <v>119.0</v>
      </c>
      <c r="F18" s="5">
        <f t="shared" si="1"/>
        <v>1</v>
      </c>
    </row>
    <row r="19" ht="15.75" customHeight="1">
      <c r="A19" s="1" t="s">
        <v>41</v>
      </c>
      <c r="B19" s="3">
        <v>9396.0</v>
      </c>
      <c r="C19" s="3">
        <v>736.0</v>
      </c>
      <c r="D19" s="3">
        <v>162.0</v>
      </c>
      <c r="E19" s="3">
        <v>120.0</v>
      </c>
      <c r="F19" s="5">
        <f t="shared" si="1"/>
        <v>1</v>
      </c>
    </row>
    <row r="20" ht="15.75" customHeight="1">
      <c r="A20" s="1" t="s">
        <v>44</v>
      </c>
      <c r="B20" s="3">
        <v>9262.0</v>
      </c>
      <c r="C20" s="3">
        <v>727.0</v>
      </c>
      <c r="D20" s="3">
        <v>201.0</v>
      </c>
      <c r="E20" s="3">
        <v>96.0</v>
      </c>
      <c r="F20" s="5">
        <f t="shared" si="1"/>
        <v>1</v>
      </c>
    </row>
    <row r="21" ht="15.75" customHeight="1">
      <c r="A21" s="1" t="s">
        <v>45</v>
      </c>
      <c r="B21" s="3">
        <v>9308.0</v>
      </c>
      <c r="C21" s="3">
        <v>728.0</v>
      </c>
      <c r="D21" s="3">
        <v>207.0</v>
      </c>
      <c r="E21" s="3">
        <v>67.0</v>
      </c>
      <c r="F21" s="5">
        <f t="shared" si="1"/>
        <v>1</v>
      </c>
    </row>
    <row r="22" ht="15.75" customHeight="1">
      <c r="A22" s="1" t="s">
        <v>47</v>
      </c>
      <c r="B22" s="3">
        <v>8715.0</v>
      </c>
      <c r="C22" s="3">
        <v>722.0</v>
      </c>
      <c r="D22" s="3">
        <v>182.0</v>
      </c>
      <c r="E22" s="3">
        <v>123.0</v>
      </c>
      <c r="F22" s="5">
        <f t="shared" si="1"/>
        <v>1</v>
      </c>
    </row>
    <row r="23" ht="15.75" customHeight="1">
      <c r="A23" s="1" t="s">
        <v>49</v>
      </c>
      <c r="B23" s="3">
        <v>8448.0</v>
      </c>
      <c r="C23" s="3">
        <v>695.0</v>
      </c>
      <c r="D23" s="3">
        <v>142.0</v>
      </c>
      <c r="E23" s="3">
        <v>100.0</v>
      </c>
      <c r="F23" s="5">
        <f t="shared" si="1"/>
        <v>1</v>
      </c>
    </row>
    <row r="24" ht="15.75" customHeight="1">
      <c r="A24" s="1" t="s">
        <v>51</v>
      </c>
      <c r="B24" s="3">
        <v>8836.0</v>
      </c>
      <c r="C24" s="3">
        <v>724.0</v>
      </c>
      <c r="D24" s="3">
        <v>182.0</v>
      </c>
      <c r="E24" s="3">
        <v>103.0</v>
      </c>
      <c r="F24" s="5">
        <f t="shared" si="1"/>
        <v>1</v>
      </c>
    </row>
    <row r="25" ht="15.75" customHeight="1">
      <c r="A25" s="1" t="s">
        <v>54</v>
      </c>
      <c r="B25" s="3">
        <v>9359.0</v>
      </c>
      <c r="C25" s="3">
        <v>789.0</v>
      </c>
      <c r="D25" s="6"/>
      <c r="E25" s="6"/>
    </row>
    <row r="26" ht="15.75" customHeight="1">
      <c r="A26" s="1" t="s">
        <v>55</v>
      </c>
      <c r="B26" s="3">
        <v>9427.0</v>
      </c>
      <c r="C26" s="3">
        <v>743.0</v>
      </c>
      <c r="D26" s="6"/>
      <c r="E26" s="6"/>
    </row>
    <row r="27" ht="15.75" customHeight="1">
      <c r="A27" s="1" t="s">
        <v>57</v>
      </c>
      <c r="B27" s="3">
        <v>9633.0</v>
      </c>
      <c r="C27" s="3">
        <v>808.0</v>
      </c>
      <c r="D27" s="6"/>
      <c r="E27" s="6"/>
    </row>
    <row r="28" ht="15.75" customHeight="1">
      <c r="A28" s="1" t="s">
        <v>59</v>
      </c>
      <c r="B28" s="3">
        <v>9842.0</v>
      </c>
      <c r="C28" s="3">
        <v>831.0</v>
      </c>
      <c r="D28" s="6"/>
      <c r="E28" s="6"/>
    </row>
    <row r="29" ht="15.75" customHeight="1">
      <c r="A29" s="1" t="s">
        <v>61</v>
      </c>
      <c r="B29" s="3">
        <v>9272.0</v>
      </c>
      <c r="C29" s="3">
        <v>767.0</v>
      </c>
      <c r="D29" s="6"/>
      <c r="E29" s="6"/>
    </row>
    <row r="30" ht="15.75" customHeight="1">
      <c r="A30" s="1" t="s">
        <v>62</v>
      </c>
      <c r="B30" s="3">
        <v>8969.0</v>
      </c>
      <c r="C30" s="3">
        <v>760.0</v>
      </c>
      <c r="D30" s="6"/>
      <c r="E30" s="6"/>
    </row>
    <row r="31" ht="15.75" customHeight="1">
      <c r="A31" s="1" t="s">
        <v>63</v>
      </c>
      <c r="B31" s="3">
        <v>9697.0</v>
      </c>
      <c r="C31" s="3">
        <v>850.0</v>
      </c>
      <c r="D31" s="6"/>
      <c r="E31" s="6"/>
    </row>
    <row r="32" ht="15.75" customHeight="1">
      <c r="A32" s="1" t="s">
        <v>64</v>
      </c>
      <c r="B32" s="3">
        <v>10445.0</v>
      </c>
      <c r="C32" s="3">
        <v>851.0</v>
      </c>
      <c r="D32" s="6"/>
      <c r="E32" s="6"/>
    </row>
    <row r="33" ht="15.75" customHeight="1">
      <c r="A33" s="1" t="s">
        <v>65</v>
      </c>
      <c r="B33" s="3">
        <v>9931.0</v>
      </c>
      <c r="C33" s="3">
        <v>831.0</v>
      </c>
      <c r="D33" s="6"/>
      <c r="E33" s="6"/>
    </row>
    <row r="34" ht="15.75" customHeight="1">
      <c r="A34" s="1" t="s">
        <v>66</v>
      </c>
      <c r="B34" s="3">
        <v>10042.0</v>
      </c>
      <c r="C34" s="3">
        <v>802.0</v>
      </c>
      <c r="D34" s="6"/>
      <c r="E34" s="6"/>
    </row>
    <row r="35" ht="15.75" customHeight="1">
      <c r="A35" s="1" t="s">
        <v>67</v>
      </c>
      <c r="B35" s="3">
        <v>9721.0</v>
      </c>
      <c r="C35" s="3">
        <v>829.0</v>
      </c>
      <c r="D35" s="6"/>
      <c r="E35" s="6"/>
    </row>
    <row r="36" ht="15.75" customHeight="1">
      <c r="A36" s="1" t="s">
        <v>68</v>
      </c>
      <c r="B36" s="3">
        <v>9304.0</v>
      </c>
      <c r="C36" s="3">
        <v>770.0</v>
      </c>
      <c r="D36" s="6"/>
      <c r="E36" s="6"/>
    </row>
    <row r="37" ht="15.75" customHeight="1">
      <c r="A37" s="1" t="s">
        <v>69</v>
      </c>
      <c r="B37" s="3">
        <v>8668.0</v>
      </c>
      <c r="C37" s="3">
        <v>724.0</v>
      </c>
      <c r="D37" s="6"/>
      <c r="E37" s="6"/>
    </row>
    <row r="38" ht="15.75" customHeight="1">
      <c r="A38" s="1" t="s">
        <v>71</v>
      </c>
      <c r="B38" s="3">
        <v>8988.0</v>
      </c>
      <c r="C38" s="3">
        <v>710.0</v>
      </c>
      <c r="D38" s="6"/>
      <c r="E38" s="6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