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 y Dani\Downloads\"/>
    </mc:Choice>
  </mc:AlternateContent>
  <xr:revisionPtr revIDLastSave="0" documentId="8_{26714B7F-0828-460B-9705-4ED7D509A4C5}" xr6:coauthVersionLast="47" xr6:coauthVersionMax="47" xr10:uidLastSave="{00000000-0000-0000-0000-000000000000}"/>
  <bookViews>
    <workbookView xWindow="0" yWindow="0" windowWidth="23040" windowHeight="12240" xr2:uid="{0A6E80A4-DBBC-46B4-A0C6-8FE852DA9E14}"/>
  </bookViews>
  <sheets>
    <sheet name="Hoja1 (2)" sheetId="2" r:id="rId1"/>
    <sheet name="Hoj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8" i="2" l="1"/>
  <c r="G40" i="2"/>
  <c r="E20" i="3"/>
  <c r="E18" i="3"/>
  <c r="E16" i="3"/>
  <c r="I29" i="2"/>
  <c r="I35" i="2"/>
  <c r="B14" i="2"/>
  <c r="I14" i="2" s="1"/>
  <c r="B20" i="2"/>
  <c r="I20" i="2" s="1"/>
  <c r="N20" i="2" s="1"/>
  <c r="B25" i="2"/>
  <c r="I26" i="2" s="1"/>
  <c r="B31" i="2"/>
  <c r="H31" i="2" s="1"/>
  <c r="V13" i="2"/>
  <c r="W13" i="2" s="1"/>
  <c r="U13" i="2"/>
  <c r="R7" i="2"/>
  <c r="Q7" i="2"/>
  <c r="I25" i="2" l="1"/>
  <c r="H20" i="2"/>
  <c r="M20" i="2" s="1"/>
  <c r="H21" i="2"/>
  <c r="H32" i="2"/>
  <c r="I21" i="2"/>
  <c r="I31" i="2"/>
  <c r="I32" i="2"/>
  <c r="I34" i="2" s="1"/>
  <c r="H14" i="2"/>
  <c r="H15" i="2"/>
  <c r="H25" i="2"/>
  <c r="I28" i="2" s="1"/>
  <c r="I15" i="2"/>
  <c r="H26" i="2"/>
  <c r="I23" i="2" l="1"/>
  <c r="I17" i="2"/>
</calcChain>
</file>

<file path=xl/sharedStrings.xml><?xml version="1.0" encoding="utf-8"?>
<sst xmlns="http://schemas.openxmlformats.org/spreadsheetml/2006/main" count="66" uniqueCount="45">
  <si>
    <t>CM NB:</t>
  </si>
  <si>
    <t xml:space="preserve"> [[25936  2052]</t>
  </si>
  <si>
    <t xml:space="preserve"> [ 3706  6404]]</t>
  </si>
  <si>
    <t>CM KNN:</t>
  </si>
  <si>
    <t xml:space="preserve"> [[26799  1189]</t>
  </si>
  <si>
    <t xml:space="preserve"> [ 3768  6342]]</t>
  </si>
  <si>
    <t>CM LR:</t>
  </si>
  <si>
    <t xml:space="preserve"> [[27008   980]</t>
  </si>
  <si>
    <t xml:space="preserve"> [ 3922  6188]]</t>
  </si>
  <si>
    <t>T LR:</t>
  </si>
  <si>
    <t xml:space="preserve"> [[26831  1157]</t>
  </si>
  <si>
    <t xml:space="preserve"> [ 3702  6408]]</t>
  </si>
  <si>
    <t>horario de salida</t>
  </si>
  <si>
    <t>horario de llegada</t>
  </si>
  <si>
    <t>tolerancia</t>
  </si>
  <si>
    <t>estimado con</t>
  </si>
  <si>
    <t>estimado sin</t>
  </si>
  <si>
    <t>horario actual</t>
  </si>
  <si>
    <t>diferencia</t>
  </si>
  <si>
    <t>PREDICCION</t>
  </si>
  <si>
    <t>NEGATIVO</t>
  </si>
  <si>
    <t>POSITIVO</t>
  </si>
  <si>
    <t>REAL</t>
  </si>
  <si>
    <t>KNN</t>
  </si>
  <si>
    <t>TOTAL</t>
  </si>
  <si>
    <t>REGISTROS</t>
  </si>
  <si>
    <t>MODELO</t>
  </si>
  <si>
    <t>NAIVE VAYES</t>
  </si>
  <si>
    <t>TOTAL ACIERTOS</t>
  </si>
  <si>
    <t>MODELO 2</t>
  </si>
  <si>
    <t>(Arbol de Clasificación)</t>
  </si>
  <si>
    <t>(Regresión Logística)</t>
  </si>
  <si>
    <t>MODELO 1</t>
  </si>
  <si>
    <t>PRECISION ACIERTOS POSITIVOS</t>
  </si>
  <si>
    <t>EXACTITUD (BUENAS PREDICCIONES)</t>
  </si>
  <si>
    <t xml:space="preserve"> [[26012  1976]</t>
  </si>
  <si>
    <t xml:space="preserve"> [ 3727  6383]]</t>
  </si>
  <si>
    <t xml:space="preserve"> [[26175  1813]</t>
  </si>
  <si>
    <t xml:space="preserve"> [ 3439  6671]]</t>
  </si>
  <si>
    <t>CM LogR:</t>
  </si>
  <si>
    <t xml:space="preserve"> [[26810  1178]</t>
  </si>
  <si>
    <t xml:space="preserve"> [ 3628  6482]]</t>
  </si>
  <si>
    <t>CM TREE:</t>
  </si>
  <si>
    <t xml:space="preserve"> [[26733  1255]</t>
  </si>
  <si>
    <t xml:space="preserve"> [ 3594  6516]]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</si>
</sst>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3">
    <xf numFmtId="0" fontId="0" fillId="0" borderId="0" xfId="0"/>
    <xf numFmtId="9" fontId="0" fillId="0" borderId="0" xfId="1" applyFont="1"/>
    <xf numFmtId="22" fontId="0" fillId="0" borderId="0" xfId="0" applyNumberFormat="1"/>
    <xf numFmtId="10" fontId="0" fillId="0" borderId="0" xfId="1" applyNumberFormat="1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10" fontId="0" fillId="0" borderId="0" xfId="1" applyNumberFormat="1" applyFont="1" applyBorder="1"/>
    <xf numFmtId="0" fontId="2" fillId="0" borderId="0" xfId="0" applyFont="1" applyBorder="1"/>
    <xf numFmtId="0" fontId="0" fillId="0" borderId="0" xfId="0" applyBorder="1"/>
    <xf numFmtId="10" fontId="2" fillId="4" borderId="0" xfId="1" applyNumberFormat="1" applyFont="1" applyFill="1"/>
    <xf numFmtId="10" fontId="2" fillId="0" borderId="0" xfId="1" applyNumberFormat="1" applyFont="1"/>
    <xf numFmtId="10" fontId="2" fillId="0" borderId="0" xfId="1" applyNumberFormat="1" applyFont="1" applyBorder="1"/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3" fillId="2" borderId="1" xfId="2" applyNumberFormat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</cellXfs>
  <cellStyles count="3">
    <cellStyle name="Énfasis6" xfId="2" builtinId="49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1B70D-0D6E-4A5C-866A-DCD99671BC47}">
  <dimension ref="A5:W47"/>
  <sheetViews>
    <sheetView showGridLines="0" tabSelected="1" workbookViewId="0">
      <selection activeCell="G39" sqref="G39"/>
    </sheetView>
  </sheetViews>
  <sheetFormatPr baseColWidth="10" defaultRowHeight="14.4" outlineLevelRow="2" outlineLevelCol="1" x14ac:dyDescent="0.3"/>
  <cols>
    <col min="1" max="1" width="19.77734375" bestFit="1" customWidth="1"/>
    <col min="2" max="2" width="11.5546875" style="7" customWidth="1" outlineLevel="1"/>
    <col min="5" max="7" width="11.5546875" customWidth="1" outlineLevel="1"/>
    <col min="10" max="10" width="3.109375" style="7" customWidth="1"/>
    <col min="13" max="15" width="3.33203125" customWidth="1"/>
    <col min="19" max="19" width="25" bestFit="1" customWidth="1"/>
    <col min="20" max="20" width="15.6640625" bestFit="1" customWidth="1"/>
    <col min="21" max="21" width="15.6640625" customWidth="1"/>
    <col min="22" max="22" width="14.5546875" bestFit="1" customWidth="1"/>
    <col min="23" max="23" width="13.5546875" bestFit="1" customWidth="1"/>
  </cols>
  <sheetData>
    <row r="5" spans="1:23" x14ac:dyDescent="0.3">
      <c r="Q5">
        <v>1157</v>
      </c>
      <c r="R5">
        <v>3702</v>
      </c>
    </row>
    <row r="6" spans="1:23" x14ac:dyDescent="0.3">
      <c r="Q6">
        <v>980</v>
      </c>
      <c r="R6">
        <v>3922</v>
      </c>
    </row>
    <row r="7" spans="1:23" x14ac:dyDescent="0.3">
      <c r="Q7" s="1">
        <f>+Q5/Q6-1</f>
        <v>0.18061224489795924</v>
      </c>
      <c r="R7" s="1">
        <f>+R5/R6-1</f>
        <v>-5.609382967873533E-2</v>
      </c>
    </row>
    <row r="9" spans="1:23" x14ac:dyDescent="0.3">
      <c r="H9" s="3"/>
      <c r="I9" s="3"/>
      <c r="J9" s="13"/>
      <c r="K9" s="3"/>
      <c r="L9" s="3"/>
      <c r="M9" s="3"/>
    </row>
    <row r="10" spans="1:23" x14ac:dyDescent="0.3">
      <c r="H10" s="3"/>
      <c r="I10" s="3"/>
      <c r="J10" s="13"/>
      <c r="K10" s="3"/>
      <c r="L10" s="3"/>
      <c r="M10" s="3"/>
      <c r="T10" t="s">
        <v>13</v>
      </c>
      <c r="U10" t="s">
        <v>13</v>
      </c>
    </row>
    <row r="11" spans="1:23" x14ac:dyDescent="0.3">
      <c r="A11" s="7" t="s">
        <v>26</v>
      </c>
      <c r="H11" s="3"/>
      <c r="I11" s="3"/>
      <c r="J11" s="13"/>
      <c r="K11" s="3"/>
      <c r="L11" s="3"/>
      <c r="M11" s="3"/>
      <c r="T11" t="s">
        <v>16</v>
      </c>
      <c r="U11" t="s">
        <v>15</v>
      </c>
    </row>
    <row r="12" spans="1:23" x14ac:dyDescent="0.3">
      <c r="B12" s="7" t="s">
        <v>24</v>
      </c>
      <c r="E12" s="4" t="s">
        <v>19</v>
      </c>
      <c r="F12" s="4"/>
      <c r="H12" s="4" t="s">
        <v>19</v>
      </c>
      <c r="I12" s="4"/>
      <c r="J12" s="8"/>
      <c r="K12" s="3"/>
      <c r="L12" s="3"/>
      <c r="M12" s="3"/>
      <c r="S12" t="s">
        <v>12</v>
      </c>
      <c r="T12" t="s">
        <v>14</v>
      </c>
      <c r="U12" t="s">
        <v>14</v>
      </c>
      <c r="V12" t="s">
        <v>17</v>
      </c>
      <c r="W12" t="s">
        <v>18</v>
      </c>
    </row>
    <row r="13" spans="1:23" x14ac:dyDescent="0.3">
      <c r="B13" s="7" t="s">
        <v>25</v>
      </c>
      <c r="E13" s="5" t="s">
        <v>20</v>
      </c>
      <c r="F13" s="5" t="s">
        <v>21</v>
      </c>
      <c r="H13" s="5" t="s">
        <v>20</v>
      </c>
      <c r="I13" s="5" t="s">
        <v>21</v>
      </c>
      <c r="J13" s="8"/>
      <c r="K13" s="3"/>
      <c r="L13" s="3"/>
      <c r="M13" s="3"/>
      <c r="O13" t="s">
        <v>0</v>
      </c>
      <c r="Q13" t="s">
        <v>0</v>
      </c>
      <c r="S13" s="2">
        <v>44733.958333333336</v>
      </c>
      <c r="T13" s="2">
        <v>44738.625</v>
      </c>
      <c r="U13" s="2">
        <f>+T13+(30/1440)</f>
        <v>44738.645833333336</v>
      </c>
      <c r="V13" s="2">
        <f ca="1">+NOW()</f>
        <v>44738.858829050929</v>
      </c>
      <c r="W13" s="2">
        <f ca="1">+V13-T13</f>
        <v>0.23382905092876172</v>
      </c>
    </row>
    <row r="14" spans="1:23" s="6" customFormat="1" ht="21" customHeight="1" outlineLevel="1" x14ac:dyDescent="0.3">
      <c r="A14" s="6" t="s">
        <v>27</v>
      </c>
      <c r="B14" s="15">
        <f>+SUM(E14:F15)</f>
        <v>38098</v>
      </c>
      <c r="C14" s="4" t="s">
        <v>22</v>
      </c>
      <c r="D14" s="5" t="s">
        <v>20</v>
      </c>
      <c r="E14" s="16">
        <v>26012</v>
      </c>
      <c r="F14" s="16">
        <v>1976</v>
      </c>
      <c r="H14" s="17">
        <f>+E14/$B$14</f>
        <v>0.68276549950128618</v>
      </c>
      <c r="I14" s="17">
        <f>+F14/$B$14</f>
        <v>5.186623969762192E-2</v>
      </c>
      <c r="J14" s="18"/>
      <c r="K14" s="19"/>
      <c r="L14" s="19"/>
      <c r="M14" s="19"/>
      <c r="O14" s="6" t="s">
        <v>1</v>
      </c>
      <c r="Q14" s="6" t="s">
        <v>35</v>
      </c>
    </row>
    <row r="15" spans="1:23" s="6" customFormat="1" ht="21" customHeight="1" outlineLevel="1" x14ac:dyDescent="0.3">
      <c r="B15" s="15"/>
      <c r="C15" s="4"/>
      <c r="D15" s="5" t="s">
        <v>21</v>
      </c>
      <c r="E15" s="16">
        <v>3727</v>
      </c>
      <c r="F15" s="16">
        <v>6383</v>
      </c>
      <c r="H15" s="17">
        <f>+E15/$B$14</f>
        <v>9.7826657567326364E-2</v>
      </c>
      <c r="I15" s="17">
        <f>+F15/$B$14</f>
        <v>0.16754160323376555</v>
      </c>
      <c r="J15" s="18"/>
      <c r="O15" s="6" t="s">
        <v>2</v>
      </c>
      <c r="Q15" s="6" t="s">
        <v>36</v>
      </c>
    </row>
    <row r="16" spans="1:23" outlineLevel="1" x14ac:dyDescent="0.3">
      <c r="C16" s="8"/>
      <c r="D16" s="10"/>
      <c r="E16" s="11"/>
      <c r="F16" s="11"/>
      <c r="H16" s="9"/>
      <c r="I16" s="9"/>
      <c r="J16" s="14"/>
      <c r="Q16" t="s">
        <v>3</v>
      </c>
    </row>
    <row r="17" spans="1:17" outlineLevel="1" x14ac:dyDescent="0.3">
      <c r="C17" s="8"/>
      <c r="D17" s="10"/>
      <c r="E17" s="11"/>
      <c r="F17" s="11"/>
      <c r="H17" s="9"/>
      <c r="I17" s="12">
        <f>+I15+H14</f>
        <v>0.85030710273505172</v>
      </c>
      <c r="J17" s="14" t="s">
        <v>28</v>
      </c>
      <c r="Q17" t="s">
        <v>37</v>
      </c>
    </row>
    <row r="18" spans="1:17" outlineLevel="1" x14ac:dyDescent="0.3">
      <c r="C18" s="8"/>
      <c r="D18" s="10"/>
      <c r="E18" s="11"/>
      <c r="F18" s="11"/>
      <c r="H18" s="9"/>
      <c r="I18" s="12"/>
      <c r="J18" s="14"/>
      <c r="Q18" t="s">
        <v>38</v>
      </c>
    </row>
    <row r="19" spans="1:17" outlineLevel="1" x14ac:dyDescent="0.3">
      <c r="H19" s="3"/>
      <c r="I19" s="3"/>
      <c r="J19" s="13"/>
      <c r="K19" s="3"/>
      <c r="L19" s="3"/>
      <c r="M19" s="3"/>
      <c r="O19" t="s">
        <v>3</v>
      </c>
      <c r="Q19" t="s">
        <v>39</v>
      </c>
    </row>
    <row r="20" spans="1:17" s="6" customFormat="1" ht="21" customHeight="1" outlineLevel="1" x14ac:dyDescent="0.3">
      <c r="A20" s="6" t="s">
        <v>23</v>
      </c>
      <c r="B20" s="15">
        <f>+SUM(E20:F21)</f>
        <v>38098</v>
      </c>
      <c r="C20" s="4" t="s">
        <v>22</v>
      </c>
      <c r="D20" s="5" t="s">
        <v>20</v>
      </c>
      <c r="E20" s="16">
        <v>26175</v>
      </c>
      <c r="F20" s="16">
        <v>1813</v>
      </c>
      <c r="H20" s="17">
        <f>+E20/$B$20</f>
        <v>0.68704393931439967</v>
      </c>
      <c r="I20" s="17">
        <f>+F20/$B$20</f>
        <v>4.7587799884508376E-2</v>
      </c>
      <c r="J20" s="18"/>
      <c r="K20" s="19"/>
      <c r="L20" s="19"/>
      <c r="M20" s="6">
        <f>+(H20*E20)/100</f>
        <v>179.83375111554412</v>
      </c>
      <c r="N20" s="6">
        <f>+(I20*F20)/100</f>
        <v>0.86276681190613691</v>
      </c>
      <c r="O20" s="6" t="s">
        <v>4</v>
      </c>
      <c r="Q20" s="6" t="s">
        <v>40</v>
      </c>
    </row>
    <row r="21" spans="1:17" s="6" customFormat="1" ht="21" customHeight="1" outlineLevel="1" x14ac:dyDescent="0.3">
      <c r="B21" s="15"/>
      <c r="C21" s="4"/>
      <c r="D21" s="5" t="s">
        <v>21</v>
      </c>
      <c r="E21" s="16">
        <v>3439</v>
      </c>
      <c r="F21" s="16">
        <v>6671</v>
      </c>
      <c r="H21" s="17">
        <f>+E21/$B$20</f>
        <v>9.0267205627591995E-2</v>
      </c>
      <c r="I21" s="17">
        <f>+F21/$B$20</f>
        <v>0.17510105517349991</v>
      </c>
      <c r="J21" s="18"/>
      <c r="K21" s="19"/>
      <c r="L21" s="19"/>
      <c r="M21" s="19"/>
      <c r="O21" s="6" t="s">
        <v>5</v>
      </c>
      <c r="Q21" s="6" t="s">
        <v>41</v>
      </c>
    </row>
    <row r="22" spans="1:17" outlineLevel="1" x14ac:dyDescent="0.3">
      <c r="C22" s="8"/>
      <c r="D22" s="10"/>
      <c r="E22" s="11"/>
      <c r="F22" s="11"/>
      <c r="H22" s="9"/>
      <c r="I22" s="9"/>
      <c r="J22" s="14"/>
      <c r="Q22" t="s">
        <v>42</v>
      </c>
    </row>
    <row r="23" spans="1:17" outlineLevel="1" x14ac:dyDescent="0.3">
      <c r="C23" s="8"/>
      <c r="D23" s="10"/>
      <c r="E23" s="11"/>
      <c r="F23" s="11"/>
      <c r="H23" s="9"/>
      <c r="I23" s="12">
        <f>+I21+H20</f>
        <v>0.86214499448789961</v>
      </c>
      <c r="J23" s="14" t="s">
        <v>28</v>
      </c>
      <c r="Q23" t="s">
        <v>43</v>
      </c>
    </row>
    <row r="24" spans="1:17" outlineLevel="2" collapsed="1" x14ac:dyDescent="0.3">
      <c r="H24" s="3"/>
      <c r="I24" s="3"/>
      <c r="J24" s="13"/>
      <c r="K24" s="3"/>
      <c r="L24" s="3"/>
      <c r="M24" s="3"/>
      <c r="O24" t="s">
        <v>6</v>
      </c>
      <c r="Q24" t="s">
        <v>44</v>
      </c>
    </row>
    <row r="25" spans="1:17" s="6" customFormat="1" ht="21" customHeight="1" outlineLevel="2" x14ac:dyDescent="0.3">
      <c r="A25" s="15" t="s">
        <v>32</v>
      </c>
      <c r="B25" s="15">
        <f>+SUM(E25:F26)</f>
        <v>38098</v>
      </c>
      <c r="C25" s="4" t="s">
        <v>22</v>
      </c>
      <c r="D25" s="5" t="s">
        <v>20</v>
      </c>
      <c r="E25" s="16">
        <v>26810</v>
      </c>
      <c r="F25" s="16">
        <v>1178</v>
      </c>
      <c r="H25" s="17">
        <f>+E25/$B$25</f>
        <v>0.70371148091763347</v>
      </c>
      <c r="I25" s="21">
        <f>+F25/$B$25</f>
        <v>3.0920258281274607E-2</v>
      </c>
      <c r="J25" s="18"/>
      <c r="K25" s="19"/>
      <c r="L25" s="19"/>
      <c r="M25" s="19"/>
      <c r="O25" s="6" t="s">
        <v>7</v>
      </c>
    </row>
    <row r="26" spans="1:17" s="6" customFormat="1" ht="21" customHeight="1" outlineLevel="2" x14ac:dyDescent="0.3">
      <c r="A26" s="20" t="s">
        <v>31</v>
      </c>
      <c r="B26" s="15"/>
      <c r="C26" s="4"/>
      <c r="D26" s="5" t="s">
        <v>21</v>
      </c>
      <c r="E26" s="16">
        <v>3628</v>
      </c>
      <c r="F26" s="16">
        <v>6482</v>
      </c>
      <c r="H26" s="17">
        <f>+E26/$B$25</f>
        <v>9.5228095963042686E-2</v>
      </c>
      <c r="I26" s="17">
        <f>+F26/$B$25</f>
        <v>0.17014016483804925</v>
      </c>
      <c r="J26" s="18"/>
      <c r="K26" s="19"/>
      <c r="L26" s="19"/>
      <c r="M26" s="19"/>
      <c r="O26" s="6" t="s">
        <v>8</v>
      </c>
    </row>
    <row r="27" spans="1:17" ht="4.8" customHeight="1" outlineLevel="2" x14ac:dyDescent="0.3">
      <c r="C27" s="8"/>
      <c r="D27" s="10"/>
      <c r="E27" s="11"/>
      <c r="F27" s="11"/>
      <c r="H27" s="9"/>
      <c r="I27" s="9"/>
      <c r="J27" s="14"/>
    </row>
    <row r="28" spans="1:17" outlineLevel="2" x14ac:dyDescent="0.3">
      <c r="C28" s="8"/>
      <c r="D28" s="10"/>
      <c r="E28" s="11"/>
      <c r="F28" s="11"/>
      <c r="H28" s="9"/>
      <c r="I28" s="12">
        <f>+I26+H25</f>
        <v>0.87385164575568275</v>
      </c>
      <c r="J28" s="14" t="s">
        <v>34</v>
      </c>
    </row>
    <row r="29" spans="1:17" outlineLevel="2" x14ac:dyDescent="0.3">
      <c r="C29" s="8"/>
      <c r="D29" s="10"/>
      <c r="E29" s="11"/>
      <c r="F29" s="11"/>
      <c r="H29" s="9"/>
      <c r="I29" s="12">
        <f>+F26/(F25+F26)</f>
        <v>0.8462140992167102</v>
      </c>
      <c r="J29" s="14" t="s">
        <v>33</v>
      </c>
    </row>
    <row r="30" spans="1:17" x14ac:dyDescent="0.3">
      <c r="H30" s="3"/>
      <c r="I30" s="3"/>
      <c r="J30" s="13"/>
      <c r="K30" s="3"/>
      <c r="L30" s="3"/>
      <c r="M30" s="3"/>
      <c r="O30" t="s">
        <v>9</v>
      </c>
    </row>
    <row r="31" spans="1:17" s="6" customFormat="1" ht="21" customHeight="1" x14ac:dyDescent="0.3">
      <c r="A31" s="15" t="s">
        <v>29</v>
      </c>
      <c r="B31" s="15">
        <f>+SUM(E31:F32)</f>
        <v>38098</v>
      </c>
      <c r="C31" s="4" t="s">
        <v>22</v>
      </c>
      <c r="D31" s="5" t="s">
        <v>20</v>
      </c>
      <c r="E31" s="16">
        <v>26733</v>
      </c>
      <c r="F31" s="16">
        <v>1255</v>
      </c>
      <c r="H31" s="17">
        <f>+E31/$B$31</f>
        <v>0.70169037744763507</v>
      </c>
      <c r="I31" s="22">
        <f>+F31/$B$31</f>
        <v>3.2941361751273032E-2</v>
      </c>
      <c r="J31" s="18"/>
      <c r="K31" s="19"/>
      <c r="L31" s="19"/>
      <c r="M31" s="19"/>
      <c r="O31" s="6" t="s">
        <v>10</v>
      </c>
    </row>
    <row r="32" spans="1:17" s="6" customFormat="1" ht="21" customHeight="1" x14ac:dyDescent="0.3">
      <c r="A32" s="20" t="s">
        <v>30</v>
      </c>
      <c r="B32" s="15"/>
      <c r="C32" s="4"/>
      <c r="D32" s="5" t="s">
        <v>21</v>
      </c>
      <c r="E32" s="16">
        <v>3594</v>
      </c>
      <c r="F32" s="16">
        <v>6516</v>
      </c>
      <c r="H32" s="17">
        <f>+E32/$B$31</f>
        <v>9.433566066460182E-2</v>
      </c>
      <c r="I32" s="17">
        <f>+F32/$B$31</f>
        <v>0.1710326001364901</v>
      </c>
      <c r="J32" s="18"/>
      <c r="K32" s="19"/>
      <c r="L32" s="19"/>
      <c r="M32" s="19"/>
      <c r="O32" s="6" t="s">
        <v>11</v>
      </c>
    </row>
    <row r="33" spans="7:13" ht="4.8" customHeight="1" x14ac:dyDescent="0.3">
      <c r="H33" s="3"/>
      <c r="I33" s="9"/>
      <c r="J33" s="14"/>
    </row>
    <row r="34" spans="7:13" x14ac:dyDescent="0.3">
      <c r="H34" s="3"/>
      <c r="I34" s="12">
        <f>+I32+H31</f>
        <v>0.8727229775841252</v>
      </c>
      <c r="J34" s="14" t="s">
        <v>34</v>
      </c>
    </row>
    <row r="35" spans="7:13" x14ac:dyDescent="0.3">
      <c r="H35" s="3"/>
      <c r="I35" s="12">
        <f>+F32/(F31+F32)</f>
        <v>0.83850212327885731</v>
      </c>
      <c r="J35" s="14" t="s">
        <v>33</v>
      </c>
      <c r="K35" s="3"/>
      <c r="L35" s="3"/>
      <c r="M35" s="3"/>
    </row>
    <row r="36" spans="7:13" x14ac:dyDescent="0.3">
      <c r="H36" s="3"/>
      <c r="I36" s="3"/>
      <c r="J36" s="13"/>
      <c r="K36" s="3"/>
      <c r="L36" s="3"/>
      <c r="M36" s="3"/>
    </row>
    <row r="37" spans="7:13" x14ac:dyDescent="0.3">
      <c r="H37" s="3"/>
      <c r="I37" s="3"/>
      <c r="J37" s="13"/>
      <c r="K37" s="3"/>
      <c r="L37" s="3"/>
      <c r="M37" s="3"/>
    </row>
    <row r="38" spans="7:13" x14ac:dyDescent="0.3">
      <c r="G38">
        <f>64285+18340</f>
        <v>82625</v>
      </c>
      <c r="H38" s="3"/>
      <c r="I38" s="3"/>
      <c r="J38" s="13"/>
      <c r="K38" s="3"/>
      <c r="L38" s="3"/>
      <c r="M38" s="3"/>
    </row>
    <row r="39" spans="7:13" x14ac:dyDescent="0.3">
      <c r="G39">
        <v>79813</v>
      </c>
      <c r="H39" s="3"/>
      <c r="I39" s="3"/>
      <c r="J39" s="13"/>
      <c r="K39" s="3"/>
      <c r="L39" s="3"/>
      <c r="M39" s="3"/>
    </row>
    <row r="40" spans="7:13" x14ac:dyDescent="0.3">
      <c r="G40">
        <f>+G39+1200</f>
        <v>81013</v>
      </c>
      <c r="H40" s="3"/>
      <c r="I40" s="3"/>
      <c r="J40" s="13"/>
      <c r="K40" s="3"/>
      <c r="L40" s="3"/>
      <c r="M40" s="3"/>
    </row>
    <row r="41" spans="7:13" x14ac:dyDescent="0.3">
      <c r="H41" s="3"/>
      <c r="I41" s="3"/>
      <c r="J41" s="13"/>
      <c r="K41" s="3"/>
      <c r="L41" s="3"/>
      <c r="M41" s="3"/>
    </row>
    <row r="42" spans="7:13" x14ac:dyDescent="0.3">
      <c r="H42" s="3"/>
      <c r="I42" s="3"/>
      <c r="J42" s="13"/>
      <c r="K42" s="3"/>
      <c r="L42" s="3"/>
      <c r="M42" s="3"/>
    </row>
    <row r="43" spans="7:13" x14ac:dyDescent="0.3">
      <c r="H43" s="3"/>
      <c r="I43" s="3"/>
      <c r="J43" s="13"/>
      <c r="K43" s="3"/>
      <c r="L43" s="3"/>
      <c r="M43" s="3"/>
    </row>
    <row r="44" spans="7:13" x14ac:dyDescent="0.3">
      <c r="H44" s="3"/>
      <c r="I44" s="3"/>
      <c r="J44" s="13"/>
      <c r="K44" s="3"/>
      <c r="L44" s="3"/>
      <c r="M44" s="3"/>
    </row>
    <row r="45" spans="7:13" x14ac:dyDescent="0.3">
      <c r="H45" s="3"/>
      <c r="I45" s="3"/>
      <c r="J45" s="13"/>
      <c r="K45" s="3"/>
      <c r="L45" s="3"/>
      <c r="M45" s="3"/>
    </row>
    <row r="46" spans="7:13" x14ac:dyDescent="0.3">
      <c r="H46" s="3"/>
      <c r="I46" s="3"/>
      <c r="J46" s="13"/>
      <c r="K46" s="3"/>
      <c r="L46" s="3"/>
      <c r="M46" s="3"/>
    </row>
    <row r="47" spans="7:13" x14ac:dyDescent="0.3">
      <c r="H47" s="3"/>
      <c r="I47" s="3"/>
      <c r="J47" s="13"/>
      <c r="K47" s="3"/>
      <c r="L47" s="3"/>
      <c r="M47" s="3"/>
    </row>
  </sheetData>
  <mergeCells count="6">
    <mergeCell ref="E12:F12"/>
    <mergeCell ref="C14:C15"/>
    <mergeCell ref="C20:C21"/>
    <mergeCell ref="C25:C26"/>
    <mergeCell ref="C31:C32"/>
    <mergeCell ref="H12:I12"/>
  </mergeCells>
  <conditionalFormatting sqref="V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54CB-C02A-48E4-9B23-5A8481D26BA9}">
  <dimension ref="E15:E20"/>
  <sheetViews>
    <sheetView workbookViewId="0">
      <selection activeCell="E21" sqref="E21"/>
    </sheetView>
  </sheetViews>
  <sheetFormatPr baseColWidth="10" defaultRowHeight="14.4" x14ac:dyDescent="0.3"/>
  <sheetData>
    <row r="15" spans="5:5" x14ac:dyDescent="0.3">
      <c r="E15">
        <v>150</v>
      </c>
    </row>
    <row r="16" spans="5:5" x14ac:dyDescent="0.3">
      <c r="E16">
        <f>+E15*150</f>
        <v>22500</v>
      </c>
    </row>
    <row r="18" spans="5:5" x14ac:dyDescent="0.3">
      <c r="E18">
        <f>+E15*700</f>
        <v>105000</v>
      </c>
    </row>
    <row r="20" spans="5:5" x14ac:dyDescent="0.3">
      <c r="E20">
        <f>+E18-E16</f>
        <v>82500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 (2)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y Dani</dc:creator>
  <cp:lastModifiedBy>Ana y Dani</cp:lastModifiedBy>
  <dcterms:created xsi:type="dcterms:W3CDTF">2022-06-26T14:05:41Z</dcterms:created>
  <dcterms:modified xsi:type="dcterms:W3CDTF">2022-06-26T23:45:49Z</dcterms:modified>
</cp:coreProperties>
</file>