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CV &amp; Certification &amp; Projects\Excel projects\"/>
    </mc:Choice>
  </mc:AlternateContent>
  <xr:revisionPtr revIDLastSave="0" documentId="13_ncr:1_{F1E9FEE8-E913-4D57-AACB-D7A6F13D0DE5}" xr6:coauthVersionLast="47" xr6:coauthVersionMax="47" xr10:uidLastSave="{00000000-0000-0000-0000-000000000000}"/>
  <bookViews>
    <workbookView xWindow="-120" yWindow="-120" windowWidth="20730" windowHeight="11160" firstSheet="5" activeTab="11" xr2:uid="{00000000-000D-0000-FFFF-FFFF00000000}"/>
  </bookViews>
  <sheets>
    <sheet name="Suivi des contrats" sheetId="1" r:id="rId1"/>
    <sheet name="ARRONDI" sheetId="2" r:id="rId2"/>
    <sheet name="TEXTUELLE" sheetId="3" r:id="rId3"/>
    <sheet name="Concatener &amp; Joindre.texte" sheetId="4" r:id="rId4"/>
    <sheet name="GAUCHE DROITE" sheetId="5" r:id="rId5"/>
    <sheet name="TEXTE" sheetId="6" r:id="rId6"/>
    <sheet name="STXT" sheetId="7" r:id="rId7"/>
    <sheet name="CHERCHE &amp; TROUVE" sheetId="8" r:id="rId8"/>
    <sheet name="Rept" sheetId="9" r:id="rId9"/>
    <sheet name="Substitue" sheetId="10" r:id="rId10"/>
    <sheet name="REMPLACER" sheetId="11" r:id="rId11"/>
    <sheet name="EXO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2" l="1"/>
  <c r="Q9" i="12"/>
  <c r="Q10" i="12"/>
  <c r="Q11" i="12"/>
  <c r="Q7" i="12"/>
  <c r="J15" i="12"/>
  <c r="J16" i="12"/>
  <c r="J17" i="12"/>
  <c r="J18" i="12"/>
  <c r="J14" i="12"/>
  <c r="J8" i="12"/>
  <c r="J9" i="12"/>
  <c r="J10" i="12"/>
  <c r="J11" i="12"/>
  <c r="J7" i="12"/>
  <c r="F8" i="12"/>
  <c r="F9" i="12"/>
  <c r="F10" i="12"/>
  <c r="F11" i="12"/>
  <c r="F7" i="12"/>
  <c r="G8" i="12"/>
  <c r="G9" i="12"/>
  <c r="G10" i="12"/>
  <c r="G11" i="12"/>
  <c r="G7" i="12"/>
  <c r="C8" i="12"/>
  <c r="C9" i="12"/>
  <c r="C10" i="12"/>
  <c r="C11" i="12"/>
  <c r="C7" i="12"/>
  <c r="N11" i="12"/>
  <c r="M11" i="12"/>
  <c r="N10" i="12"/>
  <c r="M10" i="12"/>
  <c r="N9" i="12"/>
  <c r="M9" i="12"/>
  <c r="N8" i="12"/>
  <c r="M8" i="12"/>
  <c r="N7" i="12"/>
  <c r="M7" i="12"/>
  <c r="E8" i="8" l="1"/>
  <c r="E22" i="6"/>
  <c r="D5" i="7"/>
  <c r="H8" i="11" l="1"/>
  <c r="H9" i="11"/>
  <c r="H10" i="11"/>
  <c r="H11" i="11"/>
  <c r="H12" i="11"/>
  <c r="H7" i="11"/>
  <c r="G9" i="10"/>
  <c r="G10" i="10"/>
  <c r="G11" i="10"/>
  <c r="G12" i="10"/>
  <c r="G13" i="10"/>
  <c r="G8" i="10"/>
  <c r="E8" i="11"/>
  <c r="E9" i="11"/>
  <c r="E10" i="11"/>
  <c r="E11" i="11"/>
  <c r="E12" i="11"/>
  <c r="E7" i="11"/>
  <c r="F9" i="10"/>
  <c r="F10" i="10"/>
  <c r="F11" i="10"/>
  <c r="F12" i="10"/>
  <c r="F13" i="10"/>
  <c r="F8" i="10"/>
  <c r="F6" i="7"/>
  <c r="F7" i="7"/>
  <c r="F8" i="7"/>
  <c r="F9" i="7"/>
  <c r="F10" i="7"/>
  <c r="F5" i="7"/>
  <c r="F9" i="9"/>
  <c r="F10" i="9"/>
  <c r="F11" i="9"/>
  <c r="F12" i="9"/>
  <c r="F13" i="9"/>
  <c r="F8" i="9"/>
  <c r="E28" i="8"/>
  <c r="E29" i="8"/>
  <c r="E30" i="8"/>
  <c r="E31" i="8"/>
  <c r="E32" i="8"/>
  <c r="E27" i="8"/>
  <c r="D28" i="8"/>
  <c r="D29" i="8"/>
  <c r="D30" i="8"/>
  <c r="D31" i="8"/>
  <c r="D32" i="8"/>
  <c r="D27" i="8"/>
  <c r="F19" i="8"/>
  <c r="F20" i="8"/>
  <c r="F21" i="8"/>
  <c r="F22" i="8"/>
  <c r="F23" i="8"/>
  <c r="F18" i="8"/>
  <c r="D19" i="8"/>
  <c r="D20" i="8"/>
  <c r="D21" i="8"/>
  <c r="D22" i="8"/>
  <c r="D23" i="8"/>
  <c r="D18" i="8"/>
  <c r="E19" i="8"/>
  <c r="E20" i="8"/>
  <c r="E21" i="8"/>
  <c r="E22" i="8"/>
  <c r="E23" i="8"/>
  <c r="E18" i="8"/>
  <c r="G19" i="8"/>
  <c r="G20" i="8"/>
  <c r="G21" i="8"/>
  <c r="G22" i="8"/>
  <c r="G23" i="8"/>
  <c r="G18" i="8"/>
  <c r="D9" i="8"/>
  <c r="D10" i="8"/>
  <c r="D11" i="8"/>
  <c r="D12" i="8"/>
  <c r="D13" i="8"/>
  <c r="D8" i="8"/>
  <c r="F9" i="8"/>
  <c r="F10" i="8"/>
  <c r="F11" i="8"/>
  <c r="F12" i="8"/>
  <c r="F13" i="8"/>
  <c r="F8" i="8"/>
  <c r="E9" i="8"/>
  <c r="E10" i="8"/>
  <c r="E11" i="8"/>
  <c r="E12" i="8"/>
  <c r="E13" i="8"/>
  <c r="E6" i="7"/>
  <c r="E7" i="7"/>
  <c r="E8" i="7"/>
  <c r="E9" i="7"/>
  <c r="E10" i="7"/>
  <c r="E5" i="7"/>
  <c r="D6" i="7"/>
  <c r="D7" i="7"/>
  <c r="D8" i="7"/>
  <c r="D9" i="7"/>
  <c r="D10" i="7"/>
  <c r="E21" i="6" l="1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F8" i="6"/>
  <c r="E8" i="6"/>
  <c r="D8" i="6"/>
  <c r="E7" i="5"/>
  <c r="E8" i="5"/>
  <c r="E9" i="5"/>
  <c r="E10" i="5"/>
  <c r="E11" i="5"/>
  <c r="E6" i="5"/>
  <c r="D7" i="5"/>
  <c r="D8" i="5"/>
  <c r="D9" i="5"/>
  <c r="D10" i="5"/>
  <c r="D11" i="5"/>
  <c r="D6" i="5"/>
  <c r="F11" i="4"/>
  <c r="F12" i="4"/>
  <c r="F13" i="4"/>
  <c r="F14" i="4"/>
  <c r="F15" i="4"/>
  <c r="F16" i="4"/>
  <c r="F17" i="4"/>
  <c r="F18" i="4"/>
  <c r="F19" i="4"/>
  <c r="F20" i="4"/>
  <c r="F21" i="4"/>
  <c r="E11" i="4"/>
  <c r="E12" i="4"/>
  <c r="E13" i="4"/>
  <c r="E14" i="4"/>
  <c r="E15" i="4"/>
  <c r="E16" i="4"/>
  <c r="E17" i="4"/>
  <c r="E18" i="4"/>
  <c r="E19" i="4"/>
  <c r="E20" i="4"/>
  <c r="E21" i="4"/>
  <c r="D11" i="4"/>
  <c r="D12" i="4"/>
  <c r="D13" i="4"/>
  <c r="D14" i="4"/>
  <c r="D15" i="4"/>
  <c r="D16" i="4"/>
  <c r="D17" i="4"/>
  <c r="D18" i="4"/>
  <c r="D19" i="4"/>
  <c r="D20" i="4"/>
  <c r="D21" i="4"/>
  <c r="F10" i="4"/>
  <c r="E10" i="4"/>
  <c r="D10" i="4"/>
  <c r="F10" i="3"/>
  <c r="F11" i="3"/>
  <c r="F12" i="3"/>
  <c r="F13" i="3"/>
  <c r="F14" i="3"/>
  <c r="F9" i="3"/>
  <c r="E10" i="3"/>
  <c r="E11" i="3"/>
  <c r="E12" i="3"/>
  <c r="E13" i="3"/>
  <c r="E14" i="3"/>
  <c r="E9" i="3"/>
  <c r="D10" i="3"/>
  <c r="D11" i="3"/>
  <c r="D12" i="3"/>
  <c r="D13" i="3"/>
  <c r="D14" i="3"/>
  <c r="D9" i="3"/>
  <c r="C10" i="3"/>
  <c r="C11" i="3"/>
  <c r="C12" i="3"/>
  <c r="C13" i="3"/>
  <c r="C14" i="3"/>
  <c r="C9" i="3"/>
  <c r="F19" i="2"/>
  <c r="F20" i="2"/>
  <c r="F21" i="2"/>
  <c r="F18" i="2"/>
  <c r="L10" i="2"/>
  <c r="L11" i="2"/>
  <c r="L12" i="2"/>
  <c r="L9" i="2"/>
  <c r="I11" i="2"/>
  <c r="I10" i="2"/>
  <c r="I12" i="2"/>
  <c r="I9" i="2"/>
  <c r="F10" i="2"/>
  <c r="F11" i="2"/>
  <c r="F12" i="2"/>
  <c r="F9" i="2"/>
  <c r="C10" i="2"/>
  <c r="C11" i="2"/>
  <c r="C12" i="2"/>
  <c r="C9" i="2"/>
  <c r="F13" i="1" l="1"/>
  <c r="G13" i="1" s="1"/>
  <c r="F9" i="1"/>
  <c r="F10" i="1"/>
  <c r="G10" i="1" s="1"/>
  <c r="F11" i="1"/>
  <c r="I11" i="1" s="1"/>
  <c r="F12" i="1"/>
  <c r="J12" i="1" s="1"/>
  <c r="J9" i="1" l="1"/>
  <c r="G9" i="1"/>
  <c r="J13" i="1"/>
  <c r="I13" i="1"/>
  <c r="H13" i="1"/>
  <c r="H11" i="1"/>
  <c r="J11" i="1"/>
  <c r="H10" i="1"/>
  <c r="I10" i="1"/>
  <c r="J10" i="1"/>
  <c r="H9" i="1"/>
  <c r="I9" i="1"/>
  <c r="G11" i="1"/>
  <c r="G12" i="1"/>
  <c r="H12" i="1"/>
  <c r="I12" i="1"/>
</calcChain>
</file>

<file path=xl/sharedStrings.xml><?xml version="1.0" encoding="utf-8"?>
<sst xmlns="http://schemas.openxmlformats.org/spreadsheetml/2006/main" count="209" uniqueCount="156">
  <si>
    <t>DATE 1</t>
  </si>
  <si>
    <t>ANNEE</t>
  </si>
  <si>
    <t>MOIS</t>
  </si>
  <si>
    <t>JOURS</t>
  </si>
  <si>
    <t>DATE 2</t>
  </si>
  <si>
    <t>ANNEE2</t>
  </si>
  <si>
    <t>MOIS3</t>
  </si>
  <si>
    <t>JOURS4</t>
  </si>
  <si>
    <t>Calcul fin de contrat</t>
  </si>
  <si>
    <t>JOURS RESTANTS</t>
  </si>
  <si>
    <t>SUIVI DES CONTRATS</t>
  </si>
  <si>
    <t>ARRONDISSEMENT</t>
  </si>
  <si>
    <t>Nombre</t>
  </si>
  <si>
    <t>ARRONDI</t>
  </si>
  <si>
    <t>ARRONDI(CHIFFRE;1)</t>
  </si>
  <si>
    <t>ARRONDI(CHIFFRE;2)</t>
  </si>
  <si>
    <t>ARRONDI.SUP</t>
  </si>
  <si>
    <t>ARRONDI.SUP(CHIFFRE;2)</t>
  </si>
  <si>
    <t>ARRONDI.INF</t>
  </si>
  <si>
    <t>TRONQUE</t>
  </si>
  <si>
    <t>TRONQUE(CHIFFRE)</t>
  </si>
  <si>
    <t>AYMEN EXCEL</t>
  </si>
  <si>
    <t>CLIENT</t>
  </si>
  <si>
    <t>SUPPRESPACE</t>
  </si>
  <si>
    <t>MAJUSCULE</t>
  </si>
  <si>
    <t>MINUSCULE</t>
  </si>
  <si>
    <t xml:space="preserve">NOMPROPRE
</t>
  </si>
  <si>
    <t>SIDALI       AYMEN</t>
  </si>
  <si>
    <t>AHMED            Salim</t>
  </si>
  <si>
    <t>AMINA            ilham</t>
  </si>
  <si>
    <t>KARIM      samir</t>
  </si>
  <si>
    <t>MOHAMED            amine</t>
  </si>
  <si>
    <t>DJAMEL        mahrez</t>
  </si>
  <si>
    <t>NOM</t>
  </si>
  <si>
    <t>PRENOM</t>
  </si>
  <si>
    <t>Sidali 01</t>
  </si>
  <si>
    <t>Aymen 01</t>
  </si>
  <si>
    <t>Sidali 02</t>
  </si>
  <si>
    <t>Aymen 02</t>
  </si>
  <si>
    <t>Sidali 03</t>
  </si>
  <si>
    <t>Aymen 03</t>
  </si>
  <si>
    <t>Sidali 04</t>
  </si>
  <si>
    <t>Aymen 04</t>
  </si>
  <si>
    <t>Sidali 05</t>
  </si>
  <si>
    <t>Aymen 05</t>
  </si>
  <si>
    <t>Sidali 06</t>
  </si>
  <si>
    <t>Aymen 06</t>
  </si>
  <si>
    <t>Sidali 07</t>
  </si>
  <si>
    <t>Aymen 07</t>
  </si>
  <si>
    <t>Sidali 08</t>
  </si>
  <si>
    <t>Aymen 08</t>
  </si>
  <si>
    <t>Sidali 09</t>
  </si>
  <si>
    <t>Aymen 09</t>
  </si>
  <si>
    <t>Sidali 10</t>
  </si>
  <si>
    <t>Aymen 10</t>
  </si>
  <si>
    <t>Sidali 11</t>
  </si>
  <si>
    <t>Aymen 11</t>
  </si>
  <si>
    <t>Sidali 12</t>
  </si>
  <si>
    <t>Aymen 12</t>
  </si>
  <si>
    <t>&amp;</t>
  </si>
  <si>
    <t>Joindre.texte</t>
  </si>
  <si>
    <t>CONCATENER</t>
  </si>
  <si>
    <t>COMPTE / NOM</t>
  </si>
  <si>
    <t>N°FACTURE</t>
  </si>
  <si>
    <t>DATE</t>
  </si>
  <si>
    <t>0001/2023 01/06/2023</t>
  </si>
  <si>
    <t>0002/2023 01/05/2023</t>
  </si>
  <si>
    <t>0003/2023 01/07/2023</t>
  </si>
  <si>
    <t>0004/2023 01/08/2023</t>
  </si>
  <si>
    <t>0005/2023 01/09/2023</t>
  </si>
  <si>
    <t>0006/2023 15/05/2023</t>
  </si>
  <si>
    <t>JOUR</t>
  </si>
  <si>
    <t xml:space="preserve">La somme est arrete a </t>
  </si>
  <si>
    <t>Valable jusqu'au :</t>
  </si>
  <si>
    <t>COMPTE</t>
  </si>
  <si>
    <t>*00799999000179111115SIDALI AYMEN</t>
  </si>
  <si>
    <t>*00799999000797658888AHMED AMINE</t>
  </si>
  <si>
    <t>*00799999004084923333SALIM KARIM</t>
  </si>
  <si>
    <t>*00799999001776294444AMINA ILHAM</t>
  </si>
  <si>
    <t>*00799999001483417777MERIEM IKRAM</t>
  </si>
  <si>
    <t>*00799999000426340000SAMIR AHMED</t>
  </si>
  <si>
    <t>FN°</t>
  </si>
  <si>
    <t>CHERCHE</t>
  </si>
  <si>
    <t>TROUVE</t>
  </si>
  <si>
    <r>
      <t>SIDALI AYMEN F</t>
    </r>
    <r>
      <rPr>
        <b/>
        <sz val="11"/>
        <color rgb="FFFF0000"/>
        <rFont val="Calibri"/>
        <family val="2"/>
        <scheme val="minor"/>
      </rPr>
      <t>N°1234</t>
    </r>
    <r>
      <rPr>
        <b/>
        <sz val="11"/>
        <color theme="1"/>
        <rFont val="Calibri"/>
        <family val="2"/>
        <scheme val="minor"/>
      </rPr>
      <t>/2023</t>
    </r>
  </si>
  <si>
    <r>
      <t xml:space="preserve">AHMED </t>
    </r>
    <r>
      <rPr>
        <b/>
        <sz val="11"/>
        <color rgb="FFFF0000"/>
        <rFont val="Calibri"/>
        <family val="2"/>
        <scheme val="minor"/>
      </rPr>
      <t>FN°3698</t>
    </r>
    <r>
      <rPr>
        <b/>
        <sz val="11"/>
        <color theme="1"/>
        <rFont val="Calibri"/>
        <family val="2"/>
        <scheme val="minor"/>
      </rPr>
      <t>/2023</t>
    </r>
  </si>
  <si>
    <r>
      <t xml:space="preserve">AMINA </t>
    </r>
    <r>
      <rPr>
        <b/>
        <sz val="11"/>
        <color rgb="FFFF0000"/>
        <rFont val="Calibri"/>
        <family val="2"/>
        <scheme val="minor"/>
      </rPr>
      <t>FN°7896</t>
    </r>
    <r>
      <rPr>
        <b/>
        <sz val="11"/>
        <color theme="1"/>
        <rFont val="Calibri"/>
        <family val="2"/>
        <scheme val="minor"/>
      </rPr>
      <t>/2023</t>
    </r>
  </si>
  <si>
    <r>
      <t xml:space="preserve">KARIM </t>
    </r>
    <r>
      <rPr>
        <b/>
        <sz val="11"/>
        <color rgb="FFFF0000"/>
        <rFont val="Calibri"/>
        <family val="2"/>
        <scheme val="minor"/>
      </rPr>
      <t>FN°3214</t>
    </r>
    <r>
      <rPr>
        <b/>
        <sz val="11"/>
        <color theme="1"/>
        <rFont val="Calibri"/>
        <family val="2"/>
        <scheme val="minor"/>
      </rPr>
      <t>/2023</t>
    </r>
  </si>
  <si>
    <r>
      <t xml:space="preserve">MOHAMED </t>
    </r>
    <r>
      <rPr>
        <b/>
        <sz val="11"/>
        <color rgb="FFFF0000"/>
        <rFont val="Calibri"/>
        <family val="2"/>
        <scheme val="minor"/>
      </rPr>
      <t>FN°4569</t>
    </r>
    <r>
      <rPr>
        <b/>
        <sz val="11"/>
        <color theme="1"/>
        <rFont val="Calibri"/>
        <family val="2"/>
        <scheme val="minor"/>
      </rPr>
      <t>/2023</t>
    </r>
  </si>
  <si>
    <r>
      <t xml:space="preserve">DJAMEL </t>
    </r>
    <r>
      <rPr>
        <b/>
        <sz val="11"/>
        <color rgb="FFFF0000"/>
        <rFont val="Calibri"/>
        <family val="2"/>
        <scheme val="minor"/>
      </rPr>
      <t>FN°9632</t>
    </r>
    <r>
      <rPr>
        <b/>
        <sz val="11"/>
        <color theme="1"/>
        <rFont val="Calibri"/>
        <family val="2"/>
        <scheme val="minor"/>
      </rPr>
      <t>/2023</t>
    </r>
  </si>
  <si>
    <t xml:space="preserve">Le mot cherché doit etre écrit exactement égal </t>
  </si>
  <si>
    <t>NOM&amp;PRENOM</t>
  </si>
  <si>
    <t>SIDALI AYMEN</t>
  </si>
  <si>
    <t>AHMED Salim</t>
  </si>
  <si>
    <t>AMINA ilham</t>
  </si>
  <si>
    <t>KARIM samir</t>
  </si>
  <si>
    <t>MOHAMED amine</t>
  </si>
  <si>
    <t>DJAMEL mahrez</t>
  </si>
  <si>
    <t>NBCAR</t>
  </si>
  <si>
    <t>NOTE</t>
  </si>
  <si>
    <t>STAR</t>
  </si>
  <si>
    <t>●</t>
  </si>
  <si>
    <t>fonction REPT</t>
  </si>
  <si>
    <t>CNTRL + H</t>
  </si>
  <si>
    <t>SUBSTITUE</t>
  </si>
  <si>
    <t>SIDALI AYMEN FN/1234/2023</t>
  </si>
  <si>
    <t>AHMED FN/3698/2023</t>
  </si>
  <si>
    <t>AMINA FN/7896/2023</t>
  </si>
  <si>
    <t>KARIM FN/3214/2023</t>
  </si>
  <si>
    <t>MOHAMED FN/4569/2023</t>
  </si>
  <si>
    <t>DJAMEL FN/9632/2023</t>
  </si>
  <si>
    <t>SIDALI AYMEN FN-1234-2023</t>
  </si>
  <si>
    <t>AHMED FN-3698-2023</t>
  </si>
  <si>
    <t>AMINA FN-7896-2023</t>
  </si>
  <si>
    <t>KARIM FN-3214-2023</t>
  </si>
  <si>
    <t>MOHAMED FN-4569-2023</t>
  </si>
  <si>
    <t>DJAMEL FN-9632-2023</t>
  </si>
  <si>
    <t>REMPLACER</t>
  </si>
  <si>
    <t>FN°1234/2022</t>
  </si>
  <si>
    <t>FN°3698/2021</t>
  </si>
  <si>
    <t>FN°7896/2020</t>
  </si>
  <si>
    <t>FN°3214/2018</t>
  </si>
  <si>
    <t>FN°4569/2019</t>
  </si>
  <si>
    <t>FN°9632/2022</t>
  </si>
  <si>
    <t>FN°12534/2022</t>
  </si>
  <si>
    <t>FN°78996/2020</t>
  </si>
  <si>
    <t>FN°321411/2018</t>
  </si>
  <si>
    <t>FN°45659/2019</t>
  </si>
  <si>
    <t>REMPLACER AVANCER</t>
  </si>
  <si>
    <t xml:space="preserve">   AYMEN EXCEL   دوال النصية مع   </t>
  </si>
  <si>
    <t>NOM MAJU + PRENOM 1 LETTRE MAJU</t>
  </si>
  <si>
    <t>Après " - "</t>
  </si>
  <si>
    <t xml:space="preserve">1= Homme ; 2=  Femme </t>
  </si>
  <si>
    <t>DROITE(M7;NBCAR(M7)-CHERCHE("-";M7))</t>
  </si>
  <si>
    <t>Nom et prénom</t>
  </si>
  <si>
    <t>LIBILLET</t>
  </si>
  <si>
    <t>ville et code postal</t>
  </si>
  <si>
    <t>sexe</t>
  </si>
  <si>
    <t>wilaya</t>
  </si>
  <si>
    <t>055469****</t>
  </si>
  <si>
    <t>aymen 01</t>
  </si>
  <si>
    <t>SARL HAMID AB-123-CN SETIF</t>
  </si>
  <si>
    <t>17 rue ****** - ALGER 16000</t>
  </si>
  <si>
    <t>aymen 02</t>
  </si>
  <si>
    <t>EURL SIDALI fn° AB-147-GB ALGER</t>
  </si>
  <si>
    <t>18 rue **** - BATNA 05000</t>
  </si>
  <si>
    <t>aymen 03</t>
  </si>
  <si>
    <t>SARL AMINE LC-456-DE ANNABA</t>
  </si>
  <si>
    <t>19 rue ******** - ANNABA 23000</t>
  </si>
  <si>
    <t>aymen 04</t>
  </si>
  <si>
    <t>SARL KARIM HB-753-BE BIRTOUTA</t>
  </si>
  <si>
    <t>20 rue ******* - TIZI ouzou 15000</t>
  </si>
  <si>
    <t>aymen 05</t>
  </si>
  <si>
    <t>SARL AYMEN EXCEL HT-785-FR SETIF</t>
  </si>
  <si>
    <t>21 rue *** - tamanaraset 31000</t>
  </si>
  <si>
    <t xml:space="preserve">= STXT(libeller ; ! ;9) / AB-123-CN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</si>
</sst>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,000,000,000"/>
  </numFmts>
  <fonts count="1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rebuchet MS"/>
      <family val="2"/>
    </font>
    <font>
      <sz val="16"/>
      <color theme="1"/>
      <name val="Trebuchet MS"/>
      <family val="2"/>
    </font>
    <font>
      <sz val="11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gradientFill degree="270">
        <stop position="0">
          <color theme="0"/>
        </stop>
        <stop position="1">
          <color theme="9"/>
        </stop>
      </gradientFill>
    </fill>
    <fill>
      <gradientFill degree="270">
        <stop position="0">
          <color theme="0"/>
        </stop>
        <stop position="1">
          <color theme="8" tint="-0.25098422193060094"/>
        </stop>
      </gradientFill>
    </fill>
    <fill>
      <gradientFill degree="270">
        <stop position="0">
          <color theme="0"/>
        </stop>
        <stop position="1">
          <color theme="8" tint="0.40000610370189521"/>
        </stop>
      </gradient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270">
        <stop position="0">
          <color theme="7" tint="0.80001220740379042"/>
        </stop>
        <stop position="1">
          <color theme="7"/>
        </stop>
      </gradient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  <fill>
      <gradientFill degree="270">
        <stop position="0">
          <color theme="4" tint="0.59999389629810485"/>
        </stop>
        <stop position="1">
          <color theme="4"/>
        </stop>
      </gradientFill>
    </fill>
    <fill>
      <patternFill patternType="solid">
        <fgColor theme="4" tint="0.59996337778862885"/>
        <bgColor indexed="64"/>
      </patternFill>
    </fill>
    <fill>
      <gradientFill degree="270">
        <stop position="0">
          <color theme="0"/>
        </stop>
        <stop position="1">
          <color theme="7"/>
        </stop>
      </gradientFill>
    </fill>
    <fill>
      <gradientFill degree="270">
        <stop position="0">
          <color theme="0"/>
        </stop>
        <stop position="1">
          <color rgb="FF0000FF"/>
        </stop>
      </gradientFill>
    </fill>
    <fill>
      <patternFill patternType="solid">
        <fgColor rgb="FF0070C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8" tint="-0.499984740745262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theme="8" tint="-0.499984740745262"/>
      </right>
      <top/>
      <bottom style="hair">
        <color indexed="64"/>
      </bottom>
      <diagonal/>
    </border>
    <border>
      <left style="medium">
        <color theme="8" tint="-0.499984740745262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8" tint="-0.499984740745262"/>
      </left>
      <right style="hair">
        <color indexed="64"/>
      </right>
      <top style="hair">
        <color indexed="64"/>
      </top>
      <bottom style="medium">
        <color theme="8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8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8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4" fontId="0" fillId="0" borderId="5" xfId="0" applyNumberFormat="1" applyBorder="1"/>
    <xf numFmtId="14" fontId="0" fillId="0" borderId="7" xfId="0" applyNumberFormat="1" applyBorder="1"/>
    <xf numFmtId="14" fontId="0" fillId="4" borderId="1" xfId="0" applyNumberFormat="1" applyFill="1" applyBorder="1"/>
    <xf numFmtId="0" fontId="0" fillId="4" borderId="1" xfId="0" applyFill="1" applyBorder="1"/>
    <xf numFmtId="0" fontId="0" fillId="4" borderId="6" xfId="0" applyFill="1" applyBorder="1"/>
    <xf numFmtId="14" fontId="0" fillId="4" borderId="8" xfId="0" applyNumberFormat="1" applyFill="1" applyBorder="1"/>
    <xf numFmtId="0" fontId="0" fillId="4" borderId="8" xfId="0" applyFill="1" applyBorder="1"/>
    <xf numFmtId="0" fontId="0" fillId="4" borderId="9" xfId="0" applyFill="1" applyBorder="1"/>
    <xf numFmtId="0" fontId="5" fillId="0" borderId="1" xfId="0" applyFont="1" applyBorder="1"/>
    <xf numFmtId="43" fontId="0" fillId="0" borderId="1" xfId="1" applyFont="1" applyBorder="1"/>
    <xf numFmtId="0" fontId="7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10" borderId="11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10" fillId="11" borderId="13" xfId="0" applyFont="1" applyFill="1" applyBorder="1"/>
    <xf numFmtId="0" fontId="5" fillId="10" borderId="1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16" xfId="0" applyFont="1" applyFill="1" applyBorder="1" applyAlignment="1">
      <alignment horizontal="center"/>
    </xf>
    <xf numFmtId="0" fontId="5" fillId="10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5" fillId="16" borderId="18" xfId="0" applyFont="1" applyFill="1" applyBorder="1" applyAlignment="1">
      <alignment horizontal="center"/>
    </xf>
    <xf numFmtId="14" fontId="5" fillId="13" borderId="19" xfId="0" applyNumberFormat="1" applyFont="1" applyFill="1" applyBorder="1" applyAlignment="1">
      <alignment horizontal="center"/>
    </xf>
    <xf numFmtId="0" fontId="5" fillId="13" borderId="12" xfId="0" applyFont="1" applyFill="1" applyBorder="1" applyAlignment="1">
      <alignment horizontal="center"/>
    </xf>
    <xf numFmtId="0" fontId="5" fillId="13" borderId="20" xfId="0" applyFont="1" applyFill="1" applyBorder="1" applyAlignment="1">
      <alignment horizontal="center"/>
    </xf>
    <xf numFmtId="0" fontId="0" fillId="17" borderId="0" xfId="0" applyFill="1"/>
    <xf numFmtId="43" fontId="0" fillId="17" borderId="0" xfId="1" applyFont="1" applyFill="1"/>
    <xf numFmtId="0" fontId="11" fillId="17" borderId="0" xfId="0" applyFont="1" applyFill="1" applyAlignment="1">
      <alignment horizontal="center"/>
    </xf>
    <xf numFmtId="14" fontId="0" fillId="0" borderId="0" xfId="0" applyNumberFormat="1"/>
    <xf numFmtId="0" fontId="7" fillId="18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7" fillId="0" borderId="1" xfId="0" applyFont="1" applyBorder="1" applyAlignment="1">
      <alignment horizontal="center" vertical="center"/>
    </xf>
    <xf numFmtId="0" fontId="2" fillId="21" borderId="1" xfId="0" applyFont="1" applyFill="1" applyBorder="1" applyAlignment="1">
      <alignment horizontal="center"/>
    </xf>
    <xf numFmtId="0" fontId="0" fillId="22" borderId="0" xfId="0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5" fillId="17" borderId="21" xfId="0" applyFont="1" applyFill="1" applyBorder="1" applyAlignment="1">
      <alignment horizontal="center"/>
    </xf>
    <xf numFmtId="0" fontId="16" fillId="23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24" borderId="0" xfId="0" applyFill="1"/>
    <xf numFmtId="0" fontId="10" fillId="2" borderId="0" xfId="0" applyFont="1" applyFill="1" applyAlignment="1">
      <alignment horizontal="left" vertical="center"/>
    </xf>
    <xf numFmtId="0" fontId="10" fillId="2" borderId="0" xfId="0" quotePrefix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/>
    <xf numFmtId="0" fontId="5" fillId="9" borderId="10" xfId="0" applyFont="1" applyFill="1" applyBorder="1" applyAlignment="1">
      <alignment horizontal="center"/>
    </xf>
    <xf numFmtId="0" fontId="5" fillId="9" borderId="10" xfId="0" quotePrefix="1" applyFont="1" applyFill="1" applyBorder="1" applyAlignment="1">
      <alignment horizontal="center"/>
    </xf>
    <xf numFmtId="164" fontId="5" fillId="10" borderId="11" xfId="0" applyNumberFormat="1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14"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</font>
      <fill>
        <patternFill>
          <bgColor rgb="FFEE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361951</xdr:colOff>
      <xdr:row>1</xdr:row>
      <xdr:rowOff>85725</xdr:rowOff>
    </xdr:from>
    <xdr:to>
      <xdr:col>2</xdr:col>
      <xdr:colOff>717171</xdr:colOff>
      <xdr:row>3</xdr:row>
      <xdr:rowOff>62104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D66F4EA-4D22-4424-9BD0-F33BE4DAB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6" y="276225"/>
          <a:ext cx="355220" cy="3573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A2734-1179-43E0-A0FE-9A9D8B9DFD13}" name="Tableau1" displayName="Tableau1" ref="B8:J13" totalsRowShown="0" headerRowDxfId="12" headerRowBorderDxfId="10" tableBorderDxfId="11" totalsRowBorderDxfId="9">
  <autoFilter ref="B8:J13" xr:uid="{8F8A2734-1179-43E0-A0FE-9A9D8B9DFD13}"/>
  <tableColumns count="9">
    <tableColumn id="1" xr3:uid="{D4B8D84D-A667-4515-B9D6-522D09293D38}" name="DATE 1" dataDxfId="8"/>
    <tableColumn id="2" xr3:uid="{21EEED1B-C730-479D-8DD6-0AB2B5070B3E}" name="ANNEE" dataDxfId="7"/>
    <tableColumn id="3" xr3:uid="{D96FFC3C-ACD9-4A5F-9E2F-52D7C21019C6}" name="MOIS" dataDxfId="6"/>
    <tableColumn id="4" xr3:uid="{C565DB67-E27F-43C5-91D4-ED86CF98CC3B}" name="JOURS" dataDxfId="5"/>
    <tableColumn id="5" xr3:uid="{B1ED9A56-7CF0-4E5B-83C0-FA3506C1EBAC}" name="DATE 2" dataDxfId="4">
      <calculatedColumnFormula>DATE(YEAR(Tableau1[[#This Row],[DATE 1]])+Tableau1[[#This Row],[ANNEE]],MONTH(Tableau1[[#This Row],[DATE 1]])+Tableau1[[#This Row],[MOIS]],DAY(Tableau1[[#This Row],[DATE 1]])+Tableau1[[#This Row],[JOURS]])</calculatedColumnFormula>
    </tableColumn>
    <tableColumn id="6" xr3:uid="{4624B19C-EEB6-409B-A6AB-FD9490EACAD8}" name="ANNEE2" dataDxfId="3">
      <calculatedColumnFormula>IFERROR(DATEDIF(TODAY(),Tableau1[[#This Row],[DATE 2]],"y"),"Fin de contrat")</calculatedColumnFormula>
    </tableColumn>
    <tableColumn id="7" xr3:uid="{24289CD0-9846-4E4E-980F-71E4086451B2}" name="MOIS3" dataDxfId="2">
      <calculatedColumnFormula>IFERROR(DATEDIF(TODAY(),Tableau1[[#This Row],[DATE 2]],"ym"),"Fin de contrat")</calculatedColumnFormula>
    </tableColumn>
    <tableColumn id="8" xr3:uid="{409758B6-5DD0-4B21-8F2D-4F6CD7C68F4E}" name="JOURS4" dataDxfId="1">
      <calculatedColumnFormula>IFERROR(DATEDIF(TODAY(),Tableau1[[#This Row],[DATE 2]],"md"),"Fin de contrat")</calculatedColumnFormula>
    </tableColumn>
    <tableColumn id="9" xr3:uid="{6CAD13C7-8A86-43BA-AF52-EE931F40905D}" name="JOURS RESTANTS" dataDxfId="0">
      <calculatedColumnFormula>IFERROR(DATEDIF(TODAY(),Tableau1[[#This Row],[DATE 2]],"d"),"Fin de contrat")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"/>
  <sheetViews>
    <sheetView showGridLines="0" workbookViewId="0">
      <selection activeCell="G15" sqref="G15"/>
    </sheetView>
  </sheetViews>
  <sheetFormatPr baseColWidth="10" defaultColWidth="9.140625" defaultRowHeight="15" x14ac:dyDescent="0.25"/>
  <cols>
    <col min="2" max="2" width="19.85546875" customWidth="1"/>
    <col min="3" max="3" width="13.28515625" customWidth="1"/>
    <col min="4" max="4" width="12.28515625" customWidth="1"/>
    <col min="5" max="5" width="12" customWidth="1"/>
    <col min="6" max="6" width="22.140625" customWidth="1"/>
    <col min="7" max="7" width="20.7109375" customWidth="1"/>
    <col min="8" max="8" width="16.42578125" customWidth="1"/>
    <col min="9" max="9" width="17.5703125" customWidth="1"/>
    <col min="10" max="10" width="19.7109375" customWidth="1"/>
  </cols>
  <sheetData>
    <row r="2" spans="2:10" x14ac:dyDescent="0.25">
      <c r="B2" s="52" t="s">
        <v>10</v>
      </c>
      <c r="C2" s="52"/>
      <c r="D2" s="52"/>
    </row>
    <row r="3" spans="2:10" x14ac:dyDescent="0.25">
      <c r="B3" s="52"/>
      <c r="C3" s="52"/>
      <c r="D3" s="52"/>
    </row>
    <row r="7" spans="2:10" ht="18.75" x14ac:dyDescent="0.3">
      <c r="B7" s="51" t="s">
        <v>8</v>
      </c>
      <c r="C7" s="51"/>
      <c r="D7" s="51"/>
      <c r="E7" s="51"/>
      <c r="F7" s="51"/>
    </row>
    <row r="8" spans="2:10" ht="27" customHeight="1" x14ac:dyDescent="0.25">
      <c r="B8" s="3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5" t="s">
        <v>9</v>
      </c>
    </row>
    <row r="9" spans="2:10" ht="22.5" customHeight="1" x14ac:dyDescent="0.25">
      <c r="B9" s="6">
        <v>44795</v>
      </c>
      <c r="C9" s="1">
        <v>5</v>
      </c>
      <c r="D9" s="1"/>
      <c r="E9" s="1"/>
      <c r="F9" s="8">
        <f>DATE(YEAR(Tableau1[[#This Row],[DATE 1]])+Tableau1[[#This Row],[ANNEE]],MONTH(Tableau1[[#This Row],[DATE 1]])+Tableau1[[#This Row],[MOIS]],DAY(Tableau1[[#This Row],[DATE 1]])+Tableau1[[#This Row],[JOURS]])</f>
        <v>46621</v>
      </c>
      <c r="G9" s="9">
        <f ca="1">IFERROR(DATEDIF(TODAY(),Tableau1[[#This Row],[DATE 2]],"y"),"Fin de contrat")</f>
        <v>2</v>
      </c>
      <c r="H9" s="9">
        <f ca="1">IFERROR(DATEDIF(TODAY(),Tableau1[[#This Row],[DATE 2]],"ym"),"Fin de contrat")</f>
        <v>0</v>
      </c>
      <c r="I9" s="9">
        <f ca="1">IFERROR(DATEDIF(TODAY(),Tableau1[[#This Row],[DATE 2]],"md"),"Fin de contrat")</f>
        <v>21</v>
      </c>
      <c r="J9" s="10">
        <f ca="1">IFERROR(DATEDIF(TODAY(),Tableau1[[#This Row],[DATE 2]],"d"),"Fin de contrat")</f>
        <v>751</v>
      </c>
    </row>
    <row r="10" spans="2:10" ht="22.5" customHeight="1" x14ac:dyDescent="0.25">
      <c r="B10" s="6">
        <v>44456</v>
      </c>
      <c r="C10" s="1">
        <v>8</v>
      </c>
      <c r="D10" s="1">
        <v>2</v>
      </c>
      <c r="E10" s="1">
        <v>14</v>
      </c>
      <c r="F10" s="8">
        <f>DATE(YEAR(Tableau1[[#This Row],[DATE 1]])+Tableau1[[#This Row],[ANNEE]],MONTH(Tableau1[[#This Row],[DATE 1]])+Tableau1[[#This Row],[MOIS]],DAY(Tableau1[[#This Row],[DATE 1]])+Tableau1[[#This Row],[JOURS]])</f>
        <v>47453</v>
      </c>
      <c r="G10" s="9">
        <f ca="1">IFERROR(DATEDIF(TODAY(),Tableau1[[#This Row],[DATE 2]],"y"),"Fin de contrat")</f>
        <v>4</v>
      </c>
      <c r="H10" s="9">
        <f ca="1">IFERROR(DATEDIF(TODAY(),Tableau1[[#This Row],[DATE 2]],"ym"),"Fin de contrat")</f>
        <v>4</v>
      </c>
      <c r="I10" s="9">
        <f ca="1">IFERROR(DATEDIF(TODAY(),Tableau1[[#This Row],[DATE 2]],"md"),"Fin de contrat")</f>
        <v>0</v>
      </c>
      <c r="J10" s="10">
        <f ca="1">IFERROR(DATEDIF(TODAY(),Tableau1[[#This Row],[DATE 2]],"d"),"Fin de contrat")</f>
        <v>1583</v>
      </c>
    </row>
    <row r="11" spans="2:10" ht="22.5" customHeight="1" x14ac:dyDescent="0.25">
      <c r="B11" s="6">
        <v>44927</v>
      </c>
      <c r="C11" s="1"/>
      <c r="D11" s="1">
        <v>2</v>
      </c>
      <c r="E11" s="1"/>
      <c r="F11" s="8">
        <f>DATE(YEAR(Tableau1[[#This Row],[DATE 1]])+Tableau1[[#This Row],[ANNEE]],MONTH(Tableau1[[#This Row],[DATE 1]])+Tableau1[[#This Row],[MOIS]],DAY(Tableau1[[#This Row],[DATE 1]])+Tableau1[[#This Row],[JOURS]])</f>
        <v>44986</v>
      </c>
      <c r="G11" s="9" t="str">
        <f ca="1">IFERROR(DATEDIF(TODAY(),Tableau1[[#This Row],[DATE 2]],"y"),"Fin de contrat")</f>
        <v>Fin de contrat</v>
      </c>
      <c r="H11" s="9" t="str">
        <f ca="1">IFERROR(DATEDIF(TODAY(),Tableau1[[#This Row],[DATE 2]],"ym"),"Fin de contrat")</f>
        <v>Fin de contrat</v>
      </c>
      <c r="I11" s="9" t="str">
        <f ca="1">IFERROR(DATEDIF(TODAY(),Tableau1[[#This Row],[DATE 2]],"md"),"Fin de contrat")</f>
        <v>Fin de contrat</v>
      </c>
      <c r="J11" s="10" t="str">
        <f ca="1">IFERROR(DATEDIF(TODAY(),Tableau1[[#This Row],[DATE 2]],"d"),"Fin de contrat")</f>
        <v>Fin de contrat</v>
      </c>
    </row>
    <row r="12" spans="2:10" ht="22.5" customHeight="1" x14ac:dyDescent="0.25">
      <c r="B12" s="7">
        <v>43650</v>
      </c>
      <c r="C12" s="2">
        <v>7</v>
      </c>
      <c r="D12" s="2"/>
      <c r="E12" s="2">
        <v>24</v>
      </c>
      <c r="F12" s="11">
        <f>DATE(YEAR(Tableau1[[#This Row],[DATE 1]])+Tableau1[[#This Row],[ANNEE]],MONTH(Tableau1[[#This Row],[DATE 1]])+Tableau1[[#This Row],[MOIS]],DAY(Tableau1[[#This Row],[DATE 1]])+Tableau1[[#This Row],[JOURS]])</f>
        <v>46231</v>
      </c>
      <c r="G12" s="12">
        <f ca="1">IFERROR(DATEDIF(TODAY(),Tableau1[[#This Row],[DATE 2]],"y"),"Fin de contrat")</f>
        <v>0</v>
      </c>
      <c r="H12" s="12">
        <f ca="1">IFERROR(DATEDIF(TODAY(),Tableau1[[#This Row],[DATE 2]],"ym"),"Fin de contrat")</f>
        <v>11</v>
      </c>
      <c r="I12" s="12">
        <f ca="1">IFERROR(DATEDIF(TODAY(),Tableau1[[#This Row],[DATE 2]],"md"),"Fin de contrat")</f>
        <v>27</v>
      </c>
      <c r="J12" s="13">
        <f ca="1">IFERROR(DATEDIF(TODAY(),Tableau1[[#This Row],[DATE 2]],"d"),"Fin de contrat")</f>
        <v>361</v>
      </c>
    </row>
    <row r="13" spans="2:10" ht="26.25" customHeight="1" x14ac:dyDescent="0.25">
      <c r="B13" s="7">
        <v>45292</v>
      </c>
      <c r="C13" s="2">
        <v>4</v>
      </c>
      <c r="D13" s="2"/>
      <c r="E13" s="2"/>
      <c r="F13" s="11">
        <f>DATE(YEAR(Tableau1[[#This Row],[DATE 1]])+Tableau1[[#This Row],[ANNEE]],MONTH(Tableau1[[#This Row],[DATE 1]])+Tableau1[[#This Row],[MOIS]],DAY(Tableau1[[#This Row],[DATE 1]])+Tableau1[[#This Row],[JOURS]])</f>
        <v>46753</v>
      </c>
      <c r="G13" s="12">
        <f ca="1">IFERROR(DATEDIF(TODAY(),Tableau1[[#This Row],[DATE 2]],"y"),"Fin de contrat")</f>
        <v>2</v>
      </c>
      <c r="H13" s="12">
        <f ca="1">IFERROR(DATEDIF(TODAY(),Tableau1[[#This Row],[DATE 2]],"ym"),"Fin de contrat")</f>
        <v>5</v>
      </c>
      <c r="I13" s="12">
        <f ca="1">IFERROR(DATEDIF(TODAY(),Tableau1[[#This Row],[DATE 2]],"md"),"Fin de contrat")</f>
        <v>0</v>
      </c>
      <c r="J13" s="13">
        <f ca="1">IFERROR(DATEDIF(TODAY(),Tableau1[[#This Row],[DATE 2]],"d"),"Fin de contrat")</f>
        <v>883</v>
      </c>
    </row>
  </sheetData>
  <mergeCells count="2">
    <mergeCell ref="B7:F7"/>
    <mergeCell ref="B2:D3"/>
  </mergeCells>
  <conditionalFormatting sqref="G9:J13">
    <cfRule type="cellIs" dxfId="13" priority="1" operator="equal">
      <formula>"Fin de contrat"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3F01-E97E-437D-8120-D93B846EC217}">
  <dimension ref="B3:L21"/>
  <sheetViews>
    <sheetView workbookViewId="0">
      <selection activeCell="F18" sqref="F18"/>
    </sheetView>
  </sheetViews>
  <sheetFormatPr baseColWidth="10" defaultRowHeight="15" x14ac:dyDescent="0.25"/>
  <cols>
    <col min="2" max="2" width="15.85546875" customWidth="1"/>
    <col min="3" max="3" width="15.140625" customWidth="1"/>
    <col min="5" max="5" width="16.85546875" customWidth="1"/>
    <col min="6" max="6" width="16.28515625" customWidth="1"/>
    <col min="8" max="8" width="13" customWidth="1"/>
    <col min="9" max="9" width="14.85546875" customWidth="1"/>
    <col min="11" max="11" width="13.5703125" customWidth="1"/>
    <col min="12" max="12" width="14.28515625" customWidth="1"/>
  </cols>
  <sheetData>
    <row r="3" spans="2:12" x14ac:dyDescent="0.25">
      <c r="B3" s="53" t="s">
        <v>11</v>
      </c>
      <c r="C3" s="53"/>
      <c r="D3" s="53"/>
      <c r="E3" s="53"/>
    </row>
    <row r="4" spans="2:12" x14ac:dyDescent="0.25">
      <c r="B4" s="53"/>
      <c r="C4" s="53"/>
      <c r="D4" s="53"/>
      <c r="E4" s="53"/>
    </row>
    <row r="7" spans="2:12" ht="21.75" customHeight="1" x14ac:dyDescent="0.25">
      <c r="B7" s="54" t="s">
        <v>14</v>
      </c>
      <c r="C7" s="54"/>
      <c r="E7" s="54" t="s">
        <v>15</v>
      </c>
      <c r="F7" s="54"/>
      <c r="H7" s="54" t="s">
        <v>17</v>
      </c>
      <c r="I7" s="54"/>
      <c r="K7" s="54" t="s">
        <v>17</v>
      </c>
      <c r="L7" s="54"/>
    </row>
    <row r="8" spans="2:12" x14ac:dyDescent="0.25">
      <c r="B8" s="14" t="s">
        <v>12</v>
      </c>
      <c r="C8" s="14" t="s">
        <v>13</v>
      </c>
      <c r="E8" s="14" t="s">
        <v>12</v>
      </c>
      <c r="F8" s="14" t="s">
        <v>13</v>
      </c>
      <c r="H8" s="14" t="s">
        <v>12</v>
      </c>
      <c r="I8" s="14" t="s">
        <v>16</v>
      </c>
      <c r="K8" s="14" t="s">
        <v>12</v>
      </c>
      <c r="L8" s="14" t="s">
        <v>18</v>
      </c>
    </row>
    <row r="9" spans="2:12" x14ac:dyDescent="0.25">
      <c r="B9" s="1">
        <v>161.589</v>
      </c>
      <c r="C9" s="1">
        <f>ROUND(B9,1)</f>
        <v>161.6</v>
      </c>
      <c r="E9" s="1">
        <v>161.589</v>
      </c>
      <c r="F9" s="1">
        <f>ROUND(E9,2)</f>
        <v>161.59</v>
      </c>
      <c r="H9" s="1">
        <v>161.589</v>
      </c>
      <c r="I9" s="1">
        <f>ROUNDUP(H9,2)</f>
        <v>161.59</v>
      </c>
      <c r="K9" s="1">
        <v>161.589</v>
      </c>
      <c r="L9" s="1">
        <f>ROUNDDOWN(K9,2)</f>
        <v>161.58000000000001</v>
      </c>
    </row>
    <row r="10" spans="2:12" x14ac:dyDescent="0.25">
      <c r="B10" s="1">
        <v>454.44839999999999</v>
      </c>
      <c r="C10" s="1">
        <f t="shared" ref="C10:C12" si="0">ROUND(B10,1)</f>
        <v>454.4</v>
      </c>
      <c r="E10" s="1">
        <v>454.44839999999999</v>
      </c>
      <c r="F10" s="1">
        <f t="shared" ref="F10:F12" si="1">ROUND(E10,2)</f>
        <v>454.45</v>
      </c>
      <c r="H10" s="1">
        <v>454.44839999999999</v>
      </c>
      <c r="I10" s="1">
        <f t="shared" ref="I10:I12" si="2">ROUNDUP(H10,2)</f>
        <v>454.45</v>
      </c>
      <c r="K10" s="1">
        <v>454.44839999999999</v>
      </c>
      <c r="L10" s="1">
        <f t="shared" ref="L10:L12" si="3">ROUNDDOWN(K10,2)</f>
        <v>454.44</v>
      </c>
    </row>
    <row r="11" spans="2:12" x14ac:dyDescent="0.25">
      <c r="B11" s="1">
        <v>777.89400000000001</v>
      </c>
      <c r="C11" s="1">
        <f t="shared" si="0"/>
        <v>777.9</v>
      </c>
      <c r="E11" s="1">
        <v>777.89400000000001</v>
      </c>
      <c r="F11" s="1">
        <f t="shared" si="1"/>
        <v>777.89</v>
      </c>
      <c r="H11" s="1">
        <v>777.89400000000001</v>
      </c>
      <c r="I11" s="1">
        <f>ROUNDUP(H11,2)</f>
        <v>777.9</v>
      </c>
      <c r="K11" s="1">
        <v>777.89400000000001</v>
      </c>
      <c r="L11" s="1">
        <f t="shared" si="3"/>
        <v>777.89</v>
      </c>
    </row>
    <row r="12" spans="2:12" ht="20.25" customHeight="1" x14ac:dyDescent="0.25">
      <c r="B12" s="1">
        <v>122231.1223</v>
      </c>
      <c r="C12" s="1">
        <f t="shared" si="0"/>
        <v>122231.1</v>
      </c>
      <c r="E12" s="1">
        <v>122231.1223</v>
      </c>
      <c r="F12" s="1">
        <f t="shared" si="1"/>
        <v>122231.12</v>
      </c>
      <c r="H12" s="1">
        <v>122231.1223</v>
      </c>
      <c r="I12" s="1">
        <f t="shared" si="2"/>
        <v>122231.12999999999</v>
      </c>
      <c r="K12" s="1">
        <v>122231.1223</v>
      </c>
      <c r="L12" s="1">
        <f t="shared" si="3"/>
        <v>122231.12</v>
      </c>
    </row>
    <row r="16" spans="2:12" x14ac:dyDescent="0.25">
      <c r="E16" s="54" t="s">
        <v>20</v>
      </c>
      <c r="F16" s="54"/>
    </row>
    <row r="17" spans="5:6" x14ac:dyDescent="0.25">
      <c r="E17" s="14" t="s">
        <v>12</v>
      </c>
      <c r="F17" s="14" t="s">
        <v>19</v>
      </c>
    </row>
    <row r="18" spans="5:6" x14ac:dyDescent="0.25">
      <c r="E18" s="1">
        <v>161.589</v>
      </c>
      <c r="F18" s="15">
        <f>TRUNC(E18)</f>
        <v>161</v>
      </c>
    </row>
    <row r="19" spans="5:6" x14ac:dyDescent="0.25">
      <c r="E19" s="1">
        <v>454.44839999999999</v>
      </c>
      <c r="F19" s="15">
        <f t="shared" ref="F19:F21" si="4">TRUNC(E19)</f>
        <v>454</v>
      </c>
    </row>
    <row r="20" spans="5:6" x14ac:dyDescent="0.25">
      <c r="E20" s="1">
        <v>777.89400000000001</v>
      </c>
      <c r="F20" s="15">
        <f t="shared" si="4"/>
        <v>777</v>
      </c>
    </row>
    <row r="21" spans="5:6" ht="21.75" customHeight="1" x14ac:dyDescent="0.25">
      <c r="E21" s="1">
        <v>122231.1223</v>
      </c>
      <c r="F21" s="15">
        <f t="shared" si="4"/>
        <v>122231</v>
      </c>
    </row>
  </sheetData>
  <mergeCells count="6">
    <mergeCell ref="B3:E4"/>
    <mergeCell ref="K7:L7"/>
    <mergeCell ref="E16:F16"/>
    <mergeCell ref="B7:C7"/>
    <mergeCell ref="E7:F7"/>
    <mergeCell ref="H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0752-BB2D-49DE-86A0-9380D88D06F7}">
  <dimension ref="B4:F14"/>
  <sheetViews>
    <sheetView workbookViewId="0">
      <selection activeCell="E20" sqref="E20"/>
    </sheetView>
  </sheetViews>
  <sheetFormatPr baseColWidth="10" defaultRowHeight="15" x14ac:dyDescent="0.25"/>
  <cols>
    <col min="2" max="2" width="22" bestFit="1" customWidth="1"/>
    <col min="3" max="3" width="19.140625" customWidth="1"/>
    <col min="4" max="4" width="24.5703125" customWidth="1"/>
    <col min="5" max="5" width="22" customWidth="1"/>
    <col min="6" max="6" width="24.28515625" customWidth="1"/>
  </cols>
  <sheetData>
    <row r="4" spans="2:6" x14ac:dyDescent="0.25">
      <c r="B4" s="55" t="s">
        <v>21</v>
      </c>
      <c r="C4" s="55"/>
      <c r="D4" s="55"/>
      <c r="E4" s="55"/>
      <c r="F4" s="55"/>
    </row>
    <row r="5" spans="2:6" x14ac:dyDescent="0.25">
      <c r="B5" s="55"/>
      <c r="C5" s="55"/>
      <c r="D5" s="55"/>
      <c r="E5" s="55"/>
      <c r="F5" s="55"/>
    </row>
    <row r="8" spans="2:6" ht="18.75" x14ac:dyDescent="0.25">
      <c r="B8" s="16" t="s">
        <v>22</v>
      </c>
      <c r="C8" s="16" t="s">
        <v>23</v>
      </c>
      <c r="D8" s="16" t="s">
        <v>24</v>
      </c>
      <c r="E8" s="16" t="s">
        <v>25</v>
      </c>
      <c r="F8" s="16" t="s">
        <v>26</v>
      </c>
    </row>
    <row r="9" spans="2:6" ht="18.75" x14ac:dyDescent="0.25">
      <c r="B9" s="17" t="s">
        <v>27</v>
      </c>
      <c r="C9" s="17" t="str">
        <f>TRIM(B9)</f>
        <v>SIDALI AYMEN</v>
      </c>
      <c r="D9" s="18" t="str">
        <f>UPPER(C9)</f>
        <v>SIDALI AYMEN</v>
      </c>
      <c r="E9" s="18" t="str">
        <f>LOWER(D9)</f>
        <v>sidali aymen</v>
      </c>
      <c r="F9" s="18" t="str">
        <f>PROPER(C9)</f>
        <v>Sidali Aymen</v>
      </c>
    </row>
    <row r="10" spans="2:6" ht="18.75" x14ac:dyDescent="0.25">
      <c r="B10" s="17" t="s">
        <v>28</v>
      </c>
      <c r="C10" s="17" t="str">
        <f t="shared" ref="C10:C14" si="0">TRIM(B10)</f>
        <v>AHMED Salim</v>
      </c>
      <c r="D10" s="18" t="str">
        <f t="shared" ref="D10:D14" si="1">UPPER(C10)</f>
        <v>AHMED SALIM</v>
      </c>
      <c r="E10" s="18" t="str">
        <f t="shared" ref="E10:E14" si="2">LOWER(D10)</f>
        <v>ahmed salim</v>
      </c>
      <c r="F10" s="18" t="str">
        <f t="shared" ref="F10:F14" si="3">PROPER(C10)</f>
        <v>Ahmed Salim</v>
      </c>
    </row>
    <row r="11" spans="2:6" ht="18.75" x14ac:dyDescent="0.25">
      <c r="B11" s="17" t="s">
        <v>29</v>
      </c>
      <c r="C11" s="17" t="str">
        <f t="shared" si="0"/>
        <v>AMINA ilham</v>
      </c>
      <c r="D11" s="18" t="str">
        <f t="shared" si="1"/>
        <v>AMINA ILHAM</v>
      </c>
      <c r="E11" s="18" t="str">
        <f t="shared" si="2"/>
        <v>amina ilham</v>
      </c>
      <c r="F11" s="18" t="str">
        <f t="shared" si="3"/>
        <v>Amina Ilham</v>
      </c>
    </row>
    <row r="12" spans="2:6" ht="18.75" x14ac:dyDescent="0.25">
      <c r="B12" s="17" t="s">
        <v>30</v>
      </c>
      <c r="C12" s="17" t="str">
        <f t="shared" si="0"/>
        <v>KARIM samir</v>
      </c>
      <c r="D12" s="18" t="str">
        <f t="shared" si="1"/>
        <v>KARIM SAMIR</v>
      </c>
      <c r="E12" s="18" t="str">
        <f t="shared" si="2"/>
        <v>karim samir</v>
      </c>
      <c r="F12" s="18" t="str">
        <f t="shared" si="3"/>
        <v>Karim Samir</v>
      </c>
    </row>
    <row r="13" spans="2:6" ht="18.75" x14ac:dyDescent="0.25">
      <c r="B13" s="17" t="s">
        <v>31</v>
      </c>
      <c r="C13" s="17" t="str">
        <f t="shared" si="0"/>
        <v>MOHAMED amine</v>
      </c>
      <c r="D13" s="18" t="str">
        <f t="shared" si="1"/>
        <v>MOHAMED AMINE</v>
      </c>
      <c r="E13" s="18" t="str">
        <f t="shared" si="2"/>
        <v>mohamed amine</v>
      </c>
      <c r="F13" s="18" t="str">
        <f t="shared" si="3"/>
        <v>Mohamed Amine</v>
      </c>
    </row>
    <row r="14" spans="2:6" ht="18.75" x14ac:dyDescent="0.25">
      <c r="B14" s="17" t="s">
        <v>32</v>
      </c>
      <c r="C14" s="17" t="str">
        <f t="shared" si="0"/>
        <v>DJAMEL mahrez</v>
      </c>
      <c r="D14" s="18" t="str">
        <f t="shared" si="1"/>
        <v>DJAMEL MAHREZ</v>
      </c>
      <c r="E14" s="18" t="str">
        <f t="shared" si="2"/>
        <v>djamel mahrez</v>
      </c>
      <c r="F14" s="18" t="str">
        <f t="shared" si="3"/>
        <v>Djamel Mahrez</v>
      </c>
    </row>
  </sheetData>
  <mergeCells count="1">
    <mergeCell ref="B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E5B7-60EE-4F9E-BF73-022DAEA0E0BE}">
  <dimension ref="B6:F21"/>
  <sheetViews>
    <sheetView topLeftCell="A8" workbookViewId="0">
      <selection activeCell="F10" sqref="F10"/>
    </sheetView>
  </sheetViews>
  <sheetFormatPr baseColWidth="10" defaultRowHeight="15" x14ac:dyDescent="0.25"/>
  <cols>
    <col min="2" max="2" width="24.85546875" customWidth="1"/>
    <col min="3" max="3" width="23.42578125" customWidth="1"/>
    <col min="4" max="4" width="24.140625" customWidth="1"/>
    <col min="5" max="6" width="19.5703125" bestFit="1" customWidth="1"/>
  </cols>
  <sheetData>
    <row r="6" spans="2:6" x14ac:dyDescent="0.25">
      <c r="B6" s="56" t="s">
        <v>21</v>
      </c>
      <c r="C6" s="56"/>
      <c r="D6" s="56"/>
    </row>
    <row r="7" spans="2:6" x14ac:dyDescent="0.25">
      <c r="B7" s="56"/>
      <c r="C7" s="56"/>
      <c r="D7" s="56"/>
    </row>
    <row r="8" spans="2:6" ht="15.75" thickBot="1" x14ac:dyDescent="0.3"/>
    <row r="9" spans="2:6" ht="29.25" customHeight="1" thickBot="1" x14ac:dyDescent="0.3">
      <c r="B9" s="26" t="s">
        <v>33</v>
      </c>
      <c r="C9" s="26" t="s">
        <v>34</v>
      </c>
      <c r="D9" s="26" t="s">
        <v>61</v>
      </c>
      <c r="E9" s="26" t="s">
        <v>59</v>
      </c>
      <c r="F9" s="26" t="s">
        <v>60</v>
      </c>
    </row>
    <row r="10" spans="2:6" ht="15.75" x14ac:dyDescent="0.25">
      <c r="B10" s="19" t="s">
        <v>35</v>
      </c>
      <c r="C10" s="20" t="s">
        <v>36</v>
      </c>
      <c r="D10" s="21" t="str">
        <f>CONCATENATE(B10," ",C10)</f>
        <v>Sidali 01 Aymen 01</v>
      </c>
      <c r="E10" s="21" t="str">
        <f>B10&amp;" "&amp;C10</f>
        <v>Sidali 01 Aymen 01</v>
      </c>
      <c r="F10" s="21" t="str">
        <f>_xlfn.TEXTJOIN(" ",TRUE,B10:C10)</f>
        <v>Sidali 01 Aymen 01</v>
      </c>
    </row>
    <row r="11" spans="2:6" ht="15.75" x14ac:dyDescent="0.25">
      <c r="B11" s="22" t="s">
        <v>37</v>
      </c>
      <c r="C11" s="23" t="s">
        <v>38</v>
      </c>
      <c r="D11" s="21" t="str">
        <f t="shared" ref="D11:D21" si="0">CONCATENATE(B11," ",C11)</f>
        <v>Sidali 02 Aymen 02</v>
      </c>
      <c r="E11" s="21" t="str">
        <f t="shared" ref="E11:E21" si="1">B11&amp;" "&amp;C11</f>
        <v>Sidali 02 Aymen 02</v>
      </c>
      <c r="F11" s="21" t="str">
        <f t="shared" ref="F11:F21" si="2">_xlfn.TEXTJOIN(" ",TRUE,B11:C11)</f>
        <v>Sidali 02 Aymen 02</v>
      </c>
    </row>
    <row r="12" spans="2:6" ht="15.75" x14ac:dyDescent="0.25">
      <c r="B12" s="22" t="s">
        <v>39</v>
      </c>
      <c r="C12" s="23" t="s">
        <v>40</v>
      </c>
      <c r="D12" s="21" t="str">
        <f t="shared" si="0"/>
        <v>Sidali 03 Aymen 03</v>
      </c>
      <c r="E12" s="21" t="str">
        <f t="shared" si="1"/>
        <v>Sidali 03 Aymen 03</v>
      </c>
      <c r="F12" s="21" t="str">
        <f t="shared" si="2"/>
        <v>Sidali 03 Aymen 03</v>
      </c>
    </row>
    <row r="13" spans="2:6" ht="15.75" x14ac:dyDescent="0.25">
      <c r="B13" s="22" t="s">
        <v>41</v>
      </c>
      <c r="C13" s="23" t="s">
        <v>42</v>
      </c>
      <c r="D13" s="21" t="str">
        <f t="shared" si="0"/>
        <v>Sidali 04 Aymen 04</v>
      </c>
      <c r="E13" s="21" t="str">
        <f t="shared" si="1"/>
        <v>Sidali 04 Aymen 04</v>
      </c>
      <c r="F13" s="21" t="str">
        <f t="shared" si="2"/>
        <v>Sidali 04 Aymen 04</v>
      </c>
    </row>
    <row r="14" spans="2:6" ht="15.75" x14ac:dyDescent="0.25">
      <c r="B14" s="22" t="s">
        <v>43</v>
      </c>
      <c r="C14" s="23" t="s">
        <v>44</v>
      </c>
      <c r="D14" s="21" t="str">
        <f t="shared" si="0"/>
        <v>Sidali 05 Aymen 05</v>
      </c>
      <c r="E14" s="21" t="str">
        <f t="shared" si="1"/>
        <v>Sidali 05 Aymen 05</v>
      </c>
      <c r="F14" s="21" t="str">
        <f t="shared" si="2"/>
        <v>Sidali 05 Aymen 05</v>
      </c>
    </row>
    <row r="15" spans="2:6" ht="15.75" x14ac:dyDescent="0.25">
      <c r="B15" s="22" t="s">
        <v>45</v>
      </c>
      <c r="C15" s="23" t="s">
        <v>46</v>
      </c>
      <c r="D15" s="21" t="str">
        <f t="shared" si="0"/>
        <v>Sidali 06 Aymen 06</v>
      </c>
      <c r="E15" s="21" t="str">
        <f t="shared" si="1"/>
        <v>Sidali 06 Aymen 06</v>
      </c>
      <c r="F15" s="21" t="str">
        <f t="shared" si="2"/>
        <v>Sidali 06 Aymen 06</v>
      </c>
    </row>
    <row r="16" spans="2:6" ht="15.75" x14ac:dyDescent="0.25">
      <c r="B16" s="22" t="s">
        <v>47</v>
      </c>
      <c r="C16" s="23" t="s">
        <v>48</v>
      </c>
      <c r="D16" s="21" t="str">
        <f t="shared" si="0"/>
        <v>Sidali 07 Aymen 07</v>
      </c>
      <c r="E16" s="21" t="str">
        <f t="shared" si="1"/>
        <v>Sidali 07 Aymen 07</v>
      </c>
      <c r="F16" s="21" t="str">
        <f t="shared" si="2"/>
        <v>Sidali 07 Aymen 07</v>
      </c>
    </row>
    <row r="17" spans="2:6" ht="15.75" x14ac:dyDescent="0.25">
      <c r="B17" s="22" t="s">
        <v>49</v>
      </c>
      <c r="C17" s="23" t="s">
        <v>50</v>
      </c>
      <c r="D17" s="21" t="str">
        <f t="shared" si="0"/>
        <v>Sidali 08 Aymen 08</v>
      </c>
      <c r="E17" s="21" t="str">
        <f t="shared" si="1"/>
        <v>Sidali 08 Aymen 08</v>
      </c>
      <c r="F17" s="21" t="str">
        <f t="shared" si="2"/>
        <v>Sidali 08 Aymen 08</v>
      </c>
    </row>
    <row r="18" spans="2:6" ht="15.75" x14ac:dyDescent="0.25">
      <c r="B18" s="22" t="s">
        <v>51</v>
      </c>
      <c r="C18" s="23" t="s">
        <v>52</v>
      </c>
      <c r="D18" s="21" t="str">
        <f t="shared" si="0"/>
        <v>Sidali 09 Aymen 09</v>
      </c>
      <c r="E18" s="21" t="str">
        <f t="shared" si="1"/>
        <v>Sidali 09 Aymen 09</v>
      </c>
      <c r="F18" s="21" t="str">
        <f t="shared" si="2"/>
        <v>Sidali 09 Aymen 09</v>
      </c>
    </row>
    <row r="19" spans="2:6" ht="15.75" x14ac:dyDescent="0.25">
      <c r="B19" s="22" t="s">
        <v>53</v>
      </c>
      <c r="C19" s="23" t="s">
        <v>54</v>
      </c>
      <c r="D19" s="21" t="str">
        <f t="shared" si="0"/>
        <v>Sidali 10 Aymen 10</v>
      </c>
      <c r="E19" s="21" t="str">
        <f t="shared" si="1"/>
        <v>Sidali 10 Aymen 10</v>
      </c>
      <c r="F19" s="21" t="str">
        <f t="shared" si="2"/>
        <v>Sidali 10 Aymen 10</v>
      </c>
    </row>
    <row r="20" spans="2:6" ht="15.75" x14ac:dyDescent="0.25">
      <c r="B20" s="22" t="s">
        <v>55</v>
      </c>
      <c r="C20" s="23" t="s">
        <v>56</v>
      </c>
      <c r="D20" s="21" t="str">
        <f t="shared" si="0"/>
        <v>Sidali 11 Aymen 11</v>
      </c>
      <c r="E20" s="21" t="str">
        <f t="shared" si="1"/>
        <v>Sidali 11 Aymen 11</v>
      </c>
      <c r="F20" s="21" t="str">
        <f t="shared" si="2"/>
        <v>Sidali 11 Aymen 11</v>
      </c>
    </row>
    <row r="21" spans="2:6" ht="16.5" thickBot="1" x14ac:dyDescent="0.3">
      <c r="B21" s="24" t="s">
        <v>57</v>
      </c>
      <c r="C21" s="25" t="s">
        <v>58</v>
      </c>
      <c r="D21" s="21" t="str">
        <f t="shared" si="0"/>
        <v>Sidali 12 Aymen 12</v>
      </c>
      <c r="E21" s="21" t="str">
        <f t="shared" si="1"/>
        <v>Sidali 12 Aymen 12</v>
      </c>
      <c r="F21" s="21" t="str">
        <f t="shared" si="2"/>
        <v>Sidali 12 Aymen 12</v>
      </c>
    </row>
  </sheetData>
  <mergeCells count="1">
    <mergeCell ref="B6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3535-D113-428F-A989-A9CA35EDF239}">
  <dimension ref="C5:E11"/>
  <sheetViews>
    <sheetView workbookViewId="0">
      <selection activeCell="E6" sqref="E6"/>
    </sheetView>
  </sheetViews>
  <sheetFormatPr baseColWidth="10" defaultRowHeight="15" x14ac:dyDescent="0.25"/>
  <cols>
    <col min="3" max="3" width="36.85546875" customWidth="1"/>
    <col min="4" max="4" width="19.7109375" customWidth="1"/>
    <col min="5" max="5" width="38.140625" customWidth="1"/>
  </cols>
  <sheetData>
    <row r="5" spans="3:5" ht="21" customHeight="1" x14ac:dyDescent="0.25">
      <c r="C5" s="27" t="s">
        <v>62</v>
      </c>
      <c r="D5" s="27" t="s">
        <v>63</v>
      </c>
      <c r="E5" s="27" t="s">
        <v>64</v>
      </c>
    </row>
    <row r="6" spans="3:5" ht="21" customHeight="1" x14ac:dyDescent="0.25">
      <c r="C6" s="28" t="s">
        <v>65</v>
      </c>
      <c r="D6" s="29" t="str">
        <f>+LEFT(C6,9)</f>
        <v>0001/2023</v>
      </c>
      <c r="E6" s="29" t="str">
        <f>RIGHT(C6,10)</f>
        <v>01/06/2023</v>
      </c>
    </row>
    <row r="7" spans="3:5" ht="21" customHeight="1" x14ac:dyDescent="0.25">
      <c r="C7" s="28" t="s">
        <v>66</v>
      </c>
      <c r="D7" s="29" t="str">
        <f t="shared" ref="D7:D11" si="0">+LEFT(C7,9)</f>
        <v>0002/2023</v>
      </c>
      <c r="E7" s="29" t="str">
        <f t="shared" ref="E7:E11" si="1">RIGHT(C7,10)</f>
        <v>01/05/2023</v>
      </c>
    </row>
    <row r="8" spans="3:5" ht="21" customHeight="1" x14ac:dyDescent="0.25">
      <c r="C8" s="28" t="s">
        <v>67</v>
      </c>
      <c r="D8" s="29" t="str">
        <f t="shared" si="0"/>
        <v>0003/2023</v>
      </c>
      <c r="E8" s="29" t="str">
        <f t="shared" si="1"/>
        <v>01/07/2023</v>
      </c>
    </row>
    <row r="9" spans="3:5" ht="21" customHeight="1" x14ac:dyDescent="0.25">
      <c r="C9" s="28" t="s">
        <v>68</v>
      </c>
      <c r="D9" s="29" t="str">
        <f t="shared" si="0"/>
        <v>0004/2023</v>
      </c>
      <c r="E9" s="29" t="str">
        <f t="shared" si="1"/>
        <v>01/08/2023</v>
      </c>
    </row>
    <row r="10" spans="3:5" ht="21" customHeight="1" x14ac:dyDescent="0.25">
      <c r="C10" s="28" t="s">
        <v>69</v>
      </c>
      <c r="D10" s="29" t="str">
        <f t="shared" si="0"/>
        <v>0005/2023</v>
      </c>
      <c r="E10" s="29" t="str">
        <f t="shared" si="1"/>
        <v>01/09/2023</v>
      </c>
    </row>
    <row r="11" spans="3:5" ht="21" customHeight="1" x14ac:dyDescent="0.25">
      <c r="C11" s="28" t="s">
        <v>70</v>
      </c>
      <c r="D11" s="29" t="str">
        <f t="shared" si="0"/>
        <v>0006/2023</v>
      </c>
      <c r="E11" s="29" t="str">
        <f t="shared" si="1"/>
        <v>15/05/2023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53CB-E701-4CD0-90F2-49838A3CA100}">
  <dimension ref="C4:F22"/>
  <sheetViews>
    <sheetView topLeftCell="A4" workbookViewId="0">
      <selection activeCell="E24" sqref="E24"/>
    </sheetView>
  </sheetViews>
  <sheetFormatPr baseColWidth="10" defaultRowHeight="15" x14ac:dyDescent="0.25"/>
  <cols>
    <col min="3" max="3" width="30" customWidth="1"/>
    <col min="4" max="4" width="18" customWidth="1"/>
    <col min="5" max="5" width="53.85546875" customWidth="1"/>
    <col min="6" max="6" width="35.140625" customWidth="1"/>
  </cols>
  <sheetData>
    <row r="4" spans="3:6" x14ac:dyDescent="0.25">
      <c r="C4" s="57" t="s">
        <v>21</v>
      </c>
      <c r="D4" s="57"/>
      <c r="E4" s="57"/>
      <c r="F4" s="57"/>
    </row>
    <row r="5" spans="3:6" x14ac:dyDescent="0.25">
      <c r="C5" s="57"/>
      <c r="D5" s="57"/>
      <c r="E5" s="57"/>
      <c r="F5" s="57"/>
    </row>
    <row r="6" spans="3:6" ht="15.75" thickBot="1" x14ac:dyDescent="0.3"/>
    <row r="7" spans="3:6" x14ac:dyDescent="0.25">
      <c r="C7" s="30" t="s">
        <v>64</v>
      </c>
      <c r="D7" s="30" t="s">
        <v>71</v>
      </c>
      <c r="E7" s="30" t="s">
        <v>2</v>
      </c>
      <c r="F7" s="30" t="s">
        <v>1</v>
      </c>
    </row>
    <row r="8" spans="3:6" x14ac:dyDescent="0.25">
      <c r="C8" s="31">
        <v>45047</v>
      </c>
      <c r="D8" s="32" t="str">
        <f>TEXT(C8,"jjjj")</f>
        <v>lundi</v>
      </c>
      <c r="E8" s="32" t="str">
        <f>TEXT(C8,"mmmm")</f>
        <v>mai</v>
      </c>
      <c r="F8" s="33" t="str">
        <f>TEXT(C8,"aaaa")</f>
        <v>2023</v>
      </c>
    </row>
    <row r="9" spans="3:6" x14ac:dyDescent="0.25">
      <c r="C9" s="31">
        <v>43686</v>
      </c>
      <c r="D9" s="32" t="str">
        <f t="shared" ref="D9:D19" si="0">TEXT(C9,"jjjj")</f>
        <v>vendredi</v>
      </c>
      <c r="E9" s="32" t="str">
        <f t="shared" ref="E9:E19" si="1">TEXT(C9,"mmmm")</f>
        <v>août</v>
      </c>
      <c r="F9" s="33" t="str">
        <f t="shared" ref="F9:F19" si="2">TEXT(C9,"aaaa")</f>
        <v>2019</v>
      </c>
    </row>
    <row r="10" spans="3:6" x14ac:dyDescent="0.25">
      <c r="C10" s="31">
        <v>44383</v>
      </c>
      <c r="D10" s="32" t="str">
        <f t="shared" si="0"/>
        <v>mardi</v>
      </c>
      <c r="E10" s="32" t="str">
        <f t="shared" si="1"/>
        <v>juillet</v>
      </c>
      <c r="F10" s="33" t="str">
        <f t="shared" si="2"/>
        <v>2021</v>
      </c>
    </row>
    <row r="11" spans="3:6" x14ac:dyDescent="0.25">
      <c r="C11" s="31">
        <v>43351</v>
      </c>
      <c r="D11" s="32" t="str">
        <f t="shared" si="0"/>
        <v>samedi</v>
      </c>
      <c r="E11" s="32" t="str">
        <f t="shared" si="1"/>
        <v>septembre</v>
      </c>
      <c r="F11" s="33" t="str">
        <f t="shared" si="2"/>
        <v>2018</v>
      </c>
    </row>
    <row r="12" spans="3:6" x14ac:dyDescent="0.25">
      <c r="C12" s="31">
        <v>41845</v>
      </c>
      <c r="D12" s="32" t="str">
        <f t="shared" si="0"/>
        <v>vendredi</v>
      </c>
      <c r="E12" s="32" t="str">
        <f t="shared" si="1"/>
        <v>juillet</v>
      </c>
      <c r="F12" s="33" t="str">
        <f t="shared" si="2"/>
        <v>2014</v>
      </c>
    </row>
    <row r="13" spans="3:6" x14ac:dyDescent="0.25">
      <c r="C13" s="31">
        <v>45172</v>
      </c>
      <c r="D13" s="32" t="str">
        <f t="shared" si="0"/>
        <v>dimanche</v>
      </c>
      <c r="E13" s="32" t="str">
        <f t="shared" si="1"/>
        <v>septembre</v>
      </c>
      <c r="F13" s="33" t="str">
        <f t="shared" si="2"/>
        <v>2023</v>
      </c>
    </row>
    <row r="14" spans="3:6" x14ac:dyDescent="0.25">
      <c r="C14" s="31">
        <v>42210</v>
      </c>
      <c r="D14" s="32" t="str">
        <f t="shared" si="0"/>
        <v>samedi</v>
      </c>
      <c r="E14" s="32" t="str">
        <f t="shared" si="1"/>
        <v>juillet</v>
      </c>
      <c r="F14" s="33" t="str">
        <f t="shared" si="2"/>
        <v>2015</v>
      </c>
    </row>
    <row r="15" spans="3:6" x14ac:dyDescent="0.25">
      <c r="C15" s="31">
        <v>44677</v>
      </c>
      <c r="D15" s="32" t="str">
        <f t="shared" si="0"/>
        <v>mardi</v>
      </c>
      <c r="E15" s="32" t="str">
        <f t="shared" si="1"/>
        <v>avril</v>
      </c>
      <c r="F15" s="33" t="str">
        <f t="shared" si="2"/>
        <v>2022</v>
      </c>
    </row>
    <row r="16" spans="3:6" x14ac:dyDescent="0.25">
      <c r="C16" s="31">
        <v>42943</v>
      </c>
      <c r="D16" s="32" t="str">
        <f t="shared" si="0"/>
        <v>jeudi</v>
      </c>
      <c r="E16" s="32" t="str">
        <f t="shared" si="1"/>
        <v>juillet</v>
      </c>
      <c r="F16" s="33" t="str">
        <f t="shared" si="2"/>
        <v>2017</v>
      </c>
    </row>
    <row r="17" spans="3:6" x14ac:dyDescent="0.25">
      <c r="C17" s="31">
        <v>42275</v>
      </c>
      <c r="D17" s="32" t="str">
        <f t="shared" si="0"/>
        <v>lundi</v>
      </c>
      <c r="E17" s="32" t="str">
        <f t="shared" si="1"/>
        <v>septembre</v>
      </c>
      <c r="F17" s="33" t="str">
        <f t="shared" si="2"/>
        <v>2015</v>
      </c>
    </row>
    <row r="18" spans="3:6" x14ac:dyDescent="0.25">
      <c r="C18" s="31">
        <v>42245</v>
      </c>
      <c r="D18" s="32" t="str">
        <f t="shared" si="0"/>
        <v>samedi</v>
      </c>
      <c r="E18" s="32" t="str">
        <f t="shared" si="1"/>
        <v>août</v>
      </c>
      <c r="F18" s="33" t="str">
        <f t="shared" si="2"/>
        <v>2015</v>
      </c>
    </row>
    <row r="19" spans="3:6" x14ac:dyDescent="0.25">
      <c r="C19" s="31">
        <v>43554</v>
      </c>
      <c r="D19" s="32" t="str">
        <f t="shared" si="0"/>
        <v>samedi</v>
      </c>
      <c r="E19" s="32" t="str">
        <f t="shared" si="1"/>
        <v>mars</v>
      </c>
      <c r="F19" s="33" t="str">
        <f t="shared" si="2"/>
        <v>2019</v>
      </c>
    </row>
    <row r="21" spans="3:6" x14ac:dyDescent="0.25">
      <c r="C21" s="34" t="s">
        <v>72</v>
      </c>
      <c r="D21" s="35">
        <v>50000</v>
      </c>
      <c r="E21" s="36" t="str">
        <f>C21&amp;" "&amp;TEXT(D21,"# ###,00DZD")</f>
        <v>La somme est arrete a  50 000,00DZD</v>
      </c>
    </row>
    <row r="22" spans="3:6" x14ac:dyDescent="0.25">
      <c r="C22" t="s">
        <v>73</v>
      </c>
      <c r="D22" s="37">
        <v>37028</v>
      </c>
      <c r="E22" t="str">
        <f>C22&amp;" "&amp;TEXT(D22,"jjjj/mm/aaaa")</f>
        <v>Valable jusqu'au : jeudi/05/2001</v>
      </c>
    </row>
  </sheetData>
  <mergeCells count="1">
    <mergeCell ref="C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9D0-5CF8-4051-864C-D12A115A28A9}">
  <dimension ref="C4:F10"/>
  <sheetViews>
    <sheetView workbookViewId="0">
      <selection activeCell="E5" sqref="E5"/>
    </sheetView>
  </sheetViews>
  <sheetFormatPr baseColWidth="10" defaultRowHeight="15" x14ac:dyDescent="0.25"/>
  <cols>
    <col min="3" max="3" width="50.140625" customWidth="1"/>
    <col min="4" max="4" width="33.28515625" customWidth="1"/>
    <col min="5" max="5" width="32.42578125" customWidth="1"/>
    <col min="6" max="6" width="22.28515625" bestFit="1" customWidth="1"/>
  </cols>
  <sheetData>
    <row r="4" spans="3:6" ht="38.25" customHeight="1" x14ac:dyDescent="0.25">
      <c r="C4" s="38" t="s">
        <v>62</v>
      </c>
      <c r="D4" s="38" t="s">
        <v>74</v>
      </c>
      <c r="E4" s="38" t="s">
        <v>33</v>
      </c>
    </row>
    <row r="5" spans="3:6" ht="38.25" customHeight="1" x14ac:dyDescent="0.25">
      <c r="C5" s="39" t="s">
        <v>75</v>
      </c>
      <c r="D5" s="40" t="str">
        <f>MID(C5,2,20)</f>
        <v>00799999000179111115</v>
      </c>
      <c r="E5" s="40" t="str">
        <f>MID(C5,22,30)</f>
        <v>SIDALI AYMEN</v>
      </c>
      <c r="F5" t="str">
        <f>SUBSTITUTE(LEFT(C5,21),"*","")</f>
        <v>00799999000179111115</v>
      </c>
    </row>
    <row r="6" spans="3:6" ht="38.25" customHeight="1" x14ac:dyDescent="0.25">
      <c r="C6" s="39" t="s">
        <v>76</v>
      </c>
      <c r="D6" s="40" t="str">
        <f t="shared" ref="D6:D10" si="0">MID(C6,2,20)</f>
        <v>00799999000797658888</v>
      </c>
      <c r="E6" s="40" t="str">
        <f t="shared" ref="E6:E10" si="1">MID(C6,22,30)</f>
        <v>AHMED AMINE</v>
      </c>
      <c r="F6" t="str">
        <f t="shared" ref="F6:F10" si="2">SUBSTITUTE(LEFT(C6,21),"*","")</f>
        <v>00799999000797658888</v>
      </c>
    </row>
    <row r="7" spans="3:6" ht="38.25" customHeight="1" x14ac:dyDescent="0.25">
      <c r="C7" s="39" t="s">
        <v>77</v>
      </c>
      <c r="D7" s="40" t="str">
        <f t="shared" si="0"/>
        <v>00799999004084923333</v>
      </c>
      <c r="E7" s="40" t="str">
        <f t="shared" si="1"/>
        <v>SALIM KARIM</v>
      </c>
      <c r="F7" t="str">
        <f t="shared" si="2"/>
        <v>00799999004084923333</v>
      </c>
    </row>
    <row r="8" spans="3:6" ht="38.25" customHeight="1" x14ac:dyDescent="0.25">
      <c r="C8" s="39" t="s">
        <v>78</v>
      </c>
      <c r="D8" s="40" t="str">
        <f t="shared" si="0"/>
        <v>00799999001776294444</v>
      </c>
      <c r="E8" s="40" t="str">
        <f t="shared" si="1"/>
        <v>AMINA ILHAM</v>
      </c>
      <c r="F8" t="str">
        <f t="shared" si="2"/>
        <v>00799999001776294444</v>
      </c>
    </row>
    <row r="9" spans="3:6" ht="38.25" customHeight="1" x14ac:dyDescent="0.25">
      <c r="C9" s="39" t="s">
        <v>79</v>
      </c>
      <c r="D9" s="40" t="str">
        <f t="shared" si="0"/>
        <v>00799999001483417777</v>
      </c>
      <c r="E9" s="40" t="str">
        <f t="shared" si="1"/>
        <v>MERIEM IKRAM</v>
      </c>
      <c r="F9" t="str">
        <f t="shared" si="2"/>
        <v>00799999001483417777</v>
      </c>
    </row>
    <row r="10" spans="3:6" ht="38.25" customHeight="1" x14ac:dyDescent="0.25">
      <c r="C10" s="39" t="s">
        <v>80</v>
      </c>
      <c r="D10" s="40" t="str">
        <f t="shared" si="0"/>
        <v>00799999000426340000</v>
      </c>
      <c r="E10" s="40" t="str">
        <f t="shared" si="1"/>
        <v>SAMIR AHMED</v>
      </c>
      <c r="F10" t="str">
        <f t="shared" si="2"/>
        <v>00799999000426340000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9232-7D24-45D9-A76C-897D5DD99E87}">
  <dimension ref="C6:G32"/>
  <sheetViews>
    <sheetView topLeftCell="A4" workbookViewId="0">
      <selection activeCell="E27" sqref="E27"/>
    </sheetView>
  </sheetViews>
  <sheetFormatPr baseColWidth="10" defaultRowHeight="15" x14ac:dyDescent="0.25"/>
  <cols>
    <col min="3" max="3" width="43.5703125" customWidth="1"/>
    <col min="4" max="4" width="21.42578125" customWidth="1"/>
    <col min="5" max="5" width="26.85546875" customWidth="1"/>
    <col min="6" max="6" width="43.42578125" bestFit="1" customWidth="1"/>
  </cols>
  <sheetData>
    <row r="6" spans="3:6" x14ac:dyDescent="0.25">
      <c r="F6" t="s">
        <v>90</v>
      </c>
    </row>
    <row r="7" spans="3:6" ht="32.25" customHeight="1" x14ac:dyDescent="0.3">
      <c r="C7" s="41" t="s">
        <v>22</v>
      </c>
      <c r="D7" s="41" t="s">
        <v>81</v>
      </c>
      <c r="E7" s="41" t="s">
        <v>82</v>
      </c>
      <c r="F7" s="41" t="s">
        <v>83</v>
      </c>
    </row>
    <row r="8" spans="3:6" ht="32.25" customHeight="1" x14ac:dyDescent="0.25">
      <c r="C8" s="14" t="s">
        <v>84</v>
      </c>
      <c r="D8" s="42" t="str">
        <f>MID(C8,E8,7)</f>
        <v>FN°1234</v>
      </c>
      <c r="E8" s="42">
        <f>SEARCH("FN",C8)</f>
        <v>14</v>
      </c>
      <c r="F8" s="42">
        <f>FIND("FN",C8)</f>
        <v>14</v>
      </c>
    </row>
    <row r="9" spans="3:6" ht="32.25" customHeight="1" x14ac:dyDescent="0.25">
      <c r="C9" s="14" t="s">
        <v>85</v>
      </c>
      <c r="D9" s="42" t="str">
        <f t="shared" ref="D9:D13" si="0">MID(C9,E9,7)</f>
        <v>FN°3698</v>
      </c>
      <c r="E9" s="42">
        <f t="shared" ref="E9:E13" si="1">SEARCH("FN",C9)</f>
        <v>7</v>
      </c>
      <c r="F9" s="42">
        <f t="shared" ref="F9:F13" si="2">FIND("FN",C9)</f>
        <v>7</v>
      </c>
    </row>
    <row r="10" spans="3:6" ht="32.25" customHeight="1" x14ac:dyDescent="0.25">
      <c r="C10" s="14" t="s">
        <v>86</v>
      </c>
      <c r="D10" s="42" t="str">
        <f t="shared" si="0"/>
        <v>FN°7896</v>
      </c>
      <c r="E10" s="42">
        <f t="shared" si="1"/>
        <v>7</v>
      </c>
      <c r="F10" s="42">
        <f t="shared" si="2"/>
        <v>7</v>
      </c>
    </row>
    <row r="11" spans="3:6" ht="32.25" customHeight="1" x14ac:dyDescent="0.25">
      <c r="C11" s="14" t="s">
        <v>87</v>
      </c>
      <c r="D11" s="42" t="str">
        <f t="shared" si="0"/>
        <v>FN°3214</v>
      </c>
      <c r="E11" s="42">
        <f t="shared" si="1"/>
        <v>7</v>
      </c>
      <c r="F11" s="42">
        <f t="shared" si="2"/>
        <v>7</v>
      </c>
    </row>
    <row r="12" spans="3:6" ht="32.25" customHeight="1" x14ac:dyDescent="0.25">
      <c r="C12" s="14" t="s">
        <v>88</v>
      </c>
      <c r="D12" s="42" t="str">
        <f t="shared" si="0"/>
        <v>FN°4569</v>
      </c>
      <c r="E12" s="42">
        <f t="shared" si="1"/>
        <v>9</v>
      </c>
      <c r="F12" s="42">
        <f t="shared" si="2"/>
        <v>9</v>
      </c>
    </row>
    <row r="13" spans="3:6" ht="32.25" customHeight="1" x14ac:dyDescent="0.25">
      <c r="C13" s="14" t="s">
        <v>89</v>
      </c>
      <c r="D13" s="42" t="str">
        <f t="shared" si="0"/>
        <v>FN°9632</v>
      </c>
      <c r="E13" s="42">
        <f t="shared" si="1"/>
        <v>8</v>
      </c>
      <c r="F13" s="42">
        <f t="shared" si="2"/>
        <v>8</v>
      </c>
    </row>
    <row r="17" spans="3:7" ht="18.75" x14ac:dyDescent="0.3">
      <c r="C17" s="41" t="s">
        <v>91</v>
      </c>
      <c r="D17" s="41" t="s">
        <v>33</v>
      </c>
      <c r="E17" s="41" t="s">
        <v>82</v>
      </c>
      <c r="F17" s="41" t="s">
        <v>34</v>
      </c>
      <c r="G17" s="41" t="s">
        <v>98</v>
      </c>
    </row>
    <row r="18" spans="3:7" x14ac:dyDescent="0.25">
      <c r="C18" s="14" t="s">
        <v>92</v>
      </c>
      <c r="D18" s="43" t="str">
        <f>LEFT(C18,E18)</f>
        <v xml:space="preserve">SIDALI </v>
      </c>
      <c r="E18" s="44">
        <f>SEARCH(" ",C18)</f>
        <v>7</v>
      </c>
      <c r="F18" s="44" t="str">
        <f>RIGHT(C18,G18-E18)</f>
        <v>AYMEN</v>
      </c>
      <c r="G18" s="44">
        <f>LEN(C18)</f>
        <v>12</v>
      </c>
    </row>
    <row r="19" spans="3:7" x14ac:dyDescent="0.25">
      <c r="C19" s="14" t="s">
        <v>93</v>
      </c>
      <c r="D19" s="43" t="str">
        <f t="shared" ref="D19:D23" si="3">LEFT(C19,E19)</f>
        <v xml:space="preserve">AHMED </v>
      </c>
      <c r="E19" s="44">
        <f t="shared" ref="E19:E23" si="4">SEARCH(" ",C19)</f>
        <v>6</v>
      </c>
      <c r="F19" s="44" t="str">
        <f t="shared" ref="F19:F23" si="5">RIGHT(C19,G19-E19)</f>
        <v>Salim</v>
      </c>
      <c r="G19" s="44">
        <f t="shared" ref="G19:G23" si="6">LEN(C19)</f>
        <v>11</v>
      </c>
    </row>
    <row r="20" spans="3:7" x14ac:dyDescent="0.25">
      <c r="C20" s="14" t="s">
        <v>94</v>
      </c>
      <c r="D20" s="43" t="str">
        <f t="shared" si="3"/>
        <v xml:space="preserve">AMINA </v>
      </c>
      <c r="E20" s="44">
        <f t="shared" si="4"/>
        <v>6</v>
      </c>
      <c r="F20" s="44" t="str">
        <f t="shared" si="5"/>
        <v>ilham</v>
      </c>
      <c r="G20" s="44">
        <f t="shared" si="6"/>
        <v>11</v>
      </c>
    </row>
    <row r="21" spans="3:7" x14ac:dyDescent="0.25">
      <c r="C21" s="14" t="s">
        <v>95</v>
      </c>
      <c r="D21" s="43" t="str">
        <f t="shared" si="3"/>
        <v xml:space="preserve">KARIM </v>
      </c>
      <c r="E21" s="44">
        <f t="shared" si="4"/>
        <v>6</v>
      </c>
      <c r="F21" s="44" t="str">
        <f t="shared" si="5"/>
        <v>samir</v>
      </c>
      <c r="G21" s="44">
        <f t="shared" si="6"/>
        <v>11</v>
      </c>
    </row>
    <row r="22" spans="3:7" x14ac:dyDescent="0.25">
      <c r="C22" s="14" t="s">
        <v>96</v>
      </c>
      <c r="D22" s="43" t="str">
        <f t="shared" si="3"/>
        <v xml:space="preserve">MOHAMED </v>
      </c>
      <c r="E22" s="44">
        <f t="shared" si="4"/>
        <v>8</v>
      </c>
      <c r="F22" s="44" t="str">
        <f t="shared" si="5"/>
        <v>amine</v>
      </c>
      <c r="G22" s="44">
        <f t="shared" si="6"/>
        <v>13</v>
      </c>
    </row>
    <row r="23" spans="3:7" x14ac:dyDescent="0.25">
      <c r="C23" s="14" t="s">
        <v>97</v>
      </c>
      <c r="D23" s="43" t="str">
        <f t="shared" si="3"/>
        <v xml:space="preserve">DJAMEL </v>
      </c>
      <c r="E23" s="44">
        <f t="shared" si="4"/>
        <v>7</v>
      </c>
      <c r="F23" s="44" t="str">
        <f t="shared" si="5"/>
        <v>mahrez</v>
      </c>
      <c r="G23" s="44">
        <f t="shared" si="6"/>
        <v>13</v>
      </c>
    </row>
    <row r="26" spans="3:7" ht="18.75" x14ac:dyDescent="0.3">
      <c r="C26" s="41" t="s">
        <v>91</v>
      </c>
      <c r="D26" s="41" t="s">
        <v>33</v>
      </c>
      <c r="E26" s="41" t="s">
        <v>34</v>
      </c>
    </row>
    <row r="27" spans="3:7" x14ac:dyDescent="0.25">
      <c r="C27" s="14" t="s">
        <v>92</v>
      </c>
      <c r="D27" s="14" t="str">
        <f>LEFT(C27,SEARCH(" ",C27))</f>
        <v xml:space="preserve">SIDALI </v>
      </c>
      <c r="E27" s="14" t="str">
        <f>RIGHT(C27,LEN(C27)-SEARCH(" ",C27))</f>
        <v>AYMEN</v>
      </c>
    </row>
    <row r="28" spans="3:7" x14ac:dyDescent="0.25">
      <c r="C28" s="14" t="s">
        <v>93</v>
      </c>
      <c r="D28" s="14" t="str">
        <f t="shared" ref="D28:D32" si="7">LEFT(C28,SEARCH(" ",C28))</f>
        <v xml:space="preserve">AHMED </v>
      </c>
      <c r="E28" s="14" t="str">
        <f t="shared" ref="E28:E32" si="8">RIGHT(C28,LEN(C28)-SEARCH(" ",C28))</f>
        <v>Salim</v>
      </c>
    </row>
    <row r="29" spans="3:7" x14ac:dyDescent="0.25">
      <c r="C29" s="14" t="s">
        <v>94</v>
      </c>
      <c r="D29" s="14" t="str">
        <f t="shared" si="7"/>
        <v xml:space="preserve">AMINA </v>
      </c>
      <c r="E29" s="14" t="str">
        <f t="shared" si="8"/>
        <v>ilham</v>
      </c>
    </row>
    <row r="30" spans="3:7" x14ac:dyDescent="0.25">
      <c r="C30" s="14" t="s">
        <v>95</v>
      </c>
      <c r="D30" s="14" t="str">
        <f t="shared" si="7"/>
        <v xml:space="preserve">KARIM </v>
      </c>
      <c r="E30" s="14" t="str">
        <f t="shared" si="8"/>
        <v>samir</v>
      </c>
    </row>
    <row r="31" spans="3:7" x14ac:dyDescent="0.25">
      <c r="C31" s="14" t="s">
        <v>96</v>
      </c>
      <c r="D31" s="14" t="str">
        <f t="shared" si="7"/>
        <v xml:space="preserve">MOHAMED </v>
      </c>
      <c r="E31" s="14" t="str">
        <f t="shared" si="8"/>
        <v>amine</v>
      </c>
    </row>
    <row r="32" spans="3:7" x14ac:dyDescent="0.25">
      <c r="C32" s="14" t="s">
        <v>97</v>
      </c>
      <c r="D32" s="14" t="str">
        <f t="shared" si="7"/>
        <v xml:space="preserve">DJAMEL </v>
      </c>
      <c r="E32" s="14" t="str">
        <f t="shared" si="8"/>
        <v>mahrez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F2FE-2AF3-425E-AA41-8748EC87B454}">
  <dimension ref="D4:F13"/>
  <sheetViews>
    <sheetView workbookViewId="0">
      <selection activeCell="F8" sqref="F8"/>
    </sheetView>
  </sheetViews>
  <sheetFormatPr baseColWidth="10" defaultRowHeight="15" x14ac:dyDescent="0.25"/>
  <cols>
    <col min="4" max="4" width="19.85546875" bestFit="1" customWidth="1"/>
    <col min="5" max="5" width="25.5703125" customWidth="1"/>
    <col min="6" max="6" width="24.140625" customWidth="1"/>
  </cols>
  <sheetData>
    <row r="4" spans="4:6" ht="21" x14ac:dyDescent="0.35">
      <c r="E4" s="47" t="s">
        <v>102</v>
      </c>
      <c r="F4" s="46" t="s">
        <v>101</v>
      </c>
    </row>
    <row r="7" spans="4:6" ht="18.75" x14ac:dyDescent="0.3">
      <c r="D7" s="41" t="s">
        <v>91</v>
      </c>
      <c r="E7" s="41" t="s">
        <v>99</v>
      </c>
      <c r="F7" s="41" t="s">
        <v>100</v>
      </c>
    </row>
    <row r="8" spans="4:6" ht="16.5" x14ac:dyDescent="0.3">
      <c r="D8" s="14" t="s">
        <v>92</v>
      </c>
      <c r="E8" s="43">
        <v>5</v>
      </c>
      <c r="F8" s="45" t="str">
        <f>REPT($F$4,E8)</f>
        <v>●●●●●</v>
      </c>
    </row>
    <row r="9" spans="4:6" ht="16.5" x14ac:dyDescent="0.3">
      <c r="D9" s="14" t="s">
        <v>93</v>
      </c>
      <c r="E9" s="43">
        <v>4</v>
      </c>
      <c r="F9" s="45" t="str">
        <f t="shared" ref="F9:F13" si="0">REPT($F$4,E9)</f>
        <v>●●●●</v>
      </c>
    </row>
    <row r="10" spans="4:6" ht="16.5" x14ac:dyDescent="0.3">
      <c r="D10" s="14" t="s">
        <v>94</v>
      </c>
      <c r="E10" s="43">
        <v>2</v>
      </c>
      <c r="F10" s="45" t="str">
        <f t="shared" si="0"/>
        <v>●●</v>
      </c>
    </row>
    <row r="11" spans="4:6" ht="16.5" x14ac:dyDescent="0.3">
      <c r="D11" s="14" t="s">
        <v>95</v>
      </c>
      <c r="E11" s="43">
        <v>1</v>
      </c>
      <c r="F11" s="45" t="str">
        <f t="shared" si="0"/>
        <v>●</v>
      </c>
    </row>
    <row r="12" spans="4:6" ht="16.5" x14ac:dyDescent="0.3">
      <c r="D12" s="14" t="s">
        <v>96</v>
      </c>
      <c r="E12" s="43">
        <v>2</v>
      </c>
      <c r="F12" s="45" t="str">
        <f t="shared" si="0"/>
        <v>●●</v>
      </c>
    </row>
    <row r="13" spans="4:6" ht="16.5" x14ac:dyDescent="0.3">
      <c r="D13" s="14" t="s">
        <v>97</v>
      </c>
      <c r="E13" s="43">
        <v>3</v>
      </c>
      <c r="F13" s="45" t="str">
        <f t="shared" si="0"/>
        <v>●●●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05A9-0959-4262-85CB-E2F9CC8352AC}">
  <dimension ref="D7:G13"/>
  <sheetViews>
    <sheetView workbookViewId="0">
      <selection activeCell="G8" sqref="G8"/>
    </sheetView>
  </sheetViews>
  <sheetFormatPr baseColWidth="10" defaultRowHeight="15" x14ac:dyDescent="0.25"/>
  <cols>
    <col min="4" max="4" width="41.42578125" customWidth="1"/>
    <col min="5" max="5" width="35.85546875" bestFit="1" customWidth="1"/>
    <col min="6" max="6" width="36.140625" bestFit="1" customWidth="1"/>
    <col min="7" max="7" width="24.5703125" bestFit="1" customWidth="1"/>
  </cols>
  <sheetData>
    <row r="7" spans="4:7" ht="18.75" x14ac:dyDescent="0.3">
      <c r="D7" s="41" t="s">
        <v>22</v>
      </c>
      <c r="E7" s="41" t="s">
        <v>103</v>
      </c>
      <c r="F7" s="41" t="s">
        <v>104</v>
      </c>
    </row>
    <row r="8" spans="4:7" ht="18.75" x14ac:dyDescent="0.25">
      <c r="D8" s="48" t="s">
        <v>105</v>
      </c>
      <c r="E8" s="48" t="s">
        <v>111</v>
      </c>
      <c r="F8" s="48" t="str">
        <f>SUBSTITUTE(D8,"/","*")</f>
        <v>SIDALI AYMEN FN*1234*2023</v>
      </c>
      <c r="G8" t="str">
        <f>SUBSTITUTE(D8,"AYMEN","Samy")</f>
        <v>SIDALI Samy FN/1234/2023</v>
      </c>
    </row>
    <row r="9" spans="4:7" ht="18.75" x14ac:dyDescent="0.25">
      <c r="D9" s="48" t="s">
        <v>106</v>
      </c>
      <c r="E9" s="48" t="s">
        <v>112</v>
      </c>
      <c r="F9" s="48" t="str">
        <f t="shared" ref="F9:F13" si="0">SUBSTITUTE(D9,"/","*")</f>
        <v>AHMED FN*3698*2023</v>
      </c>
      <c r="G9" t="str">
        <f t="shared" ref="G9:G13" si="1">SUBSTITUTE(D9,"AYMEN","Samy")</f>
        <v>AHMED FN/3698/2023</v>
      </c>
    </row>
    <row r="10" spans="4:7" ht="18.75" x14ac:dyDescent="0.25">
      <c r="D10" s="48" t="s">
        <v>107</v>
      </c>
      <c r="E10" s="48" t="s">
        <v>113</v>
      </c>
      <c r="F10" s="48" t="str">
        <f t="shared" si="0"/>
        <v>AMINA FN*7896*2023</v>
      </c>
      <c r="G10" t="str">
        <f t="shared" si="1"/>
        <v>AMINA FN/7896/2023</v>
      </c>
    </row>
    <row r="11" spans="4:7" ht="18.75" x14ac:dyDescent="0.25">
      <c r="D11" s="48" t="s">
        <v>108</v>
      </c>
      <c r="E11" s="48" t="s">
        <v>114</v>
      </c>
      <c r="F11" s="48" t="str">
        <f t="shared" si="0"/>
        <v>KARIM FN*3214*2023</v>
      </c>
      <c r="G11" t="str">
        <f t="shared" si="1"/>
        <v>KARIM FN/3214/2023</v>
      </c>
    </row>
    <row r="12" spans="4:7" ht="18.75" x14ac:dyDescent="0.25">
      <c r="D12" s="48" t="s">
        <v>109</v>
      </c>
      <c r="E12" s="48" t="s">
        <v>115</v>
      </c>
      <c r="F12" s="48" t="str">
        <f t="shared" si="0"/>
        <v>MOHAMED FN*4569*2023</v>
      </c>
      <c r="G12" t="str">
        <f t="shared" si="1"/>
        <v>MOHAMED FN/4569/2023</v>
      </c>
    </row>
    <row r="13" spans="4:7" ht="18.75" x14ac:dyDescent="0.25">
      <c r="D13" s="48" t="s">
        <v>110</v>
      </c>
      <c r="E13" s="48" t="s">
        <v>116</v>
      </c>
      <c r="F13" s="48" t="str">
        <f t="shared" si="0"/>
        <v>DJAMEL FN*9632*2023</v>
      </c>
      <c r="G13" t="str">
        <f t="shared" si="1"/>
        <v>DJAMEL FN/9632/2023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91D0-3778-4F00-8243-5A3598F9F3AC}">
  <dimension ref="D6:H13"/>
  <sheetViews>
    <sheetView workbookViewId="0">
      <selection activeCell="H7" sqref="H7"/>
    </sheetView>
  </sheetViews>
  <sheetFormatPr baseColWidth="10" defaultRowHeight="15" x14ac:dyDescent="0.25"/>
  <cols>
    <col min="4" max="4" width="21" bestFit="1" customWidth="1"/>
    <col min="5" max="5" width="30" customWidth="1"/>
    <col min="6" max="6" width="13" bestFit="1" customWidth="1"/>
    <col min="7" max="8" width="21" bestFit="1" customWidth="1"/>
  </cols>
  <sheetData>
    <row r="6" spans="4:8" ht="18.75" x14ac:dyDescent="0.3">
      <c r="D6" s="49" t="s">
        <v>22</v>
      </c>
      <c r="E6" s="49" t="s">
        <v>117</v>
      </c>
      <c r="G6" s="58" t="s">
        <v>128</v>
      </c>
      <c r="H6" s="58"/>
    </row>
    <row r="7" spans="4:8" ht="18.75" x14ac:dyDescent="0.25">
      <c r="D7" s="48" t="s">
        <v>118</v>
      </c>
      <c r="E7" s="48" t="str">
        <f>REPLACE(D7,9,4,2025)</f>
        <v>FN°1234/2025</v>
      </c>
      <c r="G7" s="48" t="s">
        <v>124</v>
      </c>
      <c r="H7" s="48" t="str">
        <f>REPLACE(G7,SEARCH("/",G7)+1,4,"2025")</f>
        <v>FN°12534/2025</v>
      </c>
    </row>
    <row r="8" spans="4:8" ht="18.75" x14ac:dyDescent="0.25">
      <c r="D8" s="48" t="s">
        <v>119</v>
      </c>
      <c r="E8" s="48" t="str">
        <f t="shared" ref="E8:E12" si="0">REPLACE(D8,9,4,2025)</f>
        <v>FN°3698/2025</v>
      </c>
      <c r="G8" s="48" t="s">
        <v>119</v>
      </c>
      <c r="H8" s="48" t="str">
        <f t="shared" ref="H8:H12" si="1">REPLACE(G8,SEARCH("/",G8)+1,4,"2025")</f>
        <v>FN°3698/2025</v>
      </c>
    </row>
    <row r="9" spans="4:8" ht="18.75" x14ac:dyDescent="0.25">
      <c r="D9" s="48" t="s">
        <v>120</v>
      </c>
      <c r="E9" s="48" t="str">
        <f t="shared" si="0"/>
        <v>FN°7896/2025</v>
      </c>
      <c r="G9" s="48" t="s">
        <v>125</v>
      </c>
      <c r="H9" s="48" t="str">
        <f t="shared" si="1"/>
        <v>FN°78996/2025</v>
      </c>
    </row>
    <row r="10" spans="4:8" ht="18.75" x14ac:dyDescent="0.25">
      <c r="D10" s="48" t="s">
        <v>121</v>
      </c>
      <c r="E10" s="48" t="str">
        <f t="shared" si="0"/>
        <v>FN°3214/2025</v>
      </c>
      <c r="G10" s="48" t="s">
        <v>126</v>
      </c>
      <c r="H10" s="48" t="str">
        <f t="shared" si="1"/>
        <v>FN°321411/2025</v>
      </c>
    </row>
    <row r="11" spans="4:8" ht="18.75" x14ac:dyDescent="0.25">
      <c r="D11" s="48" t="s">
        <v>122</v>
      </c>
      <c r="E11" s="48" t="str">
        <f t="shared" si="0"/>
        <v>FN°4569/2025</v>
      </c>
      <c r="G11" s="48" t="s">
        <v>127</v>
      </c>
      <c r="H11" s="48" t="str">
        <f t="shared" si="1"/>
        <v>FN°45659/2025</v>
      </c>
    </row>
    <row r="12" spans="4:8" ht="18.75" x14ac:dyDescent="0.25">
      <c r="D12" s="48" t="s">
        <v>123</v>
      </c>
      <c r="E12" s="48" t="str">
        <f t="shared" si="0"/>
        <v>FN°9632/2025</v>
      </c>
      <c r="G12" s="48" t="s">
        <v>123</v>
      </c>
      <c r="H12" s="48" t="str">
        <f t="shared" si="1"/>
        <v>FN°9632/2025</v>
      </c>
    </row>
    <row r="13" spans="4:8" x14ac:dyDescent="0.25">
      <c r="D13" s="50"/>
      <c r="E13" s="50"/>
    </row>
  </sheetData>
  <mergeCells count="1">
    <mergeCell ref="G6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973F-C29F-487B-82CD-5092A46AAC69}">
  <dimension ref="A1:R18"/>
  <sheetViews>
    <sheetView tabSelected="1" topLeftCell="A4" workbookViewId="0">
      <selection activeCell="C24" sqref="C24"/>
    </sheetView>
  </sheetViews>
  <sheetFormatPr baseColWidth="10" defaultRowHeight="15" x14ac:dyDescent="0.25"/>
  <cols>
    <col min="1" max="1" width="8.28515625" bestFit="1" customWidth="1"/>
    <col min="2" max="2" width="9.7109375" bestFit="1" customWidth="1"/>
    <col min="3" max="3" width="42.5703125" customWidth="1"/>
    <col min="4" max="4" width="2.28515625" style="61" customWidth="1"/>
    <col min="5" max="5" width="34.5703125" customWidth="1"/>
    <col min="6" max="6" width="18.42578125" customWidth="1"/>
    <col min="7" max="7" width="17.85546875" customWidth="1"/>
    <col min="8" max="8" width="2.28515625" style="61" customWidth="1"/>
    <col min="9" max="9" width="31.5703125" bestFit="1" customWidth="1"/>
    <col min="10" max="10" width="39.85546875" customWidth="1"/>
    <col min="11" max="11" width="2.28515625" style="61" customWidth="1"/>
    <col min="12" max="12" width="34.5703125" customWidth="1"/>
    <col min="13" max="13" width="18.42578125" customWidth="1"/>
    <col min="14" max="14" width="6.7109375" bestFit="1" customWidth="1"/>
    <col min="15" max="15" width="2.28515625" style="61" customWidth="1"/>
    <col min="16" max="16" width="34.5703125" customWidth="1"/>
    <col min="17" max="17" width="18.42578125" customWidth="1"/>
    <col min="18" max="18" width="2.28515625" style="61" customWidth="1"/>
  </cols>
  <sheetData>
    <row r="1" spans="1:18" x14ac:dyDescent="0.25">
      <c r="A1" s="59" t="s">
        <v>129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18" ht="31.5" x14ac:dyDescent="0.25">
      <c r="A3" s="60"/>
      <c r="B3" s="60"/>
      <c r="C3" s="60"/>
    </row>
    <row r="4" spans="1:18" ht="15.75" x14ac:dyDescent="0.25">
      <c r="A4" s="62" t="s">
        <v>130</v>
      </c>
      <c r="B4" s="62"/>
      <c r="C4" s="62"/>
      <c r="E4" s="63" t="s">
        <v>155</v>
      </c>
      <c r="F4" s="64"/>
      <c r="G4" s="64"/>
      <c r="I4" s="63" t="s">
        <v>131</v>
      </c>
      <c r="J4" s="64"/>
      <c r="L4" s="63" t="s">
        <v>132</v>
      </c>
      <c r="M4" s="64"/>
      <c r="N4" s="64"/>
      <c r="P4" s="63" t="s">
        <v>117</v>
      </c>
      <c r="Q4" s="64"/>
    </row>
    <row r="5" spans="1:18" ht="15.75" thickBot="1" x14ac:dyDescent="0.3">
      <c r="J5" s="65" t="s">
        <v>133</v>
      </c>
    </row>
    <row r="6" spans="1:18" ht="15.75" thickBot="1" x14ac:dyDescent="0.3">
      <c r="A6" s="66" t="s">
        <v>33</v>
      </c>
      <c r="B6" s="66" t="s">
        <v>34</v>
      </c>
      <c r="C6" s="66" t="s">
        <v>134</v>
      </c>
      <c r="E6" s="66" t="s">
        <v>135</v>
      </c>
      <c r="F6" s="66" t="s">
        <v>81</v>
      </c>
      <c r="G6" s="66" t="s">
        <v>82</v>
      </c>
      <c r="I6" s="66"/>
      <c r="J6" s="66" t="s">
        <v>136</v>
      </c>
      <c r="L6" s="66"/>
      <c r="M6" s="66" t="s">
        <v>137</v>
      </c>
      <c r="N6" s="66" t="s">
        <v>138</v>
      </c>
      <c r="P6" s="66" t="s">
        <v>136</v>
      </c>
      <c r="Q6" s="67" t="s">
        <v>139</v>
      </c>
    </row>
    <row r="7" spans="1:18" ht="15.75" x14ac:dyDescent="0.25">
      <c r="A7" s="19" t="s">
        <v>35</v>
      </c>
      <c r="B7" s="20" t="s">
        <v>140</v>
      </c>
      <c r="C7" s="21" t="str">
        <f>UPPER(A7)&amp;" "&amp;PROPER(B7)</f>
        <v>SIDALI 01 Aymen 01</v>
      </c>
      <c r="E7" s="19" t="s">
        <v>141</v>
      </c>
      <c r="F7" s="20" t="str">
        <f>MID(E7,G7,9)</f>
        <v>AB-123-CN</v>
      </c>
      <c r="G7" s="21">
        <f>SEARCH("??-???-??",E7)</f>
        <v>12</v>
      </c>
      <c r="I7" s="19" t="s">
        <v>142</v>
      </c>
      <c r="J7" s="21" t="str">
        <f>MID(I7,SEARCH("-",I7)+2,30)</f>
        <v>ALGER 16000</v>
      </c>
      <c r="L7" s="19">
        <v>1341376510</v>
      </c>
      <c r="M7" s="20" t="str">
        <f>LEFT(L7,1)</f>
        <v>1</v>
      </c>
      <c r="N7" s="21" t="str">
        <f>RIGHT(L7,2)</f>
        <v>10</v>
      </c>
      <c r="P7" s="68">
        <v>554696666</v>
      </c>
      <c r="Q7" s="68" t="str">
        <f>REPLACE(P7,7,4,"****")</f>
        <v>554696****</v>
      </c>
    </row>
    <row r="8" spans="1:18" ht="15.75" x14ac:dyDescent="0.25">
      <c r="A8" s="22" t="s">
        <v>37</v>
      </c>
      <c r="B8" s="20" t="s">
        <v>143</v>
      </c>
      <c r="C8" s="21" t="str">
        <f t="shared" ref="C8:C11" si="0">UPPER(A8)&amp;" "&amp;PROPER(B8)</f>
        <v>SIDALI 02 Aymen 02</v>
      </c>
      <c r="E8" s="19" t="s">
        <v>144</v>
      </c>
      <c r="F8" s="20" t="str">
        <f t="shared" ref="F8:F11" si="1">MID(E8,G8,9)</f>
        <v>AB-147-GB</v>
      </c>
      <c r="G8" s="21">
        <f t="shared" ref="G8:G11" si="2">SEARCH("??-???-??",E8)</f>
        <v>17</v>
      </c>
      <c r="I8" s="19" t="s">
        <v>145</v>
      </c>
      <c r="J8" s="21" t="str">
        <f t="shared" ref="J8:J11" si="3">MID(I8,SEARCH("-",I8)+2,30)</f>
        <v>BATNA 05000</v>
      </c>
      <c r="L8" s="19">
        <v>2341376515</v>
      </c>
      <c r="M8" s="20" t="str">
        <f t="shared" ref="M8:M11" si="4">LEFT(L8,1)</f>
        <v>2</v>
      </c>
      <c r="N8" s="21" t="str">
        <f t="shared" ref="N8:N11" si="5">RIGHT(L8,2)</f>
        <v>15</v>
      </c>
      <c r="P8" s="68">
        <v>664696677</v>
      </c>
      <c r="Q8" s="68" t="str">
        <f t="shared" ref="Q8:Q11" si="6">REPLACE(P8,7,4,"****")</f>
        <v>664696****</v>
      </c>
    </row>
    <row r="9" spans="1:18" ht="15.75" x14ac:dyDescent="0.25">
      <c r="A9" s="22" t="s">
        <v>39</v>
      </c>
      <c r="B9" s="20" t="s">
        <v>146</v>
      </c>
      <c r="C9" s="21" t="str">
        <f t="shared" si="0"/>
        <v>SIDALI 03 Aymen 03</v>
      </c>
      <c r="E9" s="19" t="s">
        <v>147</v>
      </c>
      <c r="F9" s="20" t="str">
        <f t="shared" si="1"/>
        <v>LC-456-DE</v>
      </c>
      <c r="G9" s="21">
        <f t="shared" si="2"/>
        <v>12</v>
      </c>
      <c r="I9" s="19" t="s">
        <v>148</v>
      </c>
      <c r="J9" s="21" t="str">
        <f t="shared" si="3"/>
        <v>ANNABA 23000</v>
      </c>
      <c r="L9" s="19">
        <v>2341376520</v>
      </c>
      <c r="M9" s="20" t="str">
        <f t="shared" si="4"/>
        <v>2</v>
      </c>
      <c r="N9" s="21" t="str">
        <f t="shared" si="5"/>
        <v>20</v>
      </c>
      <c r="P9" s="68">
        <v>774696677</v>
      </c>
      <c r="Q9" s="68" t="str">
        <f t="shared" si="6"/>
        <v>774696****</v>
      </c>
    </row>
    <row r="10" spans="1:18" ht="15.75" x14ac:dyDescent="0.25">
      <c r="A10" s="22" t="s">
        <v>41</v>
      </c>
      <c r="B10" s="20" t="s">
        <v>149</v>
      </c>
      <c r="C10" s="21" t="str">
        <f t="shared" si="0"/>
        <v>SIDALI 04 Aymen 04</v>
      </c>
      <c r="E10" s="19" t="s">
        <v>150</v>
      </c>
      <c r="F10" s="20" t="str">
        <f t="shared" si="1"/>
        <v>HB-753-BE</v>
      </c>
      <c r="G10" s="21">
        <f t="shared" si="2"/>
        <v>12</v>
      </c>
      <c r="I10" s="19" t="s">
        <v>151</v>
      </c>
      <c r="J10" s="21" t="str">
        <f t="shared" si="3"/>
        <v>TIZI ouzou 15000</v>
      </c>
      <c r="L10" s="19">
        <v>1341376525</v>
      </c>
      <c r="M10" s="20" t="str">
        <f t="shared" si="4"/>
        <v>1</v>
      </c>
      <c r="N10" s="21" t="str">
        <f t="shared" si="5"/>
        <v>25</v>
      </c>
      <c r="P10" s="68">
        <v>554696688</v>
      </c>
      <c r="Q10" s="68" t="str">
        <f t="shared" si="6"/>
        <v>554696****</v>
      </c>
    </row>
    <row r="11" spans="1:18" ht="15.75" x14ac:dyDescent="0.25">
      <c r="A11" s="22" t="s">
        <v>43</v>
      </c>
      <c r="B11" s="20" t="s">
        <v>152</v>
      </c>
      <c r="C11" s="21" t="str">
        <f t="shared" si="0"/>
        <v>SIDALI 05 Aymen 05</v>
      </c>
      <c r="E11" s="19" t="s">
        <v>153</v>
      </c>
      <c r="F11" s="20" t="str">
        <f t="shared" si="1"/>
        <v>HT-785-FR</v>
      </c>
      <c r="G11" s="21">
        <f t="shared" si="2"/>
        <v>18</v>
      </c>
      <c r="I11" s="19" t="s">
        <v>154</v>
      </c>
      <c r="J11" s="21" t="str">
        <f t="shared" si="3"/>
        <v>tamanaraset 31000</v>
      </c>
      <c r="L11" s="19">
        <v>2341376530</v>
      </c>
      <c r="M11" s="20" t="str">
        <f t="shared" si="4"/>
        <v>2</v>
      </c>
      <c r="N11" s="21" t="str">
        <f t="shared" si="5"/>
        <v>30</v>
      </c>
      <c r="P11" s="68">
        <v>554696699</v>
      </c>
      <c r="Q11" s="68" t="str">
        <f t="shared" si="6"/>
        <v>554696****</v>
      </c>
    </row>
    <row r="14" spans="1:18" ht="15.75" x14ac:dyDescent="0.25">
      <c r="I14" s="19" t="s">
        <v>142</v>
      </c>
      <c r="J14" s="21" t="str">
        <f>RIGHT(I14,LEN(I14)-SEARCH("-",I14))</f>
        <v xml:space="preserve"> ALGER 16000</v>
      </c>
    </row>
    <row r="15" spans="1:18" ht="15.75" x14ac:dyDescent="0.25">
      <c r="I15" s="19" t="s">
        <v>145</v>
      </c>
      <c r="J15" s="21" t="str">
        <f t="shared" ref="J15:J18" si="7">RIGHT(I15,LEN(I15)-SEARCH("-",I15))</f>
        <v xml:space="preserve"> BATNA 05000</v>
      </c>
    </row>
    <row r="16" spans="1:18" ht="15.75" x14ac:dyDescent="0.25">
      <c r="I16" s="19" t="s">
        <v>148</v>
      </c>
      <c r="J16" s="21" t="str">
        <f t="shared" si="7"/>
        <v xml:space="preserve"> ANNABA 23000</v>
      </c>
    </row>
    <row r="17" spans="9:10" ht="15.75" x14ac:dyDescent="0.25">
      <c r="I17" s="19" t="s">
        <v>151</v>
      </c>
      <c r="J17" s="21" t="str">
        <f t="shared" si="7"/>
        <v xml:space="preserve"> TIZI ouzou 15000</v>
      </c>
    </row>
    <row r="18" spans="9:10" ht="15.75" x14ac:dyDescent="0.25">
      <c r="I18" s="19" t="s">
        <v>154</v>
      </c>
      <c r="J18" s="21" t="str">
        <f t="shared" si="7"/>
        <v xml:space="preserve"> tamanaraset 31000</v>
      </c>
    </row>
  </sheetData>
  <mergeCells count="6">
    <mergeCell ref="A1:R2"/>
    <mergeCell ref="A4:C4"/>
    <mergeCell ref="E4:G4"/>
    <mergeCell ref="I4:J4"/>
    <mergeCell ref="L4:N4"/>
    <mergeCell ref="P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Suivi des contrats</vt:lpstr>
      <vt:lpstr>ARRONDI</vt:lpstr>
      <vt:lpstr>TEXTUELLE</vt:lpstr>
      <vt:lpstr>Concatener &amp; Joindre.texte</vt:lpstr>
      <vt:lpstr>GAUCHE DROITE</vt:lpstr>
      <vt:lpstr>TEXTE</vt:lpstr>
      <vt:lpstr>STXT</vt:lpstr>
      <vt:lpstr>CHERCHE &amp; TROUVE</vt:lpstr>
      <vt:lpstr>Rept</vt:lpstr>
      <vt:lpstr>Substitue</vt:lpstr>
      <vt:lpstr>REMPLACER</vt:lpstr>
      <vt:lpstr>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samy baba</cp:lastModifiedBy>
  <dcterms:created xsi:type="dcterms:W3CDTF">2015-06-05T18:17:20Z</dcterms:created>
  <dcterms:modified xsi:type="dcterms:W3CDTF">2025-08-01T14:04:34Z</dcterms:modified>
</cp:coreProperties>
</file>