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OneDrive\Desktop\CV &amp; Certification &amp; Projects\Excel projects\"/>
    </mc:Choice>
  </mc:AlternateContent>
  <xr:revisionPtr revIDLastSave="0" documentId="13_ncr:1_{0C0EFE9D-22CA-4D74-B4C2-6FB98047E751}" xr6:coauthVersionLast="47" xr6:coauthVersionMax="47" xr10:uidLastSave="{00000000-0000-0000-0000-000000000000}"/>
  <bookViews>
    <workbookView xWindow="0" yWindow="0" windowWidth="20490" windowHeight="10920" xr2:uid="{28086B27-D9B8-4DD0-BA3C-CE670BCF5ED9}"/>
  </bookViews>
  <sheets>
    <sheet name="Dashboard" sheetId="2" r:id="rId1"/>
    <sheet name="Workings" sheetId="3" r:id="rId2"/>
    <sheet name="Data" sheetId="1" r:id="rId3"/>
  </sheets>
  <definedNames>
    <definedName name="Slicer_Manager">#N/A</definedName>
    <definedName name="Slicer_Proje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2" l="1"/>
  <c r="E15" i="3"/>
  <c r="F15" i="3" s="1"/>
  <c r="B4" i="3"/>
  <c r="B5" i="3"/>
  <c r="B6" i="3"/>
  <c r="C6" i="3"/>
  <c r="C5" i="3"/>
  <c r="C4"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2" i="1"/>
  <c r="I5" i="3"/>
  <c r="I6" i="3" l="1"/>
  <c r="B7" i="3"/>
  <c r="B8" i="3"/>
</calcChain>
</file>

<file path=xl/sharedStrings.xml><?xml version="1.0" encoding="utf-8"?>
<sst xmlns="http://schemas.openxmlformats.org/spreadsheetml/2006/main" count="239" uniqueCount="46">
  <si>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</si>
  <si>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</si>
  <si>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</si>
  <si>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</si>
  <si>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</si>
  <si>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</si>
  <si>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</si>
  <si>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</si>
  <si>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</si>
  <si>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</si>
  <si>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</si>
  <si>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</si>
  <si>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</si>
  <si>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</si>
  <si>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</si>
  <si>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</si>
  <si>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</si>
  <si>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</si>
  <si>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</si>
  <si>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</si>
  <si>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</si>
  <si>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</si>
  <si>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</si>
  <si>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</si>
  <si>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</si>
  <si>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</si>
  <si>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</si>
  <si>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</si>
  <si>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</si>
  <si>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</si>
  <si>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Grand Total</t>
  </si>
  <si>
    <t xml:space="preserve">Budjet </t>
  </si>
  <si>
    <t xml:space="preserve">Actual </t>
  </si>
  <si>
    <t>Not started</t>
  </si>
  <si>
    <t>In progress</t>
  </si>
  <si>
    <t>Completed</t>
  </si>
  <si>
    <t>Remaining</t>
  </si>
  <si>
    <t>Total tasks</t>
  </si>
  <si>
    <t>Project Management</t>
  </si>
  <si>
    <t>Sum of Days completed</t>
  </si>
  <si>
    <t>Sum of Duration</t>
  </si>
  <si>
    <t>Values</t>
  </si>
  <si>
    <t xml:space="preserve">Days completed </t>
  </si>
  <si>
    <t>Days remaining</t>
  </si>
  <si>
    <t>Sum of Actual</t>
  </si>
  <si>
    <t>Sum of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</si>
</sst>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5" x14ac:knownFonts="1">
    <font>
      <sz val="11"/>
      <color theme="1"/>
      <name val="Calibri"/>
      <family val="2"/>
      <scheme val="minor"/>
    </font>
    <font>
      <sz val="11"/>
      <color theme="1"/>
      <name val="Calibri"/>
      <family val="2"/>
      <scheme val="minor"/>
    </font>
    <font>
      <sz val="26"/>
      <color theme="0"/>
      <name val="Calibri"/>
      <family val="2"/>
      <scheme val="minor"/>
    </font>
    <font>
      <b/>
      <sz val="11"/>
      <color theme="1"/>
      <name val="Calibri"/>
      <family val="2"/>
      <scheme val="minor"/>
    </font>
    <font>
      <b/>
      <sz val="16"/>
      <color rgb="FFFFC00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0" fontId="0" fillId="2" borderId="0" xfId="0" applyFill="1"/>
    <xf numFmtId="0" fontId="2" fillId="2" borderId="0" xfId="0" applyFont="1" applyFill="1"/>
    <xf numFmtId="14" fontId="3" fillId="0" borderId="0" xfId="0" applyNumberFormat="1" applyFont="1"/>
    <xf numFmtId="14" fontId="3" fillId="0" borderId="1" xfId="0" applyNumberFormat="1" applyFont="1" applyBorder="1"/>
    <xf numFmtId="0" fontId="3" fillId="3" borderId="0" xfId="0" applyFont="1" applyFill="1"/>
    <xf numFmtId="0" fontId="2" fillId="2" borderId="0" xfId="0" applyFont="1" applyFill="1" applyAlignment="1">
      <alignment horizontal="center"/>
    </xf>
    <xf numFmtId="0" fontId="4" fillId="2" borderId="0" xfId="0" applyFont="1" applyFill="1" applyAlignment="1">
      <alignment horizontal="left" vertical="center"/>
    </xf>
    <xf numFmtId="0" fontId="0" fillId="0" borderId="0" xfId="0" applyNumberFormat="1"/>
  </cellXfs>
  <cellStyles count="2">
    <cellStyle name="Normal" xfId="0" builtinId="0"/>
    <cellStyle name="Per cent" xfId="1" builtinId="5"/>
  </cellStyles>
  <dxfs count="13">
    <dxf>
      <fill>
        <patternFill patternType="lightDown"/>
      </fill>
    </dxf>
    <dxf>
      <fill>
        <patternFill patternType="lightDown"/>
      </fill>
    </dxf>
    <dxf>
      <fill>
        <patternFill patternType="lightDown"/>
      </fill>
    </dxf>
    <dxf>
      <fill>
        <patternFill patternType="lightDown"/>
      </fill>
    </dxf>
    <dxf>
      <fill>
        <patternFill>
          <bgColor theme="4" tint="0.79998168889431442"/>
        </patternFill>
      </fill>
      <border>
        <left/>
        <right style="thin">
          <color theme="0"/>
        </right>
        <vertical/>
        <horizontal/>
      </border>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9" formatCode="dd/mm/yyyy"/>
    </dxf>
    <dxf>
      <numFmt numFmtId="19" formatCode="dd/mm/yyyy"/>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2" xr9:uid="{93D1DAA2-8F94-4E88-87B2-194A802E6ACD}">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r>
              <a:rPr lang="fr-FR">
                <a:solidFill>
                  <a:schemeClr val="bg1"/>
                </a:solidFill>
              </a:rPr>
              <a:t>Overall task progress</a:t>
            </a:r>
          </a:p>
        </c:rich>
      </c:tx>
      <c:layout>
        <c:manualLayout>
          <c:xMode val="edge"/>
          <c:yMode val="edge"/>
          <c:x val="0.12064568141453449"/>
          <c:y val="5.517224409448819E-2"/>
        </c:manualLayout>
      </c:layout>
      <c:overlay val="0"/>
      <c:spPr>
        <a:noFill/>
        <a:ln>
          <a:noFill/>
        </a:ln>
        <a:effectLst/>
      </c:spPr>
      <c:txPr>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3.4348165495706483E-2"/>
          <c:y val="0.50542637342745955"/>
          <c:w val="0.93130366900858708"/>
          <c:h val="0.34744718979093131"/>
        </c:manualLayout>
      </c:layout>
      <c:barChart>
        <c:barDir val="bar"/>
        <c:grouping val="stacked"/>
        <c:varyColors val="0"/>
        <c:ser>
          <c:idx val="0"/>
          <c:order val="0"/>
          <c:tx>
            <c:strRef>
              <c:f>Workings!$A$4</c:f>
              <c:strCache>
                <c:ptCount val="1"/>
                <c:pt idx="0">
                  <c:v>Not started</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Workings!$B$4</c:f>
              <c:numCache>
                <c:formatCode>General</c:formatCode>
                <c:ptCount val="1"/>
                <c:pt idx="0">
                  <c:v>4</c:v>
                </c:pt>
              </c:numCache>
            </c:numRef>
          </c:val>
          <c:extLst>
            <c:ext xmlns:c16="http://schemas.microsoft.com/office/drawing/2014/chart" uri="{C3380CC4-5D6E-409C-BE32-E72D297353CC}">
              <c16:uniqueId val="{00000000-DAA4-42B5-B6F9-9E8288C427EC}"/>
            </c:ext>
          </c:extLst>
        </c:ser>
        <c:ser>
          <c:idx val="1"/>
          <c:order val="1"/>
          <c:tx>
            <c:strRef>
              <c:f>Workings!$A$5</c:f>
              <c:strCache>
                <c:ptCount val="1"/>
                <c:pt idx="0">
                  <c:v>In progress</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Workings!$B$5</c:f>
              <c:numCache>
                <c:formatCode>General</c:formatCode>
                <c:ptCount val="1"/>
                <c:pt idx="0">
                  <c:v>33</c:v>
                </c:pt>
              </c:numCache>
            </c:numRef>
          </c:val>
          <c:extLst>
            <c:ext xmlns:c16="http://schemas.microsoft.com/office/drawing/2014/chart" uri="{C3380CC4-5D6E-409C-BE32-E72D297353CC}">
              <c16:uniqueId val="{00000001-DAA4-42B5-B6F9-9E8288C427EC}"/>
            </c:ext>
          </c:extLst>
        </c:ser>
        <c:ser>
          <c:idx val="2"/>
          <c:order val="2"/>
          <c:tx>
            <c:strRef>
              <c:f>Workings!$A$6</c:f>
              <c:strCache>
                <c:ptCount val="1"/>
                <c:pt idx="0">
                  <c:v>Completed</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Workings!$B$6</c:f>
              <c:numCache>
                <c:formatCode>General</c:formatCode>
                <c:ptCount val="1"/>
                <c:pt idx="0">
                  <c:v>3</c:v>
                </c:pt>
              </c:numCache>
            </c:numRef>
          </c:val>
          <c:extLst>
            <c:ext xmlns:c16="http://schemas.microsoft.com/office/drawing/2014/chart" uri="{C3380CC4-5D6E-409C-BE32-E72D297353CC}">
              <c16:uniqueId val="{00000002-DAA4-42B5-B6F9-9E8288C427EC}"/>
            </c:ext>
          </c:extLst>
        </c:ser>
        <c:dLbls>
          <c:dLblPos val="ctr"/>
          <c:showLegendKey val="0"/>
          <c:showVal val="1"/>
          <c:showCatName val="0"/>
          <c:showSerName val="0"/>
          <c:showPercent val="0"/>
          <c:showBubbleSize val="0"/>
        </c:dLbls>
        <c:gapWidth val="79"/>
        <c:overlap val="100"/>
        <c:axId val="528091888"/>
        <c:axId val="528096688"/>
      </c:barChart>
      <c:catAx>
        <c:axId val="52809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528096688"/>
        <c:crosses val="autoZero"/>
        <c:auto val="1"/>
        <c:lblAlgn val="ctr"/>
        <c:lblOffset val="100"/>
        <c:noMultiLvlLbl val="0"/>
      </c:catAx>
      <c:valAx>
        <c:axId val="528096688"/>
        <c:scaling>
          <c:orientation val="minMax"/>
        </c:scaling>
        <c:delete val="1"/>
        <c:axPos val="b"/>
        <c:numFmt formatCode="General" sourceLinked="1"/>
        <c:majorTickMark val="none"/>
        <c:minorTickMark val="none"/>
        <c:tickLblPos val="nextTo"/>
        <c:crossAx val="528091888"/>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315299145299147"/>
          <c:y val="0.39013851653261838"/>
          <c:w val="0.58053162393162394"/>
          <c:h val="0.5058251414953828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F3-44C2-B271-D4784119E9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F3-44C2-B271-D4784119E9FE}"/>
              </c:ext>
            </c:extLst>
          </c:dPt>
          <c:cat>
            <c:strRef>
              <c:f>Workings!$H$5:$H$6</c:f>
              <c:strCache>
                <c:ptCount val="2"/>
                <c:pt idx="0">
                  <c:v>Days completed </c:v>
                </c:pt>
                <c:pt idx="1">
                  <c:v>Days remaining</c:v>
                </c:pt>
              </c:strCache>
            </c:strRef>
          </c:cat>
          <c:val>
            <c:numRef>
              <c:f>Workings!$I$5:$I$6</c:f>
              <c:numCache>
                <c:formatCode>0%</c:formatCode>
                <c:ptCount val="2"/>
                <c:pt idx="0">
                  <c:v>0.42105263157894735</c:v>
                </c:pt>
                <c:pt idx="1">
                  <c:v>0.57894736842105265</c:v>
                </c:pt>
              </c:numCache>
            </c:numRef>
          </c:val>
          <c:extLst>
            <c:ext xmlns:c16="http://schemas.microsoft.com/office/drawing/2014/chart" uri="{C3380CC4-5D6E-409C-BE32-E72D297353CC}">
              <c16:uniqueId val="{00000004-C0F3-44C2-B271-D4784119E9FE}"/>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legendEntry>
      <c:layout>
        <c:manualLayout>
          <c:xMode val="edge"/>
          <c:yMode val="edge"/>
          <c:x val="0.10577435897435898"/>
          <c:y val="0"/>
          <c:w val="0.76674188034188029"/>
          <c:h val="0.30501787310098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2.xlsx]Workings!PivotTable3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solidFill>
                  <a:schemeClr val="bg1"/>
                </a:solidFill>
              </a:rPr>
              <a:t>BUDGET VS ACTUAL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0655897950733188E-2"/>
              <c:y val="9.523800596362395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ACB3106-EAD1-45A7-9804-AF57EC7750D1}" type="SERIESNAME">
                  <a:rPr lang="en-US">
                    <a:solidFill>
                      <a:schemeClr val="bg1"/>
                    </a:solidFill>
                  </a:rPr>
                  <a:pPr>
                    <a:defRPr/>
                  </a:pPr>
                  <a:t>[SERIES NAME]</a:t>
                </a:fld>
                <a:r>
                  <a:rPr lang="en-US" baseline="0">
                    <a:solidFill>
                      <a:schemeClr val="bg1"/>
                    </a:solidFill>
                  </a:rPr>
                  <a:t>
</a:t>
                </a:r>
                <a:fld id="{B95D09E3-739D-4121-8E9B-D5E339F8A345}" type="VALUE">
                  <a:rPr lang="en-US" baseline="0">
                    <a:solidFill>
                      <a:schemeClr val="bg1"/>
                    </a:solidFill>
                  </a:rPr>
                  <a:pPr>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3772883661201196"/>
                  <c:h val="0.60678514549573914"/>
                </c:manualLayout>
              </c15:layout>
              <c15:dlblFieldTable/>
              <c15:showDataLabelsRange val="0"/>
            </c:ext>
          </c:extLst>
        </c:dLbl>
      </c:pivotFmt>
      <c:pivotFmt>
        <c:idx val="7"/>
        <c:spPr>
          <a:solidFill>
            <a:schemeClr val="accent1"/>
          </a:solidFill>
          <a:ln>
            <a:noFill/>
          </a:ln>
          <a:effectLst/>
        </c:spPr>
        <c:dLbl>
          <c:idx val="0"/>
          <c:layout>
            <c:manualLayout>
              <c:x val="4.8839448785502977E-17"/>
              <c:y val="5.952375372726496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1454B4-80D9-4C45-A253-EAD98D279EA9}" type="SERIESNAME">
                  <a:rPr lang="en-US">
                    <a:solidFill>
                      <a:schemeClr val="bg1"/>
                    </a:solidFill>
                  </a:rPr>
                  <a:pPr>
                    <a:defRPr/>
                  </a:pPr>
                  <a:t>[SERIES NAME]</a:t>
                </a:fld>
                <a:r>
                  <a:rPr lang="en-US" baseline="0">
                    <a:solidFill>
                      <a:schemeClr val="bg1"/>
                    </a:solidFill>
                  </a:rPr>
                  <a:t>
</a:t>
                </a:r>
                <a:fld id="{21F8BEA5-1304-49A1-9EDD-28E0F8E5D35B}" type="VALUE">
                  <a:rPr lang="en-US" baseline="0">
                    <a:solidFill>
                      <a:schemeClr val="bg1"/>
                    </a:solidFill>
                  </a:rPr>
                  <a:pPr>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3.5945252061898907E-2"/>
          <c:y val="0.16884079820267783"/>
          <c:w val="0.92810949587620217"/>
          <c:h val="0.63243304728081595"/>
        </c:manualLayout>
      </c:layout>
      <c:barChart>
        <c:barDir val="bar"/>
        <c:grouping val="clustered"/>
        <c:varyColors val="0"/>
        <c:ser>
          <c:idx val="0"/>
          <c:order val="0"/>
          <c:tx>
            <c:strRef>
              <c:f>Workings!$E$13</c:f>
              <c:strCache>
                <c:ptCount val="1"/>
                <c:pt idx="0">
                  <c:v>Sum of Actual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F6D5-418D-8DA7-A85D86619D6E}"/>
              </c:ext>
            </c:extLst>
          </c:dPt>
          <c:dLbls>
            <c:dLbl>
              <c:idx val="0"/>
              <c:layout>
                <c:manualLayout>
                  <c:x val="4.8839448785502977E-17"/>
                  <c:y val="5.9523753727264969E-2"/>
                </c:manualLayout>
              </c:layout>
              <c:tx>
                <c:rich>
                  <a:bodyPr/>
                  <a:lstStyle/>
                  <a:p>
                    <a:fld id="{B71454B4-80D9-4C45-A253-EAD98D279EA9}" type="SERIESNAME">
                      <a:rPr lang="en-US">
                        <a:solidFill>
                          <a:schemeClr val="bg1"/>
                        </a:solidFill>
                      </a:rPr>
                      <a:pPr/>
                      <a:t>[SERIES NAME]</a:t>
                    </a:fld>
                    <a:r>
                      <a:rPr lang="en-US" baseline="0">
                        <a:solidFill>
                          <a:schemeClr val="bg1"/>
                        </a:solidFill>
                      </a:rPr>
                      <a:t>
</a:t>
                    </a:r>
                    <a:fld id="{21F8BEA5-1304-49A1-9EDD-28E0F8E5D35B}" type="VALUE">
                      <a:rPr lang="en-US" baseline="0">
                        <a:solidFill>
                          <a:schemeClr val="bg1"/>
                        </a:solidFill>
                      </a:rPr>
                      <a:pPr/>
                      <a:t>[VALUE]</a:t>
                    </a:fld>
                    <a:endParaRPr lang="en-US" baseline="0">
                      <a:solidFill>
                        <a:schemeClr val="bg1"/>
                      </a:solidFill>
                    </a:endParaRPr>
                  </a:p>
                </c:rich>
              </c:tx>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0-F6D5-418D-8DA7-A85D86619D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Workings!$E$14</c:f>
              <c:strCache>
                <c:ptCount val="1"/>
                <c:pt idx="0">
                  <c:v>Total</c:v>
                </c:pt>
              </c:strCache>
            </c:strRef>
          </c:cat>
          <c:val>
            <c:numRef>
              <c:f>Workings!$E$14</c:f>
              <c:numCache>
                <c:formatCode>#,##0</c:formatCode>
                <c:ptCount val="1"/>
                <c:pt idx="0">
                  <c:v>8340291</c:v>
                </c:pt>
              </c:numCache>
            </c:numRef>
          </c:val>
          <c:extLst>
            <c:ext xmlns:c16="http://schemas.microsoft.com/office/drawing/2014/chart" uri="{C3380CC4-5D6E-409C-BE32-E72D297353CC}">
              <c16:uniqueId val="{00000000-D32C-4D2B-A60D-50D1519DADF8}"/>
            </c:ext>
          </c:extLst>
        </c:ser>
        <c:ser>
          <c:idx val="1"/>
          <c:order val="1"/>
          <c:tx>
            <c:strRef>
              <c:f>Workings!$F$13</c:f>
              <c:strCache>
                <c:ptCount val="1"/>
                <c:pt idx="0">
                  <c:v>Sum of Budget</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D32C-4D2B-A60D-50D1519DADF8}"/>
              </c:ext>
            </c:extLst>
          </c:dPt>
          <c:dLbls>
            <c:dLbl>
              <c:idx val="0"/>
              <c:layout>
                <c:manualLayout>
                  <c:x val="-1.0655897950733188E-2"/>
                  <c:y val="9.523800596362395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ACB3106-EAD1-45A7-9804-AF57EC7750D1}" type="SERIESNAME">
                      <a:rPr lang="en-US">
                        <a:solidFill>
                          <a:schemeClr val="bg1"/>
                        </a:solidFill>
                      </a:rPr>
                      <a:pPr>
                        <a:defRPr/>
                      </a:pPr>
                      <a:t>[SERIES NAME]</a:t>
                    </a:fld>
                    <a:r>
                      <a:rPr lang="en-US" baseline="0">
                        <a:solidFill>
                          <a:schemeClr val="bg1"/>
                        </a:solidFill>
                      </a:rPr>
                      <a:t>
</a:t>
                    </a:r>
                    <a:fld id="{B95D09E3-739D-4121-8E9B-D5E339F8A345}" type="VALUE">
                      <a:rPr lang="en-US" baseline="0">
                        <a:solidFill>
                          <a:schemeClr val="bg1"/>
                        </a:solidFill>
                      </a:rPr>
                      <a:pPr>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3772883661201196"/>
                      <c:h val="0.60678514549573914"/>
                    </c:manualLayout>
                  </c15:layout>
                  <c15:dlblFieldTable/>
                  <c15:showDataLabelsRange val="0"/>
                </c:ext>
                <c:ext xmlns:c16="http://schemas.microsoft.com/office/drawing/2014/chart" uri="{C3380CC4-5D6E-409C-BE32-E72D297353CC}">
                  <c16:uniqueId val="{00000002-D32C-4D2B-A60D-50D1519DAD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Workings!$E$14</c:f>
              <c:strCache>
                <c:ptCount val="1"/>
                <c:pt idx="0">
                  <c:v>Total</c:v>
                </c:pt>
              </c:strCache>
            </c:strRef>
          </c:cat>
          <c:val>
            <c:numRef>
              <c:f>Workings!$F$14</c:f>
              <c:numCache>
                <c:formatCode>#,##0</c:formatCode>
                <c:ptCount val="1"/>
                <c:pt idx="0">
                  <c:v>19695000</c:v>
                </c:pt>
              </c:numCache>
            </c:numRef>
          </c:val>
          <c:extLst>
            <c:ext xmlns:c16="http://schemas.microsoft.com/office/drawing/2014/chart" uri="{C3380CC4-5D6E-409C-BE32-E72D297353CC}">
              <c16:uniqueId val="{00000001-D32C-4D2B-A60D-50D1519DADF8}"/>
            </c:ext>
          </c:extLst>
        </c:ser>
        <c:dLbls>
          <c:dLblPos val="outEnd"/>
          <c:showLegendKey val="0"/>
          <c:showVal val="1"/>
          <c:showCatName val="0"/>
          <c:showSerName val="0"/>
          <c:showPercent val="0"/>
          <c:showBubbleSize val="0"/>
        </c:dLbls>
        <c:gapWidth val="182"/>
        <c:overlap val="-30"/>
        <c:axId val="363990895"/>
        <c:axId val="363988495"/>
      </c:barChart>
      <c:catAx>
        <c:axId val="363990895"/>
        <c:scaling>
          <c:orientation val="minMax"/>
        </c:scaling>
        <c:delete val="1"/>
        <c:axPos val="l"/>
        <c:numFmt formatCode="General" sourceLinked="1"/>
        <c:majorTickMark val="none"/>
        <c:minorTickMark val="none"/>
        <c:tickLblPos val="nextTo"/>
        <c:crossAx val="363988495"/>
        <c:crosses val="autoZero"/>
        <c:auto val="1"/>
        <c:lblAlgn val="ctr"/>
        <c:lblOffset val="100"/>
        <c:noMultiLvlLbl val="0"/>
      </c:catAx>
      <c:valAx>
        <c:axId val="363988495"/>
        <c:scaling>
          <c:orientation val="minMax"/>
        </c:scaling>
        <c:delete val="1"/>
        <c:axPos val="b"/>
        <c:numFmt formatCode="#,##0" sourceLinked="1"/>
        <c:majorTickMark val="none"/>
        <c:minorTickMark val="none"/>
        <c:tickLblPos val="nextTo"/>
        <c:crossAx val="36399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solidFill>
                  <a:schemeClr val="bg1"/>
                </a:solidFill>
              </a:rPr>
              <a:t>BUDGET SPENT</a:t>
            </a:r>
          </a:p>
        </c:rich>
      </c:tx>
      <c:layout>
        <c:manualLayout>
          <c:xMode val="edge"/>
          <c:yMode val="edge"/>
          <c:x val="0.12864019370075075"/>
          <c:y val="9.87974010160858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31212497877707096"/>
          <c:y val="0.27124049985512977"/>
          <c:w val="0.3394252081113574"/>
          <c:h val="0.48593995036309984"/>
        </c:manualLayout>
      </c:layout>
      <c:doughnutChart>
        <c:varyColors val="1"/>
        <c:ser>
          <c:idx val="0"/>
          <c:order val="0"/>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48-4B22-9EE4-FE9C91F00A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48-4B22-9EE4-FE9C91F00A7D}"/>
              </c:ext>
            </c:extLst>
          </c:dPt>
          <c:val>
            <c:numRef>
              <c:f>Workings!$E$15:$F$15</c:f>
              <c:numCache>
                <c:formatCode>0%</c:formatCode>
                <c:ptCount val="2"/>
                <c:pt idx="0">
                  <c:v>0.42347250571210965</c:v>
                </c:pt>
                <c:pt idx="1">
                  <c:v>0.57652749428789041</c:v>
                </c:pt>
              </c:numCache>
            </c:numRef>
          </c:val>
          <c:extLst>
            <c:ext xmlns:c16="http://schemas.microsoft.com/office/drawing/2014/chart" uri="{C3380CC4-5D6E-409C-BE32-E72D297353CC}">
              <c16:uniqueId val="{00000004-6348-4B22-9EE4-FE9C91F00A7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47624</xdr:colOff>
      <xdr:row>0</xdr:row>
      <xdr:rowOff>0</xdr:rowOff>
    </xdr:from>
    <xdr:to>
      <xdr:col>12</xdr:col>
      <xdr:colOff>266700</xdr:colOff>
      <xdr:row>6</xdr:row>
      <xdr:rowOff>76200</xdr:rowOff>
    </xdr:to>
    <xdr:graphicFrame macro="">
      <xdr:nvGraphicFramePr>
        <xdr:cNvPr id="2" name="Chart 1">
          <a:extLst>
            <a:ext uri="{FF2B5EF4-FFF2-40B4-BE49-F238E27FC236}">
              <a16:creationId xmlns:a16="http://schemas.microsoft.com/office/drawing/2014/main" id="{DE6C2A6B-B15C-442B-BFE8-55BD34F2C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1009650</xdr:colOff>
      <xdr:row>0</xdr:row>
      <xdr:rowOff>47625</xdr:rowOff>
    </xdr:from>
    <xdr:to>
      <xdr:col>6</xdr:col>
      <xdr:colOff>188925</xdr:colOff>
      <xdr:row>7</xdr:row>
      <xdr:rowOff>190499</xdr:rowOff>
    </xdr:to>
    <xdr:graphicFrame macro="">
      <xdr:nvGraphicFramePr>
        <xdr:cNvPr id="3" name="Chart 2">
          <a:extLst>
            <a:ext uri="{FF2B5EF4-FFF2-40B4-BE49-F238E27FC236}">
              <a16:creationId xmlns:a16="http://schemas.microsoft.com/office/drawing/2014/main" id="{B8C76487-632D-465A-80A2-EF8D6C66F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80959</xdr:colOff>
      <xdr:row>5</xdr:row>
      <xdr:rowOff>19050</xdr:rowOff>
    </xdr:from>
    <xdr:to>
      <xdr:col>12</xdr:col>
      <xdr:colOff>666750</xdr:colOff>
      <xdr:row>10</xdr:row>
      <xdr:rowOff>133351</xdr:rowOff>
    </xdr:to>
    <xdr:graphicFrame macro="">
      <xdr:nvGraphicFramePr>
        <xdr:cNvPr id="22" name="Chart 21">
          <a:extLst>
            <a:ext uri="{FF2B5EF4-FFF2-40B4-BE49-F238E27FC236}">
              <a16:creationId xmlns:a16="http://schemas.microsoft.com/office/drawing/2014/main" id="{CC012C8D-B344-4548-9925-65621F6A2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85726</xdr:colOff>
      <xdr:row>0</xdr:row>
      <xdr:rowOff>0</xdr:rowOff>
    </xdr:from>
    <xdr:to>
      <xdr:col>14</xdr:col>
      <xdr:colOff>484718</xdr:colOff>
      <xdr:row>9</xdr:row>
      <xdr:rowOff>47624</xdr:rowOff>
    </xdr:to>
    <xdr:graphicFrame macro="">
      <xdr:nvGraphicFramePr>
        <xdr:cNvPr id="23" name="Chart 22">
          <a:extLst>
            <a:ext uri="{FF2B5EF4-FFF2-40B4-BE49-F238E27FC236}">
              <a16:creationId xmlns:a16="http://schemas.microsoft.com/office/drawing/2014/main" id="{D8F219F1-1D51-4B6B-AEE4-29E89DBEB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11640</xdr:colOff>
      <xdr:row>2</xdr:row>
      <xdr:rowOff>9525</xdr:rowOff>
    </xdr:from>
    <xdr:to>
      <xdr:col>4</xdr:col>
      <xdr:colOff>370416</xdr:colOff>
      <xdr:row>5</xdr:row>
      <xdr:rowOff>180975</xdr:rowOff>
    </xdr:to>
    <mc:AlternateContent xmlns:mc="http://schemas.openxmlformats.org/markup-compatibility/2006" xmlns:a14="http://schemas.microsoft.com/office/drawing/2010/main">
      <mc:Choice Requires="a14">
        <xdr:graphicFrame macro="">
          <xdr:nvGraphicFramePr>
            <xdr:cNvPr id="24" name="Project">
              <a:extLst>
                <a:ext uri="{FF2B5EF4-FFF2-40B4-BE49-F238E27FC236}">
                  <a16:creationId xmlns:a16="http://schemas.microsoft.com/office/drawing/2014/main" id="{18A82771-16FB-085B-F88E-76EF0356C6CF}"/>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11640" y="390525"/>
              <a:ext cx="4511676" cy="7429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180975</xdr:rowOff>
    </xdr:from>
    <xdr:to>
      <xdr:col>4</xdr:col>
      <xdr:colOff>370416</xdr:colOff>
      <xdr:row>10</xdr:row>
      <xdr:rowOff>9525</xdr:rowOff>
    </xdr:to>
    <mc:AlternateContent xmlns:mc="http://schemas.openxmlformats.org/markup-compatibility/2006" xmlns:a14="http://schemas.microsoft.com/office/drawing/2010/main">
      <mc:Choice Requires="a14">
        <xdr:graphicFrame macro="">
          <xdr:nvGraphicFramePr>
            <xdr:cNvPr id="25" name="Manager">
              <a:extLst>
                <a:ext uri="{FF2B5EF4-FFF2-40B4-BE49-F238E27FC236}">
                  <a16:creationId xmlns:a16="http://schemas.microsoft.com/office/drawing/2014/main" id="{A9CD675B-6972-F415-3F1E-A1434173117D}"/>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0" y="1133475"/>
              <a:ext cx="4523316" cy="7810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0.35821</cdr:x>
      <cdr:y>0.51427</cdr:y>
    </cdr:from>
    <cdr:to>
      <cdr:x>0.74898</cdr:x>
      <cdr:y>0.79801</cdr:y>
    </cdr:to>
    <cdr:sp macro="" textlink="Workings!$I$5">
      <cdr:nvSpPr>
        <cdr:cNvPr id="2" name="TextBox 1">
          <a:extLst xmlns:a="http://schemas.openxmlformats.org/drawingml/2006/main">
            <a:ext uri="{FF2B5EF4-FFF2-40B4-BE49-F238E27FC236}">
              <a16:creationId xmlns:a16="http://schemas.microsoft.com/office/drawing/2014/main" id="{B4D2CBDD-65C6-5C9C-0E65-DA2702707DF2}"/>
            </a:ext>
          </a:extLst>
        </cdr:cNvPr>
        <cdr:cNvSpPr txBox="1"/>
      </cdr:nvSpPr>
      <cdr:spPr>
        <a:xfrm xmlns:a="http://schemas.openxmlformats.org/drawingml/2006/main">
          <a:off x="419100" y="690557"/>
          <a:ext cx="457201" cy="381006"/>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A0C88936-2C05-45E3-969E-9DA73AC5213E}" type="TxLink">
            <a:rPr lang="en-US" sz="1200" b="0" i="0" u="none" strike="noStrike">
              <a:solidFill>
                <a:schemeClr val="bg1"/>
              </a:solidFill>
              <a:latin typeface="Calibri"/>
              <a:cs typeface="Calibri"/>
            </a:rPr>
            <a:pPr/>
            <a:t>42%</a:t>
          </a:fld>
          <a:endParaRPr lang="fr-FR" sz="1200">
            <a:solidFill>
              <a:schemeClr val="bg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0.35927</cdr:x>
      <cdr:y>0.43136</cdr:y>
    </cdr:from>
    <cdr:to>
      <cdr:x>0.78647</cdr:x>
      <cdr:y>0.83332</cdr:y>
    </cdr:to>
    <cdr:sp macro="" textlink="Workings!$E$15">
      <cdr:nvSpPr>
        <cdr:cNvPr id="2" name="TextBox 1">
          <a:extLst xmlns:a="http://schemas.openxmlformats.org/drawingml/2006/main">
            <a:ext uri="{FF2B5EF4-FFF2-40B4-BE49-F238E27FC236}">
              <a16:creationId xmlns:a16="http://schemas.microsoft.com/office/drawing/2014/main" id="{1CBE05DC-AE8F-5A2D-5724-E7A6B0B51D24}"/>
            </a:ext>
          </a:extLst>
        </cdr:cNvPr>
        <cdr:cNvSpPr txBox="1"/>
      </cdr:nvSpPr>
      <cdr:spPr>
        <a:xfrm xmlns:a="http://schemas.openxmlformats.org/drawingml/2006/main">
          <a:off x="632693" y="735461"/>
          <a:ext cx="752341" cy="68533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7ABFC7FD-51AA-4227-9D12-1B04601F2655}" type="TxLink">
            <a:rPr lang="en-US" sz="1100" b="0" i="0" u="none" strike="noStrike">
              <a:solidFill>
                <a:schemeClr val="bg1"/>
              </a:solidFill>
              <a:latin typeface="Calibri"/>
              <a:cs typeface="Calibri"/>
            </a:rPr>
            <a:pPr/>
            <a:t>42%</a:t>
          </a:fld>
          <a:endParaRPr lang="fr-FR" sz="11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84.549719097224" createdVersion="8" refreshedVersion="8" minRefreshableVersion="3" recordCount="40" xr:uid="{ABAB1CC4-CED4-4AC4-9677-422DCA58F2DB}">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1202919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13DD6C-A053-431C-971A-D27AAEB49F5C}"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A11:J52"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jet " fld="8" baseField="7" baseItem="7" numFmtId="3"/>
    <dataField name="Actual " fld="9" baseField="7" baseItem="1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412618-DDB4-45F8-9D16-0644352605B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3:F14" firstHeaderRow="0" firstDataRow="1" firstDataCol="0"/>
  <pivotFields count="10">
    <pivotField showAll="0">
      <items count="6">
        <item x="4"/>
        <item x="3"/>
        <item x="0"/>
        <item x="1"/>
        <item x="2"/>
        <item t="default"/>
      </items>
    </pivotField>
    <pivotField showAll="0"/>
    <pivotField showAll="0"/>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Sum of Actual" fld="9" baseField="0" baseItem="1" numFmtId="3"/>
    <dataField name="Sum of Budget" fld="8" baseField="0" baseItem="1" numFmtId="3"/>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1">
          <reference field="4294967294" count="1" selected="0">
            <x v="1"/>
          </reference>
        </references>
      </pivotArea>
    </chartFormat>
    <chartFormat chart="3"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4BDB3E-73D3-4FC3-87E2-C84998268646}" nam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6" firstHeaderRow="1" firstDataRow="1" firstDataCol="1"/>
  <pivotFields count="10">
    <pivotField showAll="0">
      <items count="6">
        <item x="4"/>
        <item x="3"/>
        <item x="0"/>
        <item x="1"/>
        <item x="2"/>
        <item t="default"/>
      </items>
    </pivotField>
    <pivotField showAll="0"/>
    <pivotField showAll="0"/>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8255EB66-9BB1-4A42-911B-2EB5BC0C8482}" sourceName="Project">
  <pivotTables>
    <pivotTable tabId="2" name="PivotTable1"/>
    <pivotTable tabId="3" name="2"/>
    <pivotTable tabId="3" name="PivotTable3"/>
  </pivotTables>
  <data>
    <tabular pivotCacheId="1202919690">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44260717-8550-4AEC-AB0B-321C6B1CC725}" sourceName="Manager">
  <pivotTables>
    <pivotTable tabId="2" name="PivotTable1"/>
  </pivotTables>
  <data>
    <tabular pivotCacheId="120291969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CBB4EFC8-FA8D-41EE-BDDD-E85059E77198}" cache="Slicer_Project" caption="Project" columnCount="5" rowHeight="241300"/>
  <slicer name="Manager" xr10:uid="{B42F220D-5AE5-47B1-AA58-48296192934A}" cache="Slicer_Manager" caption="Manager"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339C49-7ED9-48E8-ACBB-BA811C762D93}" name="Table1" displayName="Table1" ref="A1:J41" totalsRowShown="0">
  <autoFilter ref="A1:J41" xr:uid="{4B339C49-7ED9-48E8-ACBB-BA811C762D93}"/>
  <tableColumns count="10">
    <tableColumn id="1" xr3:uid="{2ED47B13-8324-486B-B757-CD0A65A723AA}" name="Project"/>
    <tableColumn id="2" xr3:uid="{C4BCCC9D-6F27-4869-BFA5-B4FAC788815A}" name="Task"/>
    <tableColumn id="3" xr3:uid="{4CB43221-C5DA-47BC-B4FF-F38EC0717E8E}" name="Manager"/>
    <tableColumn id="4" xr3:uid="{4945BD6E-06B2-48B3-A9A9-49CCE73872B5}" name="Start Date" dataDxfId="10"/>
    <tableColumn id="5" xr3:uid="{2012B11D-569C-4AD8-924E-354DA6BE8BCD}" name="Duration"/>
    <tableColumn id="6" xr3:uid="{6A013714-1CA6-4557-B58A-BFFE4086B2A3}" name="End Date" dataDxfId="9">
      <calculatedColumnFormula>WORKDAY.INTL(D2-1,E2,1)</calculatedColumnFormula>
    </tableColumn>
    <tableColumn id="7" xr3:uid="{905D0947-3628-4114-8C9B-12CCD790E6AE}" name="Days completed" dataDxfId="8"/>
    <tableColumn id="8" xr3:uid="{414A20BC-A5A0-46B1-BE42-9ECC049404E7}" name="Progress" dataDxfId="7" dataCellStyle="Per cent"/>
    <tableColumn id="9" xr3:uid="{4358DB32-758D-4B9C-8D9C-44DEB26AF042}" name="Budget" dataDxfId="6"/>
    <tableColumn id="10" xr3:uid="{499914A9-29C4-40E8-A91B-1D5DED7E344B}" name="Actual"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E3191-E78B-4398-BC5E-92256C0A25FA}">
  <dimension ref="A1:AD52"/>
  <sheetViews>
    <sheetView showGridLines="0" tabSelected="1" zoomScaleNormal="100" workbookViewId="0">
      <pane ySplit="11" topLeftCell="A12" activePane="bottomLeft" state="frozen"/>
      <selection pane="bottomLeft" activeCell="E7" sqref="E7"/>
    </sheetView>
  </sheetViews>
  <sheetFormatPr defaultRowHeight="15" x14ac:dyDescent="0.25"/>
  <cols>
    <col min="1" max="7" width="15.5703125" customWidth="1"/>
    <col min="8" max="8" width="10.85546875" bestFit="1" customWidth="1"/>
    <col min="9" max="9" width="9.85546875" bestFit="1" customWidth="1"/>
    <col min="10" max="10" width="8.85546875" bestFit="1" customWidth="1"/>
    <col min="11" max="30" width="10.7109375" bestFit="1" customWidth="1"/>
  </cols>
  <sheetData>
    <row r="1" spans="1:30" s="8" customFormat="1" ht="15" customHeight="1" x14ac:dyDescent="0.5">
      <c r="A1" s="13" t="s">
        <v>38</v>
      </c>
      <c r="B1" s="13"/>
      <c r="C1" s="13"/>
      <c r="D1" s="14" t="str">
        <f>TEXT(MIN(D12:D51),"jj-mm-aaaa")&amp; " to "&amp;TEXT(MAX(E12:E51),"jj-mm-aaaa")</f>
        <v>17-02-2020 to 13-03-2020</v>
      </c>
      <c r="E1" s="14"/>
      <c r="F1" s="14"/>
      <c r="G1" s="9"/>
      <c r="H1" s="9"/>
      <c r="I1" s="9"/>
    </row>
    <row r="2" spans="1:30" s="8" customFormat="1" ht="15" customHeight="1" x14ac:dyDescent="0.5">
      <c r="A2" s="13"/>
      <c r="B2" s="13"/>
      <c r="C2" s="13"/>
      <c r="D2" s="14"/>
      <c r="E2" s="14"/>
      <c r="F2" s="14"/>
      <c r="G2" s="9"/>
      <c r="H2" s="9"/>
      <c r="I2" s="9"/>
    </row>
    <row r="3" spans="1:30" s="8" customFormat="1" x14ac:dyDescent="0.25">
      <c r="A3"/>
      <c r="B3"/>
      <c r="C3"/>
      <c r="D3"/>
    </row>
    <row r="4" spans="1:30" s="8" customFormat="1" x14ac:dyDescent="0.25">
      <c r="A4"/>
      <c r="B4"/>
      <c r="C4"/>
      <c r="D4"/>
    </row>
    <row r="5" spans="1:30" s="8" customFormat="1" x14ac:dyDescent="0.25">
      <c r="A5"/>
      <c r="B5"/>
      <c r="C5"/>
      <c r="D5"/>
    </row>
    <row r="6" spans="1:30" s="8" customFormat="1" x14ac:dyDescent="0.25">
      <c r="A6"/>
      <c r="B6"/>
      <c r="C6"/>
      <c r="D6"/>
    </row>
    <row r="7" spans="1:30" s="8" customFormat="1" x14ac:dyDescent="0.25">
      <c r="A7"/>
      <c r="B7"/>
      <c r="C7"/>
      <c r="D7"/>
    </row>
    <row r="8" spans="1:30" s="8" customFormat="1" x14ac:dyDescent="0.25">
      <c r="A8"/>
      <c r="B8"/>
      <c r="C8"/>
      <c r="D8"/>
    </row>
    <row r="9" spans="1:30" s="8" customFormat="1" x14ac:dyDescent="0.25">
      <c r="A9"/>
      <c r="B9"/>
      <c r="C9"/>
      <c r="D9"/>
    </row>
    <row r="10" spans="1:30" s="8" customFormat="1" x14ac:dyDescent="0.25">
      <c r="A10"/>
      <c r="B10"/>
      <c r="C10"/>
      <c r="D10"/>
    </row>
    <row r="11" spans="1:30" x14ac:dyDescent="0.25">
      <c r="A11" s="4" t="s">
        <v>0</v>
      </c>
      <c r="B11" s="4" t="s">
        <v>1</v>
      </c>
      <c r="C11" s="4" t="s">
        <v>2</v>
      </c>
      <c r="D11" s="4" t="s">
        <v>3</v>
      </c>
      <c r="E11" s="4" t="s">
        <v>5</v>
      </c>
      <c r="F11" s="4" t="s">
        <v>4</v>
      </c>
      <c r="G11" s="4" t="s">
        <v>6</v>
      </c>
      <c r="H11" s="4" t="s">
        <v>7</v>
      </c>
      <c r="I11" t="s">
        <v>31</v>
      </c>
      <c r="J11" t="s">
        <v>32</v>
      </c>
      <c r="K11" s="11">
        <v>43878</v>
      </c>
      <c r="L11" s="11">
        <v>43879</v>
      </c>
      <c r="M11" s="11">
        <v>43880</v>
      </c>
      <c r="N11" s="11">
        <v>43881</v>
      </c>
      <c r="O11" s="11">
        <v>43882</v>
      </c>
      <c r="P11" s="11">
        <v>43883</v>
      </c>
      <c r="Q11" s="11">
        <v>43884</v>
      </c>
      <c r="R11" s="11">
        <v>43885</v>
      </c>
      <c r="S11" s="11">
        <v>43886</v>
      </c>
      <c r="T11" s="11">
        <v>43887</v>
      </c>
      <c r="U11" s="11">
        <v>43888</v>
      </c>
      <c r="V11" s="11">
        <v>43889</v>
      </c>
      <c r="W11" s="11">
        <v>43890</v>
      </c>
      <c r="X11" s="11">
        <v>43891</v>
      </c>
      <c r="Y11" s="11">
        <v>43892</v>
      </c>
      <c r="Z11" s="11">
        <v>43893</v>
      </c>
      <c r="AA11" s="11">
        <v>43894</v>
      </c>
      <c r="AB11" s="11">
        <v>43895</v>
      </c>
      <c r="AC11" s="11">
        <v>43896</v>
      </c>
      <c r="AD11" s="11">
        <v>43897</v>
      </c>
    </row>
    <row r="12" spans="1:30" x14ac:dyDescent="0.25">
      <c r="A12" t="s">
        <v>29</v>
      </c>
      <c r="B12" t="s">
        <v>11</v>
      </c>
      <c r="C12" t="s">
        <v>16</v>
      </c>
      <c r="D12" s="1">
        <v>43889</v>
      </c>
      <c r="E12" s="1">
        <v>43900</v>
      </c>
      <c r="F12">
        <v>8</v>
      </c>
      <c r="G12" s="3">
        <v>3</v>
      </c>
      <c r="H12" s="6">
        <v>0.375</v>
      </c>
      <c r="I12" s="3">
        <v>96000</v>
      </c>
      <c r="J12" s="3">
        <v>32256</v>
      </c>
    </row>
    <row r="13" spans="1:30" x14ac:dyDescent="0.25">
      <c r="B13" t="s">
        <v>13</v>
      </c>
      <c r="C13" t="s">
        <v>18</v>
      </c>
      <c r="D13" s="1">
        <v>43892</v>
      </c>
      <c r="E13" s="1">
        <v>43902</v>
      </c>
      <c r="F13">
        <v>9</v>
      </c>
      <c r="G13" s="3">
        <v>4</v>
      </c>
      <c r="H13" s="6">
        <v>0.44444444444444442</v>
      </c>
      <c r="I13" s="3">
        <v>513000</v>
      </c>
      <c r="J13" s="3">
        <v>226233</v>
      </c>
      <c r="K13" s="10"/>
    </row>
    <row r="14" spans="1:30" x14ac:dyDescent="0.25">
      <c r="B14" t="s">
        <v>15</v>
      </c>
      <c r="C14" t="s">
        <v>20</v>
      </c>
      <c r="D14" s="1">
        <v>43881</v>
      </c>
      <c r="E14" s="1">
        <v>43887</v>
      </c>
      <c r="F14">
        <v>5</v>
      </c>
      <c r="G14" s="3">
        <v>3</v>
      </c>
      <c r="H14" s="6">
        <v>0.6</v>
      </c>
      <c r="I14" s="3">
        <v>616000</v>
      </c>
      <c r="J14" s="3">
        <v>401579</v>
      </c>
      <c r="K14" s="10"/>
    </row>
    <row r="15" spans="1:30" x14ac:dyDescent="0.25">
      <c r="B15" t="s">
        <v>17</v>
      </c>
      <c r="C15" t="s">
        <v>12</v>
      </c>
      <c r="D15" s="1">
        <v>43880</v>
      </c>
      <c r="E15" s="1">
        <v>43882</v>
      </c>
      <c r="F15">
        <v>3</v>
      </c>
      <c r="G15" s="3">
        <v>3</v>
      </c>
      <c r="H15" s="6">
        <v>1</v>
      </c>
      <c r="I15" s="3">
        <v>817000</v>
      </c>
      <c r="J15" s="3">
        <v>807069</v>
      </c>
      <c r="K15" s="10"/>
    </row>
    <row r="16" spans="1:30" x14ac:dyDescent="0.25">
      <c r="B16" t="s">
        <v>19</v>
      </c>
      <c r="C16" t="s">
        <v>14</v>
      </c>
      <c r="D16" s="1">
        <v>43882</v>
      </c>
      <c r="E16" s="1">
        <v>43892</v>
      </c>
      <c r="F16">
        <v>7</v>
      </c>
      <c r="G16" s="3">
        <v>3</v>
      </c>
      <c r="H16" s="6">
        <v>0.42857142857142855</v>
      </c>
      <c r="I16" s="3">
        <v>372000</v>
      </c>
      <c r="J16" s="3">
        <v>173166</v>
      </c>
      <c r="K16" s="10"/>
    </row>
    <row r="17" spans="1:11" x14ac:dyDescent="0.25">
      <c r="B17" t="s">
        <v>21</v>
      </c>
      <c r="C17" t="s">
        <v>16</v>
      </c>
      <c r="D17" s="1">
        <v>43885</v>
      </c>
      <c r="E17" s="1">
        <v>43896</v>
      </c>
      <c r="F17">
        <v>10</v>
      </c>
      <c r="G17" s="3">
        <v>2</v>
      </c>
      <c r="H17" s="6">
        <v>0.2</v>
      </c>
      <c r="I17" s="3">
        <v>50000</v>
      </c>
      <c r="J17" s="3">
        <v>8400</v>
      </c>
      <c r="K17" s="10"/>
    </row>
    <row r="18" spans="1:11" x14ac:dyDescent="0.25">
      <c r="B18" t="s">
        <v>22</v>
      </c>
      <c r="C18" t="s">
        <v>18</v>
      </c>
      <c r="D18" s="1">
        <v>43885</v>
      </c>
      <c r="E18" s="1">
        <v>43896</v>
      </c>
      <c r="F18">
        <v>10</v>
      </c>
      <c r="G18" s="3">
        <v>3</v>
      </c>
      <c r="H18" s="6">
        <v>0.3</v>
      </c>
      <c r="I18" s="3">
        <v>807000</v>
      </c>
      <c r="J18" s="3">
        <v>262679</v>
      </c>
      <c r="K18" s="10"/>
    </row>
    <row r="19" spans="1:11" x14ac:dyDescent="0.25">
      <c r="B19" t="s">
        <v>23</v>
      </c>
      <c r="C19" t="s">
        <v>20</v>
      </c>
      <c r="D19" s="1">
        <v>43885</v>
      </c>
      <c r="E19" s="1">
        <v>43887</v>
      </c>
      <c r="F19">
        <v>3</v>
      </c>
      <c r="G19" s="3">
        <v>0</v>
      </c>
      <c r="H19" s="6">
        <v>0</v>
      </c>
      <c r="I19" s="3">
        <v>691000</v>
      </c>
      <c r="J19" s="3">
        <v>0</v>
      </c>
      <c r="K19" s="10"/>
    </row>
    <row r="20" spans="1:11" x14ac:dyDescent="0.25">
      <c r="A20" t="s">
        <v>28</v>
      </c>
      <c r="B20" t="s">
        <v>11</v>
      </c>
      <c r="C20" t="s">
        <v>12</v>
      </c>
      <c r="D20" s="1">
        <v>43892</v>
      </c>
      <c r="E20" s="1">
        <v>43902</v>
      </c>
      <c r="F20">
        <v>9</v>
      </c>
      <c r="G20" s="3">
        <v>8</v>
      </c>
      <c r="H20" s="6">
        <v>0.88888888888888884</v>
      </c>
      <c r="I20" s="3">
        <v>787000</v>
      </c>
      <c r="J20" s="3">
        <v>727188</v>
      </c>
      <c r="K20" s="10"/>
    </row>
    <row r="21" spans="1:11" x14ac:dyDescent="0.25">
      <c r="B21" t="s">
        <v>13</v>
      </c>
      <c r="C21" t="s">
        <v>14</v>
      </c>
      <c r="D21" s="1">
        <v>43892</v>
      </c>
      <c r="E21" s="1">
        <v>43903</v>
      </c>
      <c r="F21">
        <v>10</v>
      </c>
      <c r="G21" s="3">
        <v>2</v>
      </c>
      <c r="H21" s="6">
        <v>0.2</v>
      </c>
      <c r="I21" s="3">
        <v>228000</v>
      </c>
      <c r="J21" s="3">
        <v>47880</v>
      </c>
      <c r="K21" s="10"/>
    </row>
    <row r="22" spans="1:11" x14ac:dyDescent="0.25">
      <c r="B22" t="s">
        <v>15</v>
      </c>
      <c r="C22" t="s">
        <v>16</v>
      </c>
      <c r="D22" s="1">
        <v>43878</v>
      </c>
      <c r="E22" s="1">
        <v>43881</v>
      </c>
      <c r="F22">
        <v>4</v>
      </c>
      <c r="G22" s="3">
        <v>0</v>
      </c>
      <c r="H22" s="6">
        <v>0</v>
      </c>
      <c r="I22" s="3">
        <v>147000</v>
      </c>
      <c r="J22" s="3">
        <v>0</v>
      </c>
      <c r="K22" s="10"/>
    </row>
    <row r="23" spans="1:11" x14ac:dyDescent="0.25">
      <c r="B23" t="s">
        <v>17</v>
      </c>
      <c r="C23" t="s">
        <v>18</v>
      </c>
      <c r="D23" s="1">
        <v>43880</v>
      </c>
      <c r="E23" s="1">
        <v>43889</v>
      </c>
      <c r="F23">
        <v>8</v>
      </c>
      <c r="G23" s="3">
        <v>5</v>
      </c>
      <c r="H23" s="6">
        <v>0.625</v>
      </c>
      <c r="I23" s="3">
        <v>338000</v>
      </c>
      <c r="J23" s="3">
        <v>205123</v>
      </c>
    </row>
    <row r="24" spans="1:11" x14ac:dyDescent="0.25">
      <c r="B24" t="s">
        <v>19</v>
      </c>
      <c r="C24" t="s">
        <v>20</v>
      </c>
      <c r="D24" s="1">
        <v>43885</v>
      </c>
      <c r="E24" s="1">
        <v>43896</v>
      </c>
      <c r="F24">
        <v>10</v>
      </c>
      <c r="G24" s="3">
        <v>3</v>
      </c>
      <c r="H24" s="6">
        <v>0.3</v>
      </c>
      <c r="I24" s="3">
        <v>857000</v>
      </c>
      <c r="J24" s="3">
        <v>305949</v>
      </c>
    </row>
    <row r="25" spans="1:11" x14ac:dyDescent="0.25">
      <c r="B25" t="s">
        <v>21</v>
      </c>
      <c r="C25" t="s">
        <v>12</v>
      </c>
      <c r="D25" s="1">
        <v>43886</v>
      </c>
      <c r="E25" s="1">
        <v>43893</v>
      </c>
      <c r="F25">
        <v>6</v>
      </c>
      <c r="G25" s="3">
        <v>3</v>
      </c>
      <c r="H25" s="6">
        <v>0.5</v>
      </c>
      <c r="I25" s="3">
        <v>602000</v>
      </c>
      <c r="J25" s="3">
        <v>322371</v>
      </c>
    </row>
    <row r="26" spans="1:11" x14ac:dyDescent="0.25">
      <c r="B26" t="s">
        <v>22</v>
      </c>
      <c r="C26" t="s">
        <v>14</v>
      </c>
      <c r="D26" s="1">
        <v>43886</v>
      </c>
      <c r="E26" s="1">
        <v>43889</v>
      </c>
      <c r="F26">
        <v>4</v>
      </c>
      <c r="G26" s="3">
        <v>2</v>
      </c>
      <c r="H26" s="6">
        <v>0.5</v>
      </c>
      <c r="I26" s="3">
        <v>990000</v>
      </c>
      <c r="J26" s="3">
        <v>451440</v>
      </c>
    </row>
    <row r="27" spans="1:11" x14ac:dyDescent="0.25">
      <c r="A27" t="s">
        <v>10</v>
      </c>
      <c r="B27" t="s">
        <v>11</v>
      </c>
      <c r="C27" t="s">
        <v>12</v>
      </c>
      <c r="D27" s="1">
        <v>43878</v>
      </c>
      <c r="E27" s="1">
        <v>43882</v>
      </c>
      <c r="F27">
        <v>5</v>
      </c>
      <c r="G27" s="3">
        <v>2</v>
      </c>
      <c r="H27" s="6">
        <v>0.4</v>
      </c>
      <c r="I27" s="3">
        <v>218000</v>
      </c>
      <c r="J27" s="3">
        <v>97337</v>
      </c>
    </row>
    <row r="28" spans="1:11" x14ac:dyDescent="0.25">
      <c r="B28" t="s">
        <v>25</v>
      </c>
      <c r="C28" t="s">
        <v>20</v>
      </c>
      <c r="D28" s="1">
        <v>43885</v>
      </c>
      <c r="E28" s="1">
        <v>43892</v>
      </c>
      <c r="F28">
        <v>6</v>
      </c>
      <c r="G28" s="3">
        <v>3</v>
      </c>
      <c r="H28" s="6">
        <v>0.5</v>
      </c>
      <c r="I28" s="3">
        <v>416000</v>
      </c>
      <c r="J28" s="3">
        <v>175015</v>
      </c>
    </row>
    <row r="29" spans="1:11" x14ac:dyDescent="0.25">
      <c r="B29" t="s">
        <v>13</v>
      </c>
      <c r="C29" t="s">
        <v>14</v>
      </c>
      <c r="D29" s="1">
        <v>43878</v>
      </c>
      <c r="E29" s="1">
        <v>43885</v>
      </c>
      <c r="F29">
        <v>6</v>
      </c>
      <c r="G29" s="3">
        <v>3</v>
      </c>
      <c r="H29" s="6">
        <v>0.5</v>
      </c>
      <c r="I29" s="3">
        <v>393000</v>
      </c>
      <c r="J29" s="3">
        <v>177440</v>
      </c>
    </row>
    <row r="30" spans="1:11" x14ac:dyDescent="0.25">
      <c r="B30" t="s">
        <v>15</v>
      </c>
      <c r="C30" t="s">
        <v>16</v>
      </c>
      <c r="D30" s="1">
        <v>43879</v>
      </c>
      <c r="E30" s="1">
        <v>43892</v>
      </c>
      <c r="F30">
        <v>10</v>
      </c>
      <c r="G30" s="3">
        <v>4</v>
      </c>
      <c r="H30" s="6">
        <v>0.4</v>
      </c>
      <c r="I30" s="3">
        <v>86000</v>
      </c>
      <c r="J30" s="3">
        <v>31046</v>
      </c>
    </row>
    <row r="31" spans="1:11" x14ac:dyDescent="0.25">
      <c r="B31" t="s">
        <v>17</v>
      </c>
      <c r="C31" t="s">
        <v>18</v>
      </c>
      <c r="D31" s="1">
        <v>43882</v>
      </c>
      <c r="E31" s="1">
        <v>43894</v>
      </c>
      <c r="F31">
        <v>9</v>
      </c>
      <c r="G31" s="3">
        <v>3</v>
      </c>
      <c r="H31" s="6">
        <v>0.33333333333333331</v>
      </c>
      <c r="I31" s="3">
        <v>732000</v>
      </c>
      <c r="J31" s="3">
        <v>261324</v>
      </c>
    </row>
    <row r="32" spans="1:11" x14ac:dyDescent="0.25">
      <c r="B32" t="s">
        <v>19</v>
      </c>
      <c r="C32" t="s">
        <v>20</v>
      </c>
      <c r="D32" s="1">
        <v>43878</v>
      </c>
      <c r="E32" s="1">
        <v>43881</v>
      </c>
      <c r="F32">
        <v>4</v>
      </c>
      <c r="G32" s="3">
        <v>1</v>
      </c>
      <c r="H32" s="6">
        <v>0.25</v>
      </c>
      <c r="I32" s="3">
        <v>492000</v>
      </c>
      <c r="J32" s="3">
        <v>116850</v>
      </c>
    </row>
    <row r="33" spans="1:10" x14ac:dyDescent="0.25">
      <c r="B33" t="s">
        <v>21</v>
      </c>
      <c r="C33" t="s">
        <v>12</v>
      </c>
      <c r="D33" s="1">
        <v>43881</v>
      </c>
      <c r="E33" s="1">
        <v>43888</v>
      </c>
      <c r="F33">
        <v>6</v>
      </c>
      <c r="G33" s="3">
        <v>0</v>
      </c>
      <c r="H33" s="6">
        <v>0</v>
      </c>
      <c r="I33" s="3">
        <v>188000</v>
      </c>
      <c r="J33" s="3">
        <v>0</v>
      </c>
    </row>
    <row r="34" spans="1:10" x14ac:dyDescent="0.25">
      <c r="B34" t="s">
        <v>22</v>
      </c>
      <c r="C34" t="s">
        <v>14</v>
      </c>
      <c r="D34" s="1">
        <v>43881</v>
      </c>
      <c r="E34" s="1">
        <v>43889</v>
      </c>
      <c r="F34">
        <v>7</v>
      </c>
      <c r="G34" s="3">
        <v>3</v>
      </c>
      <c r="H34" s="6">
        <v>0.42857142857142855</v>
      </c>
      <c r="I34" s="3">
        <v>180000</v>
      </c>
      <c r="J34" s="3">
        <v>79380</v>
      </c>
    </row>
    <row r="35" spans="1:10" x14ac:dyDescent="0.25">
      <c r="B35" t="s">
        <v>23</v>
      </c>
      <c r="C35" t="s">
        <v>16</v>
      </c>
      <c r="D35" s="1">
        <v>43885</v>
      </c>
      <c r="E35" s="1">
        <v>43889</v>
      </c>
      <c r="F35">
        <v>5</v>
      </c>
      <c r="G35" s="3">
        <v>2</v>
      </c>
      <c r="H35" s="6">
        <v>0.4</v>
      </c>
      <c r="I35" s="3">
        <v>582000</v>
      </c>
      <c r="J35" s="3">
        <v>195231</v>
      </c>
    </row>
    <row r="36" spans="1:10" x14ac:dyDescent="0.25">
      <c r="B36" t="s">
        <v>24</v>
      </c>
      <c r="C36" t="s">
        <v>18</v>
      </c>
      <c r="D36" s="1">
        <v>43885</v>
      </c>
      <c r="E36" s="1">
        <v>43895</v>
      </c>
      <c r="F36">
        <v>9</v>
      </c>
      <c r="G36" s="3">
        <v>1</v>
      </c>
      <c r="H36" s="6">
        <v>0.1111111111111111</v>
      </c>
      <c r="I36" s="3">
        <v>562000</v>
      </c>
      <c r="J36" s="3">
        <v>74746</v>
      </c>
    </row>
    <row r="37" spans="1:10" x14ac:dyDescent="0.25">
      <c r="A37" t="s">
        <v>26</v>
      </c>
      <c r="B37" t="s">
        <v>11</v>
      </c>
      <c r="C37" t="s">
        <v>12</v>
      </c>
      <c r="D37" s="1">
        <v>43879</v>
      </c>
      <c r="E37" s="1">
        <v>43887</v>
      </c>
      <c r="F37">
        <v>7</v>
      </c>
      <c r="G37" s="3">
        <v>7</v>
      </c>
      <c r="H37" s="6">
        <v>1</v>
      </c>
      <c r="I37" s="3">
        <v>293000</v>
      </c>
      <c r="J37" s="3">
        <v>273001</v>
      </c>
    </row>
    <row r="38" spans="1:10" x14ac:dyDescent="0.25">
      <c r="B38" t="s">
        <v>25</v>
      </c>
      <c r="C38" t="s">
        <v>20</v>
      </c>
      <c r="D38" s="1">
        <v>43878</v>
      </c>
      <c r="E38" s="1">
        <v>43880</v>
      </c>
      <c r="F38">
        <v>3</v>
      </c>
      <c r="G38" s="3">
        <v>3</v>
      </c>
      <c r="H38" s="6">
        <v>1</v>
      </c>
      <c r="I38" s="3">
        <v>68000</v>
      </c>
      <c r="J38" s="3">
        <v>64987</v>
      </c>
    </row>
    <row r="39" spans="1:10" x14ac:dyDescent="0.25">
      <c r="B39" t="s">
        <v>13</v>
      </c>
      <c r="C39" t="s">
        <v>14</v>
      </c>
      <c r="D39" s="1">
        <v>43878</v>
      </c>
      <c r="E39" s="1">
        <v>43888</v>
      </c>
      <c r="F39">
        <v>9</v>
      </c>
      <c r="G39" s="3">
        <v>4</v>
      </c>
      <c r="H39" s="6">
        <v>0.44444444444444442</v>
      </c>
      <c r="I39" s="3">
        <v>224000</v>
      </c>
      <c r="J39" s="3">
        <v>57910</v>
      </c>
    </row>
    <row r="40" spans="1:10" x14ac:dyDescent="0.25">
      <c r="B40" t="s">
        <v>15</v>
      </c>
      <c r="C40" t="s">
        <v>16</v>
      </c>
      <c r="D40" s="1">
        <v>43879</v>
      </c>
      <c r="E40" s="1">
        <v>43888</v>
      </c>
      <c r="F40">
        <v>8</v>
      </c>
      <c r="G40" s="3">
        <v>0</v>
      </c>
      <c r="H40" s="6">
        <v>0</v>
      </c>
      <c r="I40" s="3">
        <v>978000</v>
      </c>
      <c r="J40" s="3">
        <v>0</v>
      </c>
    </row>
    <row r="41" spans="1:10" x14ac:dyDescent="0.25">
      <c r="B41" t="s">
        <v>17</v>
      </c>
      <c r="C41" t="s">
        <v>18</v>
      </c>
      <c r="D41" s="1">
        <v>43881</v>
      </c>
      <c r="E41" s="1">
        <v>43889</v>
      </c>
      <c r="F41">
        <v>7</v>
      </c>
      <c r="G41" s="3">
        <v>3</v>
      </c>
      <c r="H41" s="6">
        <v>0.42857142857142855</v>
      </c>
      <c r="I41" s="3">
        <v>932000</v>
      </c>
      <c r="J41" s="3">
        <v>379157</v>
      </c>
    </row>
    <row r="42" spans="1:10" x14ac:dyDescent="0.25">
      <c r="B42" t="s">
        <v>19</v>
      </c>
      <c r="C42" t="s">
        <v>20</v>
      </c>
      <c r="D42" s="1">
        <v>43882</v>
      </c>
      <c r="E42" s="1">
        <v>43887</v>
      </c>
      <c r="F42">
        <v>4</v>
      </c>
      <c r="G42" s="3">
        <v>1</v>
      </c>
      <c r="H42" s="6">
        <v>0.25</v>
      </c>
      <c r="I42" s="3">
        <v>854000</v>
      </c>
      <c r="J42" s="3">
        <v>322812</v>
      </c>
    </row>
    <row r="43" spans="1:10" x14ac:dyDescent="0.25">
      <c r="B43" t="s">
        <v>21</v>
      </c>
      <c r="C43" t="s">
        <v>12</v>
      </c>
      <c r="D43" s="1">
        <v>43882</v>
      </c>
      <c r="E43" s="1">
        <v>43889</v>
      </c>
      <c r="F43">
        <v>6</v>
      </c>
      <c r="G43" s="3">
        <v>3</v>
      </c>
      <c r="H43" s="6">
        <v>0.5</v>
      </c>
      <c r="I43" s="3">
        <v>81000</v>
      </c>
      <c r="J43" s="3">
        <v>38461</v>
      </c>
    </row>
    <row r="44" spans="1:10" x14ac:dyDescent="0.25">
      <c r="B44" t="s">
        <v>22</v>
      </c>
      <c r="C44" t="s">
        <v>14</v>
      </c>
      <c r="D44" s="1">
        <v>43885</v>
      </c>
      <c r="E44" s="1">
        <v>43892</v>
      </c>
      <c r="F44">
        <v>6</v>
      </c>
      <c r="G44" s="3">
        <v>5</v>
      </c>
      <c r="H44" s="6">
        <v>0.83333333333333337</v>
      </c>
      <c r="I44" s="3">
        <v>169000</v>
      </c>
      <c r="J44" s="3">
        <v>136468</v>
      </c>
    </row>
    <row r="45" spans="1:10" x14ac:dyDescent="0.25">
      <c r="B45" t="s">
        <v>23</v>
      </c>
      <c r="C45" t="s">
        <v>16</v>
      </c>
      <c r="D45" s="1">
        <v>43886</v>
      </c>
      <c r="E45" s="1">
        <v>43889</v>
      </c>
      <c r="F45">
        <v>4</v>
      </c>
      <c r="G45" s="3">
        <v>1</v>
      </c>
      <c r="H45" s="6">
        <v>0.25</v>
      </c>
      <c r="I45" s="3">
        <v>61000</v>
      </c>
      <c r="J45" s="3">
        <v>12078</v>
      </c>
    </row>
    <row r="46" spans="1:10" x14ac:dyDescent="0.25">
      <c r="B46" t="s">
        <v>24</v>
      </c>
      <c r="C46" t="s">
        <v>18</v>
      </c>
      <c r="D46" s="1">
        <v>43888</v>
      </c>
      <c r="E46" s="1">
        <v>43896</v>
      </c>
      <c r="F46">
        <v>7</v>
      </c>
      <c r="G46" s="3">
        <v>3</v>
      </c>
      <c r="H46" s="6">
        <v>0.42857142857142855</v>
      </c>
      <c r="I46" s="3">
        <v>645000</v>
      </c>
      <c r="J46" s="3">
        <v>273048</v>
      </c>
    </row>
    <row r="47" spans="1:10" x14ac:dyDescent="0.25">
      <c r="A47" t="s">
        <v>27</v>
      </c>
      <c r="B47" t="s">
        <v>11</v>
      </c>
      <c r="C47" t="s">
        <v>12</v>
      </c>
      <c r="D47" s="1">
        <v>43878</v>
      </c>
      <c r="E47" s="1">
        <v>43889</v>
      </c>
      <c r="F47">
        <v>10</v>
      </c>
      <c r="G47" s="3">
        <v>5</v>
      </c>
      <c r="H47" s="6">
        <v>0.5</v>
      </c>
      <c r="I47" s="3">
        <v>839000</v>
      </c>
      <c r="J47" s="3">
        <v>406974</v>
      </c>
    </row>
    <row r="48" spans="1:10" x14ac:dyDescent="0.25">
      <c r="B48" t="s">
        <v>13</v>
      </c>
      <c r="C48" t="s">
        <v>14</v>
      </c>
      <c r="D48" s="1">
        <v>43882</v>
      </c>
      <c r="E48" s="1">
        <v>43888</v>
      </c>
      <c r="F48">
        <v>5</v>
      </c>
      <c r="G48" s="3">
        <v>4</v>
      </c>
      <c r="H48" s="6">
        <v>0.8</v>
      </c>
      <c r="I48" s="3">
        <v>729000</v>
      </c>
      <c r="J48" s="3">
        <v>487139</v>
      </c>
    </row>
    <row r="49" spans="1:11" x14ac:dyDescent="0.25">
      <c r="B49" t="s">
        <v>15</v>
      </c>
      <c r="C49" t="s">
        <v>16</v>
      </c>
      <c r="D49" s="1">
        <v>43885</v>
      </c>
      <c r="E49" s="1">
        <v>43893</v>
      </c>
      <c r="F49">
        <v>7</v>
      </c>
      <c r="G49" s="3">
        <v>3</v>
      </c>
      <c r="H49" s="6">
        <v>0.42857142857142855</v>
      </c>
      <c r="I49" s="3">
        <v>826000</v>
      </c>
      <c r="J49" s="3">
        <v>298186</v>
      </c>
    </row>
    <row r="50" spans="1:11" x14ac:dyDescent="0.25">
      <c r="B50" t="s">
        <v>17</v>
      </c>
      <c r="C50" t="s">
        <v>18</v>
      </c>
      <c r="D50" s="1">
        <v>43887</v>
      </c>
      <c r="E50" s="1">
        <v>43895</v>
      </c>
      <c r="F50">
        <v>7</v>
      </c>
      <c r="G50" s="3">
        <v>2</v>
      </c>
      <c r="H50" s="6">
        <v>0.2857142857142857</v>
      </c>
      <c r="I50" s="3">
        <v>895000</v>
      </c>
      <c r="J50" s="3">
        <v>280583</v>
      </c>
    </row>
    <row r="51" spans="1:11" x14ac:dyDescent="0.25">
      <c r="B51" t="s">
        <v>19</v>
      </c>
      <c r="C51" t="s">
        <v>20</v>
      </c>
      <c r="D51" s="1">
        <v>43889</v>
      </c>
      <c r="E51" s="1">
        <v>43893</v>
      </c>
      <c r="F51">
        <v>3</v>
      </c>
      <c r="G51" s="3">
        <v>2</v>
      </c>
      <c r="H51" s="6">
        <v>0.66666666666666663</v>
      </c>
      <c r="I51" s="3">
        <v>341000</v>
      </c>
      <c r="J51" s="3">
        <v>129785</v>
      </c>
      <c r="K51" s="12"/>
    </row>
    <row r="52" spans="1:11" x14ac:dyDescent="0.25">
      <c r="A52" t="s">
        <v>30</v>
      </c>
      <c r="I52" s="3">
        <v>19695000</v>
      </c>
      <c r="J52" s="3">
        <v>8340291</v>
      </c>
    </row>
  </sheetData>
  <sortState xmlns:xlrd2="http://schemas.microsoft.com/office/spreadsheetml/2017/richdata2" ref="K11:K51">
    <sortCondition ref="K11:K51"/>
  </sortState>
  <mergeCells count="2">
    <mergeCell ref="A1:C2"/>
    <mergeCell ref="D1:F2"/>
  </mergeCells>
  <conditionalFormatting sqref="H12:H51">
    <cfRule type="dataBar" priority="8">
      <dataBar>
        <cfvo type="min"/>
        <cfvo type="max"/>
        <color theme="4" tint="-0.249977111117893"/>
      </dataBar>
      <extLst>
        <ext xmlns:x14="http://schemas.microsoft.com/office/spreadsheetml/2009/9/main" uri="{B025F937-C7B1-47D3-B67F-A62EFF666E3E}">
          <x14:id>{333FDCE4-01F7-49D3-8C64-50E384A9A5E5}</x14:id>
        </ext>
      </extLst>
    </cfRule>
    <cfRule type="dataBar" priority="9">
      <dataBar>
        <cfvo type="min"/>
        <cfvo type="max"/>
        <color rgb="FF638EC6"/>
      </dataBar>
      <extLst>
        <ext xmlns:x14="http://schemas.microsoft.com/office/spreadsheetml/2009/9/main" uri="{B025F937-C7B1-47D3-B67F-A62EFF666E3E}">
          <x14:id>{FD58A8FD-5DEC-4ED8-8D73-9B6C9098FA9C}</x14:id>
        </ext>
      </extLst>
    </cfRule>
  </conditionalFormatting>
  <conditionalFormatting sqref="K11:AD11">
    <cfRule type="expression" dxfId="4" priority="6">
      <formula>$K$11&lt;&gt;""</formula>
    </cfRule>
  </conditionalFormatting>
  <conditionalFormatting sqref="K15:AD52">
    <cfRule type="expression" dxfId="3" priority="4">
      <formula>WEEKDAY(K$11,2)&gt;5</formula>
    </cfRule>
  </conditionalFormatting>
  <conditionalFormatting sqref="P12:Q14">
    <cfRule type="expression" dxfId="2" priority="3">
      <formula>WEEKDAY(P$11,2)&gt;5</formula>
    </cfRule>
  </conditionalFormatting>
  <conditionalFormatting sqref="W12:X14">
    <cfRule type="expression" dxfId="1" priority="2">
      <formula>WEEKDAY(W$11,2)&gt;5</formula>
    </cfRule>
  </conditionalFormatting>
  <conditionalFormatting sqref="AD12:AD14">
    <cfRule type="expression" dxfId="0" priority="1">
      <formula>WEEKDAY(AD$11,2)&gt;5</formula>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333FDCE4-01F7-49D3-8C64-50E384A9A5E5}">
            <x14:dataBar minLength="0" maxLength="100">
              <x14:cfvo type="autoMin"/>
              <x14:cfvo type="autoMax"/>
              <x14:negativeFillColor rgb="FFFF0000"/>
              <x14:axisColor rgb="FF000000"/>
            </x14:dataBar>
          </x14:cfRule>
          <x14:cfRule type="dataBar" id="{FD58A8FD-5DEC-4ED8-8D73-9B6C9098FA9C}">
            <x14:dataBar minLength="0" maxLength="100" border="1" negativeBarBorderColorSameAsPositive="0">
              <x14:cfvo type="autoMin"/>
              <x14:cfvo type="autoMax"/>
              <x14:borderColor rgb="FF638EC6"/>
              <x14:negativeFillColor rgb="FFFF0000"/>
              <x14:negativeBorderColor rgb="FFFF0000"/>
              <x14:axisColor rgb="FF000000"/>
            </x14:dataBar>
          </x14:cfRule>
          <xm:sqref>H12:H51</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0F25B-0719-4321-B724-6105EB46BD51}">
  <dimension ref="A4:I15"/>
  <sheetViews>
    <sheetView workbookViewId="0">
      <selection activeCell="J7" sqref="J7"/>
    </sheetView>
  </sheetViews>
  <sheetFormatPr defaultRowHeight="15" x14ac:dyDescent="0.25"/>
  <cols>
    <col min="1" max="1" width="13.7109375" bestFit="1" customWidth="1"/>
    <col min="2" max="2" width="14" bestFit="1" customWidth="1"/>
    <col min="5" max="5" width="13.28515625" bestFit="1" customWidth="1"/>
    <col min="6" max="6" width="14" bestFit="1" customWidth="1"/>
    <col min="8" max="8" width="15.7109375" customWidth="1"/>
  </cols>
  <sheetData>
    <row r="4" spans="1:9" x14ac:dyDescent="0.25">
      <c r="A4" t="s">
        <v>33</v>
      </c>
      <c r="B4">
        <f>COUNTIF(Dashboard!H12:H52,"="&amp;0)</f>
        <v>4</v>
      </c>
      <c r="C4">
        <f>COUNTIF(Dashboard!H12:H52, 0%)</f>
        <v>4</v>
      </c>
      <c r="E4" s="4" t="s">
        <v>41</v>
      </c>
    </row>
    <row r="5" spans="1:9" x14ac:dyDescent="0.25">
      <c r="A5" t="s">
        <v>34</v>
      </c>
      <c r="B5">
        <f>COUNTIFS(Dashboard!H12:H52,"&lt;&gt;"&amp;0,Dashboard!H12:H52,"&lt;"&amp;1)</f>
        <v>33</v>
      </c>
      <c r="C5">
        <f>COUNTIFS(Dashboard!H12:H52,"&lt;&gt;0%",Dashboard!H12:H52,"&lt;100%")</f>
        <v>33</v>
      </c>
      <c r="E5" s="5" t="s">
        <v>39</v>
      </c>
      <c r="F5" s="15">
        <v>112</v>
      </c>
      <c r="H5" t="s">
        <v>42</v>
      </c>
      <c r="I5" s="2">
        <f>GETPIVOTDATA("Sum of Days completed",$E$4)/GETPIVOTDATA("Sum of Duration",$E$4)</f>
        <v>0.42105263157894735</v>
      </c>
    </row>
    <row r="6" spans="1:9" x14ac:dyDescent="0.25">
      <c r="A6" t="s">
        <v>35</v>
      </c>
      <c r="B6">
        <f>COUNTIF(Dashboard!H12:H52,"="&amp;1)</f>
        <v>3</v>
      </c>
      <c r="C6">
        <f>COUNTIF(Dashboard!H12:H51,"=100%")</f>
        <v>3</v>
      </c>
      <c r="E6" s="5" t="s">
        <v>40</v>
      </c>
      <c r="F6" s="15">
        <v>266</v>
      </c>
      <c r="H6" t="s">
        <v>43</v>
      </c>
      <c r="I6" s="2">
        <f>1-I5</f>
        <v>0.57894736842105265</v>
      </c>
    </row>
    <row r="7" spans="1:9" x14ac:dyDescent="0.25">
      <c r="A7" t="s">
        <v>36</v>
      </c>
      <c r="B7">
        <f>SUM(B4:B5)</f>
        <v>37</v>
      </c>
    </row>
    <row r="8" spans="1:9" x14ac:dyDescent="0.25">
      <c r="A8" t="s">
        <v>37</v>
      </c>
      <c r="B8">
        <f>SUM(B4:B6)</f>
        <v>40</v>
      </c>
    </row>
    <row r="13" spans="1:9" x14ac:dyDescent="0.25">
      <c r="E13" t="s">
        <v>44</v>
      </c>
      <c r="F13" t="s">
        <v>45</v>
      </c>
    </row>
    <row r="14" spans="1:9" x14ac:dyDescent="0.25">
      <c r="A14" s="2"/>
      <c r="B14" s="2"/>
      <c r="E14" s="3">
        <v>8340291</v>
      </c>
      <c r="F14" s="3">
        <v>19695000</v>
      </c>
    </row>
    <row r="15" spans="1:9" x14ac:dyDescent="0.25">
      <c r="E15" s="2">
        <f>E14/F14</f>
        <v>0.42347250571210965</v>
      </c>
      <c r="F15" s="2">
        <f>1-E15</f>
        <v>0.57652749428789041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0862B-A64F-43D9-8797-A5D8D64A25C3}">
  <dimension ref="A1:L41"/>
  <sheetViews>
    <sheetView topLeftCell="A21" workbookViewId="0">
      <selection activeCell="G28" sqref="G28"/>
    </sheetView>
  </sheetViews>
  <sheetFormatPr defaultRowHeight="15" x14ac:dyDescent="0.25"/>
  <cols>
    <col min="1" max="6" width="13" customWidth="1"/>
    <col min="7" max="7" width="17.28515625" customWidth="1"/>
    <col min="8" max="10" width="13" customWidth="1"/>
  </cols>
  <sheetData>
    <row r="1" spans="1:12" x14ac:dyDescent="0.25">
      <c r="A1" t="s">
        <v>0</v>
      </c>
      <c r="B1" t="s">
        <v>1</v>
      </c>
      <c r="C1" t="s">
        <v>2</v>
      </c>
      <c r="D1" s="7" t="s">
        <v>3</v>
      </c>
      <c r="E1" t="s">
        <v>4</v>
      </c>
      <c r="F1" s="1" t="s">
        <v>5</v>
      </c>
      <c r="G1" s="3" t="s">
        <v>6</v>
      </c>
      <c r="H1" t="s">
        <v>7</v>
      </c>
      <c r="I1" t="s">
        <v>8</v>
      </c>
      <c r="J1" t="s">
        <v>9</v>
      </c>
    </row>
    <row r="2" spans="1:12" x14ac:dyDescent="0.25">
      <c r="A2" t="s">
        <v>10</v>
      </c>
      <c r="B2" t="s">
        <v>11</v>
      </c>
      <c r="C2" t="s">
        <v>12</v>
      </c>
      <c r="D2" s="1">
        <v>43878</v>
      </c>
      <c r="E2">
        <v>5</v>
      </c>
      <c r="F2" s="1">
        <f>WORKDAY.INTL(D2-1,E2,1)</f>
        <v>43882</v>
      </c>
      <c r="G2" s="3">
        <v>2</v>
      </c>
      <c r="H2" s="2">
        <v>0.4</v>
      </c>
      <c r="I2" s="3">
        <v>218000</v>
      </c>
      <c r="J2" s="3">
        <v>97337</v>
      </c>
      <c r="L2" s="2"/>
    </row>
    <row r="3" spans="1:12" x14ac:dyDescent="0.25">
      <c r="A3" t="s">
        <v>10</v>
      </c>
      <c r="B3" t="s">
        <v>13</v>
      </c>
      <c r="C3" t="s">
        <v>14</v>
      </c>
      <c r="D3" s="1">
        <v>43878</v>
      </c>
      <c r="E3">
        <v>6</v>
      </c>
      <c r="F3" s="1">
        <f t="shared" ref="F3:F41" si="0">WORKDAY.INTL(D3-1,E3,1)</f>
        <v>43885</v>
      </c>
      <c r="G3" s="3">
        <v>3</v>
      </c>
      <c r="H3" s="2">
        <v>0.5</v>
      </c>
      <c r="I3" s="3">
        <v>393000</v>
      </c>
      <c r="J3" s="3">
        <v>177440</v>
      </c>
      <c r="L3" s="2"/>
    </row>
    <row r="4" spans="1:12" x14ac:dyDescent="0.25">
      <c r="A4" t="s">
        <v>10</v>
      </c>
      <c r="B4" t="s">
        <v>15</v>
      </c>
      <c r="C4" t="s">
        <v>16</v>
      </c>
      <c r="D4" s="1">
        <v>43879</v>
      </c>
      <c r="E4">
        <v>10</v>
      </c>
      <c r="F4" s="1">
        <f t="shared" si="0"/>
        <v>43892</v>
      </c>
      <c r="G4" s="3">
        <v>4</v>
      </c>
      <c r="H4" s="2">
        <v>0.4</v>
      </c>
      <c r="I4" s="3">
        <v>86000</v>
      </c>
      <c r="J4" s="3">
        <v>31046</v>
      </c>
      <c r="L4" s="2"/>
    </row>
    <row r="5" spans="1:12" x14ac:dyDescent="0.25">
      <c r="A5" t="s">
        <v>10</v>
      </c>
      <c r="B5" t="s">
        <v>17</v>
      </c>
      <c r="C5" t="s">
        <v>18</v>
      </c>
      <c r="D5" s="1">
        <v>43882</v>
      </c>
      <c r="E5">
        <v>9</v>
      </c>
      <c r="F5" s="1">
        <f t="shared" si="0"/>
        <v>43894</v>
      </c>
      <c r="G5" s="3">
        <v>3</v>
      </c>
      <c r="H5" s="2">
        <v>0.33333333333333331</v>
      </c>
      <c r="I5" s="3">
        <v>732000</v>
      </c>
      <c r="J5" s="3">
        <v>261324</v>
      </c>
      <c r="L5" s="2"/>
    </row>
    <row r="6" spans="1:12" x14ac:dyDescent="0.25">
      <c r="A6" t="s">
        <v>10</v>
      </c>
      <c r="B6" t="s">
        <v>19</v>
      </c>
      <c r="C6" t="s">
        <v>20</v>
      </c>
      <c r="D6" s="1">
        <v>43878</v>
      </c>
      <c r="E6">
        <v>4</v>
      </c>
      <c r="F6" s="1">
        <f t="shared" si="0"/>
        <v>43881</v>
      </c>
      <c r="G6" s="3">
        <v>1</v>
      </c>
      <c r="H6" s="2">
        <v>0.25</v>
      </c>
      <c r="I6" s="3">
        <v>492000</v>
      </c>
      <c r="J6" s="3">
        <v>116850</v>
      </c>
      <c r="L6" s="2"/>
    </row>
    <row r="7" spans="1:12" x14ac:dyDescent="0.25">
      <c r="A7" t="s">
        <v>10</v>
      </c>
      <c r="B7" t="s">
        <v>21</v>
      </c>
      <c r="C7" t="s">
        <v>12</v>
      </c>
      <c r="D7" s="1">
        <v>43881</v>
      </c>
      <c r="E7">
        <v>6</v>
      </c>
      <c r="F7" s="1">
        <f t="shared" si="0"/>
        <v>43888</v>
      </c>
      <c r="G7" s="3">
        <v>0</v>
      </c>
      <c r="H7" s="2">
        <v>0</v>
      </c>
      <c r="I7" s="3">
        <v>188000</v>
      </c>
      <c r="J7" s="3">
        <v>0</v>
      </c>
      <c r="L7" s="2"/>
    </row>
    <row r="8" spans="1:12" x14ac:dyDescent="0.25">
      <c r="A8" t="s">
        <v>10</v>
      </c>
      <c r="B8" t="s">
        <v>22</v>
      </c>
      <c r="C8" t="s">
        <v>14</v>
      </c>
      <c r="D8" s="1">
        <v>43881</v>
      </c>
      <c r="E8">
        <v>7</v>
      </c>
      <c r="F8" s="1">
        <f t="shared" si="0"/>
        <v>43889</v>
      </c>
      <c r="G8" s="3">
        <v>3</v>
      </c>
      <c r="H8" s="2">
        <v>0.42857142857142855</v>
      </c>
      <c r="I8" s="3">
        <v>180000</v>
      </c>
      <c r="J8" s="3">
        <v>79380</v>
      </c>
      <c r="L8" s="2"/>
    </row>
    <row r="9" spans="1:12" x14ac:dyDescent="0.25">
      <c r="A9" t="s">
        <v>10</v>
      </c>
      <c r="B9" t="s">
        <v>23</v>
      </c>
      <c r="C9" t="s">
        <v>16</v>
      </c>
      <c r="D9" s="1">
        <v>43885</v>
      </c>
      <c r="E9">
        <v>5</v>
      </c>
      <c r="F9" s="1">
        <f t="shared" si="0"/>
        <v>43889</v>
      </c>
      <c r="G9" s="3">
        <v>2</v>
      </c>
      <c r="H9" s="2">
        <v>0.4</v>
      </c>
      <c r="I9" s="3">
        <v>582000</v>
      </c>
      <c r="J9" s="3">
        <v>195231</v>
      </c>
      <c r="L9" s="2"/>
    </row>
    <row r="10" spans="1:12" x14ac:dyDescent="0.25">
      <c r="A10" t="s">
        <v>10</v>
      </c>
      <c r="B10" t="s">
        <v>24</v>
      </c>
      <c r="C10" t="s">
        <v>18</v>
      </c>
      <c r="D10" s="1">
        <v>43885</v>
      </c>
      <c r="E10">
        <v>9</v>
      </c>
      <c r="F10" s="1">
        <f t="shared" si="0"/>
        <v>43895</v>
      </c>
      <c r="G10" s="3">
        <v>1</v>
      </c>
      <c r="H10" s="2">
        <v>0.1111111111111111</v>
      </c>
      <c r="I10" s="3">
        <v>562000</v>
      </c>
      <c r="J10" s="3">
        <v>74746</v>
      </c>
      <c r="L10" s="2"/>
    </row>
    <row r="11" spans="1:12" x14ac:dyDescent="0.25">
      <c r="A11" t="s">
        <v>10</v>
      </c>
      <c r="B11" t="s">
        <v>25</v>
      </c>
      <c r="C11" t="s">
        <v>20</v>
      </c>
      <c r="D11" s="1">
        <v>43885</v>
      </c>
      <c r="E11">
        <v>6</v>
      </c>
      <c r="F11" s="1">
        <f t="shared" si="0"/>
        <v>43892</v>
      </c>
      <c r="G11" s="3">
        <v>3</v>
      </c>
      <c r="H11" s="2">
        <v>0.5</v>
      </c>
      <c r="I11" s="3">
        <v>416000</v>
      </c>
      <c r="J11" s="3">
        <v>175015</v>
      </c>
      <c r="L11" s="2"/>
    </row>
    <row r="12" spans="1:12" x14ac:dyDescent="0.25">
      <c r="A12" t="s">
        <v>26</v>
      </c>
      <c r="B12" t="s">
        <v>11</v>
      </c>
      <c r="C12" t="s">
        <v>12</v>
      </c>
      <c r="D12" s="1">
        <v>43879</v>
      </c>
      <c r="E12">
        <v>7</v>
      </c>
      <c r="F12" s="1">
        <f t="shared" si="0"/>
        <v>43887</v>
      </c>
      <c r="G12" s="3">
        <v>7</v>
      </c>
      <c r="H12" s="2">
        <v>1</v>
      </c>
      <c r="I12" s="3">
        <v>293000</v>
      </c>
      <c r="J12" s="3">
        <v>273001</v>
      </c>
      <c r="L12" s="2"/>
    </row>
    <row r="13" spans="1:12" x14ac:dyDescent="0.25">
      <c r="A13" t="s">
        <v>26</v>
      </c>
      <c r="B13" t="s">
        <v>13</v>
      </c>
      <c r="C13" t="s">
        <v>14</v>
      </c>
      <c r="D13" s="1">
        <v>43878</v>
      </c>
      <c r="E13">
        <v>9</v>
      </c>
      <c r="F13" s="1">
        <f t="shared" si="0"/>
        <v>43888</v>
      </c>
      <c r="G13" s="3">
        <v>4</v>
      </c>
      <c r="H13" s="2">
        <v>0.44444444444444442</v>
      </c>
      <c r="I13" s="3">
        <v>224000</v>
      </c>
      <c r="J13" s="3">
        <v>57910</v>
      </c>
      <c r="L13" s="2"/>
    </row>
    <row r="14" spans="1:12" x14ac:dyDescent="0.25">
      <c r="A14" t="s">
        <v>26</v>
      </c>
      <c r="B14" t="s">
        <v>15</v>
      </c>
      <c r="C14" t="s">
        <v>16</v>
      </c>
      <c r="D14" s="1">
        <v>43879</v>
      </c>
      <c r="E14">
        <v>8</v>
      </c>
      <c r="F14" s="1">
        <f t="shared" si="0"/>
        <v>43888</v>
      </c>
      <c r="G14" s="3">
        <v>0</v>
      </c>
      <c r="H14" s="2">
        <v>0</v>
      </c>
      <c r="I14" s="3">
        <v>978000</v>
      </c>
      <c r="J14" s="3">
        <v>0</v>
      </c>
      <c r="L14" s="2"/>
    </row>
    <row r="15" spans="1:12" x14ac:dyDescent="0.25">
      <c r="A15" t="s">
        <v>26</v>
      </c>
      <c r="B15" t="s">
        <v>17</v>
      </c>
      <c r="C15" t="s">
        <v>18</v>
      </c>
      <c r="D15" s="1">
        <v>43881</v>
      </c>
      <c r="E15">
        <v>7</v>
      </c>
      <c r="F15" s="1">
        <f t="shared" si="0"/>
        <v>43889</v>
      </c>
      <c r="G15" s="3">
        <v>3</v>
      </c>
      <c r="H15" s="2">
        <v>0.42857142857142855</v>
      </c>
      <c r="I15" s="3">
        <v>932000</v>
      </c>
      <c r="J15" s="3">
        <v>379157</v>
      </c>
      <c r="L15" s="2"/>
    </row>
    <row r="16" spans="1:12" x14ac:dyDescent="0.25">
      <c r="A16" t="s">
        <v>26</v>
      </c>
      <c r="B16" t="s">
        <v>19</v>
      </c>
      <c r="C16" t="s">
        <v>20</v>
      </c>
      <c r="D16" s="1">
        <v>43882</v>
      </c>
      <c r="E16">
        <v>4</v>
      </c>
      <c r="F16" s="1">
        <f t="shared" si="0"/>
        <v>43887</v>
      </c>
      <c r="G16" s="3">
        <v>1</v>
      </c>
      <c r="H16" s="2">
        <v>0.25</v>
      </c>
      <c r="I16" s="3">
        <v>854000</v>
      </c>
      <c r="J16" s="3">
        <v>322812</v>
      </c>
      <c r="L16" s="2"/>
    </row>
    <row r="17" spans="1:12" x14ac:dyDescent="0.25">
      <c r="A17" t="s">
        <v>26</v>
      </c>
      <c r="B17" t="s">
        <v>21</v>
      </c>
      <c r="C17" t="s">
        <v>12</v>
      </c>
      <c r="D17" s="1">
        <v>43882</v>
      </c>
      <c r="E17">
        <v>6</v>
      </c>
      <c r="F17" s="1">
        <f t="shared" si="0"/>
        <v>43889</v>
      </c>
      <c r="G17" s="3">
        <v>3</v>
      </c>
      <c r="H17" s="2">
        <v>0.5</v>
      </c>
      <c r="I17" s="3">
        <v>81000</v>
      </c>
      <c r="J17" s="3">
        <v>38461</v>
      </c>
      <c r="L17" s="2"/>
    </row>
    <row r="18" spans="1:12" x14ac:dyDescent="0.25">
      <c r="A18" t="s">
        <v>26</v>
      </c>
      <c r="B18" t="s">
        <v>22</v>
      </c>
      <c r="C18" t="s">
        <v>14</v>
      </c>
      <c r="D18" s="1">
        <v>43885</v>
      </c>
      <c r="E18">
        <v>6</v>
      </c>
      <c r="F18" s="1">
        <f t="shared" si="0"/>
        <v>43892</v>
      </c>
      <c r="G18" s="3">
        <v>5</v>
      </c>
      <c r="H18" s="2">
        <v>0.83333333333333337</v>
      </c>
      <c r="I18" s="3">
        <v>169000</v>
      </c>
      <c r="J18" s="3">
        <v>136468</v>
      </c>
      <c r="L18" s="2"/>
    </row>
    <row r="19" spans="1:12" x14ac:dyDescent="0.25">
      <c r="A19" t="s">
        <v>26</v>
      </c>
      <c r="B19" t="s">
        <v>23</v>
      </c>
      <c r="C19" t="s">
        <v>16</v>
      </c>
      <c r="D19" s="1">
        <v>43886</v>
      </c>
      <c r="E19">
        <v>4</v>
      </c>
      <c r="F19" s="1">
        <f t="shared" si="0"/>
        <v>43889</v>
      </c>
      <c r="G19" s="3">
        <v>1</v>
      </c>
      <c r="H19" s="2">
        <v>0.25</v>
      </c>
      <c r="I19" s="3">
        <v>61000</v>
      </c>
      <c r="J19" s="3">
        <v>12078</v>
      </c>
      <c r="L19" s="2"/>
    </row>
    <row r="20" spans="1:12" x14ac:dyDescent="0.25">
      <c r="A20" t="s">
        <v>26</v>
      </c>
      <c r="B20" t="s">
        <v>24</v>
      </c>
      <c r="C20" t="s">
        <v>18</v>
      </c>
      <c r="D20" s="1">
        <v>43888</v>
      </c>
      <c r="E20">
        <v>7</v>
      </c>
      <c r="F20" s="1">
        <f t="shared" si="0"/>
        <v>43896</v>
      </c>
      <c r="G20" s="3">
        <v>3</v>
      </c>
      <c r="H20" s="2">
        <v>0.42857142857142855</v>
      </c>
      <c r="I20" s="3">
        <v>645000</v>
      </c>
      <c r="J20" s="3">
        <v>273048</v>
      </c>
      <c r="L20" s="2"/>
    </row>
    <row r="21" spans="1:12" x14ac:dyDescent="0.25">
      <c r="A21" t="s">
        <v>26</v>
      </c>
      <c r="B21" t="s">
        <v>25</v>
      </c>
      <c r="C21" t="s">
        <v>20</v>
      </c>
      <c r="D21" s="1">
        <v>43878</v>
      </c>
      <c r="E21">
        <v>3</v>
      </c>
      <c r="F21" s="1">
        <f t="shared" si="0"/>
        <v>43880</v>
      </c>
      <c r="G21" s="3">
        <v>3</v>
      </c>
      <c r="H21" s="2">
        <v>1</v>
      </c>
      <c r="I21" s="3">
        <v>68000</v>
      </c>
      <c r="J21" s="3">
        <v>64987</v>
      </c>
      <c r="L21" s="2"/>
    </row>
    <row r="22" spans="1:12" x14ac:dyDescent="0.25">
      <c r="A22" t="s">
        <v>27</v>
      </c>
      <c r="B22" t="s">
        <v>11</v>
      </c>
      <c r="C22" t="s">
        <v>12</v>
      </c>
      <c r="D22" s="1">
        <v>43878</v>
      </c>
      <c r="E22">
        <v>10</v>
      </c>
      <c r="F22" s="1">
        <f t="shared" si="0"/>
        <v>43889</v>
      </c>
      <c r="G22" s="3">
        <v>5</v>
      </c>
      <c r="H22" s="2">
        <v>0.5</v>
      </c>
      <c r="I22" s="3">
        <v>839000</v>
      </c>
      <c r="J22" s="3">
        <v>406974</v>
      </c>
      <c r="L22" s="2"/>
    </row>
    <row r="23" spans="1:12" x14ac:dyDescent="0.25">
      <c r="A23" t="s">
        <v>27</v>
      </c>
      <c r="B23" t="s">
        <v>13</v>
      </c>
      <c r="C23" t="s">
        <v>14</v>
      </c>
      <c r="D23" s="1">
        <v>43882</v>
      </c>
      <c r="E23">
        <v>5</v>
      </c>
      <c r="F23" s="1">
        <f t="shared" si="0"/>
        <v>43888</v>
      </c>
      <c r="G23" s="3">
        <v>4</v>
      </c>
      <c r="H23" s="2">
        <v>0.8</v>
      </c>
      <c r="I23" s="3">
        <v>729000</v>
      </c>
      <c r="J23" s="3">
        <v>487139</v>
      </c>
      <c r="L23" s="2"/>
    </row>
    <row r="24" spans="1:12" x14ac:dyDescent="0.25">
      <c r="A24" t="s">
        <v>27</v>
      </c>
      <c r="B24" t="s">
        <v>15</v>
      </c>
      <c r="C24" t="s">
        <v>16</v>
      </c>
      <c r="D24" s="1">
        <v>43885</v>
      </c>
      <c r="E24">
        <v>7</v>
      </c>
      <c r="F24" s="1">
        <f t="shared" si="0"/>
        <v>43893</v>
      </c>
      <c r="G24" s="3">
        <v>3</v>
      </c>
      <c r="H24" s="2">
        <v>0.42857142857142855</v>
      </c>
      <c r="I24" s="3">
        <v>826000</v>
      </c>
      <c r="J24" s="3">
        <v>298186</v>
      </c>
      <c r="L24" s="2"/>
    </row>
    <row r="25" spans="1:12" x14ac:dyDescent="0.25">
      <c r="A25" t="s">
        <v>27</v>
      </c>
      <c r="B25" t="s">
        <v>17</v>
      </c>
      <c r="C25" t="s">
        <v>18</v>
      </c>
      <c r="D25" s="1">
        <v>43887</v>
      </c>
      <c r="E25">
        <v>7</v>
      </c>
      <c r="F25" s="1">
        <f t="shared" si="0"/>
        <v>43895</v>
      </c>
      <c r="G25" s="3">
        <v>2</v>
      </c>
      <c r="H25" s="2">
        <v>0.2857142857142857</v>
      </c>
      <c r="I25" s="3">
        <v>895000</v>
      </c>
      <c r="J25" s="3">
        <v>280583</v>
      </c>
      <c r="L25" s="2"/>
    </row>
    <row r="26" spans="1:12" x14ac:dyDescent="0.25">
      <c r="A26" t="s">
        <v>27</v>
      </c>
      <c r="B26" t="s">
        <v>19</v>
      </c>
      <c r="C26" t="s">
        <v>20</v>
      </c>
      <c r="D26" s="1">
        <v>43889</v>
      </c>
      <c r="E26">
        <v>3</v>
      </c>
      <c r="F26" s="1">
        <f t="shared" si="0"/>
        <v>43893</v>
      </c>
      <c r="G26" s="3">
        <v>2</v>
      </c>
      <c r="H26" s="2">
        <v>0.66666666666666663</v>
      </c>
      <c r="I26" s="3">
        <v>341000</v>
      </c>
      <c r="J26" s="3">
        <v>129785</v>
      </c>
      <c r="L26" s="2"/>
    </row>
    <row r="27" spans="1:12" x14ac:dyDescent="0.25">
      <c r="A27" t="s">
        <v>28</v>
      </c>
      <c r="B27" t="s">
        <v>11</v>
      </c>
      <c r="C27" t="s">
        <v>12</v>
      </c>
      <c r="D27" s="1">
        <v>43892</v>
      </c>
      <c r="E27">
        <v>9</v>
      </c>
      <c r="F27" s="1">
        <f t="shared" si="0"/>
        <v>43902</v>
      </c>
      <c r="G27" s="3">
        <v>8</v>
      </c>
      <c r="H27" s="2">
        <v>0.88888888888888884</v>
      </c>
      <c r="I27" s="3">
        <v>787000</v>
      </c>
      <c r="J27" s="3">
        <v>727188</v>
      </c>
      <c r="L27" s="2"/>
    </row>
    <row r="28" spans="1:12" x14ac:dyDescent="0.25">
      <c r="A28" t="s">
        <v>28</v>
      </c>
      <c r="B28" t="s">
        <v>13</v>
      </c>
      <c r="C28" t="s">
        <v>14</v>
      </c>
      <c r="D28" s="1">
        <v>43892</v>
      </c>
      <c r="E28">
        <v>10</v>
      </c>
      <c r="F28" s="1">
        <f t="shared" si="0"/>
        <v>43903</v>
      </c>
      <c r="G28" s="3">
        <v>2</v>
      </c>
      <c r="H28" s="2">
        <v>0.2</v>
      </c>
      <c r="I28" s="3">
        <v>228000</v>
      </c>
      <c r="J28" s="3">
        <v>47880</v>
      </c>
      <c r="L28" s="2"/>
    </row>
    <row r="29" spans="1:12" x14ac:dyDescent="0.25">
      <c r="A29" t="s">
        <v>28</v>
      </c>
      <c r="B29" t="s">
        <v>15</v>
      </c>
      <c r="C29" t="s">
        <v>16</v>
      </c>
      <c r="D29" s="1">
        <v>43878</v>
      </c>
      <c r="E29">
        <v>4</v>
      </c>
      <c r="F29" s="1">
        <f t="shared" si="0"/>
        <v>43881</v>
      </c>
      <c r="G29" s="3">
        <v>0</v>
      </c>
      <c r="H29" s="2">
        <v>0</v>
      </c>
      <c r="I29" s="3">
        <v>147000</v>
      </c>
      <c r="J29" s="3">
        <v>0</v>
      </c>
      <c r="L29" s="2"/>
    </row>
    <row r="30" spans="1:12" x14ac:dyDescent="0.25">
      <c r="A30" t="s">
        <v>28</v>
      </c>
      <c r="B30" t="s">
        <v>17</v>
      </c>
      <c r="C30" t="s">
        <v>18</v>
      </c>
      <c r="D30" s="1">
        <v>43880</v>
      </c>
      <c r="E30">
        <v>8</v>
      </c>
      <c r="F30" s="1">
        <f t="shared" si="0"/>
        <v>43889</v>
      </c>
      <c r="G30" s="3">
        <v>5</v>
      </c>
      <c r="H30" s="2">
        <v>0.625</v>
      </c>
      <c r="I30" s="3">
        <v>338000</v>
      </c>
      <c r="J30" s="3">
        <v>205123</v>
      </c>
      <c r="L30" s="2"/>
    </row>
    <row r="31" spans="1:12" x14ac:dyDescent="0.25">
      <c r="A31" t="s">
        <v>28</v>
      </c>
      <c r="B31" t="s">
        <v>19</v>
      </c>
      <c r="C31" t="s">
        <v>20</v>
      </c>
      <c r="D31" s="1">
        <v>43885</v>
      </c>
      <c r="E31">
        <v>10</v>
      </c>
      <c r="F31" s="1">
        <f t="shared" si="0"/>
        <v>43896</v>
      </c>
      <c r="G31" s="3">
        <v>3</v>
      </c>
      <c r="H31" s="2">
        <v>0.3</v>
      </c>
      <c r="I31" s="3">
        <v>857000</v>
      </c>
      <c r="J31" s="3">
        <v>305949</v>
      </c>
      <c r="L31" s="2"/>
    </row>
    <row r="32" spans="1:12" x14ac:dyDescent="0.25">
      <c r="A32" t="s">
        <v>28</v>
      </c>
      <c r="B32" t="s">
        <v>21</v>
      </c>
      <c r="C32" t="s">
        <v>12</v>
      </c>
      <c r="D32" s="1">
        <v>43886</v>
      </c>
      <c r="E32">
        <v>6</v>
      </c>
      <c r="F32" s="1">
        <f t="shared" si="0"/>
        <v>43893</v>
      </c>
      <c r="G32" s="3">
        <v>3</v>
      </c>
      <c r="H32" s="2">
        <v>0.5</v>
      </c>
      <c r="I32" s="3">
        <v>602000</v>
      </c>
      <c r="J32" s="3">
        <v>322371</v>
      </c>
      <c r="L32" s="2"/>
    </row>
    <row r="33" spans="1:12" x14ac:dyDescent="0.25">
      <c r="A33" t="s">
        <v>28</v>
      </c>
      <c r="B33" t="s">
        <v>22</v>
      </c>
      <c r="C33" t="s">
        <v>14</v>
      </c>
      <c r="D33" s="1">
        <v>43886</v>
      </c>
      <c r="E33">
        <v>4</v>
      </c>
      <c r="F33" s="1">
        <f t="shared" si="0"/>
        <v>43889</v>
      </c>
      <c r="G33" s="3">
        <v>2</v>
      </c>
      <c r="H33" s="2">
        <v>0.5</v>
      </c>
      <c r="I33" s="3">
        <v>990000</v>
      </c>
      <c r="J33" s="3">
        <v>451440</v>
      </c>
      <c r="L33" s="2"/>
    </row>
    <row r="34" spans="1:12" x14ac:dyDescent="0.25">
      <c r="A34" t="s">
        <v>29</v>
      </c>
      <c r="B34" t="s">
        <v>11</v>
      </c>
      <c r="C34" t="s">
        <v>16</v>
      </c>
      <c r="D34" s="1">
        <v>43889</v>
      </c>
      <c r="E34">
        <v>8</v>
      </c>
      <c r="F34" s="1">
        <f t="shared" si="0"/>
        <v>43900</v>
      </c>
      <c r="G34" s="3">
        <v>3</v>
      </c>
      <c r="H34" s="2">
        <v>0.375</v>
      </c>
      <c r="I34" s="3">
        <v>96000</v>
      </c>
      <c r="J34" s="3">
        <v>32256</v>
      </c>
      <c r="L34" s="2"/>
    </row>
    <row r="35" spans="1:12" x14ac:dyDescent="0.25">
      <c r="A35" t="s">
        <v>29</v>
      </c>
      <c r="B35" t="s">
        <v>13</v>
      </c>
      <c r="C35" t="s">
        <v>18</v>
      </c>
      <c r="D35" s="1">
        <v>43892</v>
      </c>
      <c r="E35">
        <v>9</v>
      </c>
      <c r="F35" s="1">
        <f t="shared" si="0"/>
        <v>43902</v>
      </c>
      <c r="G35" s="3">
        <v>4</v>
      </c>
      <c r="H35" s="2">
        <v>0.44444444444444442</v>
      </c>
      <c r="I35" s="3">
        <v>513000</v>
      </c>
      <c r="J35" s="3">
        <v>226233</v>
      </c>
      <c r="L35" s="2"/>
    </row>
    <row r="36" spans="1:12" x14ac:dyDescent="0.25">
      <c r="A36" t="s">
        <v>29</v>
      </c>
      <c r="B36" t="s">
        <v>15</v>
      </c>
      <c r="C36" t="s">
        <v>20</v>
      </c>
      <c r="D36" s="1">
        <v>43881</v>
      </c>
      <c r="E36">
        <v>5</v>
      </c>
      <c r="F36" s="1">
        <f t="shared" si="0"/>
        <v>43887</v>
      </c>
      <c r="G36" s="3">
        <v>3</v>
      </c>
      <c r="H36" s="2">
        <v>0.6</v>
      </c>
      <c r="I36" s="3">
        <v>616000</v>
      </c>
      <c r="J36" s="3">
        <v>401579</v>
      </c>
      <c r="L36" s="2"/>
    </row>
    <row r="37" spans="1:12" x14ac:dyDescent="0.25">
      <c r="A37" t="s">
        <v>29</v>
      </c>
      <c r="B37" t="s">
        <v>17</v>
      </c>
      <c r="C37" t="s">
        <v>12</v>
      </c>
      <c r="D37" s="1">
        <v>43880</v>
      </c>
      <c r="E37">
        <v>3</v>
      </c>
      <c r="F37" s="1">
        <f t="shared" si="0"/>
        <v>43882</v>
      </c>
      <c r="G37" s="3">
        <v>3</v>
      </c>
      <c r="H37" s="2">
        <v>1</v>
      </c>
      <c r="I37" s="3">
        <v>817000</v>
      </c>
      <c r="J37" s="3">
        <v>807069</v>
      </c>
      <c r="L37" s="2"/>
    </row>
    <row r="38" spans="1:12" x14ac:dyDescent="0.25">
      <c r="A38" t="s">
        <v>29</v>
      </c>
      <c r="B38" t="s">
        <v>19</v>
      </c>
      <c r="C38" t="s">
        <v>14</v>
      </c>
      <c r="D38" s="1">
        <v>43882</v>
      </c>
      <c r="E38">
        <v>7</v>
      </c>
      <c r="F38" s="1">
        <f t="shared" si="0"/>
        <v>43892</v>
      </c>
      <c r="G38" s="3">
        <v>3</v>
      </c>
      <c r="H38" s="2">
        <v>0.42857142857142855</v>
      </c>
      <c r="I38" s="3">
        <v>372000</v>
      </c>
      <c r="J38" s="3">
        <v>173166</v>
      </c>
      <c r="L38" s="2"/>
    </row>
    <row r="39" spans="1:12" x14ac:dyDescent="0.25">
      <c r="A39" t="s">
        <v>29</v>
      </c>
      <c r="B39" t="s">
        <v>21</v>
      </c>
      <c r="C39" t="s">
        <v>16</v>
      </c>
      <c r="D39" s="1">
        <v>43885</v>
      </c>
      <c r="E39">
        <v>10</v>
      </c>
      <c r="F39" s="1">
        <f t="shared" si="0"/>
        <v>43896</v>
      </c>
      <c r="G39" s="3">
        <v>2</v>
      </c>
      <c r="H39" s="2">
        <v>0.2</v>
      </c>
      <c r="I39" s="3">
        <v>50000</v>
      </c>
      <c r="J39" s="3">
        <v>8400</v>
      </c>
      <c r="L39" s="2"/>
    </row>
    <row r="40" spans="1:12" x14ac:dyDescent="0.25">
      <c r="A40" t="s">
        <v>29</v>
      </c>
      <c r="B40" t="s">
        <v>22</v>
      </c>
      <c r="C40" t="s">
        <v>18</v>
      </c>
      <c r="D40" s="1">
        <v>43885</v>
      </c>
      <c r="E40">
        <v>10</v>
      </c>
      <c r="F40" s="1">
        <f t="shared" si="0"/>
        <v>43896</v>
      </c>
      <c r="G40" s="3">
        <v>3</v>
      </c>
      <c r="H40" s="2">
        <v>0.3</v>
      </c>
      <c r="I40" s="3">
        <v>807000</v>
      </c>
      <c r="J40" s="3">
        <v>262679</v>
      </c>
      <c r="L40" s="2"/>
    </row>
    <row r="41" spans="1:12" x14ac:dyDescent="0.25">
      <c r="A41" t="s">
        <v>29</v>
      </c>
      <c r="B41" t="s">
        <v>23</v>
      </c>
      <c r="C41" t="s">
        <v>20</v>
      </c>
      <c r="D41" s="1">
        <v>43885</v>
      </c>
      <c r="E41">
        <v>3</v>
      </c>
      <c r="F41" s="1">
        <f t="shared" si="0"/>
        <v>43887</v>
      </c>
      <c r="G41" s="3">
        <v>0</v>
      </c>
      <c r="H41" s="2">
        <v>0</v>
      </c>
      <c r="I41" s="3">
        <v>691000</v>
      </c>
      <c r="J41" s="3">
        <v>0</v>
      </c>
      <c r="L41" s="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samy baba</dc:creator>
  <cp:lastModifiedBy>samy baba</cp:lastModifiedBy>
  <dcterms:created xsi:type="dcterms:W3CDTF">2024-10-16T19:33:23Z</dcterms:created>
  <dcterms:modified xsi:type="dcterms:W3CDTF">2024-10-19T18:01:04Z</dcterms:modified>
</cp:coreProperties>
</file>