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/>
  </bookViews>
  <sheets>
    <sheet name="moc-20stat" sheetId="1" r:id="rId1"/>
  </sheets>
  <calcPr calcId="152511"/>
</workbook>
</file>

<file path=xl/calcChain.xml><?xml version="1.0" encoding="utf-8"?>
<calcChain xmlns="http://schemas.openxmlformats.org/spreadsheetml/2006/main">
  <c r="M34" i="1" l="1"/>
  <c r="AL4" i="1"/>
  <c r="AL5" i="1"/>
  <c r="AL33" i="1" s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K4" i="1"/>
  <c r="AK5" i="1"/>
  <c r="AK6" i="1"/>
  <c r="AK33" i="1" s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L3" i="1"/>
  <c r="AK3" i="1"/>
  <c r="AJ4" i="1"/>
  <c r="AJ5" i="1"/>
  <c r="AJ33" i="1" s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" i="1"/>
  <c r="AI33" i="1" s="1"/>
  <c r="AJ3" i="1"/>
  <c r="AH4" i="1"/>
  <c r="AH5" i="1"/>
  <c r="AH33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" i="1"/>
  <c r="AG33" i="1" s="1"/>
  <c r="AF4" i="1"/>
  <c r="AF5" i="1"/>
  <c r="AF33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" i="1"/>
  <c r="AE3" i="1"/>
  <c r="AE4" i="1"/>
  <c r="AE5" i="1"/>
  <c r="AE6" i="1"/>
  <c r="AE33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B33" i="1"/>
  <c r="AA33" i="1"/>
  <c r="Z33" i="1"/>
  <c r="Y33" i="1"/>
  <c r="N34" i="1"/>
  <c r="F32" i="1"/>
  <c r="C32" i="1"/>
  <c r="AK34" i="1" l="1"/>
  <c r="AG34" i="1"/>
  <c r="AE34" i="1"/>
  <c r="AI34" i="1"/>
  <c r="P33" i="1"/>
  <c r="W31" i="1" s="1"/>
  <c r="AB31" i="1" s="1"/>
  <c r="O33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4" i="1"/>
  <c r="M4" i="1"/>
  <c r="N3" i="1"/>
  <c r="M3" i="1"/>
  <c r="N2" i="1"/>
  <c r="M2" i="1"/>
  <c r="M33" i="1" s="1"/>
  <c r="W5" i="1" l="1"/>
  <c r="AB5" i="1" s="1"/>
  <c r="N33" i="1"/>
  <c r="U31" i="1" s="1"/>
  <c r="Z31" i="1" s="1"/>
  <c r="W9" i="1"/>
  <c r="AB9" i="1" s="1"/>
  <c r="W17" i="1"/>
  <c r="AB17" i="1" s="1"/>
  <c r="W25" i="1"/>
  <c r="AB25" i="1" s="1"/>
  <c r="W4" i="1"/>
  <c r="AB4" i="1" s="1"/>
  <c r="W11" i="1"/>
  <c r="AB11" i="1" s="1"/>
  <c r="W19" i="1"/>
  <c r="AB19" i="1" s="1"/>
  <c r="W27" i="1"/>
  <c r="AB27" i="1" s="1"/>
  <c r="W13" i="1"/>
  <c r="AB13" i="1" s="1"/>
  <c r="W21" i="1"/>
  <c r="AB21" i="1" s="1"/>
  <c r="W29" i="1"/>
  <c r="AB29" i="1" s="1"/>
  <c r="W7" i="1"/>
  <c r="AB7" i="1" s="1"/>
  <c r="W15" i="1"/>
  <c r="AB15" i="1" s="1"/>
  <c r="W23" i="1"/>
  <c r="AB23" i="1" s="1"/>
  <c r="U29" i="1"/>
  <c r="Z29" i="1" s="1"/>
  <c r="U21" i="1"/>
  <c r="Z21" i="1" s="1"/>
  <c r="U13" i="1"/>
  <c r="Z13" i="1" s="1"/>
  <c r="U5" i="1"/>
  <c r="Z5" i="1" s="1"/>
  <c r="U28" i="1"/>
  <c r="Z28" i="1" s="1"/>
  <c r="U8" i="1"/>
  <c r="Z8" i="1" s="1"/>
  <c r="V32" i="1"/>
  <c r="AA32" i="1" s="1"/>
  <c r="V30" i="1"/>
  <c r="AA30" i="1" s="1"/>
  <c r="V28" i="1"/>
  <c r="AA28" i="1" s="1"/>
  <c r="V26" i="1"/>
  <c r="AA26" i="1" s="1"/>
  <c r="V24" i="1"/>
  <c r="AA24" i="1" s="1"/>
  <c r="V4" i="1"/>
  <c r="AA4" i="1" s="1"/>
  <c r="V5" i="1"/>
  <c r="AA5" i="1" s="1"/>
  <c r="V8" i="1"/>
  <c r="AA8" i="1" s="1"/>
  <c r="V9" i="1"/>
  <c r="AA9" i="1" s="1"/>
  <c r="V12" i="1"/>
  <c r="AA12" i="1" s="1"/>
  <c r="V13" i="1"/>
  <c r="AA13" i="1" s="1"/>
  <c r="V16" i="1"/>
  <c r="AA16" i="1" s="1"/>
  <c r="V17" i="1"/>
  <c r="AA17" i="1" s="1"/>
  <c r="V20" i="1"/>
  <c r="AA20" i="1" s="1"/>
  <c r="V21" i="1"/>
  <c r="AA21" i="1" s="1"/>
  <c r="V3" i="1"/>
  <c r="AA3" i="1" s="1"/>
  <c r="U6" i="1"/>
  <c r="Z6" i="1" s="1"/>
  <c r="U10" i="1"/>
  <c r="Z10" i="1" s="1"/>
  <c r="U14" i="1"/>
  <c r="Z14" i="1" s="1"/>
  <c r="U22" i="1"/>
  <c r="Z22" i="1" s="1"/>
  <c r="V6" i="1"/>
  <c r="AA6" i="1" s="1"/>
  <c r="V7" i="1"/>
  <c r="AA7" i="1" s="1"/>
  <c r="V10" i="1"/>
  <c r="AA10" i="1" s="1"/>
  <c r="V11" i="1"/>
  <c r="AA11" i="1" s="1"/>
  <c r="V14" i="1"/>
  <c r="AA14" i="1" s="1"/>
  <c r="V15" i="1"/>
  <c r="AA15" i="1" s="1"/>
  <c r="V18" i="1"/>
  <c r="AA18" i="1" s="1"/>
  <c r="V19" i="1"/>
  <c r="AA19" i="1" s="1"/>
  <c r="V22" i="1"/>
  <c r="AA22" i="1" s="1"/>
  <c r="V23" i="1"/>
  <c r="AA23" i="1" s="1"/>
  <c r="V25" i="1"/>
  <c r="AA25" i="1" s="1"/>
  <c r="V27" i="1"/>
  <c r="AA27" i="1" s="1"/>
  <c r="V29" i="1"/>
  <c r="AA29" i="1" s="1"/>
  <c r="V31" i="1"/>
  <c r="AA31" i="1" s="1"/>
  <c r="W3" i="1"/>
  <c r="AB3" i="1" s="1"/>
  <c r="W6" i="1"/>
  <c r="AB6" i="1" s="1"/>
  <c r="W8" i="1"/>
  <c r="AB8" i="1" s="1"/>
  <c r="W10" i="1"/>
  <c r="AB10" i="1" s="1"/>
  <c r="W12" i="1"/>
  <c r="AB12" i="1" s="1"/>
  <c r="W14" i="1"/>
  <c r="AB14" i="1" s="1"/>
  <c r="W16" i="1"/>
  <c r="AB16" i="1" s="1"/>
  <c r="W18" i="1"/>
  <c r="AB18" i="1" s="1"/>
  <c r="W20" i="1"/>
  <c r="AB20" i="1" s="1"/>
  <c r="W22" i="1"/>
  <c r="AB22" i="1" s="1"/>
  <c r="W24" i="1"/>
  <c r="AB24" i="1" s="1"/>
  <c r="W26" i="1"/>
  <c r="AB26" i="1" s="1"/>
  <c r="W28" i="1"/>
  <c r="AB28" i="1" s="1"/>
  <c r="W30" i="1"/>
  <c r="AB30" i="1" s="1"/>
  <c r="W32" i="1"/>
  <c r="AB32" i="1" s="1"/>
  <c r="U16" i="1" l="1"/>
  <c r="Z16" i="1" s="1"/>
  <c r="U24" i="1"/>
  <c r="Z24" i="1" s="1"/>
  <c r="U32" i="1"/>
  <c r="Z32" i="1" s="1"/>
  <c r="U9" i="1"/>
  <c r="Z9" i="1" s="1"/>
  <c r="U17" i="1"/>
  <c r="Z17" i="1" s="1"/>
  <c r="U25" i="1"/>
  <c r="Z25" i="1" s="1"/>
  <c r="U12" i="1"/>
  <c r="Z12" i="1" s="1"/>
  <c r="U26" i="1"/>
  <c r="Z26" i="1" s="1"/>
  <c r="U4" i="1"/>
  <c r="Z4" i="1" s="1"/>
  <c r="U11" i="1"/>
  <c r="Z11" i="1" s="1"/>
  <c r="U19" i="1"/>
  <c r="Z19" i="1" s="1"/>
  <c r="U27" i="1"/>
  <c r="Z27" i="1" s="1"/>
  <c r="U18" i="1"/>
  <c r="Z18" i="1" s="1"/>
  <c r="U20" i="1"/>
  <c r="Z20" i="1" s="1"/>
  <c r="U3" i="1"/>
  <c r="Z3" i="1" s="1"/>
  <c r="U30" i="1"/>
  <c r="Z30" i="1" s="1"/>
  <c r="U7" i="1"/>
  <c r="Z7" i="1" s="1"/>
  <c r="U15" i="1"/>
  <c r="Z15" i="1" s="1"/>
  <c r="U23" i="1"/>
  <c r="Z23" i="1" s="1"/>
  <c r="T31" i="1"/>
  <c r="Y31" i="1" s="1"/>
  <c r="T29" i="1"/>
  <c r="Y29" i="1" s="1"/>
  <c r="T27" i="1"/>
  <c r="Y27" i="1" s="1"/>
  <c r="T25" i="1"/>
  <c r="Y25" i="1" s="1"/>
  <c r="T23" i="1"/>
  <c r="Y23" i="1" s="1"/>
  <c r="T22" i="1"/>
  <c r="Y22" i="1" s="1"/>
  <c r="T21" i="1"/>
  <c r="Y21" i="1" s="1"/>
  <c r="T20" i="1"/>
  <c r="Y20" i="1" s="1"/>
  <c r="T19" i="1"/>
  <c r="Y19" i="1" s="1"/>
  <c r="T18" i="1"/>
  <c r="Y18" i="1" s="1"/>
  <c r="T17" i="1"/>
  <c r="Y17" i="1" s="1"/>
  <c r="T16" i="1"/>
  <c r="Y16" i="1" s="1"/>
  <c r="T15" i="1"/>
  <c r="Y15" i="1" s="1"/>
  <c r="T14" i="1"/>
  <c r="Y14" i="1" s="1"/>
  <c r="T13" i="1"/>
  <c r="Y13" i="1" s="1"/>
  <c r="T12" i="1"/>
  <c r="Y12" i="1" s="1"/>
  <c r="T11" i="1"/>
  <c r="Y11" i="1" s="1"/>
  <c r="T10" i="1"/>
  <c r="Y10" i="1" s="1"/>
  <c r="T9" i="1"/>
  <c r="Y9" i="1" s="1"/>
  <c r="T8" i="1"/>
  <c r="Y8" i="1" s="1"/>
  <c r="T7" i="1"/>
  <c r="Y7" i="1" s="1"/>
  <c r="T6" i="1"/>
  <c r="Y6" i="1" s="1"/>
  <c r="T5" i="1"/>
  <c r="Y5" i="1" s="1"/>
  <c r="T32" i="1"/>
  <c r="Y32" i="1" s="1"/>
  <c r="T30" i="1"/>
  <c r="Y30" i="1" s="1"/>
  <c r="T28" i="1"/>
  <c r="Y28" i="1" s="1"/>
  <c r="T26" i="1"/>
  <c r="Y26" i="1" s="1"/>
  <c r="T24" i="1"/>
  <c r="Y24" i="1" s="1"/>
  <c r="T3" i="1"/>
  <c r="Y3" i="1" s="1"/>
  <c r="T4" i="1"/>
  <c r="Y4" i="1" s="1"/>
</calcChain>
</file>

<file path=xl/sharedStrings.xml><?xml version="1.0" encoding="utf-8"?>
<sst xmlns="http://schemas.openxmlformats.org/spreadsheetml/2006/main" count="42" uniqueCount="29">
  <si>
    <t>Odchylenie standardowe</t>
  </si>
  <si>
    <t>Dystans</t>
  </si>
  <si>
    <t>Liczba próbek</t>
  </si>
  <si>
    <t>Moc rozgłaszania</t>
  </si>
  <si>
    <t>Błąd średniokwadratowy</t>
  </si>
  <si>
    <t>RSSI</t>
  </si>
  <si>
    <t>RSSI po odsianiu outliers'ów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</si>
  <si>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</si>
  <si>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</si>
  <si>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</si>
  <si>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</si>
  <si>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</si>
  <si>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</si>
  <si>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</si>
  <si>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</si>
  <si>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 xml:space="preserve">n </t>
  </si>
  <si>
    <t>n wg excela</t>
  </si>
  <si>
    <t>Konwersja ln-&gt;log</t>
  </si>
  <si>
    <t>Średnie</t>
  </si>
  <si>
    <t>z pomiarów</t>
  </si>
  <si>
    <t>z odsianych pomiarów</t>
  </si>
  <si>
    <t>wg excela z pomiarów</t>
  </si>
  <si>
    <t>wg excela z odsianych pomiarów</t>
  </si>
  <si>
    <t>N</t>
  </si>
  <si>
    <t>d&gt;1</t>
  </si>
  <si>
    <t>Średnio</t>
  </si>
  <si>
    <t>Współczynniki determinacji R^2</t>
  </si>
  <si>
    <t>Suma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</si>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</sst>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2" fontId="0" fillId="0" borderId="0" xfId="0" applyNumberFormat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0" xfId="0" applyNumberFormat="1" applyBorder="1" applyAlignme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'moc-20stat'!$A$1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'moc-20stat'!$A$2:$A$31</c:f>
              <c:numCache>
                <c:formatCode>0.00</c:formatCode>
                <c:ptCount val="30"/>
                <c:pt idx="0">
                  <c:v>112</c:v>
                </c:pt>
                <c:pt idx="1">
                  <c:v>37</c:v>
                </c:pt>
                <c:pt idx="2">
                  <c:v>32</c:v>
                </c:pt>
                <c:pt idx="3">
                  <c:v>25</c:v>
                </c:pt>
                <c:pt idx="4">
                  <c:v>29</c:v>
                </c:pt>
                <c:pt idx="5">
                  <c:v>44</c:v>
                </c:pt>
                <c:pt idx="6">
                  <c:v>29</c:v>
                </c:pt>
                <c:pt idx="7">
                  <c:v>25</c:v>
                </c:pt>
                <c:pt idx="8">
                  <c:v>29</c:v>
                </c:pt>
                <c:pt idx="9">
                  <c:v>15</c:v>
                </c:pt>
                <c:pt idx="10">
                  <c:v>35</c:v>
                </c:pt>
                <c:pt idx="11">
                  <c:v>30</c:v>
                </c:pt>
                <c:pt idx="12">
                  <c:v>28</c:v>
                </c:pt>
                <c:pt idx="13">
                  <c:v>16</c:v>
                </c:pt>
                <c:pt idx="14">
                  <c:v>15</c:v>
                </c:pt>
                <c:pt idx="15">
                  <c:v>30</c:v>
                </c:pt>
                <c:pt idx="16">
                  <c:v>57</c:v>
                </c:pt>
                <c:pt idx="17">
                  <c:v>8</c:v>
                </c:pt>
                <c:pt idx="18">
                  <c:v>62</c:v>
                </c:pt>
                <c:pt idx="19">
                  <c:v>55</c:v>
                </c:pt>
                <c:pt idx="20">
                  <c:v>95</c:v>
                </c:pt>
                <c:pt idx="21">
                  <c:v>71</c:v>
                </c:pt>
                <c:pt idx="22">
                  <c:v>14</c:v>
                </c:pt>
                <c:pt idx="23">
                  <c:v>43</c:v>
                </c:pt>
                <c:pt idx="24">
                  <c:v>54</c:v>
                </c:pt>
                <c:pt idx="25">
                  <c:v>69</c:v>
                </c:pt>
                <c:pt idx="26">
                  <c:v>59</c:v>
                </c:pt>
                <c:pt idx="27">
                  <c:v>55</c:v>
                </c:pt>
                <c:pt idx="28">
                  <c:v>51</c:v>
                </c:pt>
                <c:pt idx="29">
                  <c:v>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72920"/>
        <c:axId val="221973312"/>
      </c:barChart>
      <c:catAx>
        <c:axId val="2219729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3312"/>
        <c:crosses val="autoZero"/>
        <c:auto val="1"/>
        <c:lblAlgn val="ctr"/>
        <c:lblOffset val="100"/>
        <c:noMultiLvlLbl val="0"/>
      </c:catAx>
      <c:valAx>
        <c:axId val="2219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2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'moc-20stat'!$D$1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'moc-20stat'!$D$2:$D$31</c:f>
              <c:numCache>
                <c:formatCode>0.00</c:formatCode>
                <c:ptCount val="30"/>
                <c:pt idx="0">
                  <c:v>0.58001363460399002</c:v>
                </c:pt>
                <c:pt idx="1">
                  <c:v>5.4558577154717502</c:v>
                </c:pt>
                <c:pt idx="2">
                  <c:v>3.6444858635536002</c:v>
                </c:pt>
                <c:pt idx="3">
                  <c:v>1.5491933384829599</c:v>
                </c:pt>
                <c:pt idx="4">
                  <c:v>0.76007259181448406</c:v>
                </c:pt>
                <c:pt idx="5">
                  <c:v>2.9622895608333799</c:v>
                </c:pt>
                <c:pt idx="6">
                  <c:v>6.3355852865650704</c:v>
                </c:pt>
                <c:pt idx="7">
                  <c:v>5.8054916803330396</c:v>
                </c:pt>
                <c:pt idx="8">
                  <c:v>5.4042690660190997</c:v>
                </c:pt>
                <c:pt idx="9">
                  <c:v>6.5239763290719299</c:v>
                </c:pt>
                <c:pt idx="10">
                  <c:v>9.9670886994576797</c:v>
                </c:pt>
                <c:pt idx="11">
                  <c:v>1.3626704474300799</c:v>
                </c:pt>
                <c:pt idx="12">
                  <c:v>2.5508479760317702</c:v>
                </c:pt>
                <c:pt idx="13">
                  <c:v>1.70645533077147</c:v>
                </c:pt>
                <c:pt idx="14">
                  <c:v>4.6833036772489196</c:v>
                </c:pt>
                <c:pt idx="15">
                  <c:v>7.0649368952123899</c:v>
                </c:pt>
                <c:pt idx="16">
                  <c:v>8.4706959606917405</c:v>
                </c:pt>
                <c:pt idx="17">
                  <c:v>2.0630639076336399</c:v>
                </c:pt>
                <c:pt idx="18">
                  <c:v>2.0300166851372099</c:v>
                </c:pt>
                <c:pt idx="19">
                  <c:v>2.60080468980822</c:v>
                </c:pt>
                <c:pt idx="20">
                  <c:v>1.9069707981650801</c:v>
                </c:pt>
                <c:pt idx="21">
                  <c:v>2.0547779164434701</c:v>
                </c:pt>
                <c:pt idx="22">
                  <c:v>7.5032238185205102</c:v>
                </c:pt>
                <c:pt idx="23">
                  <c:v>2.21856835874196</c:v>
                </c:pt>
                <c:pt idx="24">
                  <c:v>2.9350086856799802</c:v>
                </c:pt>
                <c:pt idx="25">
                  <c:v>2.37283172832087</c:v>
                </c:pt>
                <c:pt idx="26">
                  <c:v>3.5609370930528801</c:v>
                </c:pt>
                <c:pt idx="27">
                  <c:v>1.4072845177973099</c:v>
                </c:pt>
                <c:pt idx="28">
                  <c:v>1.5963091443888799</c:v>
                </c:pt>
                <c:pt idx="29">
                  <c:v>1.3115287457404401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976056"/>
        <c:axId val="221975664"/>
      </c:barChart>
      <c:catAx>
        <c:axId val="2219760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5664"/>
        <c:crosses val="autoZero"/>
        <c:auto val="1"/>
        <c:lblAlgn val="ctr"/>
        <c:lblOffset val="100"/>
        <c:noMultiLvlLbl val="0"/>
      </c:catAx>
      <c:valAx>
        <c:axId val="2219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'moc-20stat'!$C$1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681707532672407"/>
                  <c:y val="-0.50048454317850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'moc-20stat'!$C$2:$C$31</c:f>
              <c:numCache>
                <c:formatCode>0.00</c:formatCode>
                <c:ptCount val="30"/>
                <c:pt idx="0">
                  <c:v>-74.053571428571402</c:v>
                </c:pt>
                <c:pt idx="1">
                  <c:v>-79.486486486486399</c:v>
                </c:pt>
                <c:pt idx="2">
                  <c:v>-83</c:v>
                </c:pt>
                <c:pt idx="3">
                  <c:v>-81.72</c:v>
                </c:pt>
                <c:pt idx="4">
                  <c:v>-82.275862068965495</c:v>
                </c:pt>
                <c:pt idx="5">
                  <c:v>-85.181818181818102</c:v>
                </c:pt>
                <c:pt idx="6">
                  <c:v>-91.344827586206804</c:v>
                </c:pt>
                <c:pt idx="7">
                  <c:v>-96.88</c:v>
                </c:pt>
                <c:pt idx="8">
                  <c:v>-91.620689655172399</c:v>
                </c:pt>
                <c:pt idx="9">
                  <c:v>-98</c:v>
                </c:pt>
                <c:pt idx="10">
                  <c:v>-88.085714285714204</c:v>
                </c:pt>
                <c:pt idx="11">
                  <c:v>-89.266666666666595</c:v>
                </c:pt>
                <c:pt idx="12">
                  <c:v>-91.464285714285694</c:v>
                </c:pt>
                <c:pt idx="13">
                  <c:v>-92</c:v>
                </c:pt>
                <c:pt idx="14">
                  <c:v>-96.2</c:v>
                </c:pt>
                <c:pt idx="15">
                  <c:v>-89.233333333333306</c:v>
                </c:pt>
                <c:pt idx="16">
                  <c:v>-97.578947368420998</c:v>
                </c:pt>
                <c:pt idx="17">
                  <c:v>-97.5</c:v>
                </c:pt>
                <c:pt idx="18">
                  <c:v>-96.225806451612897</c:v>
                </c:pt>
                <c:pt idx="19">
                  <c:v>-96.8363636363636</c:v>
                </c:pt>
                <c:pt idx="20">
                  <c:v>-95.3894736842105</c:v>
                </c:pt>
                <c:pt idx="21">
                  <c:v>-93.661971830985905</c:v>
                </c:pt>
                <c:pt idx="22">
                  <c:v>-100.928571428571</c:v>
                </c:pt>
                <c:pt idx="23">
                  <c:v>-99.441860465116207</c:v>
                </c:pt>
                <c:pt idx="24">
                  <c:v>-96.870370370370296</c:v>
                </c:pt>
                <c:pt idx="25">
                  <c:v>-94.782608695652101</c:v>
                </c:pt>
                <c:pt idx="26">
                  <c:v>-97.898305084745701</c:v>
                </c:pt>
                <c:pt idx="27">
                  <c:v>-97.763636363636294</c:v>
                </c:pt>
                <c:pt idx="28">
                  <c:v>-96.843137254901904</c:v>
                </c:pt>
                <c:pt idx="29">
                  <c:v>-96.029411764705799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'moc-20stat'!$F$1</c:f>
              <c:strCache>
                <c:ptCount val="1"/>
                <c:pt idx="0">
                  <c:v>RSSI po odsianiu outliers'ów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8584490410201316E-2"/>
                  <c:y val="-0.5062595777833246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-5,782ln(x) - 83,217</a:t>
                    </a:r>
                    <a:br>
                      <a:rPr lang="en-US" baseline="0"/>
                    </a:br>
                    <a:r>
                      <a:rPr lang="en-US" baseline="0"/>
                      <a:t>R² = 0,7937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'moc-20stat'!$F$2:$F$31</c:f>
              <c:numCache>
                <c:formatCode>0.00</c:formatCode>
                <c:ptCount val="30"/>
                <c:pt idx="0">
                  <c:v>-74</c:v>
                </c:pt>
                <c:pt idx="1">
                  <c:v>-79.486486486486484</c:v>
                </c:pt>
                <c:pt idx="2">
                  <c:v>-83.321428571428569</c:v>
                </c:pt>
                <c:pt idx="3">
                  <c:v>-81.590909090909093</c:v>
                </c:pt>
                <c:pt idx="4">
                  <c:v>-82.214285714285708</c:v>
                </c:pt>
                <c:pt idx="5">
                  <c:v>-85.224999999999994</c:v>
                </c:pt>
                <c:pt idx="6">
                  <c:v>-91.222222222222229</c:v>
                </c:pt>
                <c:pt idx="7">
                  <c:v>-97.090909090909093</c:v>
                </c:pt>
                <c:pt idx="8">
                  <c:v>-92.083333333333329</c:v>
                </c:pt>
                <c:pt idx="9">
                  <c:v>-98.214285714285708</c:v>
                </c:pt>
                <c:pt idx="10">
                  <c:v>-88.09375</c:v>
                </c:pt>
                <c:pt idx="11">
                  <c:v>-89.266666666666666</c:v>
                </c:pt>
                <c:pt idx="12">
                  <c:v>-91.370370370370367</c:v>
                </c:pt>
                <c:pt idx="13">
                  <c:v>-91.84615384615384</c:v>
                </c:pt>
                <c:pt idx="14">
                  <c:v>-96.642857142857139</c:v>
                </c:pt>
                <c:pt idx="15">
                  <c:v>-89.137931034482762</c:v>
                </c:pt>
                <c:pt idx="16">
                  <c:v>-97.75</c:v>
                </c:pt>
                <c:pt idx="17">
                  <c:v>-97.5</c:v>
                </c:pt>
                <c:pt idx="18">
                  <c:v>-96.072727272727278</c:v>
                </c:pt>
                <c:pt idx="19">
                  <c:v>-96.740740740740748</c:v>
                </c:pt>
                <c:pt idx="20">
                  <c:v>-95.295454545454547</c:v>
                </c:pt>
                <c:pt idx="21">
                  <c:v>-93.544117647058826</c:v>
                </c:pt>
                <c:pt idx="22">
                  <c:v>-100.91666666666667</c:v>
                </c:pt>
                <c:pt idx="23">
                  <c:v>-99.268292682926827</c:v>
                </c:pt>
                <c:pt idx="24">
                  <c:v>-96.882352941176464</c:v>
                </c:pt>
                <c:pt idx="25">
                  <c:v>-94.634920634920633</c:v>
                </c:pt>
                <c:pt idx="26">
                  <c:v>-98.075471698113205</c:v>
                </c:pt>
                <c:pt idx="27">
                  <c:v>-97.843137254901961</c:v>
                </c:pt>
                <c:pt idx="28">
                  <c:v>-96.9</c:v>
                </c:pt>
                <c:pt idx="29">
                  <c:v>-95.983050847457633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'moc-20stat'!$T$2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'moc-20stat'!$T$3:$T$33</c:f>
              <c:numCache>
                <c:formatCode>0.00</c:formatCode>
                <c:ptCount val="31"/>
                <c:pt idx="0">
                  <c:v>-74.300386461548683</c:v>
                </c:pt>
                <c:pt idx="1">
                  <c:v>-77.448405005043895</c:v>
                </c:pt>
                <c:pt idx="2">
                  <c:v>-79.94712789536139</c:v>
                </c:pt>
                <c:pt idx="3">
                  <c:v>-81.72</c:v>
                </c:pt>
                <c:pt idx="4">
                  <c:v>-84.218722890317494</c:v>
                </c:pt>
                <c:pt idx="5">
                  <c:v>-85.991594994956102</c:v>
                </c:pt>
                <c:pt idx="6">
                  <c:v>-87.366741433812706</c:v>
                </c:pt>
                <c:pt idx="7">
                  <c:v>-88.490317885273598</c:v>
                </c:pt>
                <c:pt idx="8">
                  <c:v>-89.440288239170542</c:v>
                </c:pt>
                <c:pt idx="9">
                  <c:v>-90.263189989912206</c:v>
                </c:pt>
                <c:pt idx="10">
                  <c:v>-90.989040775591093</c:v>
                </c:pt>
                <c:pt idx="11">
                  <c:v>-91.63833642876881</c:v>
                </c:pt>
                <c:pt idx="12">
                  <c:v>-92.225695792607866</c:v>
                </c:pt>
                <c:pt idx="13">
                  <c:v>-92.761912880229701</c:v>
                </c:pt>
                <c:pt idx="14">
                  <c:v>-93.255184784192153</c:v>
                </c:pt>
                <c:pt idx="15">
                  <c:v>-93.711883234126631</c:v>
                </c:pt>
                <c:pt idx="16">
                  <c:v>-94.137059319086305</c:v>
                </c:pt>
                <c:pt idx="17">
                  <c:v>-94.53478498486831</c:v>
                </c:pt>
                <c:pt idx="18">
                  <c:v>-94.908390819797887</c:v>
                </c:pt>
                <c:pt idx="19">
                  <c:v>-95.260635770547196</c:v>
                </c:pt>
                <c:pt idx="20">
                  <c:v>-95.593830910405842</c:v>
                </c:pt>
                <c:pt idx="21">
                  <c:v>-95.909931423724913</c:v>
                </c:pt>
                <c:pt idx="22">
                  <c:v>-96.210606124444126</c:v>
                </c:pt>
                <c:pt idx="23">
                  <c:v>-96.497290787563969</c:v>
                </c:pt>
                <c:pt idx="24">
                  <c:v>-96.771229615910869</c:v>
                </c:pt>
                <c:pt idx="25">
                  <c:v>-97.033507875185805</c:v>
                </c:pt>
                <c:pt idx="26">
                  <c:v>-97.285077862581517</c:v>
                </c:pt>
                <c:pt idx="27">
                  <c:v>-97.526779779148256</c:v>
                </c:pt>
                <c:pt idx="28">
                  <c:v>-97.759358660864692</c:v>
                </c:pt>
                <c:pt idx="29">
                  <c:v>-97.983478229082735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'moc-20stat'!$U$2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'moc-20stat'!$E$2:$E$31</c:f>
              <c:numCache>
                <c:formatCode>0.00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xVal>
          <c:yVal>
            <c:numRef>
              <c:f>'moc-20stat'!$U$3:$U$32</c:f>
              <c:numCache>
                <c:formatCode>0.00</c:formatCode>
                <c:ptCount val="30"/>
                <c:pt idx="0">
                  <c:v>-74.139735652413918</c:v>
                </c:pt>
                <c:pt idx="1">
                  <c:v>-77.301144536262314</c:v>
                </c:pt>
                <c:pt idx="2">
                  <c:v>-79.810495937653471</c:v>
                </c:pt>
                <c:pt idx="3">
                  <c:v>-81.590909090909093</c:v>
                </c:pt>
                <c:pt idx="4">
                  <c:v>-84.100260492300251</c:v>
                </c:pt>
                <c:pt idx="5">
                  <c:v>-85.880673645555873</c:v>
                </c:pt>
                <c:pt idx="6">
                  <c:v>-87.261669376148646</c:v>
                </c:pt>
                <c:pt idx="7">
                  <c:v>-88.390025046947031</c:v>
                </c:pt>
                <c:pt idx="8">
                  <c:v>-89.344036173218186</c:v>
                </c:pt>
                <c:pt idx="9">
                  <c:v>-90.170438200202653</c:v>
                </c:pt>
                <c:pt idx="10">
                  <c:v>-90.899376448338188</c:v>
                </c:pt>
                <c:pt idx="11">
                  <c:v>-91.551433930795412</c:v>
                </c:pt>
                <c:pt idx="12">
                  <c:v>-92.141291673116925</c:v>
                </c:pt>
                <c:pt idx="13">
                  <c:v>-92.679789601593797</c:v>
                </c:pt>
                <c:pt idx="14">
                  <c:v>-93.175159675751075</c:v>
                </c:pt>
                <c:pt idx="15">
                  <c:v>-93.633800727864966</c:v>
                </c:pt>
                <c:pt idx="16">
                  <c:v>-94.060785332186569</c:v>
                </c:pt>
                <c:pt idx="17">
                  <c:v>-94.460202754849419</c:v>
                </c:pt>
                <c:pt idx="18">
                  <c:v>-94.835397751093822</c:v>
                </c:pt>
                <c:pt idx="19">
                  <c:v>-95.189141002984954</c:v>
                </c:pt>
                <c:pt idx="20">
                  <c:v>-95.523753414141424</c:v>
                </c:pt>
                <c:pt idx="21">
                  <c:v>-95.841198485442192</c:v>
                </c:pt>
                <c:pt idx="22">
                  <c:v>-96.143152129256123</c:v>
                </c:pt>
                <c:pt idx="23">
                  <c:v>-96.43105622776369</c:v>
                </c:pt>
                <c:pt idx="24">
                  <c:v>-96.706160276104328</c:v>
                </c:pt>
                <c:pt idx="25">
                  <c:v>-96.969554156240577</c:v>
                </c:pt>
                <c:pt idx="26">
                  <c:v>-97.222194216034964</c:v>
                </c:pt>
                <c:pt idx="27">
                  <c:v>-97.464924230397855</c:v>
                </c:pt>
                <c:pt idx="28">
                  <c:v>-97.698492404376111</c:v>
                </c:pt>
                <c:pt idx="29">
                  <c:v>-97.923565282511746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974488"/>
        <c:axId val="221974096"/>
      </c:scatterChart>
      <c:valAx>
        <c:axId val="22197448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4096"/>
        <c:crosses val="autoZero"/>
        <c:crossBetween val="midCat"/>
      </c:valAx>
      <c:valAx>
        <c:axId val="22197409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97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102053</xdr:rowOff>
    </xdr:from>
    <xdr:to>
      <xdr:col>7</xdr:col>
      <xdr:colOff>766083</xdr:colOff>
      <xdr:row>61</xdr:row>
      <xdr:rowOff>140153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314324</xdr:colOff>
      <xdr:row>49</xdr:row>
      <xdr:rowOff>171450</xdr:rowOff>
    </xdr:from>
    <xdr:to>
      <xdr:col>8</xdr:col>
      <xdr:colOff>123825</xdr:colOff>
      <xdr:row>70</xdr:row>
      <xdr:rowOff>133351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532039</xdr:colOff>
      <xdr:row>44</xdr:row>
      <xdr:rowOff>17690</xdr:rowOff>
    </xdr:from>
    <xdr:to>
      <xdr:col>24</xdr:col>
      <xdr:colOff>608239</xdr:colOff>
      <xdr:row>78</xdr:row>
      <xdr:rowOff>151040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abSelected="1" zoomScale="70" zoomScaleNormal="70" workbookViewId="0">
      <selection activeCell="I29" sqref="I29"/>
    </sheetView>
  </sheetViews>
  <sheetFormatPr defaultRowHeight="15" x14ac:dyDescent="0.25"/>
  <cols>
    <col min="8" max="8" width="14.5703125" customWidth="1"/>
    <col min="9" max="9" width="17.5703125" customWidth="1"/>
    <col min="10" max="10" width="15.7109375" customWidth="1"/>
    <col min="11" max="11" width="12.140625" customWidth="1"/>
  </cols>
  <sheetData>
    <row r="1" spans="1:38" x14ac:dyDescent="0.25">
      <c r="A1" s="1" t="s">
        <v>2</v>
      </c>
      <c r="B1" s="1" t="s">
        <v>3</v>
      </c>
      <c r="C1" s="1" t="s">
        <v>5</v>
      </c>
      <c r="D1" s="1" t="s">
        <v>0</v>
      </c>
      <c r="E1" s="1" t="s">
        <v>1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/>
      <c r="L1" s="1"/>
      <c r="M1" s="1" t="s">
        <v>11</v>
      </c>
      <c r="N1" s="1" t="s">
        <v>12</v>
      </c>
      <c r="O1" s="1"/>
      <c r="P1" s="1"/>
      <c r="Q1" s="1"/>
      <c r="R1" s="1"/>
      <c r="S1" s="1"/>
      <c r="T1" s="2" t="s">
        <v>14</v>
      </c>
      <c r="U1" s="2"/>
      <c r="V1" s="1"/>
      <c r="W1" s="1"/>
      <c r="X1" s="1"/>
      <c r="Y1" s="2" t="s">
        <v>4</v>
      </c>
      <c r="Z1" s="2"/>
      <c r="AA1" s="1"/>
      <c r="AB1" s="1"/>
      <c r="AC1" s="1"/>
      <c r="AE1" t="s">
        <v>26</v>
      </c>
    </row>
    <row r="2" spans="1:38" x14ac:dyDescent="0.25">
      <c r="A2" s="1">
        <v>112</v>
      </c>
      <c r="B2" s="1">
        <v>-20</v>
      </c>
      <c r="C2" s="1">
        <v>-74.053571428571402</v>
      </c>
      <c r="D2" s="1">
        <v>0.58001363460399002</v>
      </c>
      <c r="E2" s="1">
        <v>0.3</v>
      </c>
      <c r="F2" s="1">
        <v>-74</v>
      </c>
      <c r="G2" s="6">
        <v>-81.72</v>
      </c>
      <c r="H2" s="7">
        <v>-81.590909090909093</v>
      </c>
      <c r="I2" s="7">
        <v>-83.165000000000006</v>
      </c>
      <c r="J2" s="8">
        <v>-83.216999999999999</v>
      </c>
      <c r="K2" s="1"/>
      <c r="L2" s="1"/>
      <c r="M2" s="1">
        <f>-(C2-$G$2)/(10*LOG10(E2))</f>
        <v>1.466196253075519</v>
      </c>
      <c r="N2" s="1">
        <f>-(F2-$H$2)/(10*LOG10(E2))</f>
        <v>1.4517532333121101</v>
      </c>
      <c r="S2" s="1"/>
      <c r="T2" s="1" t="s">
        <v>15</v>
      </c>
      <c r="U2" s="1" t="s">
        <v>12</v>
      </c>
      <c r="V2" s="1" t="s">
        <v>16</v>
      </c>
      <c r="W2" s="1" t="s">
        <v>13</v>
      </c>
      <c r="X2" s="1"/>
      <c r="Y2" s="1" t="s">
        <v>11</v>
      </c>
      <c r="Z2" s="1" t="s">
        <v>12</v>
      </c>
      <c r="AA2" s="1" t="s">
        <v>16</v>
      </c>
      <c r="AB2" s="1" t="s">
        <v>13</v>
      </c>
      <c r="AC2" s="1"/>
      <c r="AE2" s="1" t="s">
        <v>11</v>
      </c>
      <c r="AG2" s="1" t="s">
        <v>12</v>
      </c>
      <c r="AI2" t="s">
        <v>16</v>
      </c>
      <c r="AK2" t="s">
        <v>13</v>
      </c>
    </row>
    <row r="3" spans="1:38" x14ac:dyDescent="0.25">
      <c r="A3" s="1">
        <v>37</v>
      </c>
      <c r="B3" s="1">
        <v>-20</v>
      </c>
      <c r="C3" s="1">
        <v>-79.486486486486399</v>
      </c>
      <c r="D3" s="1">
        <v>5.4558577154717502</v>
      </c>
      <c r="E3" s="1">
        <v>0.5</v>
      </c>
      <c r="F3" s="1">
        <v>-79.486486486486484</v>
      </c>
      <c r="G3" s="1"/>
      <c r="H3" s="1"/>
      <c r="I3" s="1"/>
      <c r="J3" s="1"/>
      <c r="K3" s="1"/>
      <c r="L3" s="1"/>
      <c r="M3" s="1">
        <f>-(C3-$G$2)/(10*LOG10(E3))</f>
        <v>0.74195712908514122</v>
      </c>
      <c r="N3" s="1">
        <f>-(F3-$H$2)/(10*LOG10(E3))</f>
        <v>0.69907405731474992</v>
      </c>
      <c r="O3" s="1"/>
      <c r="P3" s="1"/>
      <c r="Q3" s="1"/>
      <c r="R3" s="1"/>
      <c r="S3" s="1"/>
      <c r="T3" s="1">
        <f>-(10*$M$33*LOG10($E2)-$G$2)</f>
        <v>-74.300386461548683</v>
      </c>
      <c r="U3" s="1">
        <f>-(10*$N$33*LOG10($E2)-$H$2)</f>
        <v>-74.139735652413918</v>
      </c>
      <c r="V3" s="1">
        <f>-(10*$O$33*LOG10($E2)-$I$2)</f>
        <v>-76.179549789282859</v>
      </c>
      <c r="W3" s="1">
        <f>-(10*$P$33*LOG10($E2)-$J$2)</f>
        <v>-76.255629245369434</v>
      </c>
      <c r="X3" s="1"/>
      <c r="Y3" s="1">
        <f t="shared" ref="Y3:Y32" si="0">ABS(T3-$C2)*ABS(T3-$C2)</f>
        <v>6.0917660503576374E-2</v>
      </c>
      <c r="Z3" s="1">
        <f t="shared" ref="Z3:Z32" si="1">ABS(U3-$F2)*ABS(U3-$F2)</f>
        <v>1.9526052555543415E-2</v>
      </c>
      <c r="AA3" s="1">
        <f>ABS(V3-$C2)*ABS(V3-$C2)</f>
        <v>4.5197839902133738</v>
      </c>
      <c r="AB3" s="1">
        <f t="shared" ref="AB3:AB32" si="2">ABS(W3-$F2)*ABS(W3-$F2)</f>
        <v>5.0878632925658822</v>
      </c>
      <c r="AC3" s="1"/>
      <c r="AE3" s="1">
        <f t="shared" ref="AE3:AE31" si="3">POWER(T3-$C$32,2)</f>
        <v>322.26488041788156</v>
      </c>
      <c r="AF3" s="1">
        <f>POWER($C2-$C$32,2)</f>
        <v>331.18731546030619</v>
      </c>
      <c r="AG3" s="1">
        <f>POWER(U3-$F$32,2)</f>
        <v>328.8437121522407</v>
      </c>
      <c r="AH3" s="1">
        <f>POWER($F2-$F$32,2)</f>
        <v>333.93118437895583</v>
      </c>
      <c r="AI3" s="1">
        <f>POWER(V3-$C$32,2)</f>
        <v>258.3276415516886</v>
      </c>
      <c r="AJ3" s="1">
        <f>POWER($C2-$C$32,2)</f>
        <v>331.18731546030619</v>
      </c>
      <c r="AK3" s="1">
        <f>POWER(W3-$F$32,2)</f>
        <v>256.58128411028144</v>
      </c>
      <c r="AL3" s="1">
        <f>POWER($F2-$F$32,2)</f>
        <v>333.93118437895583</v>
      </c>
    </row>
    <row r="4" spans="1:38" x14ac:dyDescent="0.25">
      <c r="A4" s="1">
        <v>32</v>
      </c>
      <c r="B4" s="1">
        <v>-20</v>
      </c>
      <c r="C4" s="1">
        <v>-83</v>
      </c>
      <c r="D4" s="1">
        <v>3.6444858635536002</v>
      </c>
      <c r="E4" s="1">
        <v>0.75</v>
      </c>
      <c r="F4" s="1">
        <v>-83.321428571428569</v>
      </c>
      <c r="G4" s="1"/>
      <c r="H4" s="1"/>
      <c r="I4" s="1"/>
      <c r="J4" s="1"/>
      <c r="K4" s="1"/>
      <c r="L4" s="1"/>
      <c r="M4" s="1">
        <f>-(C4-$G$2)/(10*LOG10(E4))</f>
        <v>-1.0245021157953409</v>
      </c>
      <c r="N4" s="1">
        <f>-(F4-$H$2)/(10*LOG10(E4))</f>
        <v>-1.385094429075981</v>
      </c>
      <c r="O4" s="1"/>
      <c r="P4" s="1"/>
      <c r="Q4" s="1"/>
      <c r="R4" s="1"/>
      <c r="S4" s="1"/>
      <c r="T4" s="1">
        <f>-(10*$M$33*LOG10($E3)-$G$2)</f>
        <v>-77.448405005043895</v>
      </c>
      <c r="U4" s="1">
        <f>-(10*$N$33*LOG10($E3)-$H$2)</f>
        <v>-77.301144536262314</v>
      </c>
      <c r="V4" s="1">
        <f>-(10*$O$33*LOG10($E3)-$I$2)</f>
        <v>-79.143360058380807</v>
      </c>
      <c r="W4" s="1">
        <f>-(10*$P$33*LOG10($E3)-$J$2)</f>
        <v>-79.209223001992029</v>
      </c>
      <c r="X4" s="1"/>
      <c r="Y4" s="1">
        <f t="shared" si="0"/>
        <v>4.1537761249988705</v>
      </c>
      <c r="Z4" s="1">
        <f t="shared" si="1"/>
        <v>4.7757194394095812</v>
      </c>
      <c r="AA4" s="1">
        <f t="shared" ref="AA4:AA32" si="4">ABS(V4-$C3)*ABS(V4-$C3)</f>
        <v>0.11773574566450178</v>
      </c>
      <c r="AB4" s="1">
        <f t="shared" si="2"/>
        <v>7.6875039834006786E-2</v>
      </c>
      <c r="AC4" s="1"/>
      <c r="AE4" s="1">
        <f t="shared" si="3"/>
        <v>219.15009589067012</v>
      </c>
      <c r="AF4" s="1">
        <f t="shared" ref="AF4:AF32" si="5">POWER($C3-$C$32,2)</f>
        <v>162.96150096176098</v>
      </c>
      <c r="AG4" s="1">
        <f t="shared" ref="AG4:AG32" si="6">POWER(U4-$F$32,2)</f>
        <v>224.17993472356795</v>
      </c>
      <c r="AH4" s="1">
        <f t="shared" ref="AH4:AH32" si="7">POWER($F3-$F$32,2)</f>
        <v>163.51497958867583</v>
      </c>
      <c r="AI4" s="1">
        <f t="shared" ref="AI4:AI32" si="8">POWER(V4-$C$32,2)</f>
        <v>171.83969190800482</v>
      </c>
      <c r="AJ4" s="1">
        <f t="shared" ref="AJ4:AJ32" si="9">POWER($C3-$C$32,2)</f>
        <v>162.96150096176098</v>
      </c>
      <c r="AK4" s="1">
        <f t="shared" ref="AK4:AK32" si="10">POWER(W4-$F$32,2)</f>
        <v>170.68275600120887</v>
      </c>
      <c r="AL4" s="1">
        <f t="shared" ref="AL4:AL32" si="11">POWER($F3-$F$32,2)</f>
        <v>163.51497958867583</v>
      </c>
    </row>
    <row r="5" spans="1:38" x14ac:dyDescent="0.25">
      <c r="A5" s="1">
        <v>25</v>
      </c>
      <c r="B5" s="1">
        <v>-20</v>
      </c>
      <c r="C5" s="1">
        <v>-81.72</v>
      </c>
      <c r="D5" s="1">
        <v>1.5491933384829599</v>
      </c>
      <c r="E5" s="1">
        <v>1</v>
      </c>
      <c r="F5" s="1">
        <v>-81.590909090909093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>-(10*$M$33*LOG10($E4)-$G$2)</f>
        <v>-79.94712789536139</v>
      </c>
      <c r="U5" s="1">
        <f>-(10*$N$33*LOG10($E4)-$H$2)</f>
        <v>-79.810495937653471</v>
      </c>
      <c r="V5" s="1">
        <f>-(10*$O$33*LOG10($E4)-$I$2)</f>
        <v>-81.495868615630457</v>
      </c>
      <c r="W5" s="1">
        <f>-(10*$P$33*LOG10($E4)-$J$2)</f>
        <v>-81.553622257079496</v>
      </c>
      <c r="X5" s="1"/>
      <c r="Y5" s="1">
        <f t="shared" si="0"/>
        <v>9.3200280872805727</v>
      </c>
      <c r="Z5" s="1">
        <f t="shared" si="1"/>
        <v>12.32664795890695</v>
      </c>
      <c r="AA5" s="1">
        <f t="shared" si="4"/>
        <v>2.262411221445439</v>
      </c>
      <c r="AB5" s="1">
        <f t="shared" si="2"/>
        <v>3.1251391650524543</v>
      </c>
      <c r="AC5" s="1"/>
      <c r="AE5" s="1">
        <f t="shared" si="3"/>
        <v>151.41292897644846</v>
      </c>
      <c r="AF5" s="1">
        <f t="shared" si="5"/>
        <v>85.601798392032293</v>
      </c>
      <c r="AG5" s="1">
        <f t="shared" si="6"/>
        <v>155.33355116671783</v>
      </c>
      <c r="AH5" s="1">
        <f t="shared" si="7"/>
        <v>80.14466904235347</v>
      </c>
      <c r="AI5" s="1">
        <f t="shared" si="8"/>
        <v>115.6970297550332</v>
      </c>
      <c r="AJ5" s="1">
        <f t="shared" si="9"/>
        <v>85.601798392032293</v>
      </c>
      <c r="AK5" s="1">
        <f t="shared" si="10"/>
        <v>114.92186937848456</v>
      </c>
      <c r="AL5" s="1">
        <f t="shared" si="11"/>
        <v>80.14466904235347</v>
      </c>
    </row>
    <row r="6" spans="1:38" x14ac:dyDescent="0.25">
      <c r="A6" s="1">
        <v>29</v>
      </c>
      <c r="B6" s="1">
        <v>-20</v>
      </c>
      <c r="C6" s="1">
        <v>-82.275862068965495</v>
      </c>
      <c r="D6" s="1">
        <v>0.76007259181448406</v>
      </c>
      <c r="E6" s="1">
        <v>1.5</v>
      </c>
      <c r="F6" s="1">
        <v>-82.214285714285708</v>
      </c>
      <c r="G6" s="1"/>
      <c r="H6" s="1" t="s">
        <v>17</v>
      </c>
      <c r="I6" s="1"/>
      <c r="J6" s="1"/>
      <c r="K6" s="1"/>
      <c r="L6" s="1"/>
      <c r="M6" s="1">
        <f t="shared" ref="M6:M31" si="12">-(C6-$G$2)/(10*LOG10(E6))</f>
        <v>0.31566704216120606</v>
      </c>
      <c r="N6" s="1">
        <f t="shared" ref="N6:N31" si="13">-(F6-$H$2)/(10*LOG10(E6))</f>
        <v>0.3540077041413503</v>
      </c>
      <c r="O6" s="1"/>
      <c r="P6" s="1"/>
      <c r="Q6" s="1"/>
      <c r="R6" s="1"/>
      <c r="S6" s="1"/>
      <c r="T6" s="1">
        <f>-(10*$M$33*LOG10($E5)-$G$2)</f>
        <v>-81.72</v>
      </c>
      <c r="U6" s="1">
        <f>-(10*$N$33*LOG10($E5)-$H$2)</f>
        <v>-81.590909090909093</v>
      </c>
      <c r="V6" s="1">
        <f>-(10*$O$33*LOG10($E5)-$I$2)</f>
        <v>-83.165000000000006</v>
      </c>
      <c r="W6" s="1">
        <f>-(10*$P$33*LOG10($E5)-$J$2)</f>
        <v>-83.216999999999999</v>
      </c>
      <c r="X6" s="1"/>
      <c r="Y6" s="1">
        <f t="shared" si="0"/>
        <v>0</v>
      </c>
      <c r="Z6" s="1">
        <f t="shared" si="1"/>
        <v>0</v>
      </c>
      <c r="AA6" s="1">
        <f t="shared" si="4"/>
        <v>2.0880250000000213</v>
      </c>
      <c r="AB6" s="1">
        <f t="shared" si="2"/>
        <v>2.6441716446280865</v>
      </c>
      <c r="AC6" s="1"/>
      <c r="AE6" s="1">
        <f t="shared" si="3"/>
        <v>110.92563581552152</v>
      </c>
      <c r="AF6" s="1">
        <f t="shared" si="5"/>
        <v>110.92563581552152</v>
      </c>
      <c r="AG6" s="1">
        <f t="shared" si="6"/>
        <v>114.12381790188239</v>
      </c>
      <c r="AH6" s="1">
        <f t="shared" si="7"/>
        <v>114.12381790188239</v>
      </c>
      <c r="AI6" s="1">
        <f t="shared" si="8"/>
        <v>82.575822474160518</v>
      </c>
      <c r="AJ6" s="1">
        <f t="shared" si="9"/>
        <v>110.92563581552152</v>
      </c>
      <c r="AK6" s="1">
        <f t="shared" si="10"/>
        <v>82.025337760968441</v>
      </c>
      <c r="AL6" s="1">
        <f t="shared" si="11"/>
        <v>114.12381790188239</v>
      </c>
    </row>
    <row r="7" spans="1:38" x14ac:dyDescent="0.25">
      <c r="A7" s="1">
        <v>44</v>
      </c>
      <c r="B7" s="1">
        <v>-20</v>
      </c>
      <c r="C7" s="1">
        <v>-85.181818181818102</v>
      </c>
      <c r="D7" s="1">
        <v>2.9622895608333799</v>
      </c>
      <c r="E7" s="1">
        <v>2</v>
      </c>
      <c r="F7" s="1">
        <v>-85.224999999999994</v>
      </c>
      <c r="G7" s="1"/>
      <c r="H7" s="1">
        <v>2.3025850929999998</v>
      </c>
      <c r="I7" s="1"/>
      <c r="J7" s="1"/>
      <c r="K7" s="1"/>
      <c r="L7" s="1"/>
      <c r="M7" s="1">
        <f t="shared" si="12"/>
        <v>1.1499911077573441</v>
      </c>
      <c r="N7" s="1">
        <f t="shared" si="13"/>
        <v>1.2072188690283818</v>
      </c>
      <c r="O7" s="1"/>
      <c r="P7" s="1"/>
      <c r="Q7" s="1"/>
      <c r="R7" s="1"/>
      <c r="S7" s="1"/>
      <c r="T7" s="1">
        <f>-(10*$M$33*LOG10($E6)-$G$2)</f>
        <v>-84.218722890317494</v>
      </c>
      <c r="U7" s="1">
        <f>-(10*$N$33*LOG10($E6)-$H$2)</f>
        <v>-84.100260492300251</v>
      </c>
      <c r="V7" s="1">
        <f>-(10*$O$33*LOG10($E6)-$I$2)</f>
        <v>-85.517508557249656</v>
      </c>
      <c r="W7" s="1">
        <f>-(10*$P$33*LOG10($E6)-$J$2)</f>
        <v>-85.561399255087466</v>
      </c>
      <c r="X7" s="1"/>
      <c r="Y7" s="1">
        <f t="shared" si="0"/>
        <v>3.7747081711445656</v>
      </c>
      <c r="Z7" s="1">
        <f t="shared" si="1"/>
        <v>3.5569008633070034</v>
      </c>
      <c r="AA7" s="1">
        <f t="shared" si="4"/>
        <v>10.508271955005032</v>
      </c>
      <c r="AB7" s="1">
        <f t="shared" si="2"/>
        <v>11.203169055018478</v>
      </c>
      <c r="AC7" s="1"/>
      <c r="AE7" s="1">
        <f t="shared" si="3"/>
        <v>64.535533285424791</v>
      </c>
      <c r="AF7" s="1">
        <f t="shared" si="5"/>
        <v>99.525801987923913</v>
      </c>
      <c r="AG7" s="1">
        <f t="shared" si="6"/>
        <v>66.806487738714267</v>
      </c>
      <c r="AH7" s="1">
        <f t="shared" si="7"/>
        <v>101.19350724677135</v>
      </c>
      <c r="AI7" s="1">
        <f t="shared" si="8"/>
        <v>45.355045074861202</v>
      </c>
      <c r="AJ7" s="1">
        <f t="shared" si="9"/>
        <v>99.525801987923913</v>
      </c>
      <c r="AK7" s="1">
        <f t="shared" si="10"/>
        <v>45.056109955617273</v>
      </c>
      <c r="AL7" s="1">
        <f t="shared" si="11"/>
        <v>101.19350724677135</v>
      </c>
    </row>
    <row r="8" spans="1:38" x14ac:dyDescent="0.25">
      <c r="A8" s="1">
        <v>29</v>
      </c>
      <c r="B8" s="1">
        <v>-20</v>
      </c>
      <c r="C8" s="1">
        <v>-91.344827586206804</v>
      </c>
      <c r="D8" s="1">
        <v>6.3355852865650704</v>
      </c>
      <c r="E8" s="1">
        <v>2.5</v>
      </c>
      <c r="F8" s="1">
        <v>-91.222222222222229</v>
      </c>
      <c r="G8" s="1"/>
      <c r="H8" s="1"/>
      <c r="I8" s="1"/>
      <c r="J8" s="1"/>
      <c r="K8" s="1"/>
      <c r="L8" s="1"/>
      <c r="M8" s="1">
        <f t="shared" si="12"/>
        <v>2.4186629583503656</v>
      </c>
      <c r="N8" s="1">
        <f t="shared" si="13"/>
        <v>2.4202927379565864</v>
      </c>
      <c r="O8" s="1"/>
      <c r="P8" s="1"/>
      <c r="Q8" s="1"/>
      <c r="R8" s="1"/>
      <c r="S8" s="1"/>
      <c r="T8" s="1">
        <f>-(10*$M$33*LOG10($E7)-$G$2)</f>
        <v>-85.991594994956102</v>
      </c>
      <c r="U8" s="1">
        <f>-(10*$N$33*LOG10($E7)-$H$2)</f>
        <v>-85.880673645555873</v>
      </c>
      <c r="V8" s="1">
        <f>-(10*$O$33*LOG10($E7)-$I$2)</f>
        <v>-87.186639941619205</v>
      </c>
      <c r="W8" s="1">
        <f>-(10*$P$33*LOG10($E7)-$J$2)</f>
        <v>-87.224776998007968</v>
      </c>
      <c r="X8" s="1"/>
      <c r="Y8" s="1">
        <f t="shared" si="0"/>
        <v>0.65573848709593663</v>
      </c>
      <c r="Z8" s="1">
        <f t="shared" si="1"/>
        <v>0.42990792947653667</v>
      </c>
      <c r="AA8" s="1">
        <f t="shared" si="4"/>
        <v>4.0193102885719938</v>
      </c>
      <c r="AB8" s="1">
        <f t="shared" si="2"/>
        <v>3.9991080417617839</v>
      </c>
      <c r="AC8" s="1"/>
      <c r="AE8" s="1">
        <f t="shared" si="3"/>
        <v>39.194223342240988</v>
      </c>
      <c r="AF8" s="1">
        <f t="shared" si="5"/>
        <v>49.989224271416496</v>
      </c>
      <c r="AG8" s="1">
        <f t="shared" si="6"/>
        <v>40.871860948804589</v>
      </c>
      <c r="AH8" s="1">
        <f t="shared" si="7"/>
        <v>49.685356920248239</v>
      </c>
      <c r="AI8" s="1">
        <f t="shared" si="8"/>
        <v>25.659128680369978</v>
      </c>
      <c r="AJ8" s="1">
        <f t="shared" si="9"/>
        <v>49.989224271416496</v>
      </c>
      <c r="AK8" s="1">
        <f t="shared" si="10"/>
        <v>25.492472452251569</v>
      </c>
      <c r="AL8" s="1">
        <f t="shared" si="11"/>
        <v>49.685356920248239</v>
      </c>
    </row>
    <row r="9" spans="1:38" x14ac:dyDescent="0.25">
      <c r="A9" s="1">
        <v>25</v>
      </c>
      <c r="B9" s="1">
        <v>-20</v>
      </c>
      <c r="C9" s="1">
        <v>-96.88</v>
      </c>
      <c r="D9" s="1">
        <v>5.8054916803330396</v>
      </c>
      <c r="E9" s="1">
        <v>3</v>
      </c>
      <c r="F9" s="1">
        <v>-97.090909090909093</v>
      </c>
      <c r="G9" s="1"/>
      <c r="H9" s="1"/>
      <c r="I9" s="1"/>
      <c r="J9" s="1"/>
      <c r="K9" s="1"/>
      <c r="L9" s="1"/>
      <c r="M9" s="1">
        <f t="shared" si="12"/>
        <v>3.1773893638227064</v>
      </c>
      <c r="N9" s="1">
        <f t="shared" si="13"/>
        <v>3.2486500751485461</v>
      </c>
      <c r="O9" s="1"/>
      <c r="P9" s="1"/>
      <c r="Q9" s="1"/>
      <c r="R9" s="1"/>
      <c r="S9" s="1"/>
      <c r="T9" s="1">
        <f>-(10*$M$33*LOG10($E8)-$G$2)</f>
        <v>-87.366741433812706</v>
      </c>
      <c r="U9" s="1">
        <f>-(10*$N$33*LOG10($E8)-$H$2)</f>
        <v>-87.261669376148646</v>
      </c>
      <c r="V9" s="1">
        <f>-(10*$O$33*LOG10($E8)-$I$2)</f>
        <v>-88.481318826347604</v>
      </c>
      <c r="W9" s="1">
        <f>-(10*$P$33*LOG10($E8)-$J$2)</f>
        <v>-88.514993011710061</v>
      </c>
      <c r="X9" s="1"/>
      <c r="Y9" s="1">
        <f t="shared" si="0"/>
        <v>15.825169435869682</v>
      </c>
      <c r="Z9" s="1">
        <f t="shared" si="1"/>
        <v>15.685978846541555</v>
      </c>
      <c r="AA9" s="1">
        <f t="shared" si="4"/>
        <v>8.1996824177903775</v>
      </c>
      <c r="AB9" s="1">
        <f t="shared" si="2"/>
        <v>7.3290899982503346</v>
      </c>
      <c r="AC9" s="1"/>
      <c r="AE9" s="1">
        <f t="shared" si="3"/>
        <v>23.866962754989903</v>
      </c>
      <c r="AF9" s="1">
        <f t="shared" si="5"/>
        <v>0.82318677077872193</v>
      </c>
      <c r="AG9" s="1">
        <f t="shared" si="6"/>
        <v>25.12129374326005</v>
      </c>
      <c r="AH9" s="1">
        <f t="shared" si="7"/>
        <v>1.1057823278714436</v>
      </c>
      <c r="AI9" s="1">
        <f t="shared" si="8"/>
        <v>14.218971609003834</v>
      </c>
      <c r="AJ9" s="1">
        <f t="shared" si="9"/>
        <v>0.82318677077872193</v>
      </c>
      <c r="AK9" s="1">
        <f t="shared" si="10"/>
        <v>14.128510249082657</v>
      </c>
      <c r="AL9" s="1">
        <f t="shared" si="11"/>
        <v>1.1057823278714436</v>
      </c>
    </row>
    <row r="10" spans="1:38" x14ac:dyDescent="0.25">
      <c r="A10" s="1">
        <v>29</v>
      </c>
      <c r="B10" s="1">
        <v>-20</v>
      </c>
      <c r="C10" s="1">
        <v>-91.620689655172399</v>
      </c>
      <c r="D10" s="1">
        <v>5.4042690660190997</v>
      </c>
      <c r="E10" s="1">
        <v>3.5</v>
      </c>
      <c r="F10" s="1">
        <v>-92.083333333333329</v>
      </c>
      <c r="G10" s="1"/>
      <c r="H10" s="1"/>
      <c r="I10" s="1"/>
      <c r="J10" s="1"/>
      <c r="K10" s="1"/>
      <c r="L10" s="1"/>
      <c r="M10" s="1">
        <f t="shared" si="12"/>
        <v>1.8197520986544564</v>
      </c>
      <c r="N10" s="1">
        <f t="shared" si="13"/>
        <v>1.9285132349491789</v>
      </c>
      <c r="O10" s="1"/>
      <c r="P10" s="1"/>
      <c r="Q10" s="1"/>
      <c r="R10" s="1"/>
      <c r="S10" s="1"/>
      <c r="T10" s="1">
        <f>-(10*$M$33*LOG10($E9)-$G$2)</f>
        <v>-88.490317885273598</v>
      </c>
      <c r="U10" s="1">
        <f>-(10*$N$33*LOG10($E9)-$H$2)</f>
        <v>-88.390025046947031</v>
      </c>
      <c r="V10" s="1">
        <f>-(10*$O$33*LOG10($E9)-$I$2)</f>
        <v>-89.539148498868855</v>
      </c>
      <c r="W10" s="1">
        <f>-(10*$P$33*LOG10($E9)-$J$2)</f>
        <v>-89.569176253095435</v>
      </c>
      <c r="X10" s="1"/>
      <c r="Y10" s="1">
        <f t="shared" si="0"/>
        <v>70.38676598616</v>
      </c>
      <c r="Z10" s="1">
        <f t="shared" si="1"/>
        <v>75.705383146473622</v>
      </c>
      <c r="AA10" s="1">
        <f t="shared" si="4"/>
        <v>53.888100761659324</v>
      </c>
      <c r="AB10" s="1">
        <f t="shared" si="2"/>
        <v>56.576464883444309</v>
      </c>
      <c r="AC10" s="1"/>
      <c r="AE10" s="1">
        <f t="shared" si="3"/>
        <v>14.151185196269184</v>
      </c>
      <c r="AF10" s="1">
        <f t="shared" si="5"/>
        <v>21.417236331071212</v>
      </c>
      <c r="AG10" s="1">
        <f t="shared" si="6"/>
        <v>15.083584179318494</v>
      </c>
      <c r="AH10" s="1">
        <f t="shared" si="7"/>
        <v>23.204693429643921</v>
      </c>
      <c r="AI10" s="1">
        <f t="shared" si="8"/>
        <v>7.360236034742953</v>
      </c>
      <c r="AJ10" s="1">
        <f t="shared" si="9"/>
        <v>21.417236331071212</v>
      </c>
      <c r="AK10" s="1">
        <f t="shared" si="10"/>
        <v>7.3149034642735264</v>
      </c>
      <c r="AL10" s="1">
        <f t="shared" si="11"/>
        <v>23.204693429643921</v>
      </c>
    </row>
    <row r="11" spans="1:38" x14ac:dyDescent="0.25">
      <c r="A11" s="1">
        <v>15</v>
      </c>
      <c r="B11" s="1">
        <v>-20</v>
      </c>
      <c r="C11" s="1">
        <v>-98</v>
      </c>
      <c r="D11" s="1">
        <v>6.5239763290719299</v>
      </c>
      <c r="E11" s="1">
        <v>4</v>
      </c>
      <c r="F11" s="1">
        <v>-98.214285714285708</v>
      </c>
      <c r="G11" s="1"/>
      <c r="H11" s="1"/>
      <c r="I11" s="1"/>
      <c r="J11" s="1"/>
      <c r="K11" s="1"/>
      <c r="L11" s="1"/>
      <c r="M11" s="1">
        <f t="shared" si="12"/>
        <v>2.704049469238313</v>
      </c>
      <c r="N11" s="1">
        <f t="shared" si="13"/>
        <v>2.7610830918544296</v>
      </c>
      <c r="O11" s="1"/>
      <c r="P11" s="1"/>
      <c r="Q11" s="1"/>
      <c r="R11" s="1"/>
      <c r="S11" s="1"/>
      <c r="T11" s="1">
        <f>-(10*$M$33*LOG10($E10)-$G$2)</f>
        <v>-89.440288239170542</v>
      </c>
      <c r="U11" s="1">
        <f>-(10*$N$33*LOG10($E10)-$H$2)</f>
        <v>-89.344036173218186</v>
      </c>
      <c r="V11" s="1">
        <f>-(10*$O$33*LOG10($E10)-$I$2)</f>
        <v>-90.433530743228928</v>
      </c>
      <c r="W11" s="1">
        <f>-(10*$P$33*LOG10($E10)-$J$2)</f>
        <v>-90.460475483858943</v>
      </c>
      <c r="X11" s="1"/>
      <c r="Y11" s="1">
        <f t="shared" si="0"/>
        <v>4.754150334902902</v>
      </c>
      <c r="Z11" s="1">
        <f t="shared" si="1"/>
        <v>7.5037489314148873</v>
      </c>
      <c r="AA11" s="1">
        <f t="shared" si="4"/>
        <v>1.4093462822068041</v>
      </c>
      <c r="AB11" s="1">
        <f t="shared" si="2"/>
        <v>2.6336675996006278</v>
      </c>
      <c r="AC11" s="1"/>
      <c r="AE11" s="1">
        <f t="shared" si="3"/>
        <v>7.9064203096093371</v>
      </c>
      <c r="AF11" s="1">
        <f t="shared" si="5"/>
        <v>0.3987093236829522</v>
      </c>
      <c r="AG11" s="1">
        <f t="shared" si="6"/>
        <v>8.5834227614588396</v>
      </c>
      <c r="AH11" s="1">
        <f t="shared" si="7"/>
        <v>3.6271484576500215E-2</v>
      </c>
      <c r="AI11" s="1">
        <f t="shared" si="8"/>
        <v>3.3072814101150678</v>
      </c>
      <c r="AJ11" s="1">
        <f t="shared" si="9"/>
        <v>0.3987093236829522</v>
      </c>
      <c r="AK11" s="1">
        <f t="shared" si="10"/>
        <v>3.2880880426605752</v>
      </c>
      <c r="AL11" s="1">
        <f t="shared" si="11"/>
        <v>3.6271484576500215E-2</v>
      </c>
    </row>
    <row r="12" spans="1:38" x14ac:dyDescent="0.25">
      <c r="A12" s="1">
        <v>35</v>
      </c>
      <c r="B12" s="1">
        <v>-20</v>
      </c>
      <c r="C12" s="1">
        <v>-88.085714285714204</v>
      </c>
      <c r="D12" s="1">
        <v>9.9670886994576797</v>
      </c>
      <c r="E12" s="1">
        <v>4.5</v>
      </c>
      <c r="F12" s="1">
        <v>-88.09375</v>
      </c>
      <c r="G12" s="1"/>
      <c r="H12" s="1"/>
      <c r="I12" s="1"/>
      <c r="J12" s="1"/>
      <c r="K12" s="1"/>
      <c r="L12" s="1"/>
      <c r="M12" s="1">
        <f t="shared" si="12"/>
        <v>0.97452424003982485</v>
      </c>
      <c r="N12" s="1">
        <f t="shared" si="13"/>
        <v>0.99551689105077323</v>
      </c>
      <c r="O12" s="1"/>
      <c r="P12" s="1"/>
      <c r="Q12" s="1"/>
      <c r="R12" s="1"/>
      <c r="S12" s="1"/>
      <c r="T12" s="1">
        <f>-(10*$M$33*LOG10($E11)-$G$2)</f>
        <v>-90.263189989912206</v>
      </c>
      <c r="U12" s="1">
        <f>-(10*$N$33*LOG10($E11)-$H$2)</f>
        <v>-90.170438200202653</v>
      </c>
      <c r="V12" s="1">
        <f>-(10*$O$33*LOG10($E11)-$I$2)</f>
        <v>-91.208279883238404</v>
      </c>
      <c r="W12" s="1">
        <f>-(10*$P$33*LOG10($E11)-$J$2)</f>
        <v>-91.232553996015938</v>
      </c>
      <c r="X12" s="1"/>
      <c r="Y12" s="1">
        <f t="shared" si="0"/>
        <v>59.858229132194687</v>
      </c>
      <c r="Z12" s="1">
        <f t="shared" si="1"/>
        <v>64.703482829820146</v>
      </c>
      <c r="AA12" s="1">
        <f t="shared" si="4"/>
        <v>46.127462144424143</v>
      </c>
      <c r="AB12" s="1">
        <f t="shared" si="2"/>
        <v>48.744577785894165</v>
      </c>
      <c r="AC12" s="1"/>
      <c r="AE12" s="1">
        <f t="shared" si="3"/>
        <v>3.9558584708285318</v>
      </c>
      <c r="AF12" s="1">
        <f t="shared" si="5"/>
        <v>33.0380785855182</v>
      </c>
      <c r="AG12" s="1">
        <f t="shared" si="6"/>
        <v>4.4240638643345678</v>
      </c>
      <c r="AH12" s="1">
        <f t="shared" si="7"/>
        <v>35.289559739609118</v>
      </c>
      <c r="AI12" s="1">
        <f t="shared" si="8"/>
        <v>1.089610526633187</v>
      </c>
      <c r="AJ12" s="1">
        <f t="shared" si="9"/>
        <v>33.0380785855182</v>
      </c>
      <c r="AK12" s="1">
        <f t="shared" si="10"/>
        <v>1.0841600750582308</v>
      </c>
      <c r="AL12" s="1">
        <f t="shared" si="11"/>
        <v>35.289559739609118</v>
      </c>
    </row>
    <row r="13" spans="1:38" x14ac:dyDescent="0.25">
      <c r="A13" s="1">
        <v>30</v>
      </c>
      <c r="B13" s="1">
        <v>-20</v>
      </c>
      <c r="C13" s="1">
        <v>-89.266666666666595</v>
      </c>
      <c r="D13" s="1">
        <v>1.3626704474300799</v>
      </c>
      <c r="E13" s="1">
        <v>5</v>
      </c>
      <c r="F13" s="1">
        <v>-89.266666666666666</v>
      </c>
      <c r="G13" s="1"/>
      <c r="H13" s="1"/>
      <c r="I13" s="1"/>
      <c r="J13" s="1"/>
      <c r="K13" s="1"/>
      <c r="L13" s="1"/>
      <c r="M13" s="1">
        <f t="shared" si="12"/>
        <v>1.0796839091593771</v>
      </c>
      <c r="N13" s="1">
        <f t="shared" si="13"/>
        <v>1.0981526429090613</v>
      </c>
      <c r="O13" s="1"/>
      <c r="P13" s="1"/>
      <c r="Q13" s="1"/>
      <c r="R13" s="1"/>
      <c r="S13" s="1"/>
      <c r="T13" s="1">
        <f>-(10*$M$33*LOG10($E12)-$G$2)</f>
        <v>-90.989040775591093</v>
      </c>
      <c r="U13" s="1">
        <f>-(10*$N$33*LOG10($E12)-$H$2)</f>
        <v>-90.899376448338188</v>
      </c>
      <c r="V13" s="1">
        <f>-(10*$O$33*LOG10($E12)-$I$2)</f>
        <v>-91.891657056118518</v>
      </c>
      <c r="W13" s="1">
        <f>-(10*$P$33*LOG10($E12)-$J$2)</f>
        <v>-91.913575508182902</v>
      </c>
      <c r="X13" s="1"/>
      <c r="Y13" s="1">
        <f t="shared" si="0"/>
        <v>8.429304706820858</v>
      </c>
      <c r="Z13" s="1">
        <f t="shared" si="1"/>
        <v>7.8715397676147552</v>
      </c>
      <c r="AA13" s="1">
        <f t="shared" si="4"/>
        <v>14.485200371592869</v>
      </c>
      <c r="AB13" s="1">
        <f t="shared" si="2"/>
        <v>14.591066912964763</v>
      </c>
      <c r="AC13" s="1"/>
      <c r="AE13" s="1">
        <f t="shared" si="3"/>
        <v>1.5953792154906143</v>
      </c>
      <c r="AF13" s="1">
        <f t="shared" si="5"/>
        <v>17.358969853552278</v>
      </c>
      <c r="AG13" s="1">
        <f t="shared" si="6"/>
        <v>1.8889963211599277</v>
      </c>
      <c r="AH13" s="1">
        <f t="shared" si="7"/>
        <v>17.472684858835681</v>
      </c>
      <c r="AI13" s="1">
        <f t="shared" si="8"/>
        <v>0.12993641298157033</v>
      </c>
      <c r="AJ13" s="1">
        <f t="shared" si="9"/>
        <v>17.358969853552278</v>
      </c>
      <c r="AK13" s="1">
        <f t="shared" si="10"/>
        <v>0.12975021080482266</v>
      </c>
      <c r="AL13" s="1">
        <f t="shared" si="11"/>
        <v>17.472684858835681</v>
      </c>
    </row>
    <row r="14" spans="1:38" x14ac:dyDescent="0.25">
      <c r="A14" s="1">
        <v>28</v>
      </c>
      <c r="B14" s="1">
        <v>-20</v>
      </c>
      <c r="C14" s="1">
        <v>-91.464285714285694</v>
      </c>
      <c r="D14" s="1">
        <v>2.5508479760317702</v>
      </c>
      <c r="E14" s="1">
        <v>5.5</v>
      </c>
      <c r="F14" s="1">
        <v>-91.370370370370367</v>
      </c>
      <c r="G14" s="1"/>
      <c r="H14" s="1"/>
      <c r="I14" s="1"/>
      <c r="J14" s="1"/>
      <c r="K14" s="1"/>
      <c r="L14" s="1"/>
      <c r="M14" s="1">
        <f t="shared" si="12"/>
        <v>1.3161502939785101</v>
      </c>
      <c r="N14" s="1">
        <f t="shared" si="13"/>
        <v>1.3209014201055718</v>
      </c>
      <c r="O14" s="1"/>
      <c r="P14" s="1"/>
      <c r="Q14" s="1"/>
      <c r="R14" s="1"/>
      <c r="S14" s="1"/>
      <c r="T14" s="1">
        <f>-(10*$M$33*LOG10($E13)-$G$2)</f>
        <v>-91.63833642876881</v>
      </c>
      <c r="U14" s="1">
        <f>-(10*$N$33*LOG10($E13)-$H$2)</f>
        <v>-91.551433930795412</v>
      </c>
      <c r="V14" s="1">
        <f>-(10*$O$33*LOG10($E13)-$I$2)</f>
        <v>-92.502958767966803</v>
      </c>
      <c r="W14" s="1">
        <f>-(10*$P$33*LOG10($E13)-$J$2)</f>
        <v>-92.52277000971803</v>
      </c>
      <c r="X14" s="1"/>
      <c r="Y14" s="1">
        <f t="shared" si="0"/>
        <v>5.624817460469977</v>
      </c>
      <c r="Z14" s="1">
        <f t="shared" si="1"/>
        <v>5.2201614512343548</v>
      </c>
      <c r="AA14" s="1">
        <f t="shared" si="4"/>
        <v>10.473586564938115</v>
      </c>
      <c r="AB14" s="1">
        <f t="shared" si="2"/>
        <v>10.602208980630273</v>
      </c>
      <c r="AC14" s="1"/>
      <c r="AE14" s="1">
        <f t="shared" si="3"/>
        <v>0.37673517468060042</v>
      </c>
      <c r="AF14" s="1">
        <f t="shared" si="5"/>
        <v>8.9129554506446116</v>
      </c>
      <c r="AG14" s="1">
        <f t="shared" si="6"/>
        <v>0.52178972922086664</v>
      </c>
      <c r="AH14" s="1">
        <f t="shared" si="7"/>
        <v>9.042755100792677</v>
      </c>
      <c r="AI14" s="1">
        <f t="shared" si="8"/>
        <v>6.2918084056492699E-2</v>
      </c>
      <c r="AJ14" s="1">
        <f t="shared" si="9"/>
        <v>8.9129554506446116</v>
      </c>
      <c r="AK14" s="1">
        <f t="shared" si="10"/>
        <v>6.1993996242885013E-2</v>
      </c>
      <c r="AL14" s="1">
        <f t="shared" si="11"/>
        <v>9.042755100792677</v>
      </c>
    </row>
    <row r="15" spans="1:38" x14ac:dyDescent="0.25">
      <c r="A15" s="1">
        <v>16</v>
      </c>
      <c r="B15" s="1">
        <v>-20</v>
      </c>
      <c r="C15" s="1">
        <v>-92</v>
      </c>
      <c r="D15" s="1">
        <v>1.70645533077147</v>
      </c>
      <c r="E15" s="1">
        <v>6</v>
      </c>
      <c r="F15" s="1">
        <v>-91.84615384615384</v>
      </c>
      <c r="G15" s="1"/>
      <c r="H15" s="1"/>
      <c r="I15" s="1"/>
      <c r="J15" s="1"/>
      <c r="K15" s="1"/>
      <c r="L15" s="1"/>
      <c r="M15" s="1">
        <f t="shared" si="12"/>
        <v>1.321079930788746</v>
      </c>
      <c r="N15" s="1">
        <f t="shared" si="13"/>
        <v>1.3178986411945892</v>
      </c>
      <c r="O15" s="1"/>
      <c r="P15" s="1"/>
      <c r="Q15" s="1"/>
      <c r="R15" s="1"/>
      <c r="S15" s="1"/>
      <c r="T15" s="1">
        <f>-(10*$M$33*LOG10($E14)-$G$2)</f>
        <v>-92.225695792607866</v>
      </c>
      <c r="U15" s="1">
        <f>-(10*$N$33*LOG10($E14)-$H$2)</f>
        <v>-92.141291673116925</v>
      </c>
      <c r="V15" s="1">
        <f>-(10*$O$33*LOG10($E14)-$I$2)</f>
        <v>-93.055948431192931</v>
      </c>
      <c r="W15" s="1">
        <f>-(10*$P$33*LOG10($E14)-$J$2)</f>
        <v>-93.073853469348066</v>
      </c>
      <c r="X15" s="1"/>
      <c r="Y15" s="1">
        <f t="shared" si="0"/>
        <v>0.57974530737057539</v>
      </c>
      <c r="Z15" s="1">
        <f t="shared" si="1"/>
        <v>0.59431965502845019</v>
      </c>
      <c r="AA15" s="1">
        <f t="shared" si="4"/>
        <v>2.5333902043925276</v>
      </c>
      <c r="AB15" s="1">
        <f t="shared" si="2"/>
        <v>2.9018546685026658</v>
      </c>
      <c r="AC15" s="1"/>
      <c r="AE15" s="1">
        <f t="shared" si="3"/>
        <v>6.984498050626554E-4</v>
      </c>
      <c r="AF15" s="1">
        <f t="shared" si="5"/>
        <v>0.62068915427488247</v>
      </c>
      <c r="AG15" s="1">
        <f t="shared" si="6"/>
        <v>1.7554236261163168E-2</v>
      </c>
      <c r="AH15" s="1">
        <f t="shared" si="7"/>
        <v>0.81615631969717273</v>
      </c>
      <c r="AI15" s="1">
        <f t="shared" si="8"/>
        <v>0.64613372655121948</v>
      </c>
      <c r="AJ15" s="1">
        <f t="shared" si="9"/>
        <v>0.62068915427488247</v>
      </c>
      <c r="AK15" s="1">
        <f t="shared" si="10"/>
        <v>0.64011103755739129</v>
      </c>
      <c r="AL15" s="1">
        <f t="shared" si="11"/>
        <v>0.81615631969717273</v>
      </c>
    </row>
    <row r="16" spans="1:38" x14ac:dyDescent="0.25">
      <c r="A16" s="1">
        <v>15</v>
      </c>
      <c r="B16" s="1">
        <v>-20</v>
      </c>
      <c r="C16" s="1">
        <v>-96.2</v>
      </c>
      <c r="D16" s="1">
        <v>4.6833036772489196</v>
      </c>
      <c r="E16" s="1">
        <v>6.5</v>
      </c>
      <c r="F16" s="1">
        <v>-96.642857142857139</v>
      </c>
      <c r="G16" s="1"/>
      <c r="H16" s="1"/>
      <c r="I16" s="1"/>
      <c r="J16" s="1"/>
      <c r="K16" s="1"/>
      <c r="L16" s="1"/>
      <c r="M16" s="1">
        <f t="shared" si="12"/>
        <v>1.7812476424054664</v>
      </c>
      <c r="N16" s="1">
        <f t="shared" si="13"/>
        <v>1.8516054544987568</v>
      </c>
      <c r="O16" s="1"/>
      <c r="P16" s="1"/>
      <c r="Q16" s="1"/>
      <c r="R16" s="1"/>
      <c r="S16" s="1"/>
      <c r="T16" s="1">
        <f>-(10*$M$33*LOG10($E15)-$G$2)</f>
        <v>-92.761912880229701</v>
      </c>
      <c r="U16" s="1">
        <f>-(10*$N$33*LOG10($E15)-$H$2)</f>
        <v>-92.679789601593797</v>
      </c>
      <c r="V16" s="1">
        <f>-(10*$O$33*LOG10($E15)-$I$2)</f>
        <v>-93.560788440488068</v>
      </c>
      <c r="W16" s="1">
        <f>-(10*$P$33*LOG10($E15)-$J$2)</f>
        <v>-93.576953251103404</v>
      </c>
      <c r="X16" s="1"/>
      <c r="Y16" s="1">
        <f t="shared" si="0"/>
        <v>0.58051123705991914</v>
      </c>
      <c r="Z16" s="1">
        <f t="shared" si="1"/>
        <v>0.69494857274794775</v>
      </c>
      <c r="AA16" s="1">
        <f t="shared" si="4"/>
        <v>2.4360605559611748</v>
      </c>
      <c r="AB16" s="1">
        <f t="shared" si="2"/>
        <v>2.9956665801737672</v>
      </c>
      <c r="AC16" s="1"/>
      <c r="AE16" s="1">
        <f t="shared" si="3"/>
        <v>0.25988470898165056</v>
      </c>
      <c r="AF16" s="1">
        <f t="shared" si="5"/>
        <v>6.3566508123837212E-2</v>
      </c>
      <c r="AG16" s="1">
        <f t="shared" si="6"/>
        <v>0.16484048853048172</v>
      </c>
      <c r="AH16" s="1">
        <f t="shared" si="7"/>
        <v>0.18286761166900031</v>
      </c>
      <c r="AI16" s="1">
        <f t="shared" si="8"/>
        <v>1.7126026346784902</v>
      </c>
      <c r="AJ16" s="1">
        <f t="shared" si="9"/>
        <v>6.3566508123837212E-2</v>
      </c>
      <c r="AK16" s="1">
        <f t="shared" si="10"/>
        <v>1.6982499044533235</v>
      </c>
      <c r="AL16" s="1">
        <f t="shared" si="11"/>
        <v>0.18286761166900031</v>
      </c>
    </row>
    <row r="17" spans="1:38" x14ac:dyDescent="0.25">
      <c r="A17" s="1">
        <v>30</v>
      </c>
      <c r="B17" s="1">
        <v>-20</v>
      </c>
      <c r="C17" s="1">
        <v>-89.233333333333306</v>
      </c>
      <c r="D17" s="1">
        <v>7.0649368952123899</v>
      </c>
      <c r="E17" s="1">
        <v>7</v>
      </c>
      <c r="F17" s="1">
        <v>-89.137931034482762</v>
      </c>
      <c r="G17" s="1"/>
      <c r="H17" s="1"/>
      <c r="I17" s="1"/>
      <c r="J17" s="1"/>
      <c r="K17" s="1"/>
      <c r="L17" s="1"/>
      <c r="M17" s="1">
        <f t="shared" si="12"/>
        <v>0.88904872305780736</v>
      </c>
      <c r="N17" s="1">
        <f t="shared" si="13"/>
        <v>0.89303507832610174</v>
      </c>
      <c r="O17" s="1"/>
      <c r="P17" s="1"/>
      <c r="Q17" s="1"/>
      <c r="R17" s="1"/>
      <c r="S17" s="1"/>
      <c r="T17" s="1">
        <f>-(10*$M$33*LOG10($E16)-$G$2)</f>
        <v>-93.255184784192153</v>
      </c>
      <c r="U17" s="1">
        <f>-(10*$N$33*LOG10($E16)-$H$2)</f>
        <v>-93.175159675751075</v>
      </c>
      <c r="V17" s="1">
        <f>-(10*$O$33*LOG10($E16)-$I$2)</f>
        <v>-94.025196230411126</v>
      </c>
      <c r="W17" s="1">
        <f>-(10*$P$33*LOG10($E16)-$J$2)</f>
        <v>-94.039760186872982</v>
      </c>
      <c r="X17" s="1"/>
      <c r="Y17" s="1">
        <f t="shared" si="0"/>
        <v>8.6719366552534343</v>
      </c>
      <c r="Z17" s="1">
        <f t="shared" si="1"/>
        <v>12.024925723373808</v>
      </c>
      <c r="AA17" s="1">
        <f t="shared" si="4"/>
        <v>4.7297714362179883</v>
      </c>
      <c r="AB17" s="1">
        <f t="shared" si="2"/>
        <v>6.7761137622539822</v>
      </c>
      <c r="AC17" s="1"/>
      <c r="AE17" s="1">
        <f t="shared" si="3"/>
        <v>1.0061309497227189</v>
      </c>
      <c r="AF17" s="1">
        <f t="shared" si="5"/>
        <v>15.585724962299915</v>
      </c>
      <c r="AG17" s="1">
        <f t="shared" si="6"/>
        <v>0.81247797564028079</v>
      </c>
      <c r="AH17" s="1">
        <f t="shared" si="7"/>
        <v>19.088799482021749</v>
      </c>
      <c r="AI17" s="1">
        <f t="shared" si="8"/>
        <v>3.1437851571260516</v>
      </c>
      <c r="AJ17" s="1">
        <f t="shared" si="9"/>
        <v>15.585724962299915</v>
      </c>
      <c r="AK17" s="1">
        <f t="shared" si="10"/>
        <v>3.1186716316458103</v>
      </c>
      <c r="AL17" s="1">
        <f t="shared" si="11"/>
        <v>19.088799482021749</v>
      </c>
    </row>
    <row r="18" spans="1:38" x14ac:dyDescent="0.25">
      <c r="A18" s="1">
        <v>57</v>
      </c>
      <c r="B18" s="1">
        <v>-20</v>
      </c>
      <c r="C18" s="1">
        <v>-97.578947368420998</v>
      </c>
      <c r="D18" s="1">
        <v>8.4706959606917405</v>
      </c>
      <c r="E18" s="1">
        <v>7.5</v>
      </c>
      <c r="F18" s="1">
        <v>-97.75</v>
      </c>
      <c r="G18" s="1"/>
      <c r="H18" s="1"/>
      <c r="I18" s="1"/>
      <c r="J18" s="1"/>
      <c r="K18" s="1"/>
      <c r="L18" s="1"/>
      <c r="M18" s="1">
        <f t="shared" si="12"/>
        <v>1.8123242373856656</v>
      </c>
      <c r="N18" s="1">
        <f t="shared" si="13"/>
        <v>1.8466239548141989</v>
      </c>
      <c r="O18" s="1"/>
      <c r="P18" s="1"/>
      <c r="Q18" s="1"/>
      <c r="R18" s="1"/>
      <c r="S18" s="1"/>
      <c r="T18" s="1">
        <f>-(10*$M$33*LOG10($E17)-$G$2)</f>
        <v>-93.711883234126631</v>
      </c>
      <c r="U18" s="1">
        <f>-(10*$N$33*LOG10($E17)-$H$2)</f>
        <v>-93.633800727864966</v>
      </c>
      <c r="V18" s="1">
        <f>-(10*$O$33*LOG10($E17)-$I$2)</f>
        <v>-94.455170684848127</v>
      </c>
      <c r="W18" s="1">
        <f>-(10*$P$33*LOG10($E17)-$J$2)</f>
        <v>-94.468252481866912</v>
      </c>
      <c r="X18" s="1"/>
      <c r="Y18" s="1">
        <f t="shared" si="0"/>
        <v>20.057409213895905</v>
      </c>
      <c r="Z18" s="1">
        <f t="shared" si="1"/>
        <v>20.212844299872593</v>
      </c>
      <c r="AA18" s="1">
        <f t="shared" si="4"/>
        <v>27.267585325675327</v>
      </c>
      <c r="AB18" s="1">
        <f t="shared" si="2"/>
        <v>28.412326732443468</v>
      </c>
      <c r="AC18" s="1"/>
      <c r="AE18" s="1">
        <f t="shared" si="3"/>
        <v>2.1308970404474925</v>
      </c>
      <c r="AF18" s="1">
        <f t="shared" si="5"/>
        <v>9.1130970502143782</v>
      </c>
      <c r="AG18" s="1">
        <f t="shared" si="6"/>
        <v>1.8496452991041457</v>
      </c>
      <c r="AH18" s="1">
        <f t="shared" si="7"/>
        <v>9.8335742847252963</v>
      </c>
      <c r="AI18" s="1">
        <f t="shared" si="8"/>
        <v>4.8534147240375578</v>
      </c>
      <c r="AJ18" s="1">
        <f t="shared" si="9"/>
        <v>9.1130970502143782</v>
      </c>
      <c r="AK18" s="1">
        <f t="shared" si="10"/>
        <v>4.8156915936327405</v>
      </c>
      <c r="AL18" s="1">
        <f t="shared" si="11"/>
        <v>9.8335742847252963</v>
      </c>
    </row>
    <row r="19" spans="1:38" x14ac:dyDescent="0.25">
      <c r="A19" s="1">
        <v>8</v>
      </c>
      <c r="B19" s="1">
        <v>-20</v>
      </c>
      <c r="C19" s="1">
        <v>-97.5</v>
      </c>
      <c r="D19" s="1">
        <v>2.0630639076336399</v>
      </c>
      <c r="E19" s="1">
        <v>8</v>
      </c>
      <c r="F19" s="1">
        <v>-97.5</v>
      </c>
      <c r="G19" s="1"/>
      <c r="H19" s="1"/>
      <c r="I19" s="1"/>
      <c r="J19" s="1"/>
      <c r="K19" s="1"/>
      <c r="L19" s="1"/>
      <c r="M19" s="1">
        <f t="shared" si="12"/>
        <v>1.7473341779107527</v>
      </c>
      <c r="N19" s="1">
        <f t="shared" si="13"/>
        <v>1.7616285351675403</v>
      </c>
      <c r="O19" s="1"/>
      <c r="P19" s="1"/>
      <c r="Q19" s="1"/>
      <c r="R19" s="1"/>
      <c r="S19" s="1"/>
      <c r="T19" s="1">
        <f>-(10*$M$33*LOG10($E18)-$G$2)</f>
        <v>-94.137059319086305</v>
      </c>
      <c r="U19" s="1">
        <f>-(10*$N$33*LOG10($E18)-$H$2)</f>
        <v>-94.060785332186569</v>
      </c>
      <c r="V19" s="1">
        <f>-(10*$O$33*LOG10($E18)-$I$2)</f>
        <v>-94.855467325216452</v>
      </c>
      <c r="W19" s="1">
        <f>-(10*$P$33*LOG10($E18)-$J$2)</f>
        <v>-94.867169264805497</v>
      </c>
      <c r="X19" s="1"/>
      <c r="Y19" s="1">
        <f t="shared" si="0"/>
        <v>11.84659334415298</v>
      </c>
      <c r="Z19" s="1">
        <f t="shared" si="1"/>
        <v>13.610304865209764</v>
      </c>
      <c r="AA19" s="1">
        <f t="shared" si="4"/>
        <v>7.417343545733436</v>
      </c>
      <c r="AB19" s="1">
        <f t="shared" si="2"/>
        <v>8.3107130477820785</v>
      </c>
      <c r="AC19" s="1"/>
      <c r="AE19" s="1">
        <f t="shared" si="3"/>
        <v>3.5529811814528851</v>
      </c>
      <c r="AF19" s="1">
        <f t="shared" si="5"/>
        <v>28.375047267067046</v>
      </c>
      <c r="AG19" s="1">
        <f t="shared" si="6"/>
        <v>3.1933734971730785</v>
      </c>
      <c r="AH19" s="1">
        <f t="shared" si="7"/>
        <v>29.988940869440739</v>
      </c>
      <c r="AI19" s="1">
        <f t="shared" si="8"/>
        <v>6.7773965025297374</v>
      </c>
      <c r="AJ19" s="1">
        <f t="shared" si="9"/>
        <v>28.375047267067046</v>
      </c>
      <c r="AK19" s="1">
        <f t="shared" si="10"/>
        <v>6.7256467484881926</v>
      </c>
      <c r="AL19" s="1">
        <f t="shared" si="11"/>
        <v>29.988940869440739</v>
      </c>
    </row>
    <row r="20" spans="1:38" x14ac:dyDescent="0.25">
      <c r="A20" s="1">
        <v>62</v>
      </c>
      <c r="B20" s="1">
        <v>-20</v>
      </c>
      <c r="C20" s="1">
        <v>-96.225806451612897</v>
      </c>
      <c r="D20" s="1">
        <v>2.0300166851372099</v>
      </c>
      <c r="E20" s="1">
        <v>8.5</v>
      </c>
      <c r="F20" s="1">
        <v>-96.072727272727278</v>
      </c>
      <c r="G20" s="1"/>
      <c r="H20" s="1"/>
      <c r="I20" s="1"/>
      <c r="J20" s="1"/>
      <c r="K20" s="1"/>
      <c r="L20" s="1"/>
      <c r="M20" s="1">
        <f t="shared" si="12"/>
        <v>1.5607393017593925</v>
      </c>
      <c r="N20" s="1">
        <f t="shared" si="13"/>
        <v>1.5581583052753496</v>
      </c>
      <c r="O20" s="1"/>
      <c r="P20" s="1"/>
      <c r="Q20" s="1"/>
      <c r="R20" s="1"/>
      <c r="S20" s="1"/>
      <c r="T20" s="1">
        <f>-(10*$M$33*LOG10($E19)-$G$2)</f>
        <v>-94.53478498486831</v>
      </c>
      <c r="U20" s="1">
        <f>-(10*$N$33*LOG10($E19)-$H$2)</f>
        <v>-94.460202754849419</v>
      </c>
      <c r="V20" s="1">
        <f>-(10*$O$33*LOG10($E19)-$I$2)</f>
        <v>-95.229919824857618</v>
      </c>
      <c r="W20" s="1">
        <f>-(10*$P$33*LOG10($E19)-$J$2)</f>
        <v>-95.240330994023907</v>
      </c>
      <c r="X20" s="1"/>
      <c r="Y20" s="1">
        <f t="shared" si="0"/>
        <v>8.7925000859624305</v>
      </c>
      <c r="Z20" s="1">
        <f t="shared" si="1"/>
        <v>9.240367291625061</v>
      </c>
      <c r="AA20" s="1">
        <f t="shared" si="4"/>
        <v>5.1532640015744695</v>
      </c>
      <c r="AB20" s="1">
        <f t="shared" si="2"/>
        <v>5.1061040165689846</v>
      </c>
      <c r="AC20" s="1"/>
      <c r="AE20" s="1">
        <f t="shared" si="3"/>
        <v>5.210541201284145</v>
      </c>
      <c r="AF20" s="1">
        <f t="shared" si="5"/>
        <v>27.540202579068673</v>
      </c>
      <c r="AG20" s="1">
        <f t="shared" si="6"/>
        <v>4.7804266484722548</v>
      </c>
      <c r="AH20" s="1">
        <f t="shared" si="7"/>
        <v>27.313332906383003</v>
      </c>
      <c r="AI20" s="1">
        <f t="shared" si="8"/>
        <v>8.8672680129502286</v>
      </c>
      <c r="AJ20" s="1">
        <f t="shared" si="9"/>
        <v>27.540202579068673</v>
      </c>
      <c r="AK20" s="1">
        <f t="shared" si="10"/>
        <v>8.8004006293884345</v>
      </c>
      <c r="AL20" s="1">
        <f t="shared" si="11"/>
        <v>27.313332906383003</v>
      </c>
    </row>
    <row r="21" spans="1:38" x14ac:dyDescent="0.25">
      <c r="A21" s="1">
        <v>55</v>
      </c>
      <c r="B21" s="1">
        <v>-20</v>
      </c>
      <c r="C21" s="1">
        <v>-96.8363636363636</v>
      </c>
      <c r="D21" s="1">
        <v>2.60080468980822</v>
      </c>
      <c r="E21" s="1">
        <v>9</v>
      </c>
      <c r="F21" s="1">
        <v>-96.740740740740748</v>
      </c>
      <c r="G21" s="1"/>
      <c r="H21" s="1"/>
      <c r="I21" s="1"/>
      <c r="J21" s="1"/>
      <c r="K21" s="1"/>
      <c r="L21" s="1"/>
      <c r="M21" s="1">
        <f t="shared" si="12"/>
        <v>1.5841218020401731</v>
      </c>
      <c r="N21" s="1">
        <f t="shared" si="13"/>
        <v>1.5876290879907557</v>
      </c>
      <c r="O21" s="1"/>
      <c r="P21" s="1"/>
      <c r="Q21" s="1"/>
      <c r="R21" s="1"/>
      <c r="S21" s="1"/>
      <c r="T21" s="1">
        <f>-(10*$M$33*LOG10($E20)-$G$2)</f>
        <v>-94.908390819797887</v>
      </c>
      <c r="U21" s="1">
        <f>-(10*$N$33*LOG10($E20)-$H$2)</f>
        <v>-94.835397751093822</v>
      </c>
      <c r="V21" s="1">
        <f>-(10*$O$33*LOG10($E20)-$I$2)</f>
        <v>-95.581663880637478</v>
      </c>
      <c r="W21" s="1">
        <f>-(10*$P$33*LOG10($E20)-$J$2)</f>
        <v>-95.59086255736743</v>
      </c>
      <c r="X21" s="1"/>
      <c r="Y21" s="1">
        <f t="shared" si="0"/>
        <v>1.735583946950541</v>
      </c>
      <c r="Z21" s="1">
        <f t="shared" si="1"/>
        <v>1.5309843451056757</v>
      </c>
      <c r="AA21" s="1">
        <f t="shared" si="4"/>
        <v>0.41491965174282203</v>
      </c>
      <c r="AB21" s="1">
        <f t="shared" si="2"/>
        <v>0.23219360390882698</v>
      </c>
      <c r="AC21" s="1"/>
      <c r="AE21" s="1">
        <f t="shared" si="3"/>
        <v>7.0557534522225289</v>
      </c>
      <c r="AF21" s="1">
        <f t="shared" si="5"/>
        <v>15.790152277513053</v>
      </c>
      <c r="AG21" s="1">
        <f t="shared" si="6"/>
        <v>6.5618646312657232</v>
      </c>
      <c r="AH21" s="1">
        <f t="shared" si="7"/>
        <v>14.431969428033584</v>
      </c>
      <c r="AI21" s="1">
        <f t="shared" si="8"/>
        <v>11.085835859703371</v>
      </c>
      <c r="AJ21" s="1">
        <f t="shared" si="9"/>
        <v>15.790152277513053</v>
      </c>
      <c r="AK21" s="1">
        <f t="shared" si="10"/>
        <v>11.00300966558523</v>
      </c>
      <c r="AL21" s="1">
        <f t="shared" si="11"/>
        <v>14.431969428033584</v>
      </c>
    </row>
    <row r="22" spans="1:38" x14ac:dyDescent="0.25">
      <c r="A22" s="1">
        <v>95</v>
      </c>
      <c r="B22" s="1">
        <v>-20</v>
      </c>
      <c r="C22" s="1">
        <v>-95.3894736842105</v>
      </c>
      <c r="D22" s="1">
        <v>1.9069707981650801</v>
      </c>
      <c r="E22" s="1">
        <v>9.5</v>
      </c>
      <c r="F22" s="1">
        <v>-95.295454545454547</v>
      </c>
      <c r="G22" s="1"/>
      <c r="H22" s="1"/>
      <c r="I22" s="1"/>
      <c r="J22" s="1"/>
      <c r="K22" s="1"/>
      <c r="L22" s="1"/>
      <c r="M22" s="1">
        <f t="shared" si="12"/>
        <v>1.3980918135010296</v>
      </c>
      <c r="N22" s="1">
        <f t="shared" si="13"/>
        <v>1.4016788978411476</v>
      </c>
      <c r="O22" s="1"/>
      <c r="P22" s="1"/>
      <c r="Q22" s="1"/>
      <c r="R22" s="1"/>
      <c r="S22" s="1"/>
      <c r="T22" s="1">
        <f>-(10*$M$33*LOG10($E21)-$G$2)</f>
        <v>-95.260635770547196</v>
      </c>
      <c r="U22" s="1">
        <f>-(10*$N$33*LOG10($E21)-$H$2)</f>
        <v>-95.189141002984954</v>
      </c>
      <c r="V22" s="1">
        <f>-(10*$O$33*LOG10($E21)-$I$2)</f>
        <v>-95.913296997737717</v>
      </c>
      <c r="W22" s="1">
        <f>-(10*$P$33*LOG10($E21)-$J$2)</f>
        <v>-95.921352506190871</v>
      </c>
      <c r="X22" s="1"/>
      <c r="Y22" s="1">
        <f t="shared" si="0"/>
        <v>2.4829183071103191</v>
      </c>
      <c r="Z22" s="1">
        <f t="shared" si="1"/>
        <v>2.4074617462038481</v>
      </c>
      <c r="AA22" s="1">
        <f t="shared" si="4"/>
        <v>0.85205201934408692</v>
      </c>
      <c r="AB22" s="1">
        <f t="shared" si="2"/>
        <v>0.67139707891876332</v>
      </c>
      <c r="AC22" s="1"/>
      <c r="AE22" s="1">
        <f t="shared" si="3"/>
        <v>9.0511431123280026</v>
      </c>
      <c r="AF22" s="1">
        <f t="shared" si="5"/>
        <v>21.015253102739461</v>
      </c>
      <c r="AG22" s="1">
        <f t="shared" si="6"/>
        <v>8.4993060240538654</v>
      </c>
      <c r="AH22" s="1">
        <f t="shared" si="7"/>
        <v>19.953701863571229</v>
      </c>
      <c r="AI22" s="1">
        <f t="shared" si="8"/>
        <v>13.404187766589477</v>
      </c>
      <c r="AJ22" s="1">
        <f t="shared" si="9"/>
        <v>21.015253102739461</v>
      </c>
      <c r="AK22" s="1">
        <f t="shared" si="10"/>
        <v>13.304755468357754</v>
      </c>
      <c r="AL22" s="1">
        <f t="shared" si="11"/>
        <v>19.953701863571229</v>
      </c>
    </row>
    <row r="23" spans="1:38" x14ac:dyDescent="0.25">
      <c r="A23" s="1">
        <v>71</v>
      </c>
      <c r="B23" s="1">
        <v>-20</v>
      </c>
      <c r="C23" s="1">
        <v>-93.661971830985905</v>
      </c>
      <c r="D23" s="1">
        <v>2.0547779164434701</v>
      </c>
      <c r="E23" s="1">
        <v>10</v>
      </c>
      <c r="F23" s="1">
        <v>-93.544117647058826</v>
      </c>
      <c r="G23" s="1"/>
      <c r="H23" s="1"/>
      <c r="I23" s="1"/>
      <c r="J23" s="1"/>
      <c r="K23" s="1"/>
      <c r="L23" s="1"/>
      <c r="M23" s="1">
        <f t="shared" si="12"/>
        <v>1.1941971830985907</v>
      </c>
      <c r="N23" s="1">
        <f t="shared" si="13"/>
        <v>1.1953208556149733</v>
      </c>
      <c r="O23" s="1"/>
      <c r="P23" s="1"/>
      <c r="Q23" s="1"/>
      <c r="R23" s="1"/>
      <c r="S23" s="1"/>
      <c r="T23" s="1">
        <f>-(10*$M$33*LOG10($E22)-$G$2)</f>
        <v>-95.593830910405842</v>
      </c>
      <c r="U23" s="1">
        <f>-(10*$N$33*LOG10($E22)-$H$2)</f>
        <v>-95.523753414141424</v>
      </c>
      <c r="V23" s="1">
        <f>-(10*$O$33*LOG10($E22)-$I$2)</f>
        <v>-96.226995015548667</v>
      </c>
      <c r="W23" s="1">
        <f>-(10*$P$33*LOG10($E22)-$J$2)</f>
        <v>-96.233969179576405</v>
      </c>
      <c r="X23" s="1"/>
      <c r="Y23" s="1">
        <f t="shared" si="0"/>
        <v>4.1761875898253954E-2</v>
      </c>
      <c r="Z23" s="1">
        <f t="shared" si="1"/>
        <v>5.2120373443708207E-2</v>
      </c>
      <c r="AA23" s="1">
        <f t="shared" si="4"/>
        <v>0.70144198044645478</v>
      </c>
      <c r="AB23" s="1">
        <f t="shared" si="2"/>
        <v>0.88080971846088618</v>
      </c>
      <c r="AC23" s="1"/>
      <c r="AE23" s="1">
        <f t="shared" si="3"/>
        <v>11.167005118159038</v>
      </c>
      <c r="AF23" s="1">
        <f t="shared" si="5"/>
        <v>9.8429630814845908</v>
      </c>
      <c r="AG23" s="1">
        <f t="shared" si="6"/>
        <v>10.562300712609847</v>
      </c>
      <c r="AH23" s="1">
        <f t="shared" si="7"/>
        <v>9.1304924387581803</v>
      </c>
      <c r="AI23" s="1">
        <f t="shared" si="8"/>
        <v>15.799599641520993</v>
      </c>
      <c r="AJ23" s="1">
        <f t="shared" si="9"/>
        <v>9.8429630814845908</v>
      </c>
      <c r="AK23" s="1">
        <f t="shared" si="10"/>
        <v>15.683066071343788</v>
      </c>
      <c r="AL23" s="1">
        <f t="shared" si="11"/>
        <v>9.1304924387581803</v>
      </c>
    </row>
    <row r="24" spans="1:38" x14ac:dyDescent="0.25">
      <c r="A24" s="1">
        <v>14</v>
      </c>
      <c r="B24" s="1">
        <v>-20</v>
      </c>
      <c r="C24" s="1">
        <v>-100.928571428571</v>
      </c>
      <c r="D24" s="1">
        <v>7.5032238185205102</v>
      </c>
      <c r="E24" s="1">
        <v>10.5</v>
      </c>
      <c r="F24" s="1">
        <v>-100.91666666666667</v>
      </c>
      <c r="G24" s="1"/>
      <c r="H24" s="1"/>
      <c r="I24" s="1"/>
      <c r="J24" s="1"/>
      <c r="K24" s="1"/>
      <c r="L24" s="1"/>
      <c r="M24" s="1">
        <f t="shared" si="12"/>
        <v>1.8810000698269627</v>
      </c>
      <c r="N24" s="1">
        <f t="shared" si="13"/>
        <v>1.8924755276380953</v>
      </c>
      <c r="O24" s="1"/>
      <c r="P24" s="1"/>
      <c r="Q24" s="1"/>
      <c r="R24" s="1"/>
      <c r="S24" s="1"/>
      <c r="T24" s="1">
        <f>-(10*$M$33*LOG10($E23)-$G$2)</f>
        <v>-95.909931423724913</v>
      </c>
      <c r="U24" s="1">
        <f>-(10*$N$33*LOG10($E23)-$H$2)</f>
        <v>-95.841198485442192</v>
      </c>
      <c r="V24" s="1">
        <f>-(10*$O$33*LOG10($E23)-$I$2)</f>
        <v>-96.524598709586002</v>
      </c>
      <c r="W24" s="1">
        <f>-(10*$P$33*LOG10($E23)-$J$2)</f>
        <v>-96.530547007726</v>
      </c>
      <c r="X24" s="1"/>
      <c r="Y24" s="1">
        <f t="shared" si="0"/>
        <v>5.0533223305873261</v>
      </c>
      <c r="Z24" s="1">
        <f t="shared" si="1"/>
        <v>5.2765803780680258</v>
      </c>
      <c r="AA24" s="1">
        <f t="shared" si="4"/>
        <v>8.1946326460837309</v>
      </c>
      <c r="AB24" s="1">
        <f t="shared" si="2"/>
        <v>8.9187603262549437</v>
      </c>
      <c r="AC24" s="1"/>
      <c r="AE24" s="1">
        <f t="shared" si="3"/>
        <v>13.379555196239368</v>
      </c>
      <c r="AF24" s="1">
        <f t="shared" si="5"/>
        <v>1.9876709247213749</v>
      </c>
      <c r="AG24" s="1">
        <f t="shared" si="6"/>
        <v>12.726445583789312</v>
      </c>
      <c r="AH24" s="1">
        <f t="shared" si="7"/>
        <v>1.61374738713378</v>
      </c>
      <c r="AI24" s="1">
        <f t="shared" si="8"/>
        <v>18.254040199162901</v>
      </c>
      <c r="AJ24" s="1">
        <f t="shared" si="9"/>
        <v>1.9876709247213749</v>
      </c>
      <c r="AK24" s="1">
        <f t="shared" si="10"/>
        <v>18.120030674926657</v>
      </c>
      <c r="AL24" s="1">
        <f t="shared" si="11"/>
        <v>1.61374738713378</v>
      </c>
    </row>
    <row r="25" spans="1:38" x14ac:dyDescent="0.25">
      <c r="A25" s="1">
        <v>43</v>
      </c>
      <c r="B25" s="1">
        <v>-20</v>
      </c>
      <c r="C25" s="1">
        <v>-99.441860465116207</v>
      </c>
      <c r="D25" s="1">
        <v>2.21856835874196</v>
      </c>
      <c r="E25" s="1">
        <v>11</v>
      </c>
      <c r="F25" s="1">
        <v>-99.268292682926827</v>
      </c>
      <c r="G25" s="1"/>
      <c r="H25" s="1"/>
      <c r="I25" s="1"/>
      <c r="J25" s="1"/>
      <c r="K25" s="1"/>
      <c r="L25" s="1"/>
      <c r="M25" s="1">
        <f t="shared" si="12"/>
        <v>1.7017462017628457</v>
      </c>
      <c r="N25" s="1">
        <f t="shared" si="13"/>
        <v>1.6974752986028416</v>
      </c>
      <c r="O25" s="1"/>
      <c r="P25" s="1"/>
      <c r="Q25" s="1"/>
      <c r="R25" s="1"/>
      <c r="S25" s="1"/>
      <c r="T25" s="1">
        <f>-(10*$M$33*LOG10($E24)-$G$2)</f>
        <v>-96.210606124444126</v>
      </c>
      <c r="U25" s="1">
        <f>-(10*$N$33*LOG10($E24)-$H$2)</f>
        <v>-96.143152129256123</v>
      </c>
      <c r="V25" s="1">
        <f>-(10*$O$33*LOG10($E24)-$I$2)</f>
        <v>-96.807679242097777</v>
      </c>
      <c r="W25" s="1">
        <f>-(10*$P$33*LOG10($E24)-$J$2)</f>
        <v>-96.812651736954379</v>
      </c>
      <c r="X25" s="1"/>
      <c r="Y25" s="1">
        <f t="shared" si="0"/>
        <v>22.259196610945022</v>
      </c>
      <c r="Z25" s="1">
        <f t="shared" si="1"/>
        <v>22.786441038869842</v>
      </c>
      <c r="AA25" s="1">
        <f t="shared" si="4"/>
        <v>16.981752412536096</v>
      </c>
      <c r="AB25" s="1">
        <f t="shared" si="2"/>
        <v>16.842938543301393</v>
      </c>
      <c r="AC25" s="1"/>
      <c r="AE25" s="1">
        <f t="shared" si="3"/>
        <v>15.669580780604386</v>
      </c>
      <c r="AF25" s="1">
        <f t="shared" si="5"/>
        <v>75.280740092674421</v>
      </c>
      <c r="AG25" s="1">
        <f t="shared" si="6"/>
        <v>14.972009147930159</v>
      </c>
      <c r="AH25" s="1">
        <f t="shared" si="7"/>
        <v>74.699419512616586</v>
      </c>
      <c r="AI25" s="1">
        <f t="shared" si="8"/>
        <v>20.753083622566919</v>
      </c>
      <c r="AJ25" s="1">
        <f t="shared" si="9"/>
        <v>75.280740092674421</v>
      </c>
      <c r="AK25" s="1">
        <f t="shared" si="10"/>
        <v>20.601319662861172</v>
      </c>
      <c r="AL25" s="1">
        <f t="shared" si="11"/>
        <v>74.699419512616586</v>
      </c>
    </row>
    <row r="26" spans="1:38" x14ac:dyDescent="0.25">
      <c r="A26" s="1">
        <v>54</v>
      </c>
      <c r="B26" s="1">
        <v>-20</v>
      </c>
      <c r="C26" s="1">
        <v>-96.870370370370296</v>
      </c>
      <c r="D26" s="1">
        <v>2.9350086856799802</v>
      </c>
      <c r="E26" s="1">
        <v>11.5</v>
      </c>
      <c r="F26" s="1">
        <v>-96.882352941176464</v>
      </c>
      <c r="G26" s="1"/>
      <c r="H26" s="1"/>
      <c r="I26" s="1"/>
      <c r="J26" s="1"/>
      <c r="K26" s="1"/>
      <c r="L26" s="1"/>
      <c r="M26" s="1">
        <f t="shared" si="12"/>
        <v>1.428339890398902</v>
      </c>
      <c r="N26" s="1">
        <f t="shared" si="13"/>
        <v>1.4416399532942921</v>
      </c>
      <c r="O26" s="1"/>
      <c r="P26" s="1"/>
      <c r="Q26" s="1"/>
      <c r="R26" s="1"/>
      <c r="S26" s="1"/>
      <c r="T26" s="1">
        <f>-(10*$M$33*LOG10($E25)-$G$2)</f>
        <v>-96.497290787563969</v>
      </c>
      <c r="U26" s="1">
        <f>-(10*$N$33*LOG10($E25)-$H$2)</f>
        <v>-96.43105622776369</v>
      </c>
      <c r="V26" s="1">
        <f>-(10*$O$33*LOG10($E25)-$I$2)</f>
        <v>-97.07758837281213</v>
      </c>
      <c r="W26" s="1">
        <f>-(10*$P$33*LOG10($E25)-$J$2)</f>
        <v>-97.081630467356035</v>
      </c>
      <c r="X26" s="1"/>
      <c r="Y26" s="1">
        <f t="shared" si="0"/>
        <v>8.6704905859600903</v>
      </c>
      <c r="Z26" s="1">
        <f t="shared" si="1"/>
        <v>8.0499107025066792</v>
      </c>
      <c r="AA26" s="1">
        <f t="shared" si="4"/>
        <v>5.5897825264478982</v>
      </c>
      <c r="AB26" s="1">
        <f t="shared" si="2"/>
        <v>4.7814916450049632</v>
      </c>
      <c r="AC26" s="1"/>
      <c r="AE26" s="1">
        <f t="shared" si="3"/>
        <v>18.021441108994853</v>
      </c>
      <c r="AF26" s="1">
        <f t="shared" si="5"/>
        <v>51.692310530562537</v>
      </c>
      <c r="AG26" s="1">
        <f t="shared" si="6"/>
        <v>17.282911761419093</v>
      </c>
      <c r="AH26" s="1">
        <f t="shared" si="7"/>
        <v>48.923150681966838</v>
      </c>
      <c r="AI26" s="1">
        <f t="shared" si="8"/>
        <v>23.285106475523122</v>
      </c>
      <c r="AJ26" s="1">
        <f t="shared" si="9"/>
        <v>51.692310530562537</v>
      </c>
      <c r="AK26" s="1">
        <f t="shared" si="10"/>
        <v>23.115386943216983</v>
      </c>
      <c r="AL26" s="1">
        <f t="shared" si="11"/>
        <v>48.923150681966838</v>
      </c>
    </row>
    <row r="27" spans="1:38" x14ac:dyDescent="0.25">
      <c r="A27" s="1">
        <v>69</v>
      </c>
      <c r="B27" s="1">
        <v>-20</v>
      </c>
      <c r="C27" s="1">
        <v>-94.782608695652101</v>
      </c>
      <c r="D27" s="1">
        <v>2.37283172832087</v>
      </c>
      <c r="E27" s="1">
        <v>12</v>
      </c>
      <c r="F27" s="1">
        <v>-94.634920634920633</v>
      </c>
      <c r="G27" s="1"/>
      <c r="H27" s="1"/>
      <c r="I27" s="1"/>
      <c r="J27" s="1"/>
      <c r="K27" s="1"/>
      <c r="L27" s="1"/>
      <c r="M27" s="1">
        <f t="shared" si="12"/>
        <v>1.2104184300359535</v>
      </c>
      <c r="N27" s="1">
        <f t="shared" si="13"/>
        <v>1.2086951651340965</v>
      </c>
      <c r="O27" s="1"/>
      <c r="P27" s="1"/>
      <c r="Q27" s="1"/>
      <c r="R27" s="1"/>
      <c r="S27" s="1"/>
      <c r="T27" s="1">
        <f>-(10*$M$33*LOG10($E26)-$G$2)</f>
        <v>-96.771229615910869</v>
      </c>
      <c r="U27" s="1">
        <f>-(10*$N$33*LOG10($E26)-$H$2)</f>
        <v>-96.706160276104328</v>
      </c>
      <c r="V27" s="1">
        <f>-(10*$O$33*LOG10($E26)-$I$2)</f>
        <v>-97.335497499248774</v>
      </c>
      <c r="W27" s="1">
        <f>-(10*$P$33*LOG10($E26)-$J$2)</f>
        <v>-97.338650558541246</v>
      </c>
      <c r="X27" s="1"/>
      <c r="Y27" s="1">
        <f t="shared" si="0"/>
        <v>9.8288891947843383E-3</v>
      </c>
      <c r="Z27" s="1">
        <f t="shared" si="1"/>
        <v>3.1043855225222027E-2</v>
      </c>
      <c r="AA27" s="1">
        <f t="shared" si="4"/>
        <v>0.21634324601873667</v>
      </c>
      <c r="AB27" s="1">
        <f t="shared" si="2"/>
        <v>0.20820751561277753</v>
      </c>
      <c r="AC27" s="1"/>
      <c r="AE27" s="1">
        <f t="shared" si="3"/>
        <v>20.422315626049372</v>
      </c>
      <c r="AF27" s="1">
        <f t="shared" si="5"/>
        <v>21.328199597009451</v>
      </c>
      <c r="AG27" s="1">
        <f t="shared" si="6"/>
        <v>19.645958798004415</v>
      </c>
      <c r="AH27" s="1">
        <f t="shared" si="7"/>
        <v>21.238907004572479</v>
      </c>
      <c r="AI27" s="1">
        <f t="shared" si="8"/>
        <v>25.840686198435471</v>
      </c>
      <c r="AJ27" s="1">
        <f t="shared" si="9"/>
        <v>21.328199597009451</v>
      </c>
      <c r="AK27" s="1">
        <f t="shared" si="10"/>
        <v>25.652872507398907</v>
      </c>
      <c r="AL27" s="1">
        <f t="shared" si="11"/>
        <v>21.238907004572479</v>
      </c>
    </row>
    <row r="28" spans="1:38" x14ac:dyDescent="0.25">
      <c r="A28" s="1">
        <v>59</v>
      </c>
      <c r="B28" s="1">
        <v>-20</v>
      </c>
      <c r="C28" s="1">
        <v>-97.898305084745701</v>
      </c>
      <c r="D28" s="1">
        <v>3.5609370930528801</v>
      </c>
      <c r="E28" s="1">
        <v>12.5</v>
      </c>
      <c r="F28" s="1">
        <v>-98.075471698113205</v>
      </c>
      <c r="G28" s="1"/>
      <c r="H28" s="1"/>
      <c r="I28" s="1"/>
      <c r="J28" s="1"/>
      <c r="K28" s="1"/>
      <c r="L28" s="1"/>
      <c r="M28" s="1">
        <f t="shared" si="12"/>
        <v>1.4748981131442072</v>
      </c>
      <c r="N28" s="1">
        <f t="shared" si="13"/>
        <v>1.5028181356461952</v>
      </c>
      <c r="O28" s="1"/>
      <c r="P28" s="1"/>
      <c r="Q28" s="1"/>
      <c r="R28" s="1"/>
      <c r="S28" s="1"/>
      <c r="T28" s="1">
        <f>-(10*$M$33*LOG10($E27)-$G$2)</f>
        <v>-97.033507875185805</v>
      </c>
      <c r="U28" s="1">
        <f>-(10*$N$33*LOG10($E27)-$H$2)</f>
        <v>-96.969554156240577</v>
      </c>
      <c r="V28" s="1">
        <f>-(10*$O$33*LOG10($E27)-$I$2)</f>
        <v>-97.582428382107267</v>
      </c>
      <c r="W28" s="1">
        <f>-(10*$P$33*LOG10($E27)-$J$2)</f>
        <v>-97.584730249111374</v>
      </c>
      <c r="X28" s="1"/>
      <c r="Y28" s="1">
        <f t="shared" si="0"/>
        <v>5.0665471164255012</v>
      </c>
      <c r="Z28" s="1">
        <f t="shared" si="1"/>
        <v>5.4505136788707604</v>
      </c>
      <c r="AA28" s="1">
        <f t="shared" si="4"/>
        <v>7.8389902766619031</v>
      </c>
      <c r="AB28" s="1">
        <f t="shared" si="2"/>
        <v>8.7013767599721294</v>
      </c>
      <c r="AC28" s="1"/>
      <c r="AE28" s="1">
        <f t="shared" si="3"/>
        <v>22.861631823562188</v>
      </c>
      <c r="AF28" s="1">
        <f t="shared" si="5"/>
        <v>6.4033528275703828</v>
      </c>
      <c r="AG28" s="1">
        <f t="shared" si="6"/>
        <v>22.050256666350133</v>
      </c>
      <c r="AH28" s="1">
        <f t="shared" si="7"/>
        <v>5.5749658598614031</v>
      </c>
      <c r="AI28" s="1">
        <f t="shared" si="8"/>
        <v>28.412144874667852</v>
      </c>
      <c r="AJ28" s="1">
        <f t="shared" si="9"/>
        <v>6.4033528275703828</v>
      </c>
      <c r="AK28" s="1">
        <f t="shared" si="10"/>
        <v>28.206149276156662</v>
      </c>
      <c r="AL28" s="1">
        <f t="shared" si="11"/>
        <v>5.5749658598614031</v>
      </c>
    </row>
    <row r="29" spans="1:38" x14ac:dyDescent="0.25">
      <c r="A29" s="1">
        <v>55</v>
      </c>
      <c r="B29" s="1">
        <v>-20</v>
      </c>
      <c r="C29" s="1">
        <v>-97.763636363636294</v>
      </c>
      <c r="D29" s="1">
        <v>1.4072845177973099</v>
      </c>
      <c r="E29" s="1">
        <v>13</v>
      </c>
      <c r="F29" s="1">
        <v>-97.843137254901961</v>
      </c>
      <c r="G29" s="1"/>
      <c r="H29" s="1"/>
      <c r="I29" s="1"/>
      <c r="J29" s="1"/>
      <c r="K29" s="1"/>
      <c r="L29" s="1"/>
      <c r="M29" s="1">
        <f t="shared" si="12"/>
        <v>1.4402560354987477</v>
      </c>
      <c r="N29" s="1">
        <f t="shared" si="13"/>
        <v>1.458981565834254</v>
      </c>
      <c r="O29" s="1"/>
      <c r="P29" s="1"/>
      <c r="Q29" s="1"/>
      <c r="R29" s="1"/>
      <c r="S29" s="1"/>
      <c r="T29" s="1">
        <f>-(10*$M$33*LOG10($E28)-$G$2)</f>
        <v>-97.285077862581517</v>
      </c>
      <c r="U29" s="1">
        <f>-(10*$N$33*LOG10($E28)-$H$2)</f>
        <v>-97.222194216034964</v>
      </c>
      <c r="V29" s="1">
        <f>-(10*$O$33*LOG10($E28)-$I$2)</f>
        <v>-97.8192775943144</v>
      </c>
      <c r="W29" s="1">
        <f>-(10*$P$33*LOG10($E28)-$J$2)</f>
        <v>-97.820763021428093</v>
      </c>
      <c r="X29" s="1"/>
      <c r="Y29" s="1">
        <f t="shared" si="0"/>
        <v>0.37604762600320163</v>
      </c>
      <c r="Z29" s="1">
        <f t="shared" si="1"/>
        <v>0.72808246142178246</v>
      </c>
      <c r="AA29" s="1">
        <f t="shared" si="4"/>
        <v>6.2453442438693491E-3</v>
      </c>
      <c r="AB29" s="1">
        <f t="shared" si="2"/>
        <v>6.4876509978681079E-2</v>
      </c>
      <c r="AC29" s="1"/>
      <c r="AE29" s="1">
        <f t="shared" si="3"/>
        <v>25.330624647794586</v>
      </c>
      <c r="AF29" s="1">
        <f t="shared" si="5"/>
        <v>31.879360914570572</v>
      </c>
      <c r="AG29" s="1">
        <f t="shared" si="6"/>
        <v>24.4867629349373</v>
      </c>
      <c r="AH29" s="1">
        <f t="shared" si="7"/>
        <v>33.659579289128189</v>
      </c>
      <c r="AI29" s="1">
        <f t="shared" si="8"/>
        <v>30.993199214498794</v>
      </c>
      <c r="AJ29" s="1">
        <f t="shared" si="9"/>
        <v>31.879360914570572</v>
      </c>
      <c r="AK29" s="1">
        <f t="shared" si="10"/>
        <v>30.768975444491513</v>
      </c>
      <c r="AL29" s="1">
        <f t="shared" si="11"/>
        <v>33.659579289128189</v>
      </c>
    </row>
    <row r="30" spans="1:38" x14ac:dyDescent="0.25">
      <c r="A30" s="1">
        <v>51</v>
      </c>
      <c r="B30" s="1">
        <v>-20</v>
      </c>
      <c r="C30" s="1">
        <v>-96.843137254901904</v>
      </c>
      <c r="D30" s="1">
        <v>1.5963091443888799</v>
      </c>
      <c r="E30" s="1">
        <v>13.5</v>
      </c>
      <c r="F30" s="1">
        <v>-96.9</v>
      </c>
      <c r="G30" s="1"/>
      <c r="H30" s="1"/>
      <c r="I30" s="1"/>
      <c r="J30" s="1"/>
      <c r="K30" s="1"/>
      <c r="L30" s="1"/>
      <c r="M30" s="1">
        <f t="shared" si="12"/>
        <v>1.3379355440329588</v>
      </c>
      <c r="N30" s="1">
        <f t="shared" si="13"/>
        <v>1.3543867604233704</v>
      </c>
      <c r="O30" s="1"/>
      <c r="P30" s="1"/>
      <c r="Q30" s="1"/>
      <c r="R30" s="1"/>
      <c r="S30" s="1"/>
      <c r="T30" s="1">
        <f>-(10*$M$33*LOG10($E29)-$G$2)</f>
        <v>-97.526779779148256</v>
      </c>
      <c r="U30" s="1">
        <f>-(10*$N$33*LOG10($E29)-$H$2)</f>
        <v>-97.464924230397855</v>
      </c>
      <c r="V30" s="1">
        <f>-(10*$O$33*LOG10($E29)-$I$2)</f>
        <v>-98.046836172030325</v>
      </c>
      <c r="W30" s="1">
        <f>-(10*$P$33*LOG10($E29)-$J$2)</f>
        <v>-98.047537184880952</v>
      </c>
      <c r="X30" s="1"/>
      <c r="Y30" s="1">
        <f t="shared" si="0"/>
        <v>5.6101041615339048E-2</v>
      </c>
      <c r="Z30" s="1">
        <f t="shared" si="1"/>
        <v>0.14304509190454348</v>
      </c>
      <c r="AA30" s="1">
        <f t="shared" si="4"/>
        <v>8.0202131474415642E-2</v>
      </c>
      <c r="AB30" s="1">
        <f t="shared" si="2"/>
        <v>4.1779331375416118E-2</v>
      </c>
      <c r="AC30" s="1"/>
      <c r="AE30" s="1">
        <f t="shared" si="3"/>
        <v>27.821993656540208</v>
      </c>
      <c r="AF30" s="1">
        <f t="shared" si="5"/>
        <v>30.376768605609065</v>
      </c>
      <c r="AG30" s="1">
        <f t="shared" si="6"/>
        <v>26.947936124565214</v>
      </c>
      <c r="AH30" s="1">
        <f t="shared" si="7"/>
        <v>31.017694854909006</v>
      </c>
      <c r="AI30" s="1">
        <f t="shared" si="8"/>
        <v>33.57868923142275</v>
      </c>
      <c r="AJ30" s="1">
        <f t="shared" si="9"/>
        <v>30.376768605609065</v>
      </c>
      <c r="AK30" s="1">
        <f t="shared" si="10"/>
        <v>33.336224986740881</v>
      </c>
      <c r="AL30" s="1">
        <f t="shared" si="11"/>
        <v>31.017694854909006</v>
      </c>
    </row>
    <row r="31" spans="1:38" x14ac:dyDescent="0.25">
      <c r="A31" s="1">
        <v>68</v>
      </c>
      <c r="B31" s="1">
        <v>-20</v>
      </c>
      <c r="C31" s="1">
        <v>-96.029411764705799</v>
      </c>
      <c r="D31" s="1">
        <v>1.3115287457404401</v>
      </c>
      <c r="E31" s="1">
        <v>14</v>
      </c>
      <c r="F31" s="1">
        <v>-95.983050847457633</v>
      </c>
      <c r="G31" s="1"/>
      <c r="H31" s="1"/>
      <c r="I31" s="1"/>
      <c r="J31" s="1"/>
      <c r="K31" s="1"/>
      <c r="L31" s="1"/>
      <c r="M31" s="1">
        <f t="shared" si="12"/>
        <v>1.248500282626626</v>
      </c>
      <c r="N31" s="1">
        <f t="shared" si="13"/>
        <v>1.2557184981546829</v>
      </c>
      <c r="O31" s="1"/>
      <c r="P31" s="1"/>
      <c r="Q31" s="1"/>
      <c r="R31" s="1"/>
      <c r="S31" s="1"/>
      <c r="T31" s="1">
        <f>-(10*$M$33*LOG10($E30)-$G$2)</f>
        <v>-97.759358660864692</v>
      </c>
      <c r="U31" s="1">
        <f>-(10*$N$33*LOG10($E30)-$H$2)</f>
        <v>-97.698492404376111</v>
      </c>
      <c r="V31" s="1">
        <f>-(10*$O$33*LOG10($E30)-$I$2)</f>
        <v>-98.265805554987367</v>
      </c>
      <c r="W31" s="1">
        <f>-(10*$P$33*LOG10($E30)-$J$2)</f>
        <v>-98.265751761278338</v>
      </c>
      <c r="X31" s="1"/>
      <c r="Y31" s="1">
        <f t="shared" si="0"/>
        <v>0.83946166474442641</v>
      </c>
      <c r="Z31" s="1">
        <f t="shared" si="1"/>
        <v>0.63759011984633396</v>
      </c>
      <c r="AA31" s="1">
        <f t="shared" si="4"/>
        <v>2.0239850920680582</v>
      </c>
      <c r="AB31" s="1">
        <f t="shared" si="2"/>
        <v>1.8652778734348667</v>
      </c>
      <c r="AC31" s="1"/>
      <c r="AE31" s="1">
        <f t="shared" si="3"/>
        <v>30.329633680867591</v>
      </c>
      <c r="AF31" s="1">
        <f t="shared" si="5"/>
        <v>21.07740276590474</v>
      </c>
      <c r="AG31" s="1">
        <f t="shared" si="6"/>
        <v>29.42746047090478</v>
      </c>
      <c r="AH31" s="1">
        <f t="shared" si="7"/>
        <v>21.401873795044487</v>
      </c>
      <c r="AI31" s="1">
        <f t="shared" si="8"/>
        <v>36.164365922366116</v>
      </c>
      <c r="AJ31" s="1">
        <f t="shared" si="9"/>
        <v>21.07740276590474</v>
      </c>
      <c r="AK31" s="1">
        <f t="shared" si="10"/>
        <v>35.903676766771525</v>
      </c>
      <c r="AL31" s="1">
        <f t="shared" si="11"/>
        <v>21.401873795044487</v>
      </c>
    </row>
    <row r="32" spans="1:38" x14ac:dyDescent="0.25">
      <c r="A32" s="3" t="s">
        <v>18</v>
      </c>
      <c r="B32" s="4"/>
      <c r="C32" s="4">
        <f>AVERAGE(C1:C31)</f>
        <v>-92.25212399355047</v>
      </c>
      <c r="D32" s="4"/>
      <c r="E32" s="4"/>
      <c r="F32" s="5">
        <f>AVERAGE(F1:F31)</f>
        <v>-92.273784073884528</v>
      </c>
      <c r="G32" s="1"/>
      <c r="H32" s="1"/>
      <c r="I32" s="1"/>
      <c r="J32" s="1"/>
      <c r="K32" s="1"/>
      <c r="M32" s="1" t="s">
        <v>19</v>
      </c>
      <c r="N32" s="1" t="s">
        <v>20</v>
      </c>
      <c r="O32" s="1" t="s">
        <v>21</v>
      </c>
      <c r="P32" s="1" t="s">
        <v>22</v>
      </c>
      <c r="Q32" s="1"/>
      <c r="R32" s="1"/>
      <c r="S32" s="1"/>
      <c r="T32" s="1">
        <f>-(10*$M$33*LOG10($E31)-$G$2)</f>
        <v>-97.983478229082735</v>
      </c>
      <c r="U32" s="1">
        <f>-(10*$N$33*LOG10($E31)-$H$2)</f>
        <v>-97.923565282511746</v>
      </c>
      <c r="V32" s="1">
        <f>-(10*$O$33*LOG10($E31)-$I$2)</f>
        <v>-98.476810626467326</v>
      </c>
      <c r="W32" s="1">
        <f>-(10*$P$33*LOG10($E31)-$J$2)</f>
        <v>-98.476029479874882</v>
      </c>
      <c r="X32" s="1"/>
      <c r="Y32" s="1">
        <f t="shared" si="0"/>
        <v>3.8183757472025799</v>
      </c>
      <c r="Z32" s="1">
        <f t="shared" si="1"/>
        <v>3.7655962726533798</v>
      </c>
      <c r="AA32" s="1">
        <f t="shared" si="4"/>
        <v>5.9897611885516211</v>
      </c>
      <c r="AB32" s="1">
        <f t="shared" si="2"/>
        <v>6.214942461688973</v>
      </c>
      <c r="AC32" s="1"/>
      <c r="AE32" s="1">
        <f>POWER(T32-$C$32,2)</f>
        <v>32.848421373153634</v>
      </c>
      <c r="AF32" s="1">
        <f t="shared" si="5"/>
        <v>14.267902906119595</v>
      </c>
      <c r="AG32" s="1">
        <f t="shared" si="6"/>
        <v>31.920027705357224</v>
      </c>
      <c r="AH32" s="1">
        <f t="shared" si="7"/>
        <v>13.758659997533437</v>
      </c>
      <c r="AI32" s="1">
        <f t="shared" si="8"/>
        <v>38.746723678013794</v>
      </c>
      <c r="AJ32" s="1">
        <f t="shared" si="9"/>
        <v>14.267902906119595</v>
      </c>
      <c r="AK32" s="1">
        <f t="shared" si="10"/>
        <v>38.467848076128448</v>
      </c>
      <c r="AL32" s="1">
        <f t="shared" si="11"/>
        <v>13.758659997533437</v>
      </c>
    </row>
    <row r="33" spans="1:3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6" t="s">
        <v>23</v>
      </c>
      <c r="M33" s="6">
        <f>AVERAGE(M2:M32)</f>
        <v>1.4189931423724915</v>
      </c>
      <c r="N33" s="7">
        <f>AVERAGE(N2:N32)</f>
        <v>1.42502893945331</v>
      </c>
      <c r="O33" s="7">
        <f>5.802*$H$7/10</f>
        <v>1.3359598709585998</v>
      </c>
      <c r="P33" s="8">
        <f>5.782*$H$7/10</f>
        <v>1.3313547007725999</v>
      </c>
      <c r="Q33" s="1"/>
      <c r="R33" s="1"/>
      <c r="S33" s="1"/>
      <c r="T33" s="1"/>
      <c r="U33" s="1"/>
      <c r="V33" s="1"/>
      <c r="W33" s="1"/>
      <c r="X33" s="9" t="s">
        <v>25</v>
      </c>
      <c r="Y33" s="7">
        <f>AVERAGE(Y2:Y32)</f>
        <v>9.4593979057924749</v>
      </c>
      <c r="Z33" s="7">
        <f>AVERAGE(Z2:Z32)</f>
        <v>10.167869256291079</v>
      </c>
      <c r="AA33" s="7">
        <f>AVERAGE(AA2:AA32)</f>
        <v>8.5508813442895537</v>
      </c>
      <c r="AB33" s="8">
        <f>AVERAGE(AB2:AB32)</f>
        <v>9.0180077525094244</v>
      </c>
      <c r="AC33" s="1"/>
      <c r="AD33" t="s">
        <v>27</v>
      </c>
      <c r="AE33" s="1">
        <f>SUM(AE3:AE32)</f>
        <v>1205.4560719582653</v>
      </c>
      <c r="AF33" s="1">
        <f>SUM(AF3:AF32)</f>
        <v>1304.3808183517372</v>
      </c>
      <c r="AG33" s="1">
        <f>SUM(AG3:AG32)</f>
        <v>1221.6840739370487</v>
      </c>
      <c r="AH33" s="1">
        <f>SUM(AH3:AH32)</f>
        <v>1311.3730956072827</v>
      </c>
      <c r="AI33" s="1">
        <f>SUM(AI3:AI32)</f>
        <v>1047.9415769639963</v>
      </c>
      <c r="AJ33" s="1">
        <f>SUM(AJ3:AJ32)</f>
        <v>1304.3808183517372</v>
      </c>
      <c r="AK33" s="1">
        <f>SUM(AK3:AK32)</f>
        <v>1040.7293227860798</v>
      </c>
      <c r="AL33" s="1">
        <f>SUM(AL3:AL32)</f>
        <v>1311.3730956072827</v>
      </c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t="s">
        <v>24</v>
      </c>
      <c r="M34" s="1">
        <f>AVERAGE(M6:M31)</f>
        <v>1.5371980716321896</v>
      </c>
      <c r="N34" s="1">
        <f>AVERAGE(,N6:N31)</f>
        <v>1.5022261623183377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3" t="s">
        <v>28</v>
      </c>
      <c r="AE34" s="4">
        <f>AE33/AF33</f>
        <v>0.92415961274371028</v>
      </c>
      <c r="AF34" s="4"/>
      <c r="AG34" s="4">
        <f>AG33/AH33</f>
        <v>0.93160678530719743</v>
      </c>
      <c r="AH34" s="4"/>
      <c r="AI34" s="4">
        <f>AI33/AJ33</f>
        <v>0.80340155437751171</v>
      </c>
      <c r="AJ34" s="4"/>
      <c r="AK34" s="5">
        <f>AK33/AL33</f>
        <v>0.79361802241651858</v>
      </c>
    </row>
    <row r="35" spans="1:3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 t="s">
        <v>11</v>
      </c>
      <c r="AG35" s="1" t="s">
        <v>12</v>
      </c>
      <c r="AI35" t="s">
        <v>16</v>
      </c>
      <c r="AK3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moc-20stat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2015-12-19T21:38:54Z</dcterms:created>
  <dcterms:modified xsi:type="dcterms:W3CDTF">2015-12-21T10:57:37Z</dcterms:modified>
</cp:coreProperties>
</file>