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75" windowWidth="11355" windowHeight="5910"/>
  </bookViews>
  <sheets>
    <sheet name="2014.kiadás terv" sheetId="31" r:id="rId1"/>
    <sheet name="Egyéni 2014_1" sheetId="29" r:id="rId2"/>
    <sheet name="Egyéni 2014_2" sheetId="30" r:id="rId3"/>
    <sheet name="2013.kiadás terv" sheetId="32" r:id="rId4"/>
  </sheets>
  <definedNames>
    <definedName name="_xlnm.Print_Area" localSheetId="3">'2013.kiadás terv'!$A$1:$F$45</definedName>
    <definedName name="_xlnm.Print_Area" localSheetId="0">'2014.kiadás terv'!$A$1:$F$46</definedName>
    <definedName name="_xlnm.Print_Area" localSheetId="1">'Egyéni 2014_1'!$A$1:$S$38</definedName>
    <definedName name="_xlnm.Print_Area" localSheetId="2">'Egyéni 2014_2'!$A$1:$S$37</definedName>
  </definedNames>
  <calcPr calcId="145621"/>
</workbook>
</file>

<file path=xl/calcChain.xml><?xml version="1.0" encoding="utf-8"?>
<calcChain xmlns="http://schemas.openxmlformats.org/spreadsheetml/2006/main">
  <c r="H11" i="31" l="1"/>
  <c r="D31" i="31" l="1"/>
  <c r="D44" i="31" s="1"/>
  <c r="F32" i="32"/>
  <c r="F33" i="32"/>
  <c r="F34" i="32"/>
  <c r="F35" i="32"/>
  <c r="F36" i="32"/>
  <c r="D43" i="32"/>
  <c r="C43" i="32"/>
  <c r="F42" i="32"/>
  <c r="F41" i="32"/>
  <c r="F40" i="32"/>
  <c r="F39" i="32"/>
  <c r="F37" i="32"/>
  <c r="F31" i="32"/>
  <c r="F30" i="32"/>
  <c r="F29" i="32"/>
  <c r="F28" i="32"/>
  <c r="F27" i="32"/>
  <c r="F26" i="32"/>
  <c r="F25" i="32"/>
  <c r="F24" i="32"/>
  <c r="F23" i="32"/>
  <c r="F22" i="32"/>
  <c r="F21" i="32"/>
  <c r="F20" i="32"/>
  <c r="F19" i="32"/>
  <c r="F18" i="32"/>
  <c r="F17" i="32"/>
  <c r="F16" i="32"/>
  <c r="E15" i="32"/>
  <c r="F15" i="32" s="1"/>
  <c r="F14" i="32"/>
  <c r="F13" i="32"/>
  <c r="F12" i="32"/>
  <c r="F11" i="32"/>
  <c r="C1" i="32"/>
  <c r="F43" i="32" l="1"/>
  <c r="E43" i="32"/>
  <c r="Q3" i="29"/>
  <c r="Q4" i="29" s="1"/>
  <c r="O3" i="29"/>
  <c r="P3" i="29"/>
  <c r="F20" i="31"/>
  <c r="F21" i="31"/>
  <c r="F18" i="31"/>
  <c r="Q8" i="29" l="1"/>
  <c r="Q12" i="29"/>
  <c r="Q16" i="29"/>
  <c r="Q20" i="29"/>
  <c r="Q24" i="29"/>
  <c r="Q28" i="29"/>
  <c r="Q32" i="29"/>
  <c r="Q36" i="29"/>
  <c r="Q9" i="29"/>
  <c r="Q13" i="29"/>
  <c r="Q17" i="29"/>
  <c r="Q21" i="29"/>
  <c r="Q25" i="29"/>
  <c r="Q29" i="29"/>
  <c r="Q33" i="29"/>
  <c r="Q5" i="29"/>
  <c r="Q6" i="29"/>
  <c r="Q10" i="29"/>
  <c r="Q14" i="29"/>
  <c r="Q18" i="29"/>
  <c r="Q22" i="29"/>
  <c r="Q26" i="29"/>
  <c r="Q30" i="29"/>
  <c r="Q34" i="29"/>
  <c r="Q7" i="29"/>
  <c r="Q11" i="29"/>
  <c r="Q15" i="29"/>
  <c r="Q19" i="29"/>
  <c r="Q23" i="29"/>
  <c r="Q27" i="29"/>
  <c r="Q31" i="29"/>
  <c r="Q35" i="29"/>
  <c r="Q3" i="30"/>
  <c r="Q37" i="29" l="1"/>
  <c r="F40" i="31"/>
  <c r="F30" i="31"/>
  <c r="P3" i="30"/>
  <c r="O3" i="30"/>
  <c r="N3" i="30"/>
  <c r="M3" i="30"/>
  <c r="L3" i="30"/>
  <c r="K3" i="30"/>
  <c r="R3" i="29"/>
  <c r="N3" i="29"/>
  <c r="L3" i="29"/>
  <c r="K3" i="29"/>
  <c r="D39" i="29" l="1"/>
  <c r="C44" i="31" l="1"/>
  <c r="F43" i="31"/>
  <c r="F42" i="31"/>
  <c r="F41" i="31"/>
  <c r="F38" i="31"/>
  <c r="F31" i="31"/>
  <c r="F29" i="31"/>
  <c r="F28" i="31"/>
  <c r="F27" i="31"/>
  <c r="F26" i="31"/>
  <c r="F24" i="31"/>
  <c r="F23" i="31"/>
  <c r="F22" i="31"/>
  <c r="F19" i="31"/>
  <c r="F17" i="31"/>
  <c r="E16" i="31"/>
  <c r="F15" i="31"/>
  <c r="F14" i="31"/>
  <c r="F13" i="31"/>
  <c r="F11" i="31"/>
  <c r="C1" i="31"/>
  <c r="H37" i="30"/>
  <c r="G37" i="30"/>
  <c r="E37" i="30"/>
  <c r="D37" i="30"/>
  <c r="C37" i="30"/>
  <c r="B37" i="30"/>
  <c r="I36" i="30"/>
  <c r="F36" i="30"/>
  <c r="I35" i="30"/>
  <c r="F35" i="30"/>
  <c r="I34" i="30"/>
  <c r="F34" i="30"/>
  <c r="I33" i="30"/>
  <c r="F33" i="30"/>
  <c r="I32" i="30"/>
  <c r="F32" i="30"/>
  <c r="I31" i="30"/>
  <c r="F31" i="30"/>
  <c r="I30" i="30"/>
  <c r="F30" i="30"/>
  <c r="I29" i="30"/>
  <c r="F29" i="30"/>
  <c r="I28" i="30"/>
  <c r="F28" i="30"/>
  <c r="I27" i="30"/>
  <c r="F27" i="30"/>
  <c r="I26" i="30"/>
  <c r="F26" i="30"/>
  <c r="I25" i="30"/>
  <c r="F25" i="30"/>
  <c r="I24" i="30"/>
  <c r="F24" i="30"/>
  <c r="I23" i="30"/>
  <c r="F23" i="30"/>
  <c r="I22" i="30"/>
  <c r="F22" i="30"/>
  <c r="I21" i="30"/>
  <c r="F21" i="30"/>
  <c r="I20" i="30"/>
  <c r="F20" i="30"/>
  <c r="I19" i="30"/>
  <c r="F19" i="30"/>
  <c r="I18" i="30"/>
  <c r="F18" i="30"/>
  <c r="I17" i="30"/>
  <c r="F17" i="30"/>
  <c r="I16" i="30"/>
  <c r="F16" i="30"/>
  <c r="I15" i="30"/>
  <c r="F15" i="30"/>
  <c r="I14" i="30"/>
  <c r="F14" i="30"/>
  <c r="I13" i="30"/>
  <c r="F13" i="30"/>
  <c r="I12" i="30"/>
  <c r="F12" i="30"/>
  <c r="I11" i="30"/>
  <c r="F11" i="30"/>
  <c r="I10" i="30"/>
  <c r="F10" i="30"/>
  <c r="I9" i="30"/>
  <c r="F9" i="30"/>
  <c r="I8" i="30"/>
  <c r="F8" i="30"/>
  <c r="I7" i="30"/>
  <c r="F7" i="30"/>
  <c r="I6" i="30"/>
  <c r="F6" i="30"/>
  <c r="I5" i="30"/>
  <c r="F5" i="30"/>
  <c r="P4" i="30"/>
  <c r="P29" i="30" s="1"/>
  <c r="L4" i="30"/>
  <c r="L35" i="30" s="1"/>
  <c r="K4" i="30"/>
  <c r="K30" i="30" s="1"/>
  <c r="Q4" i="30"/>
  <c r="O4" i="30"/>
  <c r="O28" i="30" s="1"/>
  <c r="N4" i="30"/>
  <c r="N23" i="30" s="1"/>
  <c r="M4" i="30"/>
  <c r="M13" i="30" s="1"/>
  <c r="H37" i="29"/>
  <c r="G37" i="29"/>
  <c r="E37" i="29"/>
  <c r="D37" i="29"/>
  <c r="D40" i="29" s="1"/>
  <c r="C37" i="29"/>
  <c r="B37" i="29"/>
  <c r="I36" i="29"/>
  <c r="F36" i="29"/>
  <c r="I35" i="29"/>
  <c r="F35" i="29"/>
  <c r="I34" i="29"/>
  <c r="F34" i="29"/>
  <c r="I33" i="29"/>
  <c r="F33" i="29"/>
  <c r="I32" i="29"/>
  <c r="F32" i="29"/>
  <c r="I31" i="29"/>
  <c r="F31" i="29"/>
  <c r="I30" i="29"/>
  <c r="F30" i="29"/>
  <c r="I29" i="29"/>
  <c r="F29" i="29"/>
  <c r="I28" i="29"/>
  <c r="F28" i="29"/>
  <c r="I27" i="29"/>
  <c r="F27" i="29"/>
  <c r="I26" i="29"/>
  <c r="F26" i="29"/>
  <c r="I25" i="29"/>
  <c r="F25" i="29"/>
  <c r="I24" i="29"/>
  <c r="F24" i="29"/>
  <c r="I23" i="29"/>
  <c r="F23" i="29"/>
  <c r="I22" i="29"/>
  <c r="F22" i="29"/>
  <c r="I21" i="29"/>
  <c r="F21" i="29"/>
  <c r="I20" i="29"/>
  <c r="F20" i="29"/>
  <c r="I19" i="29"/>
  <c r="F19" i="29"/>
  <c r="I18" i="29"/>
  <c r="F18" i="29"/>
  <c r="I17" i="29"/>
  <c r="F17" i="29"/>
  <c r="I16" i="29"/>
  <c r="F16" i="29"/>
  <c r="I15" i="29"/>
  <c r="F15" i="29"/>
  <c r="I14" i="29"/>
  <c r="F14" i="29"/>
  <c r="I13" i="29"/>
  <c r="F13" i="29"/>
  <c r="I12" i="29"/>
  <c r="F12" i="29"/>
  <c r="I11" i="29"/>
  <c r="F11" i="29"/>
  <c r="I10" i="29"/>
  <c r="F10" i="29"/>
  <c r="I9" i="29"/>
  <c r="F9" i="29"/>
  <c r="I8" i="29"/>
  <c r="F8" i="29"/>
  <c r="I7" i="29"/>
  <c r="F7" i="29"/>
  <c r="I6" i="29"/>
  <c r="F6" i="29"/>
  <c r="F37" i="29"/>
  <c r="I5" i="29"/>
  <c r="F5" i="29"/>
  <c r="K4" i="29"/>
  <c r="K29" i="29" s="1"/>
  <c r="L4" i="29"/>
  <c r="L31" i="29" s="1"/>
  <c r="F37" i="30"/>
  <c r="O33" i="30"/>
  <c r="I37" i="30"/>
  <c r="I37" i="29"/>
  <c r="P4" i="29" s="1"/>
  <c r="N4" i="29"/>
  <c r="N20" i="29" s="1"/>
  <c r="R4" i="29"/>
  <c r="R31" i="29" s="1"/>
  <c r="M9" i="30" l="1"/>
  <c r="M6" i="30"/>
  <c r="P22" i="30"/>
  <c r="L23" i="30"/>
  <c r="L21" i="30"/>
  <c r="P7" i="29"/>
  <c r="P11" i="29"/>
  <c r="P15" i="29"/>
  <c r="P19" i="29"/>
  <c r="P23" i="29"/>
  <c r="P27" i="29"/>
  <c r="P31" i="29"/>
  <c r="P35" i="29"/>
  <c r="P8" i="29"/>
  <c r="P12" i="29"/>
  <c r="P16" i="29"/>
  <c r="P20" i="29"/>
  <c r="P24" i="29"/>
  <c r="P28" i="29"/>
  <c r="P32" i="29"/>
  <c r="P36" i="29"/>
  <c r="P9" i="29"/>
  <c r="P13" i="29"/>
  <c r="P17" i="29"/>
  <c r="P21" i="29"/>
  <c r="P25" i="29"/>
  <c r="P29" i="29"/>
  <c r="P33" i="29"/>
  <c r="P5" i="29"/>
  <c r="P6" i="29"/>
  <c r="P10" i="29"/>
  <c r="P14" i="29"/>
  <c r="P18" i="29"/>
  <c r="P22" i="29"/>
  <c r="P26" i="29"/>
  <c r="P30" i="29"/>
  <c r="P34" i="29"/>
  <c r="D38" i="29"/>
  <c r="O4" i="29" s="1"/>
  <c r="O12" i="29" s="1"/>
  <c r="K15" i="29"/>
  <c r="P5" i="30"/>
  <c r="M26" i="30"/>
  <c r="L11" i="30"/>
  <c r="L14" i="30"/>
  <c r="N9" i="30"/>
  <c r="L26" i="29"/>
  <c r="L32" i="30"/>
  <c r="L10" i="30"/>
  <c r="L36" i="30"/>
  <c r="O16" i="30"/>
  <c r="N12" i="30"/>
  <c r="L8" i="30"/>
  <c r="L7" i="30"/>
  <c r="L17" i="30"/>
  <c r="N15" i="30"/>
  <c r="M24" i="30"/>
  <c r="M10" i="30"/>
  <c r="M23" i="30"/>
  <c r="M22" i="30"/>
  <c r="L6" i="30"/>
  <c r="L34" i="30"/>
  <c r="N10" i="30"/>
  <c r="Q33" i="30"/>
  <c r="Q29" i="30"/>
  <c r="Q17" i="30"/>
  <c r="Q26" i="30"/>
  <c r="Q10" i="30"/>
  <c r="Q31" i="30"/>
  <c r="Q24" i="30"/>
  <c r="Q15" i="30"/>
  <c r="Q18" i="30"/>
  <c r="Q20" i="30"/>
  <c r="Q32" i="30"/>
  <c r="Q28" i="30"/>
  <c r="Q25" i="30"/>
  <c r="Q16" i="30"/>
  <c r="Q13" i="30"/>
  <c r="Q30" i="30"/>
  <c r="Q14" i="30"/>
  <c r="Q5" i="30"/>
  <c r="Q21" i="30"/>
  <c r="Q36" i="30"/>
  <c r="Q23" i="30"/>
  <c r="Q11" i="30"/>
  <c r="Q8" i="30"/>
  <c r="Q7" i="30"/>
  <c r="Q22" i="30"/>
  <c r="Q6" i="30"/>
  <c r="Q19" i="30"/>
  <c r="Q27" i="30"/>
  <c r="Q12" i="30"/>
  <c r="Q9" i="30"/>
  <c r="Q34" i="30"/>
  <c r="Q35" i="30"/>
  <c r="L33" i="29"/>
  <c r="N14" i="30"/>
  <c r="N21" i="30"/>
  <c r="N13" i="30"/>
  <c r="N19" i="30"/>
  <c r="L6" i="29"/>
  <c r="L16" i="30"/>
  <c r="L18" i="30"/>
  <c r="L20" i="30"/>
  <c r="L13" i="30"/>
  <c r="L33" i="30"/>
  <c r="N25" i="30"/>
  <c r="N32" i="30"/>
  <c r="N36" i="30"/>
  <c r="N35" i="30"/>
  <c r="M21" i="30"/>
  <c r="L31" i="30"/>
  <c r="E44" i="31"/>
  <c r="M3" i="29"/>
  <c r="M4" i="29" s="1"/>
  <c r="L21" i="29"/>
  <c r="K18" i="30"/>
  <c r="L27" i="30"/>
  <c r="L19" i="30"/>
  <c r="L5" i="30"/>
  <c r="L29" i="30"/>
  <c r="N30" i="30"/>
  <c r="N22" i="30"/>
  <c r="N29" i="30"/>
  <c r="N31" i="30"/>
  <c r="L22" i="30"/>
  <c r="K25" i="29"/>
  <c r="P14" i="30"/>
  <c r="P21" i="30"/>
  <c r="P36" i="30"/>
  <c r="P10" i="30"/>
  <c r="P12" i="30"/>
  <c r="P6" i="30"/>
  <c r="P31" i="30"/>
  <c r="K19" i="30"/>
  <c r="K6" i="30"/>
  <c r="K10" i="30"/>
  <c r="K26" i="30"/>
  <c r="O31" i="30"/>
  <c r="O32" i="30"/>
  <c r="O11" i="30"/>
  <c r="O5" i="30"/>
  <c r="O19" i="30"/>
  <c r="O29" i="30"/>
  <c r="O30" i="30"/>
  <c r="O23" i="30"/>
  <c r="O25" i="30"/>
  <c r="O15" i="30"/>
  <c r="O35" i="30"/>
  <c r="O17" i="30"/>
  <c r="O34" i="30"/>
  <c r="O20" i="30"/>
  <c r="O36" i="30"/>
  <c r="O7" i="30"/>
  <c r="O9" i="30"/>
  <c r="O10" i="30"/>
  <c r="O14" i="30"/>
  <c r="O18" i="30"/>
  <c r="O21" i="30"/>
  <c r="O22" i="30"/>
  <c r="O8" i="30"/>
  <c r="O24" i="30"/>
  <c r="O13" i="30"/>
  <c r="O26" i="30"/>
  <c r="O6" i="30"/>
  <c r="O27" i="30"/>
  <c r="O12" i="30"/>
  <c r="L15" i="29"/>
  <c r="L19" i="29"/>
  <c r="L23" i="29"/>
  <c r="L7" i="29"/>
  <c r="L5" i="29"/>
  <c r="L30" i="29"/>
  <c r="L10" i="29"/>
  <c r="L27" i="29"/>
  <c r="L8" i="29"/>
  <c r="L11" i="29"/>
  <c r="L12" i="29"/>
  <c r="L13" i="29"/>
  <c r="L34" i="29"/>
  <c r="L14" i="29"/>
  <c r="L35" i="29"/>
  <c r="L32" i="29"/>
  <c r="L29" i="29"/>
  <c r="L17" i="29"/>
  <c r="L16" i="29"/>
  <c r="L22" i="29"/>
  <c r="L36" i="29"/>
  <c r="P24" i="30"/>
  <c r="P27" i="30"/>
  <c r="P19" i="30"/>
  <c r="P15" i="30"/>
  <c r="P32" i="30"/>
  <c r="P9" i="30"/>
  <c r="P25" i="30"/>
  <c r="P7" i="30"/>
  <c r="P11" i="30"/>
  <c r="P30" i="30"/>
  <c r="P26" i="30"/>
  <c r="P34" i="30"/>
  <c r="P17" i="30"/>
  <c r="P33" i="30"/>
  <c r="P8" i="30"/>
  <c r="P28" i="30"/>
  <c r="P18" i="30"/>
  <c r="P23" i="30"/>
  <c r="P20" i="30"/>
  <c r="P16" i="30"/>
  <c r="P35" i="30"/>
  <c r="P13" i="30"/>
  <c r="N6" i="30"/>
  <c r="N26" i="30"/>
  <c r="N20" i="30"/>
  <c r="N17" i="30"/>
  <c r="N34" i="30"/>
  <c r="N28" i="30"/>
  <c r="N11" i="30"/>
  <c r="N27" i="30"/>
  <c r="N5" i="30"/>
  <c r="N24" i="30"/>
  <c r="N8" i="30"/>
  <c r="N16" i="30"/>
  <c r="N33" i="30"/>
  <c r="N18" i="30"/>
  <c r="N7" i="30"/>
  <c r="M19" i="30"/>
  <c r="M20" i="30"/>
  <c r="M27" i="30"/>
  <c r="M28" i="30"/>
  <c r="M29" i="30"/>
  <c r="M8" i="30"/>
  <c r="M35" i="30"/>
  <c r="M14" i="30"/>
  <c r="M30" i="30"/>
  <c r="M5" i="30"/>
  <c r="M15" i="30"/>
  <c r="M16" i="30"/>
  <c r="M17" i="30"/>
  <c r="M31" i="30"/>
  <c r="M32" i="30"/>
  <c r="M33" i="30"/>
  <c r="M36" i="30"/>
  <c r="M25" i="30"/>
  <c r="M7" i="30"/>
  <c r="M18" i="30"/>
  <c r="M34" i="30"/>
  <c r="M11" i="30"/>
  <c r="M12" i="30"/>
  <c r="L26" i="30"/>
  <c r="L24" i="30"/>
  <c r="L30" i="30"/>
  <c r="L9" i="30"/>
  <c r="L25" i="30"/>
  <c r="L12" i="30"/>
  <c r="L15" i="30"/>
  <c r="L28" i="30"/>
  <c r="K35" i="30"/>
  <c r="K33" i="30"/>
  <c r="K17" i="30"/>
  <c r="K25" i="30"/>
  <c r="K16" i="30"/>
  <c r="K32" i="30"/>
  <c r="K22" i="30"/>
  <c r="K14" i="30"/>
  <c r="K29" i="30"/>
  <c r="K23" i="30"/>
  <c r="K27" i="30"/>
  <c r="K15" i="30"/>
  <c r="K31" i="30"/>
  <c r="K20" i="30"/>
  <c r="K34" i="30"/>
  <c r="K7" i="30"/>
  <c r="K11" i="30"/>
  <c r="K5" i="30"/>
  <c r="K21" i="30"/>
  <c r="K8" i="30"/>
  <c r="K24" i="30"/>
  <c r="K36" i="30"/>
  <c r="K13" i="30"/>
  <c r="K12" i="30"/>
  <c r="K28" i="30"/>
  <c r="K9" i="30"/>
  <c r="R32" i="29"/>
  <c r="R5" i="29"/>
  <c r="R35" i="29"/>
  <c r="R14" i="29"/>
  <c r="R11" i="29"/>
  <c r="R28" i="29"/>
  <c r="R16" i="29"/>
  <c r="R13" i="29"/>
  <c r="R30" i="29"/>
  <c r="R12" i="29"/>
  <c r="R6" i="29"/>
  <c r="R22" i="29"/>
  <c r="R15" i="29"/>
  <c r="R7" i="29"/>
  <c r="R20" i="29"/>
  <c r="R17" i="29"/>
  <c r="R34" i="29"/>
  <c r="R24" i="29"/>
  <c r="R10" i="29"/>
  <c r="R26" i="29"/>
  <c r="R23" i="29"/>
  <c r="R21" i="29"/>
  <c r="R29" i="29"/>
  <c r="R27" i="29"/>
  <c r="R8" i="29"/>
  <c r="R19" i="29"/>
  <c r="R9" i="29"/>
  <c r="R25" i="29"/>
  <c r="R36" i="29"/>
  <c r="R33" i="29"/>
  <c r="R18" i="29"/>
  <c r="N30" i="29"/>
  <c r="N21" i="29"/>
  <c r="N14" i="29"/>
  <c r="N15" i="29"/>
  <c r="N32" i="29"/>
  <c r="N31" i="29"/>
  <c r="N12" i="29"/>
  <c r="N29" i="29"/>
  <c r="N5" i="29"/>
  <c r="N19" i="29"/>
  <c r="N35" i="29"/>
  <c r="N33" i="29"/>
  <c r="N13" i="29"/>
  <c r="N10" i="29"/>
  <c r="N34" i="29"/>
  <c r="N11" i="29"/>
  <c r="N28" i="29"/>
  <c r="N27" i="29"/>
  <c r="N8" i="29"/>
  <c r="N24" i="29"/>
  <c r="N9" i="29"/>
  <c r="N18" i="29"/>
  <c r="N22" i="29"/>
  <c r="N16" i="29"/>
  <c r="N6" i="29"/>
  <c r="N25" i="29"/>
  <c r="N17" i="29"/>
  <c r="N7" i="29"/>
  <c r="N23" i="29"/>
  <c r="N26" i="29"/>
  <c r="N36" i="29"/>
  <c r="L28" i="29"/>
  <c r="L24" i="29"/>
  <c r="L9" i="29"/>
  <c r="L25" i="29"/>
  <c r="L20" i="29"/>
  <c r="L18" i="29"/>
  <c r="K10" i="29"/>
  <c r="K32" i="29"/>
  <c r="K5" i="29"/>
  <c r="K26" i="29"/>
  <c r="K17" i="29"/>
  <c r="K9" i="29"/>
  <c r="K16" i="29"/>
  <c r="K33" i="29"/>
  <c r="K30" i="29"/>
  <c r="K14" i="29"/>
  <c r="K31" i="29"/>
  <c r="K21" i="29"/>
  <c r="K19" i="29"/>
  <c r="K24" i="29"/>
  <c r="K34" i="29"/>
  <c r="K18" i="29"/>
  <c r="K35" i="29"/>
  <c r="K7" i="29"/>
  <c r="K23" i="29"/>
  <c r="K20" i="29"/>
  <c r="K8" i="29"/>
  <c r="K13" i="29"/>
  <c r="K6" i="29"/>
  <c r="K22" i="29"/>
  <c r="K36" i="29"/>
  <c r="K11" i="29"/>
  <c r="K28" i="29"/>
  <c r="K12" i="29"/>
  <c r="F16" i="31"/>
  <c r="F44" i="31" s="1"/>
  <c r="P37" i="29" l="1"/>
  <c r="O22" i="29"/>
  <c r="O24" i="29"/>
  <c r="O23" i="29"/>
  <c r="O16" i="29"/>
  <c r="O20" i="29"/>
  <c r="O33" i="29"/>
  <c r="O28" i="29"/>
  <c r="O6" i="29"/>
  <c r="O7" i="29"/>
  <c r="O32" i="29"/>
  <c r="S32" i="29" s="1"/>
  <c r="O19" i="29"/>
  <c r="O15" i="29"/>
  <c r="O11" i="29"/>
  <c r="S11" i="29" s="1"/>
  <c r="O25" i="29"/>
  <c r="O31" i="29"/>
  <c r="O8" i="29"/>
  <c r="O17" i="29"/>
  <c r="O27" i="29"/>
  <c r="O26" i="29"/>
  <c r="O9" i="29"/>
  <c r="O21" i="29"/>
  <c r="O13" i="29"/>
  <c r="O29" i="29"/>
  <c r="O18" i="29"/>
  <c r="O5" i="29"/>
  <c r="O10" i="29"/>
  <c r="O34" i="29"/>
  <c r="O30" i="29"/>
  <c r="O14" i="29"/>
  <c r="R23" i="30"/>
  <c r="M21" i="29"/>
  <c r="M5" i="29"/>
  <c r="M29" i="29"/>
  <c r="M12" i="29"/>
  <c r="S12" i="29" s="1"/>
  <c r="M23" i="29"/>
  <c r="S23" i="29" s="1"/>
  <c r="M6" i="29"/>
  <c r="S6" i="29" s="1"/>
  <c r="M19" i="29"/>
  <c r="M25" i="29"/>
  <c r="S25" i="29" s="1"/>
  <c r="M9" i="29"/>
  <c r="M33" i="29"/>
  <c r="M16" i="29"/>
  <c r="M28" i="29"/>
  <c r="M11" i="29"/>
  <c r="M36" i="29"/>
  <c r="S36" i="29" s="1"/>
  <c r="M27" i="29"/>
  <c r="M22" i="29"/>
  <c r="M26" i="29"/>
  <c r="S26" i="29" s="1"/>
  <c r="M34" i="29"/>
  <c r="M17" i="29"/>
  <c r="S17" i="29" s="1"/>
  <c r="M24" i="29"/>
  <c r="S24" i="29" s="1"/>
  <c r="M8" i="29"/>
  <c r="M31" i="29"/>
  <c r="M35" i="29"/>
  <c r="S35" i="29" s="1"/>
  <c r="M10" i="29"/>
  <c r="S10" i="29" s="1"/>
  <c r="M30" i="29"/>
  <c r="M13" i="29"/>
  <c r="M15" i="29"/>
  <c r="M20" i="29"/>
  <c r="M32" i="29"/>
  <c r="M14" i="29"/>
  <c r="M18" i="29"/>
  <c r="S18" i="29" s="1"/>
  <c r="M7" i="29"/>
  <c r="Q37" i="30"/>
  <c r="R33" i="30"/>
  <c r="S15" i="29"/>
  <c r="R21" i="30"/>
  <c r="R34" i="30"/>
  <c r="R16" i="30"/>
  <c r="R10" i="30"/>
  <c r="R22" i="30"/>
  <c r="R6" i="30"/>
  <c r="R36" i="30"/>
  <c r="O37" i="30"/>
  <c r="R20" i="30"/>
  <c r="L37" i="29"/>
  <c r="R19" i="30"/>
  <c r="R13" i="30"/>
  <c r="R27" i="30"/>
  <c r="R17" i="30"/>
  <c r="P37" i="30"/>
  <c r="N37" i="30"/>
  <c r="R26" i="30"/>
  <c r="R24" i="30"/>
  <c r="R18" i="30"/>
  <c r="R35" i="30"/>
  <c r="R8" i="30"/>
  <c r="R32" i="30"/>
  <c r="R30" i="30"/>
  <c r="M37" i="30"/>
  <c r="R11" i="30"/>
  <c r="R31" i="30"/>
  <c r="R29" i="30"/>
  <c r="R12" i="30"/>
  <c r="R7" i="30"/>
  <c r="R15" i="30"/>
  <c r="R14" i="30"/>
  <c r="R25" i="30"/>
  <c r="L37" i="30"/>
  <c r="R9" i="30"/>
  <c r="R28" i="30"/>
  <c r="K37" i="30"/>
  <c r="R5" i="30"/>
  <c r="R37" i="29"/>
  <c r="N37" i="29"/>
  <c r="K37" i="29"/>
  <c r="S34" i="29" l="1"/>
  <c r="S34" i="30" s="1"/>
  <c r="S16" i="29"/>
  <c r="S16" i="30" s="1"/>
  <c r="S22" i="29"/>
  <c r="S22" i="30" s="1"/>
  <c r="S30" i="29"/>
  <c r="S30" i="30" s="1"/>
  <c r="S8" i="29"/>
  <c r="S8" i="30" s="1"/>
  <c r="S9" i="29"/>
  <c r="S9" i="30" s="1"/>
  <c r="S21" i="29"/>
  <c r="S21" i="30" s="1"/>
  <c r="S7" i="29"/>
  <c r="S7" i="30" s="1"/>
  <c r="S20" i="29"/>
  <c r="S20" i="30" s="1"/>
  <c r="O37" i="29"/>
  <c r="S33" i="29"/>
  <c r="S33" i="30" s="1"/>
  <c r="S28" i="29"/>
  <c r="S28" i="30" s="1"/>
  <c r="S27" i="29"/>
  <c r="S27" i="30" s="1"/>
  <c r="S19" i="29"/>
  <c r="S19" i="30" s="1"/>
  <c r="S29" i="29"/>
  <c r="S29" i="30" s="1"/>
  <c r="S14" i="29"/>
  <c r="S14" i="30" s="1"/>
  <c r="S13" i="29"/>
  <c r="S13" i="30" s="1"/>
  <c r="S31" i="29"/>
  <c r="S31" i="30" s="1"/>
  <c r="S5" i="29"/>
  <c r="S5" i="30" s="1"/>
  <c r="S23" i="30"/>
  <c r="S6" i="30"/>
  <c r="S15" i="30"/>
  <c r="M37" i="29"/>
  <c r="S10" i="30"/>
  <c r="S36" i="30"/>
  <c r="S11" i="30"/>
  <c r="S26" i="30"/>
  <c r="S32" i="30"/>
  <c r="S35" i="30"/>
  <c r="S12" i="30"/>
  <c r="S17" i="30"/>
  <c r="S18" i="30"/>
  <c r="S24" i="30"/>
  <c r="S25" i="30"/>
  <c r="R37" i="30"/>
  <c r="S37" i="29" l="1"/>
  <c r="S37" i="30"/>
</calcChain>
</file>

<file path=xl/sharedStrings.xml><?xml version="1.0" encoding="utf-8"?>
<sst xmlns="http://schemas.openxmlformats.org/spreadsheetml/2006/main" count="373" uniqueCount="193">
  <si>
    <t xml:space="preserve"> </t>
  </si>
  <si>
    <t>Albetétszám:</t>
  </si>
  <si>
    <t>Kukák mérete:</t>
  </si>
  <si>
    <t>S.sz.</t>
  </si>
  <si>
    <t>Költségek</t>
  </si>
  <si>
    <t>1.</t>
  </si>
  <si>
    <t>2.</t>
  </si>
  <si>
    <t>3.</t>
  </si>
  <si>
    <t>4.</t>
  </si>
  <si>
    <t>5.</t>
  </si>
  <si>
    <t>9.</t>
  </si>
  <si>
    <t>10.</t>
  </si>
  <si>
    <t>11.</t>
  </si>
  <si>
    <t>12.</t>
  </si>
  <si>
    <t>13.</t>
  </si>
  <si>
    <t>14.</t>
  </si>
  <si>
    <t>15.</t>
  </si>
  <si>
    <t>16.</t>
  </si>
  <si>
    <t>Bankköltség</t>
  </si>
  <si>
    <t>17.</t>
  </si>
  <si>
    <t>18.</t>
  </si>
  <si>
    <t>Ügyviteli költség</t>
  </si>
  <si>
    <r>
      <t>Összes terület (m</t>
    </r>
    <r>
      <rPr>
        <vertAlign val="superscript"/>
        <sz val="8"/>
        <rFont val="Arial CE"/>
        <charset val="238"/>
      </rPr>
      <t>2</t>
    </r>
    <r>
      <rPr>
        <sz val="8"/>
        <rFont val="Arial CE"/>
        <family val="2"/>
        <charset val="238"/>
      </rPr>
      <t>):</t>
    </r>
  </si>
  <si>
    <r>
      <t>Vízórás terüle (m</t>
    </r>
    <r>
      <rPr>
        <vertAlign val="superscript"/>
        <sz val="8"/>
        <rFont val="Arial CE"/>
        <charset val="238"/>
      </rPr>
      <t>2</t>
    </r>
    <r>
      <rPr>
        <sz val="8"/>
        <rFont val="Arial CE"/>
        <family val="2"/>
        <charset val="238"/>
      </rPr>
      <t>):</t>
    </r>
  </si>
  <si>
    <r>
      <t>Vízóra nélküli terület (m</t>
    </r>
    <r>
      <rPr>
        <vertAlign val="superscript"/>
        <sz val="8"/>
        <rFont val="Arial CE"/>
        <charset val="238"/>
      </rPr>
      <t>2</t>
    </r>
    <r>
      <rPr>
        <sz val="8"/>
        <rFont val="Arial CE"/>
        <family val="2"/>
        <charset val="238"/>
      </rPr>
      <t>):</t>
    </r>
  </si>
  <si>
    <t>Kuka szorzó/hó:</t>
  </si>
  <si>
    <t>4,345</t>
  </si>
  <si>
    <t>Kukák ürítése (alkalom/hét):</t>
  </si>
  <si>
    <t>Egységár (Ft/alk.):</t>
  </si>
  <si>
    <t>Víz-csatorna</t>
  </si>
  <si>
    <t>Kéményseprés</t>
  </si>
  <si>
    <t>6.</t>
  </si>
  <si>
    <t>7.</t>
  </si>
  <si>
    <t>8.</t>
  </si>
  <si>
    <t>19.</t>
  </si>
  <si>
    <t>albetét</t>
  </si>
  <si>
    <t>20.</t>
  </si>
  <si>
    <t>21.</t>
  </si>
  <si>
    <t>22.</t>
  </si>
  <si>
    <t>23.</t>
  </si>
  <si>
    <t>24.</t>
  </si>
  <si>
    <t>Virág Sándor</t>
  </si>
  <si>
    <t>Összesen/2</t>
  </si>
  <si>
    <t>32</t>
  </si>
  <si>
    <t>Kaputelefon</t>
  </si>
  <si>
    <t>Lakatos</t>
  </si>
  <si>
    <t>Villanyszerelés</t>
  </si>
  <si>
    <t>Víz-csatorna vez.jav.</t>
  </si>
  <si>
    <t>Megosztás módja</t>
  </si>
  <si>
    <t>Fizetendő összesen</t>
  </si>
  <si>
    <t>Építőmesteri, szakipari munkák</t>
  </si>
  <si>
    <t>Takarítás, fűtő, kulcsőr</t>
  </si>
  <si>
    <t>Kukák száma (db): (3db*3, 1db*1)</t>
  </si>
  <si>
    <t>240 l</t>
  </si>
  <si>
    <t>Kiadások összesen:</t>
  </si>
  <si>
    <t>Vízóra nélkül</t>
  </si>
  <si>
    <t>Szem. sz.</t>
  </si>
  <si>
    <t>Név</t>
  </si>
  <si>
    <t>Felújítási alap</t>
  </si>
  <si>
    <t>2012. éves terv</t>
  </si>
  <si>
    <t>Takarítószer, rezsi anyagok</t>
  </si>
  <si>
    <t>Szemétszállítás</t>
  </si>
  <si>
    <t>Elektromos energia</t>
  </si>
  <si>
    <t>Kamera rendszer kiépítés</t>
  </si>
  <si>
    <t>Lakástakarék</t>
  </si>
  <si>
    <t>Összesen/1</t>
  </si>
  <si>
    <t>Technikai víz</t>
  </si>
  <si>
    <t>Táblázat szerint</t>
  </si>
  <si>
    <t>Lakás th</t>
  </si>
  <si>
    <t>Garázs th</t>
  </si>
  <si>
    <t>Össz th</t>
  </si>
  <si>
    <t>Döbör István</t>
  </si>
  <si>
    <t>Dr Berka István</t>
  </si>
  <si>
    <t>Stribik Ágnes</t>
  </si>
  <si>
    <t>Papp Győző</t>
  </si>
  <si>
    <t>BM (Hatvani Zsigmond)</t>
  </si>
  <si>
    <t>Dr Tóth Lászlóné</t>
  </si>
  <si>
    <t>Dr. Rácz Károly</t>
  </si>
  <si>
    <t>Sventek Zoltán</t>
  </si>
  <si>
    <t>Maczuca Mihály</t>
  </si>
  <si>
    <t>Amferné Pálinkás Mária</t>
  </si>
  <si>
    <t>Kubiszyn Anna</t>
  </si>
  <si>
    <t>Szabó Csaba</t>
  </si>
  <si>
    <t>Papp Károly</t>
  </si>
  <si>
    <t>Gruber Tamás</t>
  </si>
  <si>
    <t>BM (Gulyás Zoltán)</t>
  </si>
  <si>
    <t>BM (Kollár Gáborné)</t>
  </si>
  <si>
    <t>Marton János László</t>
  </si>
  <si>
    <t>Szabó Zsigmond</t>
  </si>
  <si>
    <t>Dr.Janik Zoltán</t>
  </si>
  <si>
    <t>Bodnár Péter</t>
  </si>
  <si>
    <t>BM (Kovács Krisztina)</t>
  </si>
  <si>
    <t>Orsósné Prokop Mária</t>
  </si>
  <si>
    <t>Sevcsik László</t>
  </si>
  <si>
    <t>BM (Szilágyi György)</t>
  </si>
  <si>
    <t>Tóth József</t>
  </si>
  <si>
    <t>Temesvári Tamás</t>
  </si>
  <si>
    <t>BM (Molnár István)</t>
  </si>
  <si>
    <t>Takács Angéla</t>
  </si>
  <si>
    <t>BM (Bagyinszki Róbert)</t>
  </si>
  <si>
    <t>BM Üzlet</t>
  </si>
  <si>
    <t>1/1</t>
  </si>
  <si>
    <t>1/2</t>
  </si>
  <si>
    <t>1/2/a</t>
  </si>
  <si>
    <t>1/3</t>
  </si>
  <si>
    <t>1/4</t>
  </si>
  <si>
    <t>1/5</t>
  </si>
  <si>
    <t>2/6</t>
  </si>
  <si>
    <t>2/7</t>
  </si>
  <si>
    <t>2/8</t>
  </si>
  <si>
    <t>2/9</t>
  </si>
  <si>
    <t>2/10</t>
  </si>
  <si>
    <t>2/11</t>
  </si>
  <si>
    <t>3/12</t>
  </si>
  <si>
    <t>3/13</t>
  </si>
  <si>
    <t>3/14</t>
  </si>
  <si>
    <t>3/15</t>
  </si>
  <si>
    <t>3/16</t>
  </si>
  <si>
    <t>3/17</t>
  </si>
  <si>
    <t>4/18</t>
  </si>
  <si>
    <t>4/19</t>
  </si>
  <si>
    <t>4/20</t>
  </si>
  <si>
    <t>4/21</t>
  </si>
  <si>
    <t>4/22</t>
  </si>
  <si>
    <t>4/23</t>
  </si>
  <si>
    <t>5/24</t>
  </si>
  <si>
    <t>5/25</t>
  </si>
  <si>
    <t>6/26</t>
  </si>
  <si>
    <t>6/27</t>
  </si>
  <si>
    <t>7/28</t>
  </si>
  <si>
    <t>7/29</t>
  </si>
  <si>
    <t>fsz.1</t>
  </si>
  <si>
    <t>fsz.2</t>
  </si>
  <si>
    <t>Lakás</t>
  </si>
  <si>
    <t>Tul.h.</t>
  </si>
  <si>
    <t>Szemétszáll</t>
  </si>
  <si>
    <t>Gáz felh., kazán</t>
  </si>
  <si>
    <t>Lift</t>
  </si>
  <si>
    <t>Biztosítás</t>
  </si>
  <si>
    <t>Bank</t>
  </si>
  <si>
    <t>Karbantartás</t>
  </si>
  <si>
    <t>Kémény</t>
  </si>
  <si>
    <t>Kezelési díj</t>
  </si>
  <si>
    <r>
      <t>Lakás ter m</t>
    </r>
    <r>
      <rPr>
        <vertAlign val="superscript"/>
        <sz val="8"/>
        <rFont val="Arial"/>
        <family val="2"/>
        <charset val="238"/>
      </rPr>
      <t>2</t>
    </r>
  </si>
  <si>
    <r>
      <t>Garázs ter m</t>
    </r>
    <r>
      <rPr>
        <vertAlign val="superscript"/>
        <sz val="8"/>
        <rFont val="Arial"/>
        <family val="2"/>
        <charset val="238"/>
      </rPr>
      <t>2</t>
    </r>
  </si>
  <si>
    <r>
      <t>Össz ter m</t>
    </r>
    <r>
      <rPr>
        <vertAlign val="superscript"/>
        <sz val="8"/>
        <rFont val="Arial"/>
        <family val="2"/>
        <charset val="238"/>
      </rPr>
      <t>2</t>
    </r>
  </si>
  <si>
    <t>Fűtött terület</t>
  </si>
  <si>
    <t>Üzletek nélküli terület</t>
  </si>
  <si>
    <t>Javítás, karbantartás, felújítás</t>
  </si>
  <si>
    <t>Javaslat 2013. évre</t>
  </si>
  <si>
    <t xml:space="preserve">2012. tény </t>
  </si>
  <si>
    <t>2013. éves terv</t>
  </si>
  <si>
    <t>2013. havi terv</t>
  </si>
  <si>
    <t>Vízóra nélküli terület</t>
  </si>
  <si>
    <t>Vízórás terület</t>
  </si>
  <si>
    <t>Közös képviseleti díj (11 hónap)</t>
  </si>
  <si>
    <t>Hitelkeret beáll. jut.</t>
  </si>
  <si>
    <t>Házbiztosítás</t>
  </si>
  <si>
    <t>Hitel ügyleti kamat</t>
  </si>
  <si>
    <t>Lift felülvizsgálat (ÉMI Tüv Süd)</t>
  </si>
  <si>
    <t>Liftkarbantartás (M-Lift)</t>
  </si>
  <si>
    <t>Kazán felújítás</t>
  </si>
  <si>
    <t>Kazánkarbantartás (Fégtherm)(10*)</t>
  </si>
  <si>
    <t>25.</t>
  </si>
  <si>
    <t>26.</t>
  </si>
  <si>
    <t>27.</t>
  </si>
  <si>
    <t>Riasztó (kamera) távfelügyelet</t>
  </si>
  <si>
    <t>Lift távfelügyelet (M-Lift)(11*)</t>
  </si>
  <si>
    <t>Víz (vízóra nélkül)</t>
  </si>
  <si>
    <t>Hátralék kezelés</t>
  </si>
  <si>
    <t>Vezetékes gáz</t>
  </si>
  <si>
    <t>Kazánhitel törlesztés</t>
  </si>
  <si>
    <t>Ügyvédi díj (SZMSZ)</t>
  </si>
  <si>
    <t>Kamera, riasztó</t>
  </si>
  <si>
    <t>Javaslat 2014. évre</t>
  </si>
  <si>
    <t xml:space="preserve">2013. tény </t>
  </si>
  <si>
    <t>2014. éves terv</t>
  </si>
  <si>
    <t>2014. havi terv</t>
  </si>
  <si>
    <t>Közös képviseleti díj</t>
  </si>
  <si>
    <r>
      <t>Szemétszállítás</t>
    </r>
    <r>
      <rPr>
        <i/>
        <sz val="8"/>
        <rFont val="Arial CE"/>
        <charset val="238"/>
      </rPr>
      <t xml:space="preserve"> (11 hónap)</t>
    </r>
  </si>
  <si>
    <r>
      <t>Takarítás, fűtő, kulcsőr</t>
    </r>
    <r>
      <rPr>
        <i/>
        <sz val="8"/>
        <rFont val="Arial CE"/>
        <charset val="238"/>
      </rPr>
      <t xml:space="preserve"> (13*)</t>
    </r>
  </si>
  <si>
    <t>Kertgondozás</t>
  </si>
  <si>
    <r>
      <t>Lift távfelügyelet</t>
    </r>
    <r>
      <rPr>
        <i/>
        <sz val="8"/>
        <rFont val="Arial CE"/>
        <charset val="238"/>
      </rPr>
      <t xml:space="preserve"> (M-Lift)(13*)</t>
    </r>
  </si>
  <si>
    <t>Egyéb ráfordítás</t>
  </si>
  <si>
    <r>
      <t>Lift felülvizsgálat</t>
    </r>
    <r>
      <rPr>
        <i/>
        <sz val="8"/>
        <rFont val="Arial CE"/>
        <charset val="238"/>
      </rPr>
      <t xml:space="preserve"> (ÉMI Tüv Süd)</t>
    </r>
  </si>
  <si>
    <t>Kaputelefon, riasztó</t>
  </si>
  <si>
    <r>
      <t>Felújítás</t>
    </r>
    <r>
      <rPr>
        <i/>
        <sz val="8"/>
        <rFont val="Arial CE"/>
        <charset val="238"/>
      </rPr>
      <t xml:space="preserve"> (diletáció)</t>
    </r>
  </si>
  <si>
    <t>Víz-csatorna jóváírás</t>
  </si>
  <si>
    <r>
      <t>Víz-csatorna</t>
    </r>
    <r>
      <rPr>
        <i/>
        <sz val="8"/>
        <rFont val="Arial CE"/>
        <charset val="238"/>
      </rPr>
      <t xml:space="preserve"> (10 hónap)</t>
    </r>
  </si>
  <si>
    <r>
      <t>Vezetékes gáz</t>
    </r>
    <r>
      <rPr>
        <i/>
        <sz val="8"/>
        <rFont val="Arial CE"/>
        <charset val="238"/>
      </rPr>
      <t xml:space="preserve"> (11 hónap)</t>
    </r>
  </si>
  <si>
    <t>Kazánkarbantartás</t>
  </si>
  <si>
    <r>
      <t>Liftkarbantartás</t>
    </r>
    <r>
      <rPr>
        <i/>
        <sz val="8"/>
        <rFont val="Arial CE"/>
        <charset val="238"/>
      </rPr>
      <t xml:space="preserve"> (M-Lift)</t>
    </r>
  </si>
  <si>
    <t>Ügyvédi díj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</si>
</sst>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6" formatCode="#,##0\ &quot;Ft&quot;;[Red]\-#,##0\ &quot;Ft&quot;"/>
    <numFmt numFmtId="164" formatCode="#,##0\ &quot;Ft&quot;"/>
    <numFmt numFmtId="165" formatCode="#,##0.00\ &quot;Ft&quot;"/>
    <numFmt numFmtId="166" formatCode="0_ ;[Red]\-0\ "/>
    <numFmt numFmtId="167" formatCode="0&quot; fő&quot;"/>
    <numFmt numFmtId="168" formatCode="0.00_ ;[Red]\-0.00\ "/>
    <numFmt numFmtId="169" formatCode="#,##0&quot; Ft/alb&quot;"/>
    <numFmt numFmtId="170" formatCode="#,##0&quot; Ft/alb/hó&quot;"/>
    <numFmt numFmtId="171" formatCode="#,##0&quot; Ft/fő/hó&quot;"/>
    <numFmt numFmtId="172" formatCode="#,##0&quot; Ft/nm/hó&quot;"/>
    <numFmt numFmtId="173" formatCode="#,##0&quot; Ft/év&quot;"/>
    <numFmt numFmtId="174" formatCode="#,##0&quot; fő&quot;"/>
    <numFmt numFmtId="175" formatCode="#,##0&quot; Ft/th/hó&quot;"/>
  </numFmts>
  <fonts count="24" x14ac:knownFonts="1">
    <font>
      <sz val="10"/>
      <name val="Arial"/>
      <charset val="238"/>
    </font>
    <font>
      <sz val="8"/>
      <name val="Arial"/>
      <family val="2"/>
      <charset val="238"/>
    </font>
    <font>
      <sz val="8"/>
      <name val="Arial CE"/>
      <family val="2"/>
      <charset val="238"/>
    </font>
    <font>
      <b/>
      <sz val="8"/>
      <name val="Arial CE"/>
      <charset val="238"/>
    </font>
    <font>
      <vertAlign val="superscript"/>
      <sz val="8"/>
      <name val="Arial CE"/>
      <charset val="238"/>
    </font>
    <font>
      <b/>
      <sz val="8"/>
      <name val="Arial CE"/>
      <family val="2"/>
      <charset val="238"/>
    </font>
    <font>
      <b/>
      <sz val="10"/>
      <name val="Arial CE"/>
      <family val="2"/>
      <charset val="238"/>
    </font>
    <font>
      <sz val="10"/>
      <name val="Arial"/>
      <family val="2"/>
      <charset val="238"/>
    </font>
    <font>
      <sz val="10"/>
      <name val="Arial CE"/>
      <charset val="238"/>
    </font>
    <font>
      <sz val="10"/>
      <name val="Arial CE"/>
      <family val="2"/>
      <charset val="238"/>
    </font>
    <font>
      <sz val="8"/>
      <color indexed="10"/>
      <name val="Arial CE"/>
      <family val="2"/>
      <charset val="238"/>
    </font>
    <font>
      <sz val="10"/>
      <color indexed="10"/>
      <name val="Arial"/>
      <family val="2"/>
      <charset val="238"/>
    </font>
    <font>
      <sz val="8"/>
      <name val="Arial"/>
      <family val="2"/>
      <charset val="238"/>
    </font>
    <font>
      <sz val="9"/>
      <name val="Arial"/>
      <family val="2"/>
      <charset val="238"/>
    </font>
    <font>
      <sz val="12"/>
      <name val="Arial"/>
      <family val="2"/>
      <charset val="238"/>
    </font>
    <font>
      <sz val="10"/>
      <name val="Arial"/>
      <family val="2"/>
      <charset val="238"/>
    </font>
    <font>
      <vertAlign val="superscript"/>
      <sz val="8"/>
      <name val="Arial"/>
      <family val="2"/>
      <charset val="238"/>
    </font>
    <font>
      <sz val="10"/>
      <color indexed="10"/>
      <name val="Arial"/>
      <family val="2"/>
      <charset val="238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b/>
      <sz val="10"/>
      <name val="Arial CE"/>
      <charset val="238"/>
    </font>
    <font>
      <i/>
      <sz val="10"/>
      <name val="Arial CE"/>
      <charset val="238"/>
    </font>
    <font>
      <i/>
      <sz val="8"/>
      <name val="Arial CE"/>
      <charset val="238"/>
    </font>
    <font>
      <b/>
      <sz val="14"/>
      <name val="Arial CE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7" fillId="0" borderId="0"/>
  </cellStyleXfs>
  <cellXfs count="281">
    <xf numFmtId="0" fontId="0" fillId="0" borderId="0" xfId="0"/>
    <xf numFmtId="0" fontId="2" fillId="0" borderId="0" xfId="0" applyFont="1"/>
    <xf numFmtId="164" fontId="2" fillId="0" borderId="0" xfId="0" applyNumberFormat="1" applyFont="1"/>
    <xf numFmtId="164" fontId="2" fillId="0" borderId="0" xfId="0" applyNumberFormat="1" applyFont="1" applyBorder="1"/>
    <xf numFmtId="0" fontId="2" fillId="0" borderId="0" xfId="0" applyFont="1" applyBorder="1"/>
    <xf numFmtId="164" fontId="2" fillId="0" borderId="0" xfId="0" applyNumberFormat="1" applyFont="1" applyBorder="1" applyAlignment="1">
      <alignment horizontal="left"/>
    </xf>
    <xf numFmtId="0" fontId="5" fillId="0" borderId="0" xfId="0" applyFont="1" applyBorder="1"/>
    <xf numFmtId="0" fontId="6" fillId="0" borderId="0" xfId="0" applyFont="1" applyBorder="1"/>
    <xf numFmtId="0" fontId="6" fillId="0" borderId="0" xfId="0" applyFont="1"/>
    <xf numFmtId="165" fontId="5" fillId="0" borderId="0" xfId="0" applyNumberFormat="1" applyFont="1"/>
    <xf numFmtId="0" fontId="5" fillId="0" borderId="1" xfId="0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6" fontId="3" fillId="0" borderId="0" xfId="0" applyNumberFormat="1" applyFont="1" applyBorder="1"/>
    <xf numFmtId="166" fontId="2" fillId="0" borderId="3" xfId="0" applyNumberFormat="1" applyFont="1" applyBorder="1" applyAlignment="1">
      <alignment horizontal="right"/>
    </xf>
    <xf numFmtId="166" fontId="2" fillId="0" borderId="4" xfId="0" applyNumberFormat="1" applyFont="1" applyBorder="1" applyAlignment="1">
      <alignment horizontal="right"/>
    </xf>
    <xf numFmtId="49" fontId="2" fillId="0" borderId="4" xfId="0" applyNumberFormat="1" applyFont="1" applyBorder="1" applyAlignment="1">
      <alignment horizontal="right"/>
    </xf>
    <xf numFmtId="164" fontId="2" fillId="0" borderId="5" xfId="0" applyNumberFormat="1" applyFont="1" applyBorder="1" applyAlignment="1">
      <alignment horizontal="right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168" fontId="2" fillId="0" borderId="9" xfId="0" applyNumberFormat="1" applyFont="1" applyBorder="1" applyAlignment="1">
      <alignment horizontal="right"/>
    </xf>
    <xf numFmtId="0" fontId="10" fillId="0" borderId="0" xfId="0" applyFont="1"/>
    <xf numFmtId="0" fontId="11" fillId="0" borderId="0" xfId="0" applyFont="1"/>
    <xf numFmtId="164" fontId="5" fillId="0" borderId="1" xfId="0" applyNumberFormat="1" applyFont="1" applyBorder="1" applyAlignment="1">
      <alignment horizontal="center" wrapText="1"/>
    </xf>
    <xf numFmtId="164" fontId="2" fillId="0" borderId="10" xfId="0" applyNumberFormat="1" applyFont="1" applyBorder="1"/>
    <xf numFmtId="0" fontId="9" fillId="0" borderId="11" xfId="0" applyFont="1" applyBorder="1" applyAlignment="1">
      <alignment shrinkToFit="1"/>
    </xf>
    <xf numFmtId="6" fontId="9" fillId="0" borderId="1" xfId="0" applyNumberFormat="1" applyFont="1" applyBorder="1"/>
    <xf numFmtId="0" fontId="8" fillId="0" borderId="12" xfId="0" applyFont="1" applyBorder="1" applyAlignment="1">
      <alignment shrinkToFit="1"/>
    </xf>
    <xf numFmtId="6" fontId="9" fillId="0" borderId="12" xfId="0" applyNumberFormat="1" applyFont="1" applyBorder="1"/>
    <xf numFmtId="6" fontId="9" fillId="0" borderId="13" xfId="0" applyNumberFormat="1" applyFont="1" applyBorder="1"/>
    <xf numFmtId="6" fontId="9" fillId="0" borderId="14" xfId="0" applyNumberFormat="1" applyFont="1" applyBorder="1"/>
    <xf numFmtId="0" fontId="8" fillId="0" borderId="14" xfId="0" applyFont="1" applyBorder="1" applyAlignment="1">
      <alignment shrinkToFit="1"/>
    </xf>
    <xf numFmtId="6" fontId="9" fillId="0" borderId="15" xfId="0" applyNumberFormat="1" applyFont="1" applyBorder="1"/>
    <xf numFmtId="0" fontId="8" fillId="0" borderId="16" xfId="0" applyFont="1" applyBorder="1" applyAlignment="1">
      <alignment shrinkToFit="1"/>
    </xf>
    <xf numFmtId="6" fontId="9" fillId="0" borderId="16" xfId="0" applyNumberFormat="1" applyFont="1" applyBorder="1"/>
    <xf numFmtId="6" fontId="9" fillId="0" borderId="17" xfId="0" applyNumberFormat="1" applyFont="1" applyBorder="1"/>
    <xf numFmtId="0" fontId="8" fillId="0" borderId="0" xfId="0" applyFont="1" applyBorder="1" applyAlignment="1">
      <alignment horizontal="left"/>
    </xf>
    <xf numFmtId="0" fontId="15" fillId="0" borderId="0" xfId="0" applyFont="1" applyFill="1" applyBorder="1"/>
    <xf numFmtId="164" fontId="15" fillId="0" borderId="0" xfId="0" applyNumberFormat="1" applyFont="1" applyFill="1" applyBorder="1"/>
    <xf numFmtId="0" fontId="9" fillId="0" borderId="0" xfId="0" applyFont="1" applyBorder="1" applyAlignment="1">
      <alignment shrinkToFit="1"/>
    </xf>
    <xf numFmtId="6" fontId="9" fillId="0" borderId="0" xfId="0" applyNumberFormat="1" applyFont="1" applyBorder="1"/>
    <xf numFmtId="0" fontId="8" fillId="0" borderId="24" xfId="0" applyFont="1" applyBorder="1" applyAlignment="1">
      <alignment shrinkToFit="1"/>
    </xf>
    <xf numFmtId="6" fontId="9" fillId="0" borderId="25" xfId="0" applyNumberFormat="1" applyFont="1" applyBorder="1"/>
    <xf numFmtId="6" fontId="9" fillId="0" borderId="24" xfId="0" applyNumberFormat="1" applyFont="1" applyBorder="1"/>
    <xf numFmtId="6" fontId="9" fillId="0" borderId="26" xfId="0" applyNumberFormat="1" applyFont="1" applyBorder="1" applyAlignment="1"/>
    <xf numFmtId="164" fontId="2" fillId="0" borderId="29" xfId="0" applyNumberFormat="1" applyFont="1" applyBorder="1" applyAlignment="1">
      <alignment horizontal="right"/>
    </xf>
    <xf numFmtId="164" fontId="5" fillId="0" borderId="30" xfId="0" applyNumberFormat="1" applyFont="1" applyBorder="1" applyAlignment="1">
      <alignment horizontal="center"/>
    </xf>
    <xf numFmtId="6" fontId="9" fillId="0" borderId="31" xfId="0" applyNumberFormat="1" applyFont="1" applyBorder="1"/>
    <xf numFmtId="6" fontId="9" fillId="0" borderId="32" xfId="0" applyNumberFormat="1" applyFont="1" applyBorder="1"/>
    <xf numFmtId="6" fontId="9" fillId="0" borderId="33" xfId="0" applyNumberFormat="1" applyFont="1" applyBorder="1"/>
    <xf numFmtId="6" fontId="9" fillId="0" borderId="34" xfId="0" applyNumberFormat="1" applyFont="1" applyBorder="1"/>
    <xf numFmtId="6" fontId="9" fillId="0" borderId="30" xfId="0" applyNumberFormat="1" applyFont="1" applyBorder="1"/>
    <xf numFmtId="6" fontId="9" fillId="0" borderId="35" xfId="0" applyNumberFormat="1" applyFont="1" applyBorder="1"/>
    <xf numFmtId="6" fontId="9" fillId="0" borderId="36" xfId="0" applyNumberFormat="1" applyFont="1" applyBorder="1" applyAlignment="1"/>
    <xf numFmtId="0" fontId="2" fillId="0" borderId="50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5" fillId="0" borderId="51" xfId="0" applyFont="1" applyBorder="1" applyAlignment="1">
      <alignment horizontal="center"/>
    </xf>
    <xf numFmtId="0" fontId="5" fillId="0" borderId="52" xfId="0" applyFont="1" applyBorder="1" applyAlignment="1">
      <alignment horizontal="center"/>
    </xf>
    <xf numFmtId="0" fontId="5" fillId="0" borderId="45" xfId="0" applyFont="1" applyBorder="1" applyAlignment="1">
      <alignment horizontal="center"/>
    </xf>
    <xf numFmtId="0" fontId="5" fillId="0" borderId="53" xfId="0" applyFont="1" applyBorder="1" applyAlignment="1">
      <alignment horizontal="center"/>
    </xf>
    <xf numFmtId="0" fontId="5" fillId="0" borderId="54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55" xfId="0" applyFont="1" applyBorder="1" applyAlignment="1">
      <alignment horizontal="center"/>
    </xf>
    <xf numFmtId="6" fontId="9" fillId="0" borderId="62" xfId="0" applyNumberFormat="1" applyFont="1" applyBorder="1"/>
    <xf numFmtId="0" fontId="9" fillId="0" borderId="18" xfId="0" applyFont="1" applyBorder="1" applyAlignment="1">
      <alignment horizontal="center" vertical="center" shrinkToFit="1"/>
    </xf>
    <xf numFmtId="0" fontId="7" fillId="0" borderId="29" xfId="0" applyFont="1" applyFill="1" applyBorder="1" applyAlignment="1">
      <alignment horizontal="center" vertical="center"/>
    </xf>
    <xf numFmtId="0" fontId="7" fillId="0" borderId="67" xfId="0" applyFont="1" applyFill="1" applyBorder="1" applyAlignment="1">
      <alignment horizontal="center" vertical="center"/>
    </xf>
    <xf numFmtId="164" fontId="13" fillId="0" borderId="5" xfId="0" applyNumberFormat="1" applyFont="1" applyFill="1" applyBorder="1" applyAlignment="1">
      <alignment horizontal="center" vertical="center" wrapText="1"/>
    </xf>
    <xf numFmtId="164" fontId="13" fillId="0" borderId="68" xfId="0" applyNumberFormat="1" applyFont="1" applyFill="1" applyBorder="1" applyAlignment="1">
      <alignment horizontal="center" vertical="center"/>
    </xf>
    <xf numFmtId="164" fontId="13" fillId="0" borderId="69" xfId="0" applyNumberFormat="1" applyFont="1" applyFill="1" applyBorder="1" applyAlignment="1">
      <alignment horizontal="center" vertical="center" wrapText="1"/>
    </xf>
    <xf numFmtId="164" fontId="13" fillId="0" borderId="63" xfId="0" applyNumberFormat="1" applyFont="1" applyFill="1" applyBorder="1" applyAlignment="1">
      <alignment horizontal="center" vertical="center"/>
    </xf>
    <xf numFmtId="164" fontId="12" fillId="0" borderId="22" xfId="0" applyNumberFormat="1" applyFont="1" applyFill="1" applyBorder="1" applyAlignment="1">
      <alignment horizontal="center" vertical="center"/>
    </xf>
    <xf numFmtId="49" fontId="7" fillId="0" borderId="0" xfId="0" applyNumberFormat="1" applyFont="1" applyFill="1" applyBorder="1" applyAlignment="1">
      <alignment horizontal="center" vertical="center"/>
    </xf>
    <xf numFmtId="49" fontId="7" fillId="0" borderId="29" xfId="0" applyNumberFormat="1" applyFont="1" applyFill="1" applyBorder="1" applyAlignment="1">
      <alignment horizontal="center" vertical="center"/>
    </xf>
    <xf numFmtId="0" fontId="7" fillId="0" borderId="27" xfId="0" applyFont="1" applyFill="1" applyBorder="1" applyAlignment="1">
      <alignment horizontal="center" vertical="center"/>
    </xf>
    <xf numFmtId="167" fontId="13" fillId="0" borderId="2" xfId="0" applyNumberFormat="1" applyFont="1" applyFill="1" applyBorder="1" applyAlignment="1">
      <alignment horizontal="center" vertical="center"/>
    </xf>
    <xf numFmtId="164" fontId="13" fillId="0" borderId="1" xfId="0" applyNumberFormat="1" applyFont="1" applyFill="1" applyBorder="1" applyAlignment="1">
      <alignment horizontal="center" vertical="center"/>
    </xf>
    <xf numFmtId="167" fontId="13" fillId="0" borderId="1" xfId="0" applyNumberFormat="1" applyFont="1" applyFill="1" applyBorder="1" applyAlignment="1">
      <alignment horizontal="center" vertical="center"/>
    </xf>
    <xf numFmtId="164" fontId="13" fillId="0" borderId="43" xfId="0" applyNumberFormat="1" applyFont="1" applyFill="1" applyBorder="1" applyAlignment="1">
      <alignment horizontal="center" vertical="center"/>
    </xf>
    <xf numFmtId="0" fontId="15" fillId="0" borderId="35" xfId="0" applyFont="1" applyFill="1" applyBorder="1" applyAlignment="1">
      <alignment horizontal="center" vertical="center"/>
    </xf>
    <xf numFmtId="0" fontId="15" fillId="0" borderId="62" xfId="0" applyFont="1" applyFill="1" applyBorder="1" applyAlignment="1">
      <alignment horizontal="center" vertical="center"/>
    </xf>
    <xf numFmtId="0" fontId="15" fillId="0" borderId="27" xfId="0" applyFont="1" applyFill="1" applyBorder="1" applyAlignment="1">
      <alignment horizontal="center" vertical="center"/>
    </xf>
    <xf numFmtId="173" fontId="12" fillId="0" borderId="1" xfId="0" applyNumberFormat="1" applyFont="1" applyFill="1" applyBorder="1" applyAlignment="1">
      <alignment horizontal="center" vertical="center" shrinkToFit="1"/>
    </xf>
    <xf numFmtId="173" fontId="12" fillId="0" borderId="1" xfId="0" applyNumberFormat="1" applyFont="1" applyFill="1" applyBorder="1" applyAlignment="1">
      <alignment horizontal="center" vertical="center"/>
    </xf>
    <xf numFmtId="164" fontId="12" fillId="0" borderId="43" xfId="0" applyNumberFormat="1" applyFont="1" applyFill="1" applyBorder="1" applyAlignment="1">
      <alignment horizontal="center" vertical="center" shrinkToFit="1"/>
    </xf>
    <xf numFmtId="164" fontId="12" fillId="0" borderId="55" xfId="0" applyNumberFormat="1" applyFont="1" applyFill="1" applyBorder="1" applyAlignment="1">
      <alignment horizontal="center" vertical="center"/>
    </xf>
    <xf numFmtId="0" fontId="12" fillId="0" borderId="58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 wrapText="1"/>
    </xf>
    <xf numFmtId="0" fontId="12" fillId="0" borderId="63" xfId="0" applyFont="1" applyFill="1" applyBorder="1" applyAlignment="1">
      <alignment horizontal="center" vertical="center" wrapText="1" shrinkToFit="1"/>
    </xf>
    <xf numFmtId="0" fontId="12" fillId="0" borderId="70" xfId="0" applyFont="1" applyFill="1" applyBorder="1" applyAlignment="1">
      <alignment horizontal="center" vertical="center" wrapText="1" shrinkToFit="1"/>
    </xf>
    <xf numFmtId="0" fontId="12" fillId="0" borderId="71" xfId="0" applyFont="1" applyFill="1" applyBorder="1" applyAlignment="1">
      <alignment horizontal="center" vertical="center" wrapText="1" shrinkToFit="1"/>
    </xf>
    <xf numFmtId="0" fontId="12" fillId="0" borderId="61" xfId="0" applyFont="1" applyFill="1" applyBorder="1" applyAlignment="1">
      <alignment horizontal="center" vertical="center" wrapText="1" shrinkToFit="1"/>
    </xf>
    <xf numFmtId="0" fontId="12" fillId="0" borderId="59" xfId="0" applyFont="1" applyFill="1" applyBorder="1" applyAlignment="1">
      <alignment horizontal="center" vertical="center" wrapText="1"/>
    </xf>
    <xf numFmtId="0" fontId="12" fillId="0" borderId="60" xfId="0" applyFont="1" applyFill="1" applyBorder="1" applyAlignment="1">
      <alignment horizontal="center" vertical="center" wrapText="1"/>
    </xf>
    <xf numFmtId="0" fontId="12" fillId="0" borderId="6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171" fontId="12" fillId="0" borderId="1" xfId="0" applyNumberFormat="1" applyFont="1" applyFill="1" applyBorder="1" applyAlignment="1">
      <alignment horizontal="center" vertical="center"/>
    </xf>
    <xf numFmtId="170" fontId="12" fillId="0" borderId="1" xfId="0" applyNumberFormat="1" applyFont="1" applyFill="1" applyBorder="1" applyAlignment="1">
      <alignment horizontal="center" vertical="center"/>
    </xf>
    <xf numFmtId="175" fontId="12" fillId="0" borderId="1" xfId="0" applyNumberFormat="1" applyFont="1" applyFill="1" applyBorder="1" applyAlignment="1">
      <alignment horizontal="center" vertical="center"/>
    </xf>
    <xf numFmtId="164" fontId="15" fillId="0" borderId="72" xfId="0" applyNumberFormat="1" applyFont="1" applyFill="1" applyBorder="1" applyAlignment="1">
      <alignment horizontal="center" vertical="center"/>
    </xf>
    <xf numFmtId="168" fontId="15" fillId="0" borderId="37" xfId="1" applyNumberFormat="1" applyFont="1" applyFill="1" applyBorder="1" applyAlignment="1">
      <alignment horizontal="center" vertical="center"/>
    </xf>
    <xf numFmtId="168" fontId="15" fillId="0" borderId="40" xfId="1" applyNumberFormat="1" applyFont="1" applyFill="1" applyBorder="1" applyAlignment="1">
      <alignment horizontal="center" vertical="center"/>
    </xf>
    <xf numFmtId="168" fontId="15" fillId="0" borderId="13" xfId="1" applyNumberFormat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left" vertical="center"/>
    </xf>
    <xf numFmtId="168" fontId="15" fillId="0" borderId="38" xfId="1" applyNumberFormat="1" applyFont="1" applyFill="1" applyBorder="1" applyAlignment="1">
      <alignment horizontal="center" vertical="center"/>
    </xf>
    <xf numFmtId="168" fontId="15" fillId="0" borderId="41" xfId="1" applyNumberFormat="1" applyFont="1" applyFill="1" applyBorder="1" applyAlignment="1">
      <alignment horizontal="center" vertical="center"/>
    </xf>
    <xf numFmtId="168" fontId="15" fillId="0" borderId="15" xfId="1" applyNumberFormat="1" applyFont="1" applyFill="1" applyBorder="1" applyAlignment="1">
      <alignment horizontal="center" vertical="center"/>
    </xf>
    <xf numFmtId="0" fontId="15" fillId="0" borderId="14" xfId="1" applyFont="1" applyFill="1" applyBorder="1" applyAlignment="1">
      <alignment horizontal="left" vertical="center"/>
    </xf>
    <xf numFmtId="0" fontId="15" fillId="0" borderId="14" xfId="1" applyFont="1" applyFill="1" applyBorder="1" applyAlignment="1">
      <alignment horizontal="left" vertical="center" shrinkToFit="1"/>
    </xf>
    <xf numFmtId="168" fontId="15" fillId="0" borderId="39" xfId="1" applyNumberFormat="1" applyFont="1" applyFill="1" applyBorder="1" applyAlignment="1">
      <alignment horizontal="center" vertical="center"/>
    </xf>
    <xf numFmtId="168" fontId="15" fillId="0" borderId="42" xfId="1" applyNumberFormat="1" applyFont="1" applyFill="1" applyBorder="1" applyAlignment="1">
      <alignment horizontal="center" vertical="center"/>
    </xf>
    <xf numFmtId="168" fontId="15" fillId="0" borderId="17" xfId="1" applyNumberFormat="1" applyFont="1" applyFill="1" applyBorder="1" applyAlignment="1">
      <alignment horizontal="center" vertical="center"/>
    </xf>
    <xf numFmtId="0" fontId="15" fillId="0" borderId="16" xfId="1" applyFont="1" applyFill="1" applyBorder="1" applyAlignment="1">
      <alignment horizontal="left" vertical="center"/>
    </xf>
    <xf numFmtId="164" fontId="2" fillId="0" borderId="28" xfId="0" applyNumberFormat="1" applyFont="1" applyBorder="1" applyAlignment="1">
      <alignment horizontal="right"/>
    </xf>
    <xf numFmtId="6" fontId="3" fillId="0" borderId="82" xfId="0" applyNumberFormat="1" applyFont="1" applyBorder="1"/>
    <xf numFmtId="3" fontId="2" fillId="0" borderId="83" xfId="0" applyNumberFormat="1" applyFont="1" applyBorder="1" applyAlignment="1">
      <alignment horizontal="right"/>
    </xf>
    <xf numFmtId="164" fontId="2" fillId="0" borderId="84" xfId="0" applyNumberFormat="1" applyFont="1" applyBorder="1" applyAlignment="1">
      <alignment horizontal="right"/>
    </xf>
    <xf numFmtId="3" fontId="2" fillId="0" borderId="85" xfId="0" applyNumberFormat="1" applyFont="1" applyBorder="1" applyAlignment="1">
      <alignment horizontal="right"/>
    </xf>
    <xf numFmtId="0" fontId="7" fillId="0" borderId="0" xfId="0" applyFont="1" applyFill="1" applyBorder="1" applyAlignment="1">
      <alignment horizontal="center" vertical="center"/>
    </xf>
    <xf numFmtId="166" fontId="2" fillId="0" borderId="69" xfId="0" applyNumberFormat="1" applyFont="1" applyBorder="1" applyAlignment="1">
      <alignment horizontal="right"/>
    </xf>
    <xf numFmtId="0" fontId="7" fillId="0" borderId="0" xfId="0" applyFont="1" applyFill="1" applyAlignment="1">
      <alignment horizontal="right" vertical="center"/>
    </xf>
    <xf numFmtId="0" fontId="7" fillId="0" borderId="0" xfId="0" applyFont="1" applyFill="1" applyAlignment="1">
      <alignment vertical="center"/>
    </xf>
    <xf numFmtId="49" fontId="15" fillId="0" borderId="44" xfId="0" applyNumberFormat="1" applyFont="1" applyFill="1" applyBorder="1" applyAlignment="1">
      <alignment horizontal="center" vertical="center"/>
    </xf>
    <xf numFmtId="174" fontId="15" fillId="0" borderId="12" xfId="0" applyNumberFormat="1" applyFont="1" applyFill="1" applyBorder="1" applyAlignment="1">
      <alignment horizontal="center" vertical="center"/>
    </xf>
    <xf numFmtId="1" fontId="15" fillId="0" borderId="73" xfId="0" applyNumberFormat="1" applyFont="1" applyFill="1" applyBorder="1" applyAlignment="1">
      <alignment horizontal="center" vertical="center"/>
    </xf>
    <xf numFmtId="166" fontId="15" fillId="0" borderId="74" xfId="0" applyNumberFormat="1" applyFont="1" applyFill="1" applyBorder="1" applyAlignment="1">
      <alignment horizontal="center" vertical="center"/>
    </xf>
    <xf numFmtId="166" fontId="15" fillId="0" borderId="66" xfId="0" applyNumberFormat="1" applyFont="1" applyFill="1" applyBorder="1" applyAlignment="1">
      <alignment horizontal="center" vertical="center"/>
    </xf>
    <xf numFmtId="164" fontId="15" fillId="0" borderId="12" xfId="0" applyNumberFormat="1" applyFont="1" applyFill="1" applyBorder="1" applyAlignment="1">
      <alignment vertical="center"/>
    </xf>
    <xf numFmtId="164" fontId="15" fillId="0" borderId="48" xfId="0" applyNumberFormat="1" applyFont="1" applyFill="1" applyBorder="1" applyAlignment="1">
      <alignment vertical="center"/>
    </xf>
    <xf numFmtId="164" fontId="15" fillId="0" borderId="31" xfId="0" applyNumberFormat="1" applyFont="1" applyFill="1" applyBorder="1" applyAlignment="1">
      <alignment vertical="center"/>
    </xf>
    <xf numFmtId="49" fontId="15" fillId="0" borderId="45" xfId="0" applyNumberFormat="1" applyFont="1" applyFill="1" applyBorder="1" applyAlignment="1">
      <alignment horizontal="center" vertical="center"/>
    </xf>
    <xf numFmtId="174" fontId="15" fillId="0" borderId="14" xfId="0" applyNumberFormat="1" applyFont="1" applyFill="1" applyBorder="1" applyAlignment="1">
      <alignment horizontal="center" vertical="center"/>
    </xf>
    <xf numFmtId="1" fontId="15" fillId="0" borderId="7" xfId="0" applyNumberFormat="1" applyFont="1" applyFill="1" applyBorder="1" applyAlignment="1">
      <alignment horizontal="center" vertical="center"/>
    </xf>
    <xf numFmtId="166" fontId="15" fillId="0" borderId="75" xfId="0" applyNumberFormat="1" applyFont="1" applyFill="1" applyBorder="1" applyAlignment="1">
      <alignment horizontal="center" vertical="center"/>
    </xf>
    <xf numFmtId="166" fontId="15" fillId="0" borderId="4" xfId="0" applyNumberFormat="1" applyFont="1" applyFill="1" applyBorder="1" applyAlignment="1">
      <alignment horizontal="center" vertical="center"/>
    </xf>
    <xf numFmtId="164" fontId="15" fillId="0" borderId="14" xfId="0" applyNumberFormat="1" applyFont="1" applyFill="1" applyBorder="1" applyAlignment="1">
      <alignment vertical="center"/>
    </xf>
    <xf numFmtId="164" fontId="15" fillId="0" borderId="33" xfId="0" applyNumberFormat="1" applyFont="1" applyFill="1" applyBorder="1" applyAlignment="1">
      <alignment vertical="center"/>
    </xf>
    <xf numFmtId="174" fontId="15" fillId="0" borderId="38" xfId="0" applyNumberFormat="1" applyFont="1" applyFill="1" applyBorder="1" applyAlignment="1">
      <alignment horizontal="center" vertical="center"/>
    </xf>
    <xf numFmtId="164" fontId="7" fillId="0" borderId="0" xfId="0" applyNumberFormat="1" applyFont="1" applyFill="1" applyAlignment="1">
      <alignment vertical="center"/>
    </xf>
    <xf numFmtId="16" fontId="7" fillId="0" borderId="0" xfId="0" applyNumberFormat="1" applyFont="1" applyFill="1" applyAlignment="1">
      <alignment vertical="center"/>
    </xf>
    <xf numFmtId="49" fontId="15" fillId="0" borderId="46" xfId="0" applyNumberFormat="1" applyFont="1" applyFill="1" applyBorder="1" applyAlignment="1">
      <alignment horizontal="center" vertical="center"/>
    </xf>
    <xf numFmtId="174" fontId="15" fillId="0" borderId="16" xfId="0" applyNumberFormat="1" applyFont="1" applyFill="1" applyBorder="1" applyAlignment="1">
      <alignment horizontal="center" vertical="center"/>
    </xf>
    <xf numFmtId="174" fontId="15" fillId="0" borderId="39" xfId="0" applyNumberFormat="1" applyFont="1" applyFill="1" applyBorder="1" applyAlignment="1">
      <alignment horizontal="center" vertical="center"/>
    </xf>
    <xf numFmtId="1" fontId="15" fillId="0" borderId="8" xfId="0" applyNumberFormat="1" applyFont="1" applyFill="1" applyBorder="1" applyAlignment="1">
      <alignment horizontal="center" vertical="center"/>
    </xf>
    <xf numFmtId="166" fontId="15" fillId="0" borderId="76" xfId="0" applyNumberFormat="1" applyFont="1" applyFill="1" applyBorder="1" applyAlignment="1">
      <alignment horizontal="center" vertical="center"/>
    </xf>
    <xf numFmtId="166" fontId="15" fillId="0" borderId="9" xfId="0" applyNumberFormat="1" applyFont="1" applyFill="1" applyBorder="1" applyAlignment="1">
      <alignment horizontal="center" vertical="center"/>
    </xf>
    <xf numFmtId="164" fontId="15" fillId="0" borderId="16" xfId="0" applyNumberFormat="1" applyFont="1" applyFill="1" applyBorder="1" applyAlignment="1">
      <alignment vertical="center"/>
    </xf>
    <xf numFmtId="164" fontId="15" fillId="0" borderId="24" xfId="0" applyNumberFormat="1" applyFont="1" applyFill="1" applyBorder="1" applyAlignment="1">
      <alignment vertical="center"/>
    </xf>
    <xf numFmtId="164" fontId="15" fillId="0" borderId="34" xfId="0" applyNumberFormat="1" applyFont="1" applyFill="1" applyBorder="1" applyAlignment="1">
      <alignment vertical="center"/>
    </xf>
    <xf numFmtId="0" fontId="15" fillId="0" borderId="23" xfId="0" applyFont="1" applyFill="1" applyBorder="1" applyAlignment="1">
      <alignment horizontal="center" vertical="center"/>
    </xf>
    <xf numFmtId="174" fontId="15" fillId="0" borderId="18" xfId="0" applyNumberFormat="1" applyFont="1" applyFill="1" applyBorder="1" applyAlignment="1">
      <alignment horizontal="center" vertical="center"/>
    </xf>
    <xf numFmtId="174" fontId="15" fillId="0" borderId="77" xfId="0" applyNumberFormat="1" applyFont="1" applyFill="1" applyBorder="1" applyAlignment="1">
      <alignment horizontal="center" vertical="center"/>
    </xf>
    <xf numFmtId="1" fontId="15" fillId="0" borderId="18" xfId="0" applyNumberFormat="1" applyFont="1" applyFill="1" applyBorder="1" applyAlignment="1">
      <alignment horizontal="center" vertical="center"/>
    </xf>
    <xf numFmtId="168" fontId="15" fillId="0" borderId="18" xfId="0" applyNumberFormat="1" applyFont="1" applyFill="1" applyBorder="1" applyAlignment="1">
      <alignment horizontal="center" vertical="center" shrinkToFit="1"/>
    </xf>
    <xf numFmtId="168" fontId="15" fillId="0" borderId="20" xfId="0" applyNumberFormat="1" applyFont="1" applyFill="1" applyBorder="1" applyAlignment="1">
      <alignment horizontal="center" vertical="center" shrinkToFit="1"/>
    </xf>
    <xf numFmtId="0" fontId="15" fillId="0" borderId="18" xfId="0" applyFont="1" applyFill="1" applyBorder="1" applyAlignment="1">
      <alignment vertical="center"/>
    </xf>
    <xf numFmtId="164" fontId="15" fillId="0" borderId="18" xfId="0" applyNumberFormat="1" applyFont="1" applyFill="1" applyBorder="1" applyAlignment="1">
      <alignment vertical="center"/>
    </xf>
    <xf numFmtId="164" fontId="15" fillId="0" borderId="21" xfId="0" applyNumberFormat="1" applyFont="1" applyFill="1" applyBorder="1" applyAlignment="1">
      <alignment vertical="center"/>
    </xf>
    <xf numFmtId="1" fontId="7" fillId="0" borderId="78" xfId="0" applyNumberFormat="1" applyFont="1" applyFill="1" applyBorder="1" applyAlignment="1">
      <alignment horizontal="center" vertical="center"/>
    </xf>
    <xf numFmtId="1" fontId="7" fillId="0" borderId="0" xfId="0" applyNumberFormat="1" applyFont="1" applyFill="1" applyAlignment="1">
      <alignment vertical="center"/>
    </xf>
    <xf numFmtId="164" fontId="15" fillId="0" borderId="0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16" fontId="0" fillId="0" borderId="0" xfId="0" applyNumberFormat="1" applyFont="1" applyFill="1" applyAlignment="1">
      <alignment horizontal="right" vertical="center"/>
    </xf>
    <xf numFmtId="0" fontId="8" fillId="0" borderId="14" xfId="0" applyFont="1" applyFill="1" applyBorder="1" applyAlignment="1">
      <alignment shrinkToFit="1"/>
    </xf>
    <xf numFmtId="6" fontId="9" fillId="0" borderId="15" xfId="0" applyNumberFormat="1" applyFont="1" applyFill="1" applyBorder="1"/>
    <xf numFmtId="6" fontId="9" fillId="0" borderId="14" xfId="0" applyNumberFormat="1" applyFont="1" applyFill="1" applyBorder="1"/>
    <xf numFmtId="6" fontId="9" fillId="0" borderId="33" xfId="0" applyNumberFormat="1" applyFont="1" applyFill="1" applyBorder="1"/>
    <xf numFmtId="173" fontId="12" fillId="0" borderId="43" xfId="0" applyNumberFormat="1" applyFont="1" applyFill="1" applyBorder="1" applyAlignment="1">
      <alignment horizontal="center" vertical="center" shrinkToFit="1"/>
    </xf>
    <xf numFmtId="164" fontId="15" fillId="0" borderId="86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174" fontId="17" fillId="0" borderId="37" xfId="0" applyNumberFormat="1" applyFont="1" applyFill="1" applyBorder="1" applyAlignment="1">
      <alignment horizontal="center" vertical="center"/>
    </xf>
    <xf numFmtId="174" fontId="17" fillId="0" borderId="38" xfId="0" applyNumberFormat="1" applyFont="1" applyFill="1" applyBorder="1" applyAlignment="1">
      <alignment horizontal="center" vertical="center"/>
    </xf>
    <xf numFmtId="0" fontId="7" fillId="0" borderId="56" xfId="0" applyFont="1" applyFill="1" applyBorder="1" applyAlignment="1">
      <alignment horizontal="center" vertical="center"/>
    </xf>
    <xf numFmtId="164" fontId="13" fillId="0" borderId="47" xfId="0" applyNumberFormat="1" applyFont="1" applyFill="1" applyBorder="1" applyAlignment="1">
      <alignment horizontal="center" vertical="center" wrapText="1"/>
    </xf>
    <xf numFmtId="164" fontId="13" fillId="0" borderId="63" xfId="0" applyNumberFormat="1" applyFont="1" applyFill="1" applyBorder="1" applyAlignment="1">
      <alignment horizontal="center" vertical="center" wrapText="1"/>
    </xf>
    <xf numFmtId="164" fontId="12" fillId="0" borderId="0" xfId="0" applyNumberFormat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69" fontId="12" fillId="0" borderId="1" xfId="0" applyNumberFormat="1" applyFont="1" applyFill="1" applyBorder="1" applyAlignment="1">
      <alignment horizontal="center" vertical="center" shrinkToFit="1"/>
    </xf>
    <xf numFmtId="164" fontId="12" fillId="0" borderId="1" xfId="0" applyNumberFormat="1" applyFont="1" applyFill="1" applyBorder="1" applyAlignment="1">
      <alignment horizontal="center" vertical="center" shrinkToFit="1"/>
    </xf>
    <xf numFmtId="164" fontId="12" fillId="0" borderId="48" xfId="0" applyNumberFormat="1" applyFont="1" applyFill="1" applyBorder="1" applyAlignment="1">
      <alignment horizontal="center" vertical="center" shrinkToFit="1"/>
    </xf>
    <xf numFmtId="164" fontId="12" fillId="0" borderId="49" xfId="0" applyNumberFormat="1" applyFont="1" applyFill="1" applyBorder="1" applyAlignment="1">
      <alignment horizontal="center" vertical="center" shrinkToFit="1"/>
    </xf>
    <xf numFmtId="164" fontId="15" fillId="0" borderId="35" xfId="0" applyNumberFormat="1" applyFont="1" applyFill="1" applyBorder="1" applyAlignment="1">
      <alignment horizontal="center" vertical="center" wrapText="1"/>
    </xf>
    <xf numFmtId="0" fontId="12" fillId="0" borderId="64" xfId="0" applyFont="1" applyFill="1" applyBorder="1" applyAlignment="1">
      <alignment horizontal="center" vertical="center" wrapText="1" shrinkToFit="1"/>
    </xf>
    <xf numFmtId="0" fontId="12" fillId="0" borderId="65" xfId="0" applyFont="1" applyFill="1" applyBorder="1" applyAlignment="1">
      <alignment horizontal="center" vertical="center" wrapText="1" shrinkToFit="1"/>
    </xf>
    <xf numFmtId="170" fontId="12" fillId="0" borderId="1" xfId="0" applyNumberFormat="1" applyFont="1" applyFill="1" applyBorder="1" applyAlignment="1">
      <alignment horizontal="center" vertical="center" shrinkToFit="1"/>
    </xf>
    <xf numFmtId="164" fontId="15" fillId="0" borderId="11" xfId="0" applyNumberFormat="1" applyFont="1" applyFill="1" applyBorder="1" applyAlignment="1">
      <alignment horizontal="center" vertical="center" shrinkToFit="1"/>
    </xf>
    <xf numFmtId="164" fontId="15" fillId="0" borderId="57" xfId="0" applyNumberFormat="1" applyFont="1" applyFill="1" applyBorder="1" applyAlignment="1">
      <alignment horizontal="center" vertical="center" wrapText="1"/>
    </xf>
    <xf numFmtId="49" fontId="15" fillId="0" borderId="44" xfId="0" applyNumberFormat="1" applyFont="1" applyFill="1" applyBorder="1" applyAlignment="1">
      <alignment horizontal="center"/>
    </xf>
    <xf numFmtId="174" fontId="15" fillId="0" borderId="12" xfId="0" applyNumberFormat="1" applyFont="1" applyFill="1" applyBorder="1" applyAlignment="1">
      <alignment horizontal="center"/>
    </xf>
    <xf numFmtId="174" fontId="17" fillId="0" borderId="37" xfId="0" applyNumberFormat="1" applyFont="1" applyFill="1" applyBorder="1" applyAlignment="1">
      <alignment horizontal="center"/>
    </xf>
    <xf numFmtId="1" fontId="15" fillId="0" borderId="37" xfId="0" applyNumberFormat="1" applyFont="1" applyFill="1" applyBorder="1" applyAlignment="1">
      <alignment horizontal="center"/>
    </xf>
    <xf numFmtId="166" fontId="15" fillId="0" borderId="40" xfId="0" applyNumberFormat="1" applyFont="1" applyFill="1" applyBorder="1" applyAlignment="1">
      <alignment horizontal="center"/>
    </xf>
    <xf numFmtId="166" fontId="15" fillId="0" borderId="66" xfId="0" applyNumberFormat="1" applyFont="1" applyFill="1" applyBorder="1" applyAlignment="1">
      <alignment horizontal="center"/>
    </xf>
    <xf numFmtId="164" fontId="15" fillId="0" borderId="12" xfId="0" applyNumberFormat="1" applyFont="1" applyFill="1" applyBorder="1"/>
    <xf numFmtId="164" fontId="15" fillId="0" borderId="13" xfId="0" applyNumberFormat="1" applyFont="1" applyFill="1" applyBorder="1"/>
    <xf numFmtId="164" fontId="15" fillId="0" borderId="37" xfId="0" applyNumberFormat="1" applyFont="1" applyFill="1" applyBorder="1"/>
    <xf numFmtId="164" fontId="18" fillId="0" borderId="31" xfId="0" applyNumberFormat="1" applyFont="1" applyFill="1" applyBorder="1"/>
    <xf numFmtId="0" fontId="7" fillId="0" borderId="0" xfId="0" applyFont="1" applyFill="1" applyBorder="1"/>
    <xf numFmtId="49" fontId="15" fillId="0" borderId="45" xfId="0" applyNumberFormat="1" applyFont="1" applyFill="1" applyBorder="1" applyAlignment="1">
      <alignment horizontal="center"/>
    </xf>
    <xf numFmtId="174" fontId="15" fillId="0" borderId="14" xfId="0" applyNumberFormat="1" applyFont="1" applyFill="1" applyBorder="1" applyAlignment="1">
      <alignment horizontal="center"/>
    </xf>
    <xf numFmtId="174" fontId="17" fillId="0" borderId="38" xfId="0" applyNumberFormat="1" applyFont="1" applyFill="1" applyBorder="1" applyAlignment="1">
      <alignment horizontal="center"/>
    </xf>
    <xf numFmtId="1" fontId="15" fillId="0" borderId="38" xfId="0" applyNumberFormat="1" applyFont="1" applyFill="1" applyBorder="1" applyAlignment="1">
      <alignment horizontal="center"/>
    </xf>
    <xf numFmtId="166" fontId="15" fillId="0" borderId="41" xfId="0" applyNumberFormat="1" applyFont="1" applyFill="1" applyBorder="1" applyAlignment="1">
      <alignment horizontal="center"/>
    </xf>
    <xf numFmtId="166" fontId="15" fillId="0" borderId="4" xfId="0" applyNumberFormat="1" applyFont="1" applyFill="1" applyBorder="1" applyAlignment="1">
      <alignment horizontal="center"/>
    </xf>
    <xf numFmtId="164" fontId="15" fillId="0" borderId="14" xfId="0" applyNumberFormat="1" applyFont="1" applyFill="1" applyBorder="1"/>
    <xf numFmtId="164" fontId="15" fillId="0" borderId="15" xfId="0" applyNumberFormat="1" applyFont="1" applyFill="1" applyBorder="1"/>
    <xf numFmtId="164" fontId="15" fillId="0" borderId="38" xfId="0" applyNumberFormat="1" applyFont="1" applyFill="1" applyBorder="1"/>
    <xf numFmtId="164" fontId="18" fillId="0" borderId="33" xfId="0" applyNumberFormat="1" applyFont="1" applyFill="1" applyBorder="1"/>
    <xf numFmtId="174" fontId="15" fillId="0" borderId="38" xfId="0" applyNumberFormat="1" applyFont="1" applyFill="1" applyBorder="1" applyAlignment="1">
      <alignment horizontal="center"/>
    </xf>
    <xf numFmtId="49" fontId="15" fillId="0" borderId="46" xfId="0" applyNumberFormat="1" applyFont="1" applyFill="1" applyBorder="1" applyAlignment="1">
      <alignment horizontal="center"/>
    </xf>
    <xf numFmtId="174" fontId="15" fillId="0" borderId="16" xfId="0" applyNumberFormat="1" applyFont="1" applyFill="1" applyBorder="1" applyAlignment="1">
      <alignment horizontal="center"/>
    </xf>
    <xf numFmtId="174" fontId="15" fillId="0" borderId="39" xfId="0" applyNumberFormat="1" applyFont="1" applyFill="1" applyBorder="1" applyAlignment="1">
      <alignment horizontal="center"/>
    </xf>
    <xf numFmtId="1" fontId="15" fillId="0" borderId="39" xfId="0" applyNumberFormat="1" applyFont="1" applyFill="1" applyBorder="1" applyAlignment="1">
      <alignment horizontal="center"/>
    </xf>
    <xf numFmtId="166" fontId="15" fillId="0" borderId="42" xfId="0" applyNumberFormat="1" applyFont="1" applyFill="1" applyBorder="1" applyAlignment="1">
      <alignment horizontal="center"/>
    </xf>
    <xf numFmtId="166" fontId="15" fillId="0" borderId="9" xfId="0" applyNumberFormat="1" applyFont="1" applyFill="1" applyBorder="1" applyAlignment="1">
      <alignment horizontal="center"/>
    </xf>
    <xf numFmtId="164" fontId="15" fillId="0" borderId="16" xfId="0" applyNumberFormat="1" applyFont="1" applyFill="1" applyBorder="1"/>
    <xf numFmtId="164" fontId="15" fillId="0" borderId="17" xfId="0" applyNumberFormat="1" applyFont="1" applyFill="1" applyBorder="1"/>
    <xf numFmtId="164" fontId="15" fillId="0" borderId="39" xfId="0" applyNumberFormat="1" applyFont="1" applyFill="1" applyBorder="1"/>
    <xf numFmtId="164" fontId="18" fillId="0" borderId="34" xfId="0" applyNumberFormat="1" applyFont="1" applyFill="1" applyBorder="1"/>
    <xf numFmtId="0" fontId="15" fillId="0" borderId="23" xfId="0" applyFont="1" applyFill="1" applyBorder="1" applyAlignment="1">
      <alignment horizontal="center"/>
    </xf>
    <xf numFmtId="174" fontId="15" fillId="0" borderId="18" xfId="0" applyNumberFormat="1" applyFont="1" applyFill="1" applyBorder="1" applyAlignment="1">
      <alignment horizontal="center"/>
    </xf>
    <xf numFmtId="174" fontId="15" fillId="0" borderId="20" xfId="0" applyNumberFormat="1" applyFont="1" applyFill="1" applyBorder="1" applyAlignment="1">
      <alignment horizontal="center"/>
    </xf>
    <xf numFmtId="1" fontId="15" fillId="0" borderId="18" xfId="0" applyNumberFormat="1" applyFont="1" applyFill="1" applyBorder="1" applyAlignment="1">
      <alignment horizontal="center"/>
    </xf>
    <xf numFmtId="168" fontId="15" fillId="0" borderId="18" xfId="0" applyNumberFormat="1" applyFont="1" applyFill="1" applyBorder="1" applyAlignment="1">
      <alignment horizontal="center" shrinkToFit="1"/>
    </xf>
    <xf numFmtId="168" fontId="15" fillId="0" borderId="20" xfId="0" applyNumberFormat="1" applyFont="1" applyFill="1" applyBorder="1" applyAlignment="1">
      <alignment horizontal="center" shrinkToFit="1"/>
    </xf>
    <xf numFmtId="0" fontId="15" fillId="0" borderId="18" xfId="0" applyFont="1" applyFill="1" applyBorder="1"/>
    <xf numFmtId="164" fontId="15" fillId="0" borderId="18" xfId="0" applyNumberFormat="1" applyFont="1" applyFill="1" applyBorder="1"/>
    <xf numFmtId="164" fontId="15" fillId="0" borderId="19" xfId="0" applyNumberFormat="1" applyFont="1" applyFill="1" applyBorder="1"/>
    <xf numFmtId="164" fontId="15" fillId="0" borderId="20" xfId="0" applyNumberFormat="1" applyFont="1" applyFill="1" applyBorder="1"/>
    <xf numFmtId="164" fontId="7" fillId="0" borderId="21" xfId="0" applyNumberFormat="1" applyFont="1" applyFill="1" applyBorder="1" applyAlignment="1">
      <alignment shrinkToFit="1"/>
    </xf>
    <xf numFmtId="0" fontId="7" fillId="0" borderId="2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" fontId="7" fillId="0" borderId="0" xfId="0" applyNumberFormat="1" applyFont="1" applyFill="1" applyBorder="1"/>
    <xf numFmtId="164" fontId="7" fillId="0" borderId="0" xfId="0" applyNumberFormat="1" applyFont="1" applyFill="1" applyBorder="1"/>
    <xf numFmtId="164" fontId="1" fillId="0" borderId="0" xfId="0" applyNumberFormat="1" applyFont="1" applyFill="1" applyBorder="1"/>
    <xf numFmtId="0" fontId="7" fillId="0" borderId="0" xfId="0" applyFont="1" applyFill="1" applyBorder="1" applyAlignment="1">
      <alignment vertical="center"/>
    </xf>
    <xf numFmtId="172" fontId="13" fillId="0" borderId="1" xfId="0" applyNumberFormat="1" applyFont="1" applyFill="1" applyBorder="1" applyAlignment="1">
      <alignment horizontal="center" vertical="center"/>
    </xf>
    <xf numFmtId="14" fontId="7" fillId="2" borderId="0" xfId="0" applyNumberFormat="1" applyFont="1" applyFill="1" applyAlignment="1">
      <alignment horizontal="right" vertical="center"/>
    </xf>
    <xf numFmtId="6" fontId="20" fillId="0" borderId="13" xfId="0" applyNumberFormat="1" applyFont="1" applyBorder="1"/>
    <xf numFmtId="6" fontId="20" fillId="0" borderId="12" xfId="0" applyNumberFormat="1" applyFont="1" applyBorder="1"/>
    <xf numFmtId="6" fontId="20" fillId="0" borderId="31" xfId="0" applyNumberFormat="1" applyFont="1" applyBorder="1"/>
    <xf numFmtId="0" fontId="20" fillId="0" borderId="24" xfId="0" applyFont="1" applyBorder="1" applyAlignment="1">
      <alignment shrinkToFit="1"/>
    </xf>
    <xf numFmtId="6" fontId="20" fillId="0" borderId="25" xfId="0" applyNumberFormat="1" applyFont="1" applyBorder="1"/>
    <xf numFmtId="6" fontId="20" fillId="0" borderId="24" xfId="0" applyNumberFormat="1" applyFont="1" applyBorder="1"/>
    <xf numFmtId="6" fontId="20" fillId="0" borderId="32" xfId="0" applyNumberFormat="1" applyFont="1" applyBorder="1"/>
    <xf numFmtId="0" fontId="20" fillId="0" borderId="14" xfId="0" applyFont="1" applyBorder="1" applyAlignment="1">
      <alignment shrinkToFit="1"/>
    </xf>
    <xf numFmtId="6" fontId="20" fillId="0" borderId="15" xfId="0" applyNumberFormat="1" applyFont="1" applyBorder="1"/>
    <xf numFmtId="6" fontId="20" fillId="0" borderId="14" xfId="0" applyNumberFormat="1" applyFont="1" applyBorder="1"/>
    <xf numFmtId="6" fontId="20" fillId="0" borderId="33" xfId="0" applyNumberFormat="1" applyFont="1" applyBorder="1"/>
    <xf numFmtId="0" fontId="20" fillId="0" borderId="14" xfId="0" applyFont="1" applyFill="1" applyBorder="1" applyAlignment="1">
      <alignment shrinkToFit="1"/>
    </xf>
    <xf numFmtId="6" fontId="20" fillId="0" borderId="15" xfId="0" applyNumberFormat="1" applyFont="1" applyFill="1" applyBorder="1"/>
    <xf numFmtId="6" fontId="20" fillId="0" borderId="14" xfId="0" applyNumberFormat="1" applyFont="1" applyFill="1" applyBorder="1"/>
    <xf numFmtId="6" fontId="20" fillId="0" borderId="33" xfId="0" applyNumberFormat="1" applyFont="1" applyFill="1" applyBorder="1"/>
    <xf numFmtId="0" fontId="20" fillId="0" borderId="16" xfId="0" applyFont="1" applyBorder="1" applyAlignment="1">
      <alignment shrinkToFit="1"/>
    </xf>
    <xf numFmtId="6" fontId="20" fillId="0" borderId="17" xfId="0" applyNumberFormat="1" applyFont="1" applyBorder="1"/>
    <xf numFmtId="6" fontId="20" fillId="0" borderId="16" xfId="0" applyNumberFormat="1" applyFont="1" applyBorder="1"/>
    <xf numFmtId="6" fontId="20" fillId="0" borderId="34" xfId="0" applyNumberFormat="1" applyFont="1" applyBorder="1"/>
    <xf numFmtId="0" fontId="20" fillId="0" borderId="11" xfId="0" applyFont="1" applyBorder="1" applyAlignment="1">
      <alignment shrinkToFit="1"/>
    </xf>
    <xf numFmtId="6" fontId="20" fillId="0" borderId="1" xfId="0" applyNumberFormat="1" applyFont="1" applyBorder="1"/>
    <xf numFmtId="6" fontId="20" fillId="0" borderId="30" xfId="0" applyNumberFormat="1" applyFont="1" applyBorder="1"/>
    <xf numFmtId="0" fontId="21" fillId="0" borderId="14" xfId="0" applyFont="1" applyBorder="1" applyAlignment="1">
      <alignment shrinkToFit="1"/>
    </xf>
    <xf numFmtId="0" fontId="22" fillId="0" borderId="0" xfId="0" applyFont="1" applyBorder="1" applyAlignment="1">
      <alignment horizontal="left"/>
    </xf>
    <xf numFmtId="6" fontId="22" fillId="0" borderId="14" xfId="0" applyNumberFormat="1" applyFont="1" applyBorder="1"/>
    <xf numFmtId="6" fontId="22" fillId="0" borderId="15" xfId="0" applyNumberFormat="1" applyFont="1" applyBorder="1"/>
    <xf numFmtId="6" fontId="22" fillId="0" borderId="33" xfId="0" applyNumberFormat="1" applyFont="1" applyBorder="1"/>
    <xf numFmtId="0" fontId="22" fillId="0" borderId="14" xfId="0" applyFont="1" applyBorder="1" applyAlignment="1">
      <alignment shrinkToFit="1"/>
    </xf>
    <xf numFmtId="0" fontId="23" fillId="0" borderId="1" xfId="0" applyFont="1" applyBorder="1" applyAlignment="1">
      <alignment horizontal="center"/>
    </xf>
    <xf numFmtId="0" fontId="20" fillId="0" borderId="48" xfId="0" applyFont="1" applyBorder="1" applyAlignment="1">
      <alignment shrinkToFit="1"/>
    </xf>
    <xf numFmtId="0" fontId="22" fillId="0" borderId="22" xfId="0" applyFont="1" applyBorder="1" applyAlignment="1">
      <alignment horizontal="center"/>
    </xf>
    <xf numFmtId="6" fontId="21" fillId="0" borderId="25" xfId="0" applyNumberFormat="1" applyFont="1" applyBorder="1"/>
    <xf numFmtId="6" fontId="21" fillId="0" borderId="24" xfId="0" applyNumberFormat="1" applyFont="1" applyBorder="1"/>
    <xf numFmtId="6" fontId="21" fillId="0" borderId="32" xfId="0" applyNumberFormat="1" applyFont="1" applyBorder="1"/>
    <xf numFmtId="0" fontId="9" fillId="0" borderId="18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7" fillId="0" borderId="79" xfId="0" applyFont="1" applyFill="1" applyBorder="1" applyAlignment="1">
      <alignment horizontal="center" vertical="center"/>
    </xf>
    <xf numFmtId="0" fontId="0" fillId="0" borderId="80" xfId="0" applyFill="1" applyBorder="1" applyAlignment="1">
      <alignment horizontal="center" vertical="center"/>
    </xf>
    <xf numFmtId="0" fontId="0" fillId="0" borderId="81" xfId="0" applyFill="1" applyBorder="1" applyAlignment="1">
      <alignment horizontal="center" vertical="center"/>
    </xf>
    <xf numFmtId="0" fontId="0" fillId="0" borderId="79" xfId="0" applyFont="1" applyFill="1" applyBorder="1" applyAlignment="1">
      <alignment horizontal="center" vertical="center"/>
    </xf>
    <xf numFmtId="6" fontId="6" fillId="0" borderId="0" xfId="0" applyNumberFormat="1" applyFont="1"/>
  </cellXfs>
  <cellStyles count="2">
    <cellStyle name="Normál" xfId="0" builtinId="0"/>
    <cellStyle name="Normál_Költségvetés 201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tabSelected="1" defaultGridColor="0" topLeftCell="A4" colorId="8" zoomScaleNormal="100" workbookViewId="0">
      <selection activeCell="M20" sqref="L20:M23"/>
    </sheetView>
  </sheetViews>
  <sheetFormatPr defaultRowHeight="12.75" x14ac:dyDescent="0.2"/>
  <cols>
    <col min="1" max="1" width="4.7109375" style="62" bestFit="1" customWidth="1"/>
    <col min="2" max="2" width="25.7109375" style="1" customWidth="1"/>
    <col min="3" max="6" width="12.7109375" style="2" customWidth="1"/>
    <col min="7" max="7" width="12.7109375" style="1" customWidth="1"/>
    <col min="8" max="8" width="9.85546875" bestFit="1" customWidth="1"/>
  </cols>
  <sheetData>
    <row r="1" spans="1:18" ht="13.5" thickTop="1" x14ac:dyDescent="0.2">
      <c r="A1" s="54"/>
      <c r="B1" s="17" t="s">
        <v>22</v>
      </c>
      <c r="C1" s="13">
        <f>C3+C2</f>
        <v>2524</v>
      </c>
      <c r="D1" s="120"/>
      <c r="E1" s="16" t="s">
        <v>0</v>
      </c>
      <c r="F1" s="114"/>
    </row>
    <row r="2" spans="1:18" x14ac:dyDescent="0.2">
      <c r="A2" s="55"/>
      <c r="B2" s="18" t="s">
        <v>23</v>
      </c>
      <c r="C2" s="14">
        <v>2276</v>
      </c>
      <c r="D2" s="3"/>
      <c r="E2" s="3"/>
      <c r="F2" s="45"/>
    </row>
    <row r="3" spans="1:18" x14ac:dyDescent="0.2">
      <c r="A3" s="55"/>
      <c r="B3" s="18" t="s">
        <v>24</v>
      </c>
      <c r="C3" s="14">
        <v>248</v>
      </c>
      <c r="D3" s="3"/>
      <c r="E3" s="3"/>
      <c r="F3" s="45"/>
    </row>
    <row r="4" spans="1:18" ht="13.5" thickBot="1" x14ac:dyDescent="0.25">
      <c r="A4" s="55"/>
      <c r="B4" s="18" t="s">
        <v>1</v>
      </c>
      <c r="C4" s="15" t="s">
        <v>43</v>
      </c>
      <c r="D4" s="3"/>
      <c r="E4" s="3"/>
      <c r="F4" s="45"/>
    </row>
    <row r="5" spans="1:18" ht="14.25" thickTop="1" thickBot="1" x14ac:dyDescent="0.25">
      <c r="A5" s="55"/>
      <c r="B5" s="18" t="s">
        <v>52</v>
      </c>
      <c r="C5" s="14">
        <v>3</v>
      </c>
      <c r="D5" s="24" t="s">
        <v>28</v>
      </c>
      <c r="E5" s="115">
        <v>1505</v>
      </c>
      <c r="F5" s="116">
        <v>1</v>
      </c>
    </row>
    <row r="6" spans="1:18" ht="13.5" thickTop="1" x14ac:dyDescent="0.2">
      <c r="A6" s="55"/>
      <c r="B6" s="18" t="s">
        <v>2</v>
      </c>
      <c r="C6" s="15" t="s">
        <v>53</v>
      </c>
      <c r="D6" s="3"/>
      <c r="E6" s="12"/>
      <c r="F6" s="117" t="s">
        <v>53</v>
      </c>
    </row>
    <row r="7" spans="1:18" ht="13.5" thickBot="1" x14ac:dyDescent="0.25">
      <c r="A7" s="55"/>
      <c r="B7" s="18" t="s">
        <v>27</v>
      </c>
      <c r="C7" s="14">
        <v>3</v>
      </c>
      <c r="D7" s="3"/>
      <c r="E7" s="5" t="s">
        <v>0</v>
      </c>
      <c r="F7" s="118">
        <v>1</v>
      </c>
    </row>
    <row r="8" spans="1:18" ht="14.25" thickTop="1" thickBot="1" x14ac:dyDescent="0.25">
      <c r="A8" s="55"/>
      <c r="B8" s="19" t="s">
        <v>25</v>
      </c>
      <c r="C8" s="20" t="s">
        <v>26</v>
      </c>
      <c r="D8" s="3"/>
      <c r="E8" s="3"/>
      <c r="F8" s="45"/>
      <c r="G8" s="21"/>
      <c r="H8" s="21"/>
      <c r="I8" s="21"/>
      <c r="J8" s="21"/>
      <c r="K8" s="21"/>
      <c r="L8" s="21"/>
      <c r="M8" s="21"/>
      <c r="N8" s="22"/>
      <c r="O8" s="21"/>
      <c r="P8" s="21"/>
      <c r="Q8" s="21"/>
      <c r="R8" s="21"/>
    </row>
    <row r="9" spans="1:18" ht="13.5" thickBot="1" x14ac:dyDescent="0.25">
      <c r="A9" s="55"/>
      <c r="B9" s="4"/>
      <c r="C9" s="3"/>
      <c r="D9" s="3"/>
      <c r="E9" s="3"/>
      <c r="F9" s="45"/>
    </row>
    <row r="10" spans="1:18" s="6" customFormat="1" ht="19.5" customHeight="1" thickBot="1" x14ac:dyDescent="0.3">
      <c r="A10" s="56" t="s">
        <v>3</v>
      </c>
      <c r="B10" s="268" t="s">
        <v>4</v>
      </c>
      <c r="C10" s="11" t="s">
        <v>151</v>
      </c>
      <c r="D10" s="23" t="s">
        <v>175</v>
      </c>
      <c r="E10" s="10" t="s">
        <v>176</v>
      </c>
      <c r="F10" s="46" t="s">
        <v>177</v>
      </c>
    </row>
    <row r="11" spans="1:18" s="8" customFormat="1" ht="18" customHeight="1" x14ac:dyDescent="0.2">
      <c r="A11" s="57" t="s">
        <v>5</v>
      </c>
      <c r="B11" s="269" t="s">
        <v>188</v>
      </c>
      <c r="C11" s="240">
        <v>192000</v>
      </c>
      <c r="D11" s="241">
        <v>347895</v>
      </c>
      <c r="E11" s="240">
        <v>160000</v>
      </c>
      <c r="F11" s="242">
        <f t="shared" ref="F11:F21" si="0">E11/12</f>
        <v>13333.333333333334</v>
      </c>
      <c r="H11" s="280">
        <f>D11-D12</f>
        <v>138736</v>
      </c>
    </row>
    <row r="12" spans="1:18" s="8" customFormat="1" ht="18" customHeight="1" x14ac:dyDescent="0.2">
      <c r="A12" s="270"/>
      <c r="B12" s="262" t="s">
        <v>187</v>
      </c>
      <c r="C12" s="271"/>
      <c r="D12" s="272">
        <v>209159</v>
      </c>
      <c r="E12" s="271"/>
      <c r="F12" s="273"/>
    </row>
    <row r="13" spans="1:18" s="8" customFormat="1" ht="18" customHeight="1" x14ac:dyDescent="0.2">
      <c r="A13" s="58" t="s">
        <v>6</v>
      </c>
      <c r="B13" s="243" t="s">
        <v>66</v>
      </c>
      <c r="C13" s="244">
        <v>22000</v>
      </c>
      <c r="D13" s="245"/>
      <c r="E13" s="244">
        <v>22000</v>
      </c>
      <c r="F13" s="246">
        <f t="shared" si="0"/>
        <v>1833.3333333333333</v>
      </c>
    </row>
    <row r="14" spans="1:18" s="8" customFormat="1" ht="18" customHeight="1" x14ac:dyDescent="0.2">
      <c r="A14" s="58" t="s">
        <v>7</v>
      </c>
      <c r="B14" s="247" t="s">
        <v>62</v>
      </c>
      <c r="C14" s="248">
        <v>1100000</v>
      </c>
      <c r="D14" s="249">
        <v>637140</v>
      </c>
      <c r="E14" s="248">
        <v>750000</v>
      </c>
      <c r="F14" s="250">
        <f t="shared" si="0"/>
        <v>62500</v>
      </c>
    </row>
    <row r="15" spans="1:18" s="8" customFormat="1" ht="18" customHeight="1" x14ac:dyDescent="0.2">
      <c r="A15" s="58" t="s">
        <v>8</v>
      </c>
      <c r="B15" s="247" t="s">
        <v>30</v>
      </c>
      <c r="C15" s="249">
        <v>45000</v>
      </c>
      <c r="D15" s="249">
        <v>5486</v>
      </c>
      <c r="E15" s="249">
        <v>45000</v>
      </c>
      <c r="F15" s="250">
        <f t="shared" si="0"/>
        <v>3750</v>
      </c>
    </row>
    <row r="16" spans="1:18" s="8" customFormat="1" ht="18" customHeight="1" x14ac:dyDescent="0.2">
      <c r="A16" s="58" t="s">
        <v>9</v>
      </c>
      <c r="B16" s="247" t="s">
        <v>179</v>
      </c>
      <c r="C16" s="248">
        <v>860831</v>
      </c>
      <c r="D16" s="249">
        <v>780927</v>
      </c>
      <c r="E16" s="248">
        <f>(C5*C7*C8*E5+E5*C8)*12</f>
        <v>784706.99999999988</v>
      </c>
      <c r="F16" s="250">
        <f t="shared" si="0"/>
        <v>65392.249999999993</v>
      </c>
    </row>
    <row r="17" spans="1:6" s="8" customFormat="1" ht="18" customHeight="1" x14ac:dyDescent="0.2">
      <c r="A17" s="58" t="s">
        <v>31</v>
      </c>
      <c r="B17" s="247" t="s">
        <v>189</v>
      </c>
      <c r="C17" s="248">
        <v>5768000</v>
      </c>
      <c r="D17" s="249">
        <v>5907027</v>
      </c>
      <c r="E17" s="248">
        <v>5768000</v>
      </c>
      <c r="F17" s="250">
        <f t="shared" si="0"/>
        <v>480666.66666666669</v>
      </c>
    </row>
    <row r="18" spans="1:6" s="8" customFormat="1" ht="18" customHeight="1" x14ac:dyDescent="0.2">
      <c r="A18" s="58" t="s">
        <v>32</v>
      </c>
      <c r="B18" s="247" t="s">
        <v>171</v>
      </c>
      <c r="C18" s="248">
        <v>1575600</v>
      </c>
      <c r="D18" s="249"/>
      <c r="E18" s="248">
        <v>1575600</v>
      </c>
      <c r="F18" s="250">
        <f t="shared" si="0"/>
        <v>131300</v>
      </c>
    </row>
    <row r="19" spans="1:6" s="8" customFormat="1" ht="18" customHeight="1" x14ac:dyDescent="0.2">
      <c r="A19" s="58" t="s">
        <v>33</v>
      </c>
      <c r="B19" s="247" t="s">
        <v>190</v>
      </c>
      <c r="C19" s="248">
        <v>400000</v>
      </c>
      <c r="D19" s="249"/>
      <c r="E19" s="248">
        <v>160000</v>
      </c>
      <c r="F19" s="250">
        <f t="shared" si="0"/>
        <v>13333.333333333334</v>
      </c>
    </row>
    <row r="20" spans="1:6" s="8" customFormat="1" ht="18" customHeight="1" x14ac:dyDescent="0.2">
      <c r="A20" s="58" t="s">
        <v>10</v>
      </c>
      <c r="B20" s="247" t="s">
        <v>186</v>
      </c>
      <c r="C20" s="248"/>
      <c r="D20" s="249">
        <v>407314</v>
      </c>
      <c r="E20" s="248"/>
      <c r="F20" s="250">
        <f t="shared" si="0"/>
        <v>0</v>
      </c>
    </row>
    <row r="21" spans="1:6" s="8" customFormat="1" ht="18" customHeight="1" x14ac:dyDescent="0.2">
      <c r="A21" s="58" t="s">
        <v>11</v>
      </c>
      <c r="B21" s="251" t="s">
        <v>166</v>
      </c>
      <c r="C21" s="252">
        <v>73152</v>
      </c>
      <c r="D21" s="253">
        <v>73152</v>
      </c>
      <c r="E21" s="252">
        <v>73152</v>
      </c>
      <c r="F21" s="250">
        <f t="shared" si="0"/>
        <v>6096</v>
      </c>
    </row>
    <row r="22" spans="1:6" s="8" customFormat="1" ht="18" customHeight="1" x14ac:dyDescent="0.2">
      <c r="A22" s="58" t="s">
        <v>12</v>
      </c>
      <c r="B22" s="247" t="s">
        <v>184</v>
      </c>
      <c r="C22" s="248">
        <v>55000</v>
      </c>
      <c r="D22" s="249">
        <v>32614</v>
      </c>
      <c r="E22" s="248">
        <v>55000</v>
      </c>
      <c r="F22" s="250">
        <f t="shared" ref="F22:F29" si="1">E22/12</f>
        <v>4583.333333333333</v>
      </c>
    </row>
    <row r="23" spans="1:6" s="8" customFormat="1" ht="18" customHeight="1" x14ac:dyDescent="0.2">
      <c r="A23" s="58" t="s">
        <v>13</v>
      </c>
      <c r="B23" s="247" t="s">
        <v>182</v>
      </c>
      <c r="C23" s="248">
        <v>150000</v>
      </c>
      <c r="D23" s="249">
        <v>144107</v>
      </c>
      <c r="E23" s="248">
        <v>150000</v>
      </c>
      <c r="F23" s="250">
        <f t="shared" si="1"/>
        <v>12500</v>
      </c>
    </row>
    <row r="24" spans="1:6" s="8" customFormat="1" ht="18" customHeight="1" x14ac:dyDescent="0.2">
      <c r="A24" s="58" t="s">
        <v>14</v>
      </c>
      <c r="B24" s="247" t="s">
        <v>191</v>
      </c>
      <c r="C24" s="248">
        <v>400000</v>
      </c>
      <c r="D24" s="249">
        <v>223139</v>
      </c>
      <c r="E24" s="248">
        <v>225000</v>
      </c>
      <c r="F24" s="250">
        <f t="shared" si="1"/>
        <v>18750</v>
      </c>
    </row>
    <row r="25" spans="1:6" s="8" customFormat="1" ht="18" customHeight="1" x14ac:dyDescent="0.2">
      <c r="A25" s="58" t="s">
        <v>15</v>
      </c>
      <c r="B25" s="247" t="s">
        <v>181</v>
      </c>
      <c r="C25" s="248"/>
      <c r="D25" s="249">
        <v>280800</v>
      </c>
      <c r="E25" s="248"/>
      <c r="F25" s="250"/>
    </row>
    <row r="26" spans="1:6" s="8" customFormat="1" ht="18" customHeight="1" x14ac:dyDescent="0.2">
      <c r="A26" s="58" t="s">
        <v>16</v>
      </c>
      <c r="B26" s="247" t="s">
        <v>180</v>
      </c>
      <c r="C26" s="249">
        <v>1700000</v>
      </c>
      <c r="D26" s="249">
        <v>1990725</v>
      </c>
      <c r="E26" s="249">
        <v>1700000</v>
      </c>
      <c r="F26" s="250">
        <f t="shared" si="1"/>
        <v>141666.66666666666</v>
      </c>
    </row>
    <row r="27" spans="1:6" s="8" customFormat="1" ht="18" customHeight="1" x14ac:dyDescent="0.2">
      <c r="A27" s="58" t="s">
        <v>17</v>
      </c>
      <c r="B27" s="247" t="s">
        <v>60</v>
      </c>
      <c r="C27" s="248">
        <v>80000</v>
      </c>
      <c r="D27" s="249">
        <v>50793</v>
      </c>
      <c r="E27" s="248">
        <v>80000</v>
      </c>
      <c r="F27" s="250">
        <f t="shared" si="1"/>
        <v>6666.666666666667</v>
      </c>
    </row>
    <row r="28" spans="1:6" s="8" customFormat="1" ht="18" customHeight="1" x14ac:dyDescent="0.2">
      <c r="A28" s="58" t="s">
        <v>19</v>
      </c>
      <c r="B28" s="247" t="s">
        <v>157</v>
      </c>
      <c r="C28" s="248">
        <v>750000</v>
      </c>
      <c r="D28" s="249">
        <v>645761</v>
      </c>
      <c r="E28" s="248">
        <v>650000</v>
      </c>
      <c r="F28" s="250">
        <f t="shared" si="1"/>
        <v>54166.666666666664</v>
      </c>
    </row>
    <row r="29" spans="1:6" s="8" customFormat="1" ht="18" customHeight="1" x14ac:dyDescent="0.2">
      <c r="A29" s="58" t="s">
        <v>20</v>
      </c>
      <c r="B29" s="247" t="s">
        <v>18</v>
      </c>
      <c r="C29" s="248">
        <v>160000</v>
      </c>
      <c r="D29" s="249">
        <v>169642</v>
      </c>
      <c r="E29" s="248">
        <v>170000</v>
      </c>
      <c r="F29" s="250">
        <f t="shared" si="1"/>
        <v>14166.666666666666</v>
      </c>
    </row>
    <row r="30" spans="1:6" s="8" customFormat="1" ht="18" customHeight="1" x14ac:dyDescent="0.2">
      <c r="A30" s="58" t="s">
        <v>34</v>
      </c>
      <c r="B30" s="251" t="s">
        <v>158</v>
      </c>
      <c r="C30" s="252">
        <v>480000</v>
      </c>
      <c r="D30" s="253">
        <v>394781</v>
      </c>
      <c r="E30" s="252">
        <v>480000</v>
      </c>
      <c r="F30" s="254">
        <f t="shared" ref="F30" si="2">E30/12</f>
        <v>40000</v>
      </c>
    </row>
    <row r="31" spans="1:6" s="8" customFormat="1" ht="18" customHeight="1" x14ac:dyDescent="0.2">
      <c r="A31" s="58" t="s">
        <v>36</v>
      </c>
      <c r="B31" s="247" t="s">
        <v>148</v>
      </c>
      <c r="C31" s="248">
        <v>1459200</v>
      </c>
      <c r="D31" s="249">
        <f>SUM(D32:D36)</f>
        <v>1213284</v>
      </c>
      <c r="E31" s="248">
        <v>1459200</v>
      </c>
      <c r="F31" s="250">
        <f>E31/12</f>
        <v>121600</v>
      </c>
    </row>
    <row r="32" spans="1:6" s="8" customFormat="1" ht="18" customHeight="1" x14ac:dyDescent="0.2">
      <c r="A32" s="58"/>
      <c r="B32" s="263" t="s">
        <v>185</v>
      </c>
      <c r="C32" s="264"/>
      <c r="D32" s="264">
        <v>132721</v>
      </c>
      <c r="E32" s="265"/>
      <c r="F32" s="266"/>
    </row>
    <row r="33" spans="1:14" s="8" customFormat="1" ht="18" customHeight="1" x14ac:dyDescent="0.2">
      <c r="A33" s="59"/>
      <c r="B33" s="267" t="s">
        <v>45</v>
      </c>
      <c r="C33" s="265"/>
      <c r="D33" s="264"/>
      <c r="E33" s="265"/>
      <c r="F33" s="266"/>
    </row>
    <row r="34" spans="1:14" s="8" customFormat="1" ht="18" customHeight="1" x14ac:dyDescent="0.2">
      <c r="A34" s="59"/>
      <c r="B34" s="267" t="s">
        <v>46</v>
      </c>
      <c r="C34" s="265"/>
      <c r="D34" s="264">
        <v>96867</v>
      </c>
      <c r="E34" s="265"/>
      <c r="F34" s="266"/>
    </row>
    <row r="35" spans="1:14" s="8" customFormat="1" ht="18" customHeight="1" x14ac:dyDescent="0.2">
      <c r="A35" s="59"/>
      <c r="B35" s="267" t="s">
        <v>47</v>
      </c>
      <c r="C35" s="265"/>
      <c r="D35" s="264">
        <v>474988</v>
      </c>
      <c r="E35" s="265"/>
      <c r="F35" s="266"/>
    </row>
    <row r="36" spans="1:14" s="8" customFormat="1" ht="18" customHeight="1" x14ac:dyDescent="0.2">
      <c r="A36" s="59"/>
      <c r="B36" s="267" t="s">
        <v>50</v>
      </c>
      <c r="C36" s="265"/>
      <c r="D36" s="264">
        <v>508708</v>
      </c>
      <c r="E36" s="265"/>
      <c r="F36" s="266"/>
    </row>
    <row r="37" spans="1:14" s="8" customFormat="1" ht="18" customHeight="1" x14ac:dyDescent="0.2">
      <c r="A37" s="59" t="s">
        <v>37</v>
      </c>
      <c r="B37" s="247" t="s">
        <v>183</v>
      </c>
      <c r="C37" s="248"/>
      <c r="D37" s="249">
        <v>11430</v>
      </c>
      <c r="E37" s="248"/>
      <c r="F37" s="250"/>
    </row>
    <row r="38" spans="1:14" s="8" customFormat="1" ht="18" customHeight="1" x14ac:dyDescent="0.2">
      <c r="A38" s="59" t="s">
        <v>38</v>
      </c>
      <c r="B38" s="247" t="s">
        <v>64</v>
      </c>
      <c r="C38" s="248">
        <v>481200</v>
      </c>
      <c r="D38" s="249"/>
      <c r="E38" s="248">
        <v>481200</v>
      </c>
      <c r="F38" s="250">
        <f t="shared" ref="F38:F43" si="3">E38/12</f>
        <v>40100</v>
      </c>
    </row>
    <row r="39" spans="1:14" s="8" customFormat="1" ht="18" customHeight="1" x14ac:dyDescent="0.2">
      <c r="A39" s="59" t="s">
        <v>39</v>
      </c>
      <c r="B39" s="247" t="s">
        <v>169</v>
      </c>
      <c r="C39" s="248"/>
      <c r="D39" s="249">
        <v>98789</v>
      </c>
      <c r="E39" s="248"/>
      <c r="F39" s="250"/>
    </row>
    <row r="40" spans="1:14" s="8" customFormat="1" ht="18" customHeight="1" x14ac:dyDescent="0.2">
      <c r="A40" s="59" t="s">
        <v>40</v>
      </c>
      <c r="B40" s="247" t="s">
        <v>192</v>
      </c>
      <c r="C40" s="248"/>
      <c r="D40" s="249"/>
      <c r="E40" s="248"/>
      <c r="F40" s="250">
        <f t="shared" si="3"/>
        <v>0</v>
      </c>
    </row>
    <row r="41" spans="1:14" s="8" customFormat="1" ht="18" customHeight="1" x14ac:dyDescent="0.2">
      <c r="A41" s="59" t="s">
        <v>163</v>
      </c>
      <c r="B41" s="247" t="s">
        <v>58</v>
      </c>
      <c r="C41" s="248">
        <v>1152000</v>
      </c>
      <c r="D41" s="249"/>
      <c r="E41" s="248">
        <v>1152000</v>
      </c>
      <c r="F41" s="250">
        <f t="shared" si="3"/>
        <v>96000</v>
      </c>
    </row>
    <row r="42" spans="1:14" s="8" customFormat="1" ht="18" customHeight="1" x14ac:dyDescent="0.2">
      <c r="A42" s="59" t="s">
        <v>164</v>
      </c>
      <c r="B42" s="247" t="s">
        <v>21</v>
      </c>
      <c r="C42" s="248">
        <v>6000</v>
      </c>
      <c r="D42" s="249">
        <v>1524</v>
      </c>
      <c r="E42" s="248">
        <v>6000</v>
      </c>
      <c r="F42" s="250">
        <f t="shared" si="3"/>
        <v>500</v>
      </c>
    </row>
    <row r="43" spans="1:14" s="7" customFormat="1" ht="18" customHeight="1" thickBot="1" x14ac:dyDescent="0.25">
      <c r="A43" s="59" t="s">
        <v>165</v>
      </c>
      <c r="B43" s="255" t="s">
        <v>178</v>
      </c>
      <c r="C43" s="256">
        <v>693000</v>
      </c>
      <c r="D43" s="257">
        <v>690250</v>
      </c>
      <c r="E43" s="256">
        <v>693000</v>
      </c>
      <c r="F43" s="258">
        <f t="shared" si="3"/>
        <v>57750</v>
      </c>
    </row>
    <row r="44" spans="1:14" s="8" customFormat="1" ht="18" customHeight="1" thickBot="1" x14ac:dyDescent="0.25">
      <c r="A44" s="60"/>
      <c r="B44" s="259" t="s">
        <v>54</v>
      </c>
      <c r="C44" s="260">
        <f>SUM(C11:C43)</f>
        <v>17602983</v>
      </c>
      <c r="D44" s="260">
        <f>SUM(D11:D43)-D12-D31</f>
        <v>14106580</v>
      </c>
      <c r="E44" s="260">
        <f>SUM(E11:E43)</f>
        <v>16639859</v>
      </c>
      <c r="F44" s="261">
        <f>SUM(F11:F43)</f>
        <v>1386654.9166666665</v>
      </c>
      <c r="G44" s="9" t="s">
        <v>0</v>
      </c>
    </row>
    <row r="45" spans="1:14" s="8" customFormat="1" ht="18" customHeight="1" thickBot="1" x14ac:dyDescent="0.25">
      <c r="A45" s="61"/>
      <c r="B45" s="39"/>
      <c r="C45" s="40"/>
      <c r="D45" s="40"/>
      <c r="E45" s="44"/>
      <c r="F45" s="53"/>
      <c r="G45" s="9"/>
    </row>
    <row r="46" spans="1:14" s="8" customFormat="1" ht="18" customHeight="1" thickBot="1" x14ac:dyDescent="0.25">
      <c r="A46" s="63"/>
      <c r="B46" s="65" t="s">
        <v>174</v>
      </c>
      <c r="C46" s="274" t="s">
        <v>67</v>
      </c>
      <c r="D46" s="275"/>
      <c r="E46" s="52"/>
      <c r="F46" s="64"/>
      <c r="G46" s="9"/>
    </row>
    <row r="47" spans="1:14" ht="13.5" thickTop="1" x14ac:dyDescent="0.2">
      <c r="F47" s="2" t="s">
        <v>0</v>
      </c>
    </row>
    <row r="48" spans="1:14" x14ac:dyDescent="0.2">
      <c r="B48" s="1" t="s">
        <v>0</v>
      </c>
      <c r="N48" s="8"/>
    </row>
    <row r="49" spans="7:14" x14ac:dyDescent="0.2">
      <c r="N49" s="8"/>
    </row>
    <row r="50" spans="7:14" x14ac:dyDescent="0.2">
      <c r="N50" s="8"/>
    </row>
    <row r="51" spans="7:14" x14ac:dyDescent="0.2">
      <c r="N51" s="8"/>
    </row>
    <row r="52" spans="7:14" x14ac:dyDescent="0.2">
      <c r="N52" s="22"/>
    </row>
    <row r="53" spans="7:14" x14ac:dyDescent="0.2">
      <c r="G53" s="1" t="s">
        <v>0</v>
      </c>
    </row>
  </sheetData>
  <mergeCells count="1">
    <mergeCell ref="C46:D46"/>
  </mergeCells>
  <printOptions horizontalCentered="1" verticalCentered="1"/>
  <pageMargins left="0.19685039370078741" right="0.19685039370078741" top="0.59055118110236227" bottom="0.39370078740157483" header="0" footer="0"/>
  <pageSetup paperSize="9" scale="95" orientation="portrait" r:id="rId1"/>
  <headerFooter alignWithMargins="0">
    <oddHeader>&amp;C&amp;14Költségvetés&amp;10
Készült az 1089 Budapest Sárkány u. 6-10. sz. Társasház
tervezett kiadásairól és a közösköltség megállapításáról
2014. évre</oddHeader>
    <oddFooter>&amp;L&amp;D&amp;RKészítette:
Nyáry Ildikó
közös képviselő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defaultGridColor="0" colorId="8" zoomScale="85" zoomScaleNormal="85" workbookViewId="0">
      <selection activeCell="R43" sqref="R42:R43"/>
    </sheetView>
  </sheetViews>
  <sheetFormatPr defaultRowHeight="12.75" x14ac:dyDescent="0.2"/>
  <cols>
    <col min="1" max="6" width="6.7109375" style="162" customWidth="1"/>
    <col min="7" max="9" width="6.7109375" style="122" customWidth="1"/>
    <col min="10" max="10" width="27" style="122" customWidth="1"/>
    <col min="11" max="18" width="11.7109375" style="139" customWidth="1"/>
    <col min="19" max="19" width="13" style="139" customWidth="1"/>
    <col min="20" max="20" width="10.7109375" style="122" customWidth="1"/>
    <col min="21" max="16384" width="9.140625" style="122"/>
  </cols>
  <sheetData>
    <row r="1" spans="1:22" ht="30" customHeight="1" thickTop="1" thickBot="1" x14ac:dyDescent="0.25">
      <c r="A1" s="119"/>
      <c r="B1" s="119"/>
      <c r="C1" s="119"/>
      <c r="D1" s="119"/>
      <c r="E1" s="119"/>
      <c r="F1" s="119"/>
      <c r="G1" s="119"/>
      <c r="H1" s="119"/>
      <c r="I1" s="66"/>
      <c r="J1" s="67" t="s">
        <v>4</v>
      </c>
      <c r="K1" s="68" t="s">
        <v>168</v>
      </c>
      <c r="L1" s="69" t="s">
        <v>66</v>
      </c>
      <c r="M1" s="69" t="s">
        <v>135</v>
      </c>
      <c r="N1" s="68" t="s">
        <v>62</v>
      </c>
      <c r="O1" s="70" t="s">
        <v>136</v>
      </c>
      <c r="P1" s="70" t="s">
        <v>173</v>
      </c>
      <c r="Q1" s="70" t="s">
        <v>21</v>
      </c>
      <c r="R1" s="71" t="s">
        <v>137</v>
      </c>
      <c r="S1" s="72"/>
    </row>
    <row r="2" spans="1:22" ht="18.95" customHeight="1" thickBot="1" x14ac:dyDescent="0.25">
      <c r="A2" s="237"/>
      <c r="B2" s="237"/>
      <c r="C2" s="237"/>
      <c r="D2" s="119"/>
      <c r="E2" s="119"/>
      <c r="F2" s="119"/>
      <c r="G2" s="73"/>
      <c r="H2" s="73"/>
      <c r="I2" s="74"/>
      <c r="J2" s="75" t="s">
        <v>48</v>
      </c>
      <c r="K2" s="76">
        <v>4</v>
      </c>
      <c r="L2" s="77" t="s">
        <v>35</v>
      </c>
      <c r="M2" s="78" t="s">
        <v>134</v>
      </c>
      <c r="N2" s="78" t="s">
        <v>134</v>
      </c>
      <c r="O2" s="78" t="s">
        <v>146</v>
      </c>
      <c r="P2" s="79" t="s">
        <v>134</v>
      </c>
      <c r="Q2" s="79" t="s">
        <v>134</v>
      </c>
      <c r="R2" s="79" t="s">
        <v>134</v>
      </c>
      <c r="S2" s="72"/>
    </row>
    <row r="3" spans="1:22" ht="18.75" customHeight="1" thickBot="1" x14ac:dyDescent="0.25">
      <c r="A3" s="80"/>
      <c r="B3" s="80"/>
      <c r="C3" s="80"/>
      <c r="D3" s="80"/>
      <c r="E3" s="80"/>
      <c r="F3" s="80"/>
      <c r="G3" s="80"/>
      <c r="H3" s="80"/>
      <c r="I3" s="81"/>
      <c r="J3" s="82"/>
      <c r="K3" s="83">
        <f>'2014.kiadás terv'!E11</f>
        <v>160000</v>
      </c>
      <c r="L3" s="84">
        <f>'2014.kiadás terv'!E13</f>
        <v>22000</v>
      </c>
      <c r="M3" s="83">
        <f>'2014.kiadás terv'!E16</f>
        <v>784706.99999999988</v>
      </c>
      <c r="N3" s="83">
        <f>'2014.kiadás terv'!E14</f>
        <v>750000</v>
      </c>
      <c r="O3" s="83">
        <f>'2014.kiadás terv'!E17+'2014.kiadás terv'!E18+'2014.kiadás terv'!E19+'2014.kiadás terv'!E38+'2014.kiadás terv'!E30</f>
        <v>8464800</v>
      </c>
      <c r="P3" s="169">
        <f>'2014.kiadás terv'!E21</f>
        <v>73152</v>
      </c>
      <c r="Q3" s="169">
        <f>'2014.kiadás terv'!E42</f>
        <v>6000</v>
      </c>
      <c r="R3" s="85">
        <f>'2014.kiadás terv'!E22+'2014.kiadás terv'!E23+'2014.kiadás terv'!E24</f>
        <v>430000</v>
      </c>
      <c r="S3" s="86"/>
    </row>
    <row r="4" spans="1:22" ht="30" customHeight="1" thickTop="1" thickBot="1" x14ac:dyDescent="0.25">
      <c r="A4" s="87" t="s">
        <v>133</v>
      </c>
      <c r="B4" s="88" t="s">
        <v>56</v>
      </c>
      <c r="C4" s="89" t="s">
        <v>55</v>
      </c>
      <c r="D4" s="90" t="s">
        <v>143</v>
      </c>
      <c r="E4" s="91" t="s">
        <v>144</v>
      </c>
      <c r="F4" s="92" t="s">
        <v>145</v>
      </c>
      <c r="G4" s="93" t="s">
        <v>68</v>
      </c>
      <c r="H4" s="94" t="s">
        <v>69</v>
      </c>
      <c r="I4" s="95" t="s">
        <v>70</v>
      </c>
      <c r="J4" s="96" t="s">
        <v>57</v>
      </c>
      <c r="K4" s="97">
        <f>K3/12/K2</f>
        <v>3333.3333333333335</v>
      </c>
      <c r="L4" s="98">
        <f>L3/12/32</f>
        <v>57.291666666666664</v>
      </c>
      <c r="M4" s="99">
        <f>M3/12/$I$37</f>
        <v>653.92249999999956</v>
      </c>
      <c r="N4" s="99">
        <f>N3/12/$I$37</f>
        <v>624.99999999999966</v>
      </c>
      <c r="O4" s="238">
        <f>O3/12/D38</f>
        <v>291.72870140612076</v>
      </c>
      <c r="P4" s="99">
        <f>P3/12/$I$37</f>
        <v>60.959999999999965</v>
      </c>
      <c r="Q4" s="99">
        <f>Q3/12/$I$37</f>
        <v>4.9999999999999973</v>
      </c>
      <c r="R4" s="99">
        <f>R3/12/$I$37</f>
        <v>358.33333333333314</v>
      </c>
      <c r="S4" s="100" t="s">
        <v>65</v>
      </c>
    </row>
    <row r="5" spans="1:22" ht="18.95" customHeight="1" x14ac:dyDescent="0.2">
      <c r="A5" s="123" t="s">
        <v>101</v>
      </c>
      <c r="B5" s="124">
        <v>3</v>
      </c>
      <c r="C5" s="172"/>
      <c r="D5" s="125">
        <v>91</v>
      </c>
      <c r="E5" s="126">
        <v>18</v>
      </c>
      <c r="F5" s="127">
        <f t="shared" ref="F5:F36" si="0">D5+E5</f>
        <v>109</v>
      </c>
      <c r="G5" s="101">
        <v>3.39</v>
      </c>
      <c r="H5" s="102">
        <v>0.66</v>
      </c>
      <c r="I5" s="103">
        <f t="shared" ref="I5:I36" si="1">G5+H5</f>
        <v>4.05</v>
      </c>
      <c r="J5" s="104" t="s">
        <v>71</v>
      </c>
      <c r="K5" s="128">
        <f t="shared" ref="K5:K26" si="2">K$4*C5</f>
        <v>0</v>
      </c>
      <c r="L5" s="128">
        <f t="shared" ref="L5:L36" si="3">L$4</f>
        <v>57.291666666666664</v>
      </c>
      <c r="M5" s="129">
        <f t="shared" ref="M5:M36" si="4">M$4*I5</f>
        <v>2648.3861249999982</v>
      </c>
      <c r="N5" s="128">
        <f t="shared" ref="N5:N36" si="5">N$4*I5</f>
        <v>2531.2499999999986</v>
      </c>
      <c r="O5" s="128">
        <f t="shared" ref="O5:O34" si="6">O$4*D5</f>
        <v>26547.31182795699</v>
      </c>
      <c r="P5" s="129">
        <f>P$4*I5</f>
        <v>246.88799999999983</v>
      </c>
      <c r="Q5" s="129">
        <f>Q$4*I5</f>
        <v>20.249999999999989</v>
      </c>
      <c r="R5" s="128">
        <f t="shared" ref="R5:R36" si="7">R$4*I5</f>
        <v>1451.2499999999991</v>
      </c>
      <c r="S5" s="130">
        <f t="shared" ref="S5:S36" si="8">SUM(K5:R5)</f>
        <v>33502.62761962365</v>
      </c>
    </row>
    <row r="6" spans="1:22" ht="18.95" customHeight="1" x14ac:dyDescent="0.2">
      <c r="A6" s="131" t="s">
        <v>102</v>
      </c>
      <c r="B6" s="132">
        <v>4</v>
      </c>
      <c r="C6" s="173"/>
      <c r="D6" s="133">
        <v>85</v>
      </c>
      <c r="E6" s="134">
        <v>20</v>
      </c>
      <c r="F6" s="135">
        <f t="shared" si="0"/>
        <v>105</v>
      </c>
      <c r="G6" s="105">
        <v>3.16</v>
      </c>
      <c r="H6" s="106">
        <v>0.74</v>
      </c>
      <c r="I6" s="107">
        <f t="shared" si="1"/>
        <v>3.9000000000000004</v>
      </c>
      <c r="J6" s="108" t="s">
        <v>72</v>
      </c>
      <c r="K6" s="136">
        <f t="shared" si="2"/>
        <v>0</v>
      </c>
      <c r="L6" s="136">
        <f t="shared" si="3"/>
        <v>57.291666666666664</v>
      </c>
      <c r="M6" s="136">
        <f t="shared" si="4"/>
        <v>2550.2977499999984</v>
      </c>
      <c r="N6" s="136">
        <f t="shared" si="5"/>
        <v>2437.4999999999991</v>
      </c>
      <c r="O6" s="136">
        <f t="shared" si="6"/>
        <v>24796.939619520264</v>
      </c>
      <c r="P6" s="136">
        <f t="shared" ref="P6:P36" si="9">P$4*I6</f>
        <v>237.74399999999989</v>
      </c>
      <c r="Q6" s="136">
        <f t="shared" ref="Q6:Q36" si="10">Q$4*I6</f>
        <v>19.499999999999993</v>
      </c>
      <c r="R6" s="136">
        <f t="shared" si="7"/>
        <v>1397.4999999999993</v>
      </c>
      <c r="S6" s="137">
        <f t="shared" si="8"/>
        <v>31496.773036186925</v>
      </c>
    </row>
    <row r="7" spans="1:22" ht="18.95" customHeight="1" x14ac:dyDescent="0.2">
      <c r="A7" s="131" t="s">
        <v>103</v>
      </c>
      <c r="B7" s="132">
        <v>3</v>
      </c>
      <c r="C7" s="138"/>
      <c r="D7" s="133">
        <v>72</v>
      </c>
      <c r="E7" s="134"/>
      <c r="F7" s="135">
        <f t="shared" si="0"/>
        <v>72</v>
      </c>
      <c r="G7" s="105">
        <v>2.68</v>
      </c>
      <c r="H7" s="106"/>
      <c r="I7" s="107">
        <f t="shared" si="1"/>
        <v>2.68</v>
      </c>
      <c r="J7" s="108" t="s">
        <v>73</v>
      </c>
      <c r="K7" s="136">
        <f t="shared" si="2"/>
        <v>0</v>
      </c>
      <c r="L7" s="136">
        <f t="shared" si="3"/>
        <v>57.291666666666664</v>
      </c>
      <c r="M7" s="136">
        <f t="shared" si="4"/>
        <v>1752.512299999999</v>
      </c>
      <c r="N7" s="136">
        <f t="shared" si="5"/>
        <v>1674.9999999999991</v>
      </c>
      <c r="O7" s="136">
        <f t="shared" si="6"/>
        <v>21004.466501240695</v>
      </c>
      <c r="P7" s="136">
        <f t="shared" si="9"/>
        <v>163.37279999999993</v>
      </c>
      <c r="Q7" s="136">
        <f t="shared" si="10"/>
        <v>13.399999999999993</v>
      </c>
      <c r="R7" s="136">
        <f t="shared" si="7"/>
        <v>960.33333333333292</v>
      </c>
      <c r="S7" s="137">
        <f t="shared" si="8"/>
        <v>25626.376601240692</v>
      </c>
    </row>
    <row r="8" spans="1:22" ht="18.95" customHeight="1" x14ac:dyDescent="0.2">
      <c r="A8" s="131" t="s">
        <v>104</v>
      </c>
      <c r="B8" s="132">
        <v>2</v>
      </c>
      <c r="C8" s="138"/>
      <c r="D8" s="133">
        <v>72</v>
      </c>
      <c r="E8" s="134"/>
      <c r="F8" s="135">
        <f t="shared" si="0"/>
        <v>72</v>
      </c>
      <c r="G8" s="105">
        <v>2.68</v>
      </c>
      <c r="H8" s="106"/>
      <c r="I8" s="107">
        <f t="shared" si="1"/>
        <v>2.68</v>
      </c>
      <c r="J8" s="108" t="s">
        <v>74</v>
      </c>
      <c r="K8" s="136">
        <f t="shared" si="2"/>
        <v>0</v>
      </c>
      <c r="L8" s="136">
        <f t="shared" si="3"/>
        <v>57.291666666666664</v>
      </c>
      <c r="M8" s="136">
        <f t="shared" si="4"/>
        <v>1752.512299999999</v>
      </c>
      <c r="N8" s="136">
        <f t="shared" si="5"/>
        <v>1674.9999999999991</v>
      </c>
      <c r="O8" s="136">
        <f t="shared" si="6"/>
        <v>21004.466501240695</v>
      </c>
      <c r="P8" s="136">
        <f t="shared" si="9"/>
        <v>163.37279999999993</v>
      </c>
      <c r="Q8" s="136">
        <f t="shared" si="10"/>
        <v>13.399999999999993</v>
      </c>
      <c r="R8" s="136">
        <f t="shared" si="7"/>
        <v>960.33333333333292</v>
      </c>
      <c r="S8" s="137">
        <f t="shared" si="8"/>
        <v>25626.376601240692</v>
      </c>
    </row>
    <row r="9" spans="1:22" ht="18.95" customHeight="1" x14ac:dyDescent="0.2">
      <c r="A9" s="131" t="s">
        <v>105</v>
      </c>
      <c r="B9" s="132">
        <v>2</v>
      </c>
      <c r="C9" s="138">
        <v>2</v>
      </c>
      <c r="D9" s="133">
        <v>85</v>
      </c>
      <c r="E9" s="134"/>
      <c r="F9" s="135">
        <f t="shared" si="0"/>
        <v>85</v>
      </c>
      <c r="G9" s="105">
        <v>3.16</v>
      </c>
      <c r="H9" s="106"/>
      <c r="I9" s="107">
        <f t="shared" si="1"/>
        <v>3.16</v>
      </c>
      <c r="J9" s="108" t="s">
        <v>75</v>
      </c>
      <c r="K9" s="136">
        <f t="shared" si="2"/>
        <v>6666.666666666667</v>
      </c>
      <c r="L9" s="136">
        <f t="shared" si="3"/>
        <v>57.291666666666664</v>
      </c>
      <c r="M9" s="136">
        <f t="shared" si="4"/>
        <v>2066.3950999999988</v>
      </c>
      <c r="N9" s="136">
        <f t="shared" si="5"/>
        <v>1974.9999999999991</v>
      </c>
      <c r="O9" s="136">
        <f t="shared" si="6"/>
        <v>24796.939619520264</v>
      </c>
      <c r="P9" s="136">
        <f t="shared" si="9"/>
        <v>192.63359999999989</v>
      </c>
      <c r="Q9" s="136">
        <f t="shared" si="10"/>
        <v>15.799999999999992</v>
      </c>
      <c r="R9" s="136">
        <f t="shared" si="7"/>
        <v>1132.3333333333328</v>
      </c>
      <c r="S9" s="137">
        <f t="shared" si="8"/>
        <v>36903.059986186934</v>
      </c>
      <c r="V9" s="139"/>
    </row>
    <row r="10" spans="1:22" ht="18.95" customHeight="1" x14ac:dyDescent="0.2">
      <c r="A10" s="131" t="s">
        <v>106</v>
      </c>
      <c r="B10" s="132">
        <v>1</v>
      </c>
      <c r="C10" s="138"/>
      <c r="D10" s="133">
        <v>91</v>
      </c>
      <c r="E10" s="134">
        <v>18</v>
      </c>
      <c r="F10" s="135">
        <f t="shared" si="0"/>
        <v>109</v>
      </c>
      <c r="G10" s="105">
        <v>3.39</v>
      </c>
      <c r="H10" s="106">
        <v>0.66</v>
      </c>
      <c r="I10" s="107">
        <f t="shared" si="1"/>
        <v>4.05</v>
      </c>
      <c r="J10" s="108" t="s">
        <v>76</v>
      </c>
      <c r="K10" s="136">
        <f t="shared" si="2"/>
        <v>0</v>
      </c>
      <c r="L10" s="136">
        <f t="shared" si="3"/>
        <v>57.291666666666664</v>
      </c>
      <c r="M10" s="136">
        <f t="shared" si="4"/>
        <v>2648.3861249999982</v>
      </c>
      <c r="N10" s="136">
        <f t="shared" si="5"/>
        <v>2531.2499999999986</v>
      </c>
      <c r="O10" s="136">
        <f t="shared" si="6"/>
        <v>26547.31182795699</v>
      </c>
      <c r="P10" s="136">
        <f t="shared" si="9"/>
        <v>246.88799999999983</v>
      </c>
      <c r="Q10" s="136">
        <f t="shared" si="10"/>
        <v>20.249999999999989</v>
      </c>
      <c r="R10" s="136">
        <f t="shared" si="7"/>
        <v>1451.2499999999991</v>
      </c>
      <c r="S10" s="137">
        <f t="shared" si="8"/>
        <v>33502.62761962365</v>
      </c>
    </row>
    <row r="11" spans="1:22" ht="18.95" customHeight="1" x14ac:dyDescent="0.2">
      <c r="A11" s="131" t="s">
        <v>107</v>
      </c>
      <c r="B11" s="132">
        <v>2</v>
      </c>
      <c r="C11" s="173"/>
      <c r="D11" s="133">
        <v>91</v>
      </c>
      <c r="E11" s="134"/>
      <c r="F11" s="135">
        <f t="shared" si="0"/>
        <v>91</v>
      </c>
      <c r="G11" s="105">
        <v>3.39</v>
      </c>
      <c r="H11" s="106"/>
      <c r="I11" s="107">
        <f t="shared" si="1"/>
        <v>3.39</v>
      </c>
      <c r="J11" s="108" t="s">
        <v>77</v>
      </c>
      <c r="K11" s="136">
        <f t="shared" si="2"/>
        <v>0</v>
      </c>
      <c r="L11" s="136">
        <f t="shared" si="3"/>
        <v>57.291666666666664</v>
      </c>
      <c r="M11" s="136">
        <f t="shared" si="4"/>
        <v>2216.7972749999985</v>
      </c>
      <c r="N11" s="136">
        <f t="shared" si="5"/>
        <v>2118.7499999999991</v>
      </c>
      <c r="O11" s="136">
        <f t="shared" si="6"/>
        <v>26547.31182795699</v>
      </c>
      <c r="P11" s="136">
        <f t="shared" si="9"/>
        <v>206.6543999999999</v>
      </c>
      <c r="Q11" s="136">
        <f t="shared" si="10"/>
        <v>16.949999999999992</v>
      </c>
      <c r="R11" s="136">
        <f t="shared" si="7"/>
        <v>1214.7499999999993</v>
      </c>
      <c r="S11" s="137">
        <f t="shared" si="8"/>
        <v>32378.505169623655</v>
      </c>
    </row>
    <row r="12" spans="1:22" ht="18.95" customHeight="1" x14ac:dyDescent="0.2">
      <c r="A12" s="131" t="s">
        <v>108</v>
      </c>
      <c r="B12" s="132">
        <v>2</v>
      </c>
      <c r="C12" s="138"/>
      <c r="D12" s="133">
        <v>85</v>
      </c>
      <c r="E12" s="134"/>
      <c r="F12" s="135">
        <f t="shared" si="0"/>
        <v>85</v>
      </c>
      <c r="G12" s="105">
        <v>3.16</v>
      </c>
      <c r="H12" s="106"/>
      <c r="I12" s="107">
        <f t="shared" si="1"/>
        <v>3.16</v>
      </c>
      <c r="J12" s="108" t="s">
        <v>78</v>
      </c>
      <c r="K12" s="136">
        <f t="shared" si="2"/>
        <v>0</v>
      </c>
      <c r="L12" s="136">
        <f t="shared" si="3"/>
        <v>57.291666666666664</v>
      </c>
      <c r="M12" s="136">
        <f t="shared" si="4"/>
        <v>2066.3950999999988</v>
      </c>
      <c r="N12" s="136">
        <f t="shared" si="5"/>
        <v>1974.9999999999991</v>
      </c>
      <c r="O12" s="136">
        <f t="shared" si="6"/>
        <v>24796.939619520264</v>
      </c>
      <c r="P12" s="136">
        <f t="shared" si="9"/>
        <v>192.63359999999989</v>
      </c>
      <c r="Q12" s="136">
        <f t="shared" si="10"/>
        <v>15.799999999999992</v>
      </c>
      <c r="R12" s="136">
        <f t="shared" si="7"/>
        <v>1132.3333333333328</v>
      </c>
      <c r="S12" s="137">
        <f t="shared" si="8"/>
        <v>30236.393319520263</v>
      </c>
    </row>
    <row r="13" spans="1:22" ht="18.95" customHeight="1" x14ac:dyDescent="0.2">
      <c r="A13" s="131" t="s">
        <v>109</v>
      </c>
      <c r="B13" s="132">
        <v>2</v>
      </c>
      <c r="C13" s="138"/>
      <c r="D13" s="133">
        <v>72</v>
      </c>
      <c r="E13" s="134"/>
      <c r="F13" s="135">
        <f t="shared" si="0"/>
        <v>72</v>
      </c>
      <c r="G13" s="105">
        <v>2.68</v>
      </c>
      <c r="H13" s="106"/>
      <c r="I13" s="107">
        <f t="shared" si="1"/>
        <v>2.68</v>
      </c>
      <c r="J13" s="108" t="s">
        <v>79</v>
      </c>
      <c r="K13" s="136">
        <f t="shared" si="2"/>
        <v>0</v>
      </c>
      <c r="L13" s="136">
        <f t="shared" si="3"/>
        <v>57.291666666666664</v>
      </c>
      <c r="M13" s="136">
        <f t="shared" si="4"/>
        <v>1752.512299999999</v>
      </c>
      <c r="N13" s="136">
        <f t="shared" si="5"/>
        <v>1674.9999999999991</v>
      </c>
      <c r="O13" s="136">
        <f t="shared" si="6"/>
        <v>21004.466501240695</v>
      </c>
      <c r="P13" s="136">
        <f t="shared" si="9"/>
        <v>163.37279999999993</v>
      </c>
      <c r="Q13" s="136">
        <f t="shared" si="10"/>
        <v>13.399999999999993</v>
      </c>
      <c r="R13" s="136">
        <f t="shared" si="7"/>
        <v>960.33333333333292</v>
      </c>
      <c r="S13" s="137">
        <f t="shared" si="8"/>
        <v>25626.376601240692</v>
      </c>
    </row>
    <row r="14" spans="1:22" ht="18.95" customHeight="1" x14ac:dyDescent="0.2">
      <c r="A14" s="131" t="s">
        <v>110</v>
      </c>
      <c r="B14" s="132">
        <v>2</v>
      </c>
      <c r="C14" s="173"/>
      <c r="D14" s="133">
        <v>72</v>
      </c>
      <c r="E14" s="134"/>
      <c r="F14" s="135">
        <f t="shared" si="0"/>
        <v>72</v>
      </c>
      <c r="G14" s="105">
        <v>2.68</v>
      </c>
      <c r="H14" s="106"/>
      <c r="I14" s="107">
        <f t="shared" si="1"/>
        <v>2.68</v>
      </c>
      <c r="J14" s="108" t="s">
        <v>80</v>
      </c>
      <c r="K14" s="136">
        <f t="shared" si="2"/>
        <v>0</v>
      </c>
      <c r="L14" s="136">
        <f t="shared" si="3"/>
        <v>57.291666666666664</v>
      </c>
      <c r="M14" s="136">
        <f t="shared" si="4"/>
        <v>1752.512299999999</v>
      </c>
      <c r="N14" s="136">
        <f t="shared" si="5"/>
        <v>1674.9999999999991</v>
      </c>
      <c r="O14" s="136">
        <f t="shared" si="6"/>
        <v>21004.466501240695</v>
      </c>
      <c r="P14" s="136">
        <f t="shared" si="9"/>
        <v>163.37279999999993</v>
      </c>
      <c r="Q14" s="136">
        <f t="shared" si="10"/>
        <v>13.399999999999993</v>
      </c>
      <c r="R14" s="136">
        <f t="shared" si="7"/>
        <v>960.33333333333292</v>
      </c>
      <c r="S14" s="137">
        <f t="shared" si="8"/>
        <v>25626.376601240692</v>
      </c>
    </row>
    <row r="15" spans="1:22" ht="18.95" customHeight="1" x14ac:dyDescent="0.2">
      <c r="A15" s="131" t="s">
        <v>111</v>
      </c>
      <c r="B15" s="132">
        <v>2</v>
      </c>
      <c r="C15" s="138"/>
      <c r="D15" s="133">
        <v>85</v>
      </c>
      <c r="E15" s="134">
        <v>18</v>
      </c>
      <c r="F15" s="135">
        <f t="shared" si="0"/>
        <v>103</v>
      </c>
      <c r="G15" s="105">
        <v>3.16</v>
      </c>
      <c r="H15" s="106">
        <v>0.66</v>
      </c>
      <c r="I15" s="107">
        <f t="shared" si="1"/>
        <v>3.8200000000000003</v>
      </c>
      <c r="J15" s="108" t="s">
        <v>81</v>
      </c>
      <c r="K15" s="136">
        <f t="shared" si="2"/>
        <v>0</v>
      </c>
      <c r="L15" s="136">
        <f t="shared" si="3"/>
        <v>57.291666666666664</v>
      </c>
      <c r="M15" s="136">
        <f t="shared" si="4"/>
        <v>2497.9839499999985</v>
      </c>
      <c r="N15" s="136">
        <f t="shared" si="5"/>
        <v>2387.4999999999991</v>
      </c>
      <c r="O15" s="136">
        <f t="shared" si="6"/>
        <v>24796.939619520264</v>
      </c>
      <c r="P15" s="136">
        <f t="shared" si="9"/>
        <v>232.86719999999988</v>
      </c>
      <c r="Q15" s="136">
        <f t="shared" si="10"/>
        <v>19.099999999999991</v>
      </c>
      <c r="R15" s="136">
        <f t="shared" si="7"/>
        <v>1368.8333333333328</v>
      </c>
      <c r="S15" s="137">
        <f t="shared" si="8"/>
        <v>31360.515769520262</v>
      </c>
    </row>
    <row r="16" spans="1:22" ht="18.95" customHeight="1" x14ac:dyDescent="0.2">
      <c r="A16" s="131" t="s">
        <v>112</v>
      </c>
      <c r="B16" s="132">
        <v>3</v>
      </c>
      <c r="C16" s="138"/>
      <c r="D16" s="133">
        <v>91</v>
      </c>
      <c r="E16" s="134"/>
      <c r="F16" s="135">
        <f t="shared" si="0"/>
        <v>91</v>
      </c>
      <c r="G16" s="105">
        <v>3.39</v>
      </c>
      <c r="H16" s="106"/>
      <c r="I16" s="107">
        <f t="shared" si="1"/>
        <v>3.39</v>
      </c>
      <c r="J16" s="108" t="s">
        <v>82</v>
      </c>
      <c r="K16" s="136">
        <f t="shared" si="2"/>
        <v>0</v>
      </c>
      <c r="L16" s="136">
        <f t="shared" si="3"/>
        <v>57.291666666666664</v>
      </c>
      <c r="M16" s="136">
        <f t="shared" si="4"/>
        <v>2216.7972749999985</v>
      </c>
      <c r="N16" s="136">
        <f t="shared" si="5"/>
        <v>2118.7499999999991</v>
      </c>
      <c r="O16" s="136">
        <f t="shared" si="6"/>
        <v>26547.31182795699</v>
      </c>
      <c r="P16" s="136">
        <f t="shared" si="9"/>
        <v>206.6543999999999</v>
      </c>
      <c r="Q16" s="136">
        <f t="shared" si="10"/>
        <v>16.949999999999992</v>
      </c>
      <c r="R16" s="136">
        <f t="shared" si="7"/>
        <v>1214.7499999999993</v>
      </c>
      <c r="S16" s="137">
        <f t="shared" si="8"/>
        <v>32378.505169623655</v>
      </c>
    </row>
    <row r="17" spans="1:20" ht="18.95" customHeight="1" x14ac:dyDescent="0.2">
      <c r="A17" s="131" t="s">
        <v>113</v>
      </c>
      <c r="B17" s="132">
        <v>4</v>
      </c>
      <c r="C17" s="138"/>
      <c r="D17" s="133">
        <v>91</v>
      </c>
      <c r="E17" s="134">
        <v>20</v>
      </c>
      <c r="F17" s="135">
        <f t="shared" si="0"/>
        <v>111</v>
      </c>
      <c r="G17" s="105">
        <v>3.39</v>
      </c>
      <c r="H17" s="106">
        <v>0.74</v>
      </c>
      <c r="I17" s="107">
        <f t="shared" si="1"/>
        <v>4.13</v>
      </c>
      <c r="J17" s="108" t="s">
        <v>83</v>
      </c>
      <c r="K17" s="136">
        <f t="shared" si="2"/>
        <v>0</v>
      </c>
      <c r="L17" s="136">
        <f t="shared" si="3"/>
        <v>57.291666666666664</v>
      </c>
      <c r="M17" s="136">
        <f t="shared" si="4"/>
        <v>2700.6999249999981</v>
      </c>
      <c r="N17" s="136">
        <f t="shared" si="5"/>
        <v>2581.2499999999986</v>
      </c>
      <c r="O17" s="136">
        <f t="shared" si="6"/>
        <v>26547.31182795699</v>
      </c>
      <c r="P17" s="136">
        <f t="shared" si="9"/>
        <v>251.76479999999984</v>
      </c>
      <c r="Q17" s="136">
        <f t="shared" si="10"/>
        <v>20.649999999999988</v>
      </c>
      <c r="R17" s="136">
        <f t="shared" si="7"/>
        <v>1479.9166666666658</v>
      </c>
      <c r="S17" s="137">
        <f t="shared" si="8"/>
        <v>33638.884886290325</v>
      </c>
    </row>
    <row r="18" spans="1:20" ht="18.95" customHeight="1" x14ac:dyDescent="0.2">
      <c r="A18" s="131" t="s">
        <v>114</v>
      </c>
      <c r="B18" s="132">
        <v>3</v>
      </c>
      <c r="C18" s="138"/>
      <c r="D18" s="133">
        <v>85</v>
      </c>
      <c r="E18" s="134"/>
      <c r="F18" s="135">
        <f t="shared" si="0"/>
        <v>85</v>
      </c>
      <c r="G18" s="105">
        <v>3.16</v>
      </c>
      <c r="H18" s="106"/>
      <c r="I18" s="107">
        <f t="shared" si="1"/>
        <v>3.16</v>
      </c>
      <c r="J18" s="108" t="s">
        <v>84</v>
      </c>
      <c r="K18" s="136">
        <f t="shared" si="2"/>
        <v>0</v>
      </c>
      <c r="L18" s="136">
        <f t="shared" si="3"/>
        <v>57.291666666666664</v>
      </c>
      <c r="M18" s="136">
        <f t="shared" si="4"/>
        <v>2066.3950999999988</v>
      </c>
      <c r="N18" s="136">
        <f t="shared" si="5"/>
        <v>1974.9999999999991</v>
      </c>
      <c r="O18" s="136">
        <f t="shared" si="6"/>
        <v>24796.939619520264</v>
      </c>
      <c r="P18" s="136">
        <f t="shared" si="9"/>
        <v>192.63359999999989</v>
      </c>
      <c r="Q18" s="136">
        <f t="shared" si="10"/>
        <v>15.799999999999992</v>
      </c>
      <c r="R18" s="136">
        <f t="shared" si="7"/>
        <v>1132.3333333333328</v>
      </c>
      <c r="S18" s="137">
        <f t="shared" si="8"/>
        <v>30236.393319520263</v>
      </c>
    </row>
    <row r="19" spans="1:20" ht="18.95" customHeight="1" x14ac:dyDescent="0.2">
      <c r="A19" s="131" t="s">
        <v>115</v>
      </c>
      <c r="B19" s="132">
        <v>5</v>
      </c>
      <c r="C19" s="138"/>
      <c r="D19" s="133">
        <v>72</v>
      </c>
      <c r="E19" s="134"/>
      <c r="F19" s="135">
        <f t="shared" si="0"/>
        <v>72</v>
      </c>
      <c r="G19" s="105">
        <v>2.68</v>
      </c>
      <c r="H19" s="106"/>
      <c r="I19" s="107">
        <f t="shared" si="1"/>
        <v>2.68</v>
      </c>
      <c r="J19" s="109" t="s">
        <v>85</v>
      </c>
      <c r="K19" s="136">
        <f t="shared" si="2"/>
        <v>0</v>
      </c>
      <c r="L19" s="136">
        <f t="shared" si="3"/>
        <v>57.291666666666664</v>
      </c>
      <c r="M19" s="136">
        <f t="shared" si="4"/>
        <v>1752.512299999999</v>
      </c>
      <c r="N19" s="136">
        <f t="shared" si="5"/>
        <v>1674.9999999999991</v>
      </c>
      <c r="O19" s="136">
        <f t="shared" si="6"/>
        <v>21004.466501240695</v>
      </c>
      <c r="P19" s="136">
        <f t="shared" si="9"/>
        <v>163.37279999999993</v>
      </c>
      <c r="Q19" s="136">
        <f t="shared" si="10"/>
        <v>13.399999999999993</v>
      </c>
      <c r="R19" s="136">
        <f t="shared" si="7"/>
        <v>960.33333333333292</v>
      </c>
      <c r="S19" s="137">
        <f t="shared" si="8"/>
        <v>25626.376601240692</v>
      </c>
      <c r="T19" s="140"/>
    </row>
    <row r="20" spans="1:20" ht="18.95" customHeight="1" x14ac:dyDescent="0.2">
      <c r="A20" s="131" t="s">
        <v>116</v>
      </c>
      <c r="B20" s="132">
        <v>5</v>
      </c>
      <c r="C20" s="138"/>
      <c r="D20" s="133">
        <v>72</v>
      </c>
      <c r="E20" s="134"/>
      <c r="F20" s="135">
        <f t="shared" si="0"/>
        <v>72</v>
      </c>
      <c r="G20" s="105">
        <v>2.68</v>
      </c>
      <c r="H20" s="106"/>
      <c r="I20" s="107">
        <f t="shared" si="1"/>
        <v>2.68</v>
      </c>
      <c r="J20" s="108" t="s">
        <v>86</v>
      </c>
      <c r="K20" s="136">
        <f t="shared" si="2"/>
        <v>0</v>
      </c>
      <c r="L20" s="136">
        <f t="shared" si="3"/>
        <v>57.291666666666664</v>
      </c>
      <c r="M20" s="136">
        <f t="shared" si="4"/>
        <v>1752.512299999999</v>
      </c>
      <c r="N20" s="136">
        <f t="shared" si="5"/>
        <v>1674.9999999999991</v>
      </c>
      <c r="O20" s="136">
        <f t="shared" si="6"/>
        <v>21004.466501240695</v>
      </c>
      <c r="P20" s="136">
        <f t="shared" si="9"/>
        <v>163.37279999999993</v>
      </c>
      <c r="Q20" s="136">
        <f t="shared" si="10"/>
        <v>13.399999999999993</v>
      </c>
      <c r="R20" s="136">
        <f t="shared" si="7"/>
        <v>960.33333333333292</v>
      </c>
      <c r="S20" s="137">
        <f t="shared" si="8"/>
        <v>25626.376601240692</v>
      </c>
      <c r="T20" s="164"/>
    </row>
    <row r="21" spans="1:20" ht="18.95" customHeight="1" x14ac:dyDescent="0.2">
      <c r="A21" s="131" t="s">
        <v>117</v>
      </c>
      <c r="B21" s="132">
        <v>5</v>
      </c>
      <c r="C21" s="138"/>
      <c r="D21" s="133">
        <v>85</v>
      </c>
      <c r="E21" s="134"/>
      <c r="F21" s="135">
        <f t="shared" si="0"/>
        <v>85</v>
      </c>
      <c r="G21" s="105">
        <v>3.16</v>
      </c>
      <c r="H21" s="106"/>
      <c r="I21" s="107">
        <f t="shared" si="1"/>
        <v>3.16</v>
      </c>
      <c r="J21" s="108" t="s">
        <v>87</v>
      </c>
      <c r="K21" s="136">
        <f t="shared" si="2"/>
        <v>0</v>
      </c>
      <c r="L21" s="136">
        <f t="shared" si="3"/>
        <v>57.291666666666664</v>
      </c>
      <c r="M21" s="136">
        <f t="shared" si="4"/>
        <v>2066.3950999999988</v>
      </c>
      <c r="N21" s="136">
        <f t="shared" si="5"/>
        <v>1974.9999999999991</v>
      </c>
      <c r="O21" s="136">
        <f t="shared" si="6"/>
        <v>24796.939619520264</v>
      </c>
      <c r="P21" s="136">
        <f t="shared" si="9"/>
        <v>192.63359999999989</v>
      </c>
      <c r="Q21" s="136">
        <f t="shared" si="10"/>
        <v>15.799999999999992</v>
      </c>
      <c r="R21" s="136">
        <f t="shared" si="7"/>
        <v>1132.3333333333328</v>
      </c>
      <c r="S21" s="137">
        <f t="shared" si="8"/>
        <v>30236.393319520263</v>
      </c>
      <c r="T21" s="121"/>
    </row>
    <row r="22" spans="1:20" ht="18.95" customHeight="1" x14ac:dyDescent="0.2">
      <c r="A22" s="131" t="s">
        <v>118</v>
      </c>
      <c r="B22" s="132">
        <v>4</v>
      </c>
      <c r="C22" s="138"/>
      <c r="D22" s="133">
        <v>91</v>
      </c>
      <c r="E22" s="134">
        <v>18</v>
      </c>
      <c r="F22" s="135">
        <f t="shared" si="0"/>
        <v>109</v>
      </c>
      <c r="G22" s="105">
        <v>3.39</v>
      </c>
      <c r="H22" s="106">
        <v>0.66</v>
      </c>
      <c r="I22" s="107">
        <f t="shared" si="1"/>
        <v>4.05</v>
      </c>
      <c r="J22" s="108" t="s">
        <v>88</v>
      </c>
      <c r="K22" s="136">
        <f t="shared" si="2"/>
        <v>0</v>
      </c>
      <c r="L22" s="136">
        <f t="shared" si="3"/>
        <v>57.291666666666664</v>
      </c>
      <c r="M22" s="136">
        <f t="shared" si="4"/>
        <v>2648.3861249999982</v>
      </c>
      <c r="N22" s="136">
        <f t="shared" si="5"/>
        <v>2531.2499999999986</v>
      </c>
      <c r="O22" s="136">
        <f t="shared" si="6"/>
        <v>26547.31182795699</v>
      </c>
      <c r="P22" s="136">
        <f t="shared" si="9"/>
        <v>246.88799999999983</v>
      </c>
      <c r="Q22" s="136">
        <f t="shared" si="10"/>
        <v>20.249999999999989</v>
      </c>
      <c r="R22" s="136">
        <f t="shared" si="7"/>
        <v>1451.2499999999991</v>
      </c>
      <c r="S22" s="137">
        <f t="shared" si="8"/>
        <v>33502.62761962365</v>
      </c>
      <c r="T22" s="121"/>
    </row>
    <row r="23" spans="1:20" ht="18.95" customHeight="1" x14ac:dyDescent="0.2">
      <c r="A23" s="131" t="s">
        <v>119</v>
      </c>
      <c r="B23" s="132">
        <v>4</v>
      </c>
      <c r="C23" s="138"/>
      <c r="D23" s="133">
        <v>91</v>
      </c>
      <c r="E23" s="134">
        <v>18</v>
      </c>
      <c r="F23" s="135">
        <f t="shared" si="0"/>
        <v>109</v>
      </c>
      <c r="G23" s="105">
        <v>3.39</v>
      </c>
      <c r="H23" s="106">
        <v>0.66</v>
      </c>
      <c r="I23" s="107">
        <f t="shared" si="1"/>
        <v>4.05</v>
      </c>
      <c r="J23" s="108" t="s">
        <v>89</v>
      </c>
      <c r="K23" s="136">
        <f t="shared" si="2"/>
        <v>0</v>
      </c>
      <c r="L23" s="136">
        <f t="shared" si="3"/>
        <v>57.291666666666664</v>
      </c>
      <c r="M23" s="136">
        <f t="shared" si="4"/>
        <v>2648.3861249999982</v>
      </c>
      <c r="N23" s="136">
        <f t="shared" si="5"/>
        <v>2531.2499999999986</v>
      </c>
      <c r="O23" s="136">
        <f t="shared" si="6"/>
        <v>26547.31182795699</v>
      </c>
      <c r="P23" s="136">
        <f t="shared" si="9"/>
        <v>246.88799999999983</v>
      </c>
      <c r="Q23" s="136">
        <f t="shared" si="10"/>
        <v>20.249999999999989</v>
      </c>
      <c r="R23" s="136">
        <f t="shared" si="7"/>
        <v>1451.2499999999991</v>
      </c>
      <c r="S23" s="137">
        <f t="shared" si="8"/>
        <v>33502.62761962365</v>
      </c>
      <c r="T23" s="121"/>
    </row>
    <row r="24" spans="1:20" ht="18.95" customHeight="1" x14ac:dyDescent="0.2">
      <c r="A24" s="131" t="s">
        <v>120</v>
      </c>
      <c r="B24" s="132">
        <v>4</v>
      </c>
      <c r="C24" s="138"/>
      <c r="D24" s="133">
        <v>86</v>
      </c>
      <c r="E24" s="134">
        <v>18</v>
      </c>
      <c r="F24" s="135">
        <f t="shared" si="0"/>
        <v>104</v>
      </c>
      <c r="G24" s="105">
        <v>3.2</v>
      </c>
      <c r="H24" s="106">
        <v>0.66</v>
      </c>
      <c r="I24" s="107">
        <f t="shared" si="1"/>
        <v>3.8600000000000003</v>
      </c>
      <c r="J24" s="108" t="s">
        <v>90</v>
      </c>
      <c r="K24" s="136">
        <f t="shared" si="2"/>
        <v>0</v>
      </c>
      <c r="L24" s="136">
        <f t="shared" si="3"/>
        <v>57.291666666666664</v>
      </c>
      <c r="M24" s="136">
        <f t="shared" si="4"/>
        <v>2524.1408499999984</v>
      </c>
      <c r="N24" s="136">
        <f t="shared" si="5"/>
        <v>2412.4999999999991</v>
      </c>
      <c r="O24" s="136">
        <f t="shared" si="6"/>
        <v>25088.668320926387</v>
      </c>
      <c r="P24" s="136">
        <f t="shared" si="9"/>
        <v>235.30559999999988</v>
      </c>
      <c r="Q24" s="136">
        <f t="shared" si="10"/>
        <v>19.29999999999999</v>
      </c>
      <c r="R24" s="136">
        <f t="shared" si="7"/>
        <v>1383.1666666666661</v>
      </c>
      <c r="S24" s="137">
        <f t="shared" si="8"/>
        <v>31720.373104259714</v>
      </c>
      <c r="T24" s="121"/>
    </row>
    <row r="25" spans="1:20" ht="18.95" customHeight="1" x14ac:dyDescent="0.2">
      <c r="A25" s="131" t="s">
        <v>121</v>
      </c>
      <c r="B25" s="132">
        <v>2</v>
      </c>
      <c r="C25" s="138">
        <v>2</v>
      </c>
      <c r="D25" s="133">
        <v>72</v>
      </c>
      <c r="E25" s="134"/>
      <c r="F25" s="135">
        <f t="shared" si="0"/>
        <v>72</v>
      </c>
      <c r="G25" s="105">
        <v>2.68</v>
      </c>
      <c r="H25" s="106"/>
      <c r="I25" s="107">
        <f t="shared" si="1"/>
        <v>2.68</v>
      </c>
      <c r="J25" s="108" t="s">
        <v>91</v>
      </c>
      <c r="K25" s="136">
        <f t="shared" si="2"/>
        <v>6666.666666666667</v>
      </c>
      <c r="L25" s="136">
        <f t="shared" si="3"/>
        <v>57.291666666666664</v>
      </c>
      <c r="M25" s="136">
        <f t="shared" si="4"/>
        <v>1752.512299999999</v>
      </c>
      <c r="N25" s="136">
        <f t="shared" si="5"/>
        <v>1674.9999999999991</v>
      </c>
      <c r="O25" s="136">
        <f t="shared" si="6"/>
        <v>21004.466501240695</v>
      </c>
      <c r="P25" s="136">
        <f t="shared" si="9"/>
        <v>163.37279999999993</v>
      </c>
      <c r="Q25" s="136">
        <f t="shared" si="10"/>
        <v>13.399999999999993</v>
      </c>
      <c r="R25" s="136">
        <f t="shared" si="7"/>
        <v>960.33333333333292</v>
      </c>
      <c r="S25" s="137">
        <f t="shared" si="8"/>
        <v>32293.04326790736</v>
      </c>
      <c r="T25" s="121"/>
    </row>
    <row r="26" spans="1:20" ht="18.95" customHeight="1" x14ac:dyDescent="0.2">
      <c r="A26" s="131" t="s">
        <v>122</v>
      </c>
      <c r="B26" s="132">
        <v>1</v>
      </c>
      <c r="C26" s="138"/>
      <c r="D26" s="133">
        <v>72</v>
      </c>
      <c r="E26" s="134"/>
      <c r="F26" s="135">
        <f t="shared" si="0"/>
        <v>72</v>
      </c>
      <c r="G26" s="105">
        <v>2.68</v>
      </c>
      <c r="H26" s="106"/>
      <c r="I26" s="107">
        <f t="shared" si="1"/>
        <v>2.68</v>
      </c>
      <c r="J26" s="108" t="s">
        <v>92</v>
      </c>
      <c r="K26" s="136">
        <f t="shared" si="2"/>
        <v>0</v>
      </c>
      <c r="L26" s="136">
        <f t="shared" si="3"/>
        <v>57.291666666666664</v>
      </c>
      <c r="M26" s="136">
        <f t="shared" si="4"/>
        <v>1752.512299999999</v>
      </c>
      <c r="N26" s="136">
        <f t="shared" si="5"/>
        <v>1674.9999999999991</v>
      </c>
      <c r="O26" s="136">
        <f t="shared" si="6"/>
        <v>21004.466501240695</v>
      </c>
      <c r="P26" s="136">
        <f t="shared" si="9"/>
        <v>163.37279999999993</v>
      </c>
      <c r="Q26" s="136">
        <f t="shared" si="10"/>
        <v>13.399999999999993</v>
      </c>
      <c r="R26" s="136">
        <f t="shared" si="7"/>
        <v>960.33333333333292</v>
      </c>
      <c r="S26" s="137">
        <f t="shared" si="8"/>
        <v>25626.376601240692</v>
      </c>
      <c r="T26" s="121"/>
    </row>
    <row r="27" spans="1:20" ht="18.95" customHeight="1" x14ac:dyDescent="0.2">
      <c r="A27" s="131" t="s">
        <v>123</v>
      </c>
      <c r="B27" s="132">
        <v>2</v>
      </c>
      <c r="C27" s="138"/>
      <c r="D27" s="133">
        <v>86</v>
      </c>
      <c r="E27" s="134">
        <v>18</v>
      </c>
      <c r="F27" s="135">
        <f t="shared" si="0"/>
        <v>104</v>
      </c>
      <c r="G27" s="105">
        <v>3.2</v>
      </c>
      <c r="H27" s="106">
        <v>0.66</v>
      </c>
      <c r="I27" s="107">
        <f t="shared" si="1"/>
        <v>3.8600000000000003</v>
      </c>
      <c r="J27" s="108" t="s">
        <v>93</v>
      </c>
      <c r="K27" s="136">
        <v>0</v>
      </c>
      <c r="L27" s="136">
        <f t="shared" si="3"/>
        <v>57.291666666666664</v>
      </c>
      <c r="M27" s="136">
        <f t="shared" si="4"/>
        <v>2524.1408499999984</v>
      </c>
      <c r="N27" s="136">
        <f t="shared" si="5"/>
        <v>2412.4999999999991</v>
      </c>
      <c r="O27" s="136">
        <f t="shared" si="6"/>
        <v>25088.668320926387</v>
      </c>
      <c r="P27" s="136">
        <f t="shared" si="9"/>
        <v>235.30559999999988</v>
      </c>
      <c r="Q27" s="136">
        <f t="shared" si="10"/>
        <v>19.29999999999999</v>
      </c>
      <c r="R27" s="136">
        <f t="shared" si="7"/>
        <v>1383.1666666666661</v>
      </c>
      <c r="S27" s="137">
        <f t="shared" si="8"/>
        <v>31720.373104259714</v>
      </c>
      <c r="T27" s="121"/>
    </row>
    <row r="28" spans="1:20" ht="18.95" customHeight="1" x14ac:dyDescent="0.2">
      <c r="A28" s="131" t="s">
        <v>124</v>
      </c>
      <c r="B28" s="132">
        <v>4</v>
      </c>
      <c r="C28" s="138"/>
      <c r="D28" s="133">
        <v>91</v>
      </c>
      <c r="E28" s="134"/>
      <c r="F28" s="135">
        <f t="shared" si="0"/>
        <v>91</v>
      </c>
      <c r="G28" s="105">
        <v>3.39</v>
      </c>
      <c r="H28" s="106"/>
      <c r="I28" s="107">
        <f t="shared" si="1"/>
        <v>3.39</v>
      </c>
      <c r="J28" s="108" t="s">
        <v>41</v>
      </c>
      <c r="K28" s="136">
        <f t="shared" ref="K28:K36" si="11">K$4*C28</f>
        <v>0</v>
      </c>
      <c r="L28" s="136">
        <f t="shared" si="3"/>
        <v>57.291666666666664</v>
      </c>
      <c r="M28" s="136">
        <f t="shared" si="4"/>
        <v>2216.7972749999985</v>
      </c>
      <c r="N28" s="136">
        <f t="shared" si="5"/>
        <v>2118.7499999999991</v>
      </c>
      <c r="O28" s="136">
        <f t="shared" si="6"/>
        <v>26547.31182795699</v>
      </c>
      <c r="P28" s="136">
        <f t="shared" si="9"/>
        <v>206.6543999999999</v>
      </c>
      <c r="Q28" s="136">
        <f t="shared" si="10"/>
        <v>16.949999999999992</v>
      </c>
      <c r="R28" s="136">
        <f t="shared" si="7"/>
        <v>1214.7499999999993</v>
      </c>
      <c r="S28" s="137">
        <f t="shared" si="8"/>
        <v>32378.505169623655</v>
      </c>
      <c r="T28" s="239">
        <v>41306</v>
      </c>
    </row>
    <row r="29" spans="1:20" ht="18.95" customHeight="1" x14ac:dyDescent="0.2">
      <c r="A29" s="131" t="s">
        <v>125</v>
      </c>
      <c r="B29" s="132">
        <v>7</v>
      </c>
      <c r="C29" s="138"/>
      <c r="D29" s="133">
        <v>72</v>
      </c>
      <c r="E29" s="134"/>
      <c r="F29" s="135">
        <f t="shared" si="0"/>
        <v>72</v>
      </c>
      <c r="G29" s="105">
        <v>2.68</v>
      </c>
      <c r="H29" s="106"/>
      <c r="I29" s="107">
        <f t="shared" si="1"/>
        <v>2.68</v>
      </c>
      <c r="J29" s="108" t="s">
        <v>94</v>
      </c>
      <c r="K29" s="136">
        <f t="shared" si="11"/>
        <v>0</v>
      </c>
      <c r="L29" s="136">
        <f t="shared" si="3"/>
        <v>57.291666666666664</v>
      </c>
      <c r="M29" s="136">
        <f t="shared" si="4"/>
        <v>1752.512299999999</v>
      </c>
      <c r="N29" s="136">
        <f t="shared" si="5"/>
        <v>1674.9999999999991</v>
      </c>
      <c r="O29" s="136">
        <f t="shared" si="6"/>
        <v>21004.466501240695</v>
      </c>
      <c r="P29" s="136">
        <f t="shared" si="9"/>
        <v>163.37279999999993</v>
      </c>
      <c r="Q29" s="136">
        <f t="shared" si="10"/>
        <v>13.399999999999993</v>
      </c>
      <c r="R29" s="136">
        <f t="shared" si="7"/>
        <v>960.33333333333292</v>
      </c>
      <c r="S29" s="137">
        <f t="shared" si="8"/>
        <v>25626.376601240692</v>
      </c>
      <c r="T29" s="164"/>
    </row>
    <row r="30" spans="1:20" ht="18.95" customHeight="1" x14ac:dyDescent="0.2">
      <c r="A30" s="131" t="s">
        <v>126</v>
      </c>
      <c r="B30" s="132">
        <v>2</v>
      </c>
      <c r="C30" s="138"/>
      <c r="D30" s="133">
        <v>72</v>
      </c>
      <c r="E30" s="134"/>
      <c r="F30" s="135">
        <f t="shared" si="0"/>
        <v>72</v>
      </c>
      <c r="G30" s="105">
        <v>2.68</v>
      </c>
      <c r="H30" s="106"/>
      <c r="I30" s="107">
        <f t="shared" si="1"/>
        <v>2.68</v>
      </c>
      <c r="J30" s="108" t="s">
        <v>95</v>
      </c>
      <c r="K30" s="136">
        <f t="shared" si="11"/>
        <v>0</v>
      </c>
      <c r="L30" s="136">
        <f t="shared" si="3"/>
        <v>57.291666666666664</v>
      </c>
      <c r="M30" s="136">
        <f t="shared" si="4"/>
        <v>1752.512299999999</v>
      </c>
      <c r="N30" s="136">
        <f t="shared" si="5"/>
        <v>1674.9999999999991</v>
      </c>
      <c r="O30" s="136">
        <f t="shared" si="6"/>
        <v>21004.466501240695</v>
      </c>
      <c r="P30" s="136">
        <f t="shared" si="9"/>
        <v>163.37279999999993</v>
      </c>
      <c r="Q30" s="136">
        <f t="shared" si="10"/>
        <v>13.399999999999993</v>
      </c>
      <c r="R30" s="136">
        <f t="shared" si="7"/>
        <v>960.33333333333292</v>
      </c>
      <c r="S30" s="137">
        <f t="shared" si="8"/>
        <v>25626.376601240692</v>
      </c>
    </row>
    <row r="31" spans="1:20" ht="18.95" customHeight="1" x14ac:dyDescent="0.2">
      <c r="A31" s="131" t="s">
        <v>127</v>
      </c>
      <c r="B31" s="132">
        <v>1</v>
      </c>
      <c r="C31" s="138"/>
      <c r="D31" s="133">
        <v>72</v>
      </c>
      <c r="E31" s="134"/>
      <c r="F31" s="135">
        <f t="shared" si="0"/>
        <v>72</v>
      </c>
      <c r="G31" s="105">
        <v>2.68</v>
      </c>
      <c r="H31" s="106"/>
      <c r="I31" s="107">
        <f t="shared" si="1"/>
        <v>2.68</v>
      </c>
      <c r="J31" s="108" t="s">
        <v>96</v>
      </c>
      <c r="K31" s="136">
        <f t="shared" si="11"/>
        <v>0</v>
      </c>
      <c r="L31" s="136">
        <f t="shared" si="3"/>
        <v>57.291666666666664</v>
      </c>
      <c r="M31" s="136">
        <f t="shared" si="4"/>
        <v>1752.512299999999</v>
      </c>
      <c r="N31" s="136">
        <f t="shared" si="5"/>
        <v>1674.9999999999991</v>
      </c>
      <c r="O31" s="136">
        <f t="shared" si="6"/>
        <v>21004.466501240695</v>
      </c>
      <c r="P31" s="136">
        <f t="shared" si="9"/>
        <v>163.37279999999993</v>
      </c>
      <c r="Q31" s="136">
        <f t="shared" si="10"/>
        <v>13.399999999999993</v>
      </c>
      <c r="R31" s="136">
        <f t="shared" si="7"/>
        <v>960.33333333333292</v>
      </c>
      <c r="S31" s="137">
        <f t="shared" si="8"/>
        <v>25626.376601240692</v>
      </c>
    </row>
    <row r="32" spans="1:20" ht="18.95" customHeight="1" x14ac:dyDescent="0.2">
      <c r="A32" s="131" t="s">
        <v>128</v>
      </c>
      <c r="B32" s="132">
        <v>4</v>
      </c>
      <c r="C32" s="138"/>
      <c r="D32" s="133">
        <v>72</v>
      </c>
      <c r="E32" s="134"/>
      <c r="F32" s="135">
        <f t="shared" si="0"/>
        <v>72</v>
      </c>
      <c r="G32" s="105">
        <v>2.68</v>
      </c>
      <c r="H32" s="106"/>
      <c r="I32" s="107">
        <f t="shared" si="1"/>
        <v>2.68</v>
      </c>
      <c r="J32" s="108" t="s">
        <v>97</v>
      </c>
      <c r="K32" s="136">
        <f t="shared" si="11"/>
        <v>0</v>
      </c>
      <c r="L32" s="136">
        <f t="shared" si="3"/>
        <v>57.291666666666664</v>
      </c>
      <c r="M32" s="136">
        <f t="shared" si="4"/>
        <v>1752.512299999999</v>
      </c>
      <c r="N32" s="136">
        <f t="shared" si="5"/>
        <v>1674.9999999999991</v>
      </c>
      <c r="O32" s="136">
        <f t="shared" si="6"/>
        <v>21004.466501240695</v>
      </c>
      <c r="P32" s="136">
        <f t="shared" si="9"/>
        <v>163.37279999999993</v>
      </c>
      <c r="Q32" s="136">
        <f t="shared" si="10"/>
        <v>13.399999999999993</v>
      </c>
      <c r="R32" s="136">
        <f t="shared" si="7"/>
        <v>960.33333333333292</v>
      </c>
      <c r="S32" s="137">
        <f t="shared" si="8"/>
        <v>25626.376601240692</v>
      </c>
      <c r="T32" s="140"/>
    </row>
    <row r="33" spans="1:20" ht="18.95" customHeight="1" x14ac:dyDescent="0.2">
      <c r="A33" s="131" t="s">
        <v>129</v>
      </c>
      <c r="B33" s="132">
        <v>2</v>
      </c>
      <c r="C33" s="173"/>
      <c r="D33" s="133">
        <v>72</v>
      </c>
      <c r="E33" s="134"/>
      <c r="F33" s="135">
        <f t="shared" si="0"/>
        <v>72</v>
      </c>
      <c r="G33" s="105">
        <v>2.68</v>
      </c>
      <c r="H33" s="106"/>
      <c r="I33" s="107">
        <f t="shared" si="1"/>
        <v>2.68</v>
      </c>
      <c r="J33" s="108" t="s">
        <v>98</v>
      </c>
      <c r="K33" s="136">
        <f t="shared" si="11"/>
        <v>0</v>
      </c>
      <c r="L33" s="136">
        <f t="shared" si="3"/>
        <v>57.291666666666664</v>
      </c>
      <c r="M33" s="136">
        <f t="shared" si="4"/>
        <v>1752.512299999999</v>
      </c>
      <c r="N33" s="136">
        <f t="shared" si="5"/>
        <v>1674.9999999999991</v>
      </c>
      <c r="O33" s="136">
        <f t="shared" si="6"/>
        <v>21004.466501240695</v>
      </c>
      <c r="P33" s="136">
        <f t="shared" si="9"/>
        <v>163.37279999999993</v>
      </c>
      <c r="Q33" s="136">
        <f t="shared" si="10"/>
        <v>13.399999999999993</v>
      </c>
      <c r="R33" s="136">
        <f t="shared" si="7"/>
        <v>960.33333333333292</v>
      </c>
      <c r="S33" s="137">
        <f t="shared" si="8"/>
        <v>25626.376601240692</v>
      </c>
    </row>
    <row r="34" spans="1:20" ht="18.95" customHeight="1" x14ac:dyDescent="0.2">
      <c r="A34" s="131" t="s">
        <v>130</v>
      </c>
      <c r="B34" s="132">
        <v>4</v>
      </c>
      <c r="C34" s="138"/>
      <c r="D34" s="133">
        <v>72</v>
      </c>
      <c r="E34" s="134"/>
      <c r="F34" s="135">
        <f t="shared" si="0"/>
        <v>72</v>
      </c>
      <c r="G34" s="105">
        <v>2.68</v>
      </c>
      <c r="H34" s="106"/>
      <c r="I34" s="107">
        <f t="shared" si="1"/>
        <v>2.68</v>
      </c>
      <c r="J34" s="108" t="s">
        <v>99</v>
      </c>
      <c r="K34" s="136">
        <f t="shared" si="11"/>
        <v>0</v>
      </c>
      <c r="L34" s="136">
        <f t="shared" si="3"/>
        <v>57.291666666666664</v>
      </c>
      <c r="M34" s="136">
        <f t="shared" si="4"/>
        <v>1752.512299999999</v>
      </c>
      <c r="N34" s="136">
        <f t="shared" si="5"/>
        <v>1674.9999999999991</v>
      </c>
      <c r="O34" s="136">
        <f t="shared" si="6"/>
        <v>21004.466501240695</v>
      </c>
      <c r="P34" s="136">
        <f t="shared" si="9"/>
        <v>163.37279999999993</v>
      </c>
      <c r="Q34" s="136">
        <f t="shared" si="10"/>
        <v>13.399999999999993</v>
      </c>
      <c r="R34" s="136">
        <f t="shared" si="7"/>
        <v>960.33333333333292</v>
      </c>
      <c r="S34" s="137">
        <f t="shared" si="8"/>
        <v>25626.376601240692</v>
      </c>
      <c r="T34" s="140"/>
    </row>
    <row r="35" spans="1:20" ht="18.95" customHeight="1" x14ac:dyDescent="0.2">
      <c r="A35" s="131" t="s">
        <v>131</v>
      </c>
      <c r="B35" s="132">
        <v>0</v>
      </c>
      <c r="C35" s="138">
        <v>0</v>
      </c>
      <c r="D35" s="133">
        <v>53</v>
      </c>
      <c r="E35" s="134"/>
      <c r="F35" s="135">
        <f t="shared" si="0"/>
        <v>53</v>
      </c>
      <c r="G35" s="105">
        <v>1.95</v>
      </c>
      <c r="H35" s="106"/>
      <c r="I35" s="107">
        <f t="shared" si="1"/>
        <v>1.95</v>
      </c>
      <c r="J35" s="108" t="s">
        <v>100</v>
      </c>
      <c r="K35" s="136">
        <f t="shared" si="11"/>
        <v>0</v>
      </c>
      <c r="L35" s="136">
        <f t="shared" si="3"/>
        <v>57.291666666666664</v>
      </c>
      <c r="M35" s="136">
        <f t="shared" si="4"/>
        <v>1275.1488749999992</v>
      </c>
      <c r="N35" s="136">
        <f t="shared" si="5"/>
        <v>1218.7499999999993</v>
      </c>
      <c r="O35" s="136">
        <v>0</v>
      </c>
      <c r="P35" s="136">
        <f t="shared" si="9"/>
        <v>118.87199999999993</v>
      </c>
      <c r="Q35" s="136">
        <f t="shared" si="10"/>
        <v>9.7499999999999947</v>
      </c>
      <c r="R35" s="136">
        <f t="shared" si="7"/>
        <v>698.74999999999966</v>
      </c>
      <c r="S35" s="137">
        <f t="shared" si="8"/>
        <v>3378.5625416666644</v>
      </c>
    </row>
    <row r="36" spans="1:20" ht="18.95" customHeight="1" thickBot="1" x14ac:dyDescent="0.25">
      <c r="A36" s="141" t="s">
        <v>132</v>
      </c>
      <c r="B36" s="142">
        <v>0</v>
      </c>
      <c r="C36" s="143">
        <v>0</v>
      </c>
      <c r="D36" s="144">
        <v>53</v>
      </c>
      <c r="E36" s="145"/>
      <c r="F36" s="146">
        <f t="shared" si="0"/>
        <v>53</v>
      </c>
      <c r="G36" s="110">
        <v>1.95</v>
      </c>
      <c r="H36" s="111"/>
      <c r="I36" s="112">
        <f t="shared" si="1"/>
        <v>1.95</v>
      </c>
      <c r="J36" s="113" t="s">
        <v>100</v>
      </c>
      <c r="K36" s="147">
        <f t="shared" si="11"/>
        <v>0</v>
      </c>
      <c r="L36" s="147">
        <f t="shared" si="3"/>
        <v>57.291666666666664</v>
      </c>
      <c r="M36" s="148">
        <f t="shared" si="4"/>
        <v>1275.1488749999992</v>
      </c>
      <c r="N36" s="147">
        <f t="shared" si="5"/>
        <v>1218.7499999999993</v>
      </c>
      <c r="O36" s="147">
        <v>0</v>
      </c>
      <c r="P36" s="148">
        <f t="shared" si="9"/>
        <v>118.87199999999993</v>
      </c>
      <c r="Q36" s="170">
        <f t="shared" si="10"/>
        <v>9.7499999999999947</v>
      </c>
      <c r="R36" s="147">
        <f t="shared" si="7"/>
        <v>698.74999999999966</v>
      </c>
      <c r="S36" s="149">
        <f t="shared" si="8"/>
        <v>3378.5625416666644</v>
      </c>
    </row>
    <row r="37" spans="1:20" ht="18.95" customHeight="1" thickBot="1" x14ac:dyDescent="0.25">
      <c r="A37" s="150" t="s">
        <v>0</v>
      </c>
      <c r="B37" s="151">
        <f t="shared" ref="B37:I37" si="12">SUM(B5:B36)</f>
        <v>91</v>
      </c>
      <c r="C37" s="152">
        <f t="shared" si="12"/>
        <v>4</v>
      </c>
      <c r="D37" s="153">
        <f t="shared" si="12"/>
        <v>2524</v>
      </c>
      <c r="E37" s="153">
        <f t="shared" si="12"/>
        <v>166</v>
      </c>
      <c r="F37" s="153">
        <f t="shared" si="12"/>
        <v>2690</v>
      </c>
      <c r="G37" s="154">
        <f t="shared" si="12"/>
        <v>93.900000000000063</v>
      </c>
      <c r="H37" s="154">
        <f t="shared" si="12"/>
        <v>6.1000000000000005</v>
      </c>
      <c r="I37" s="155">
        <f t="shared" si="12"/>
        <v>100.00000000000006</v>
      </c>
      <c r="J37" s="156" t="s">
        <v>0</v>
      </c>
      <c r="K37" s="157">
        <f t="shared" ref="K37:S37" si="13">SUM(K5:K36)</f>
        <v>13333.333333333334</v>
      </c>
      <c r="L37" s="157">
        <f t="shared" si="13"/>
        <v>1833.3333333333342</v>
      </c>
      <c r="M37" s="157">
        <f t="shared" si="13"/>
        <v>65392.249999999978</v>
      </c>
      <c r="N37" s="157">
        <f t="shared" si="13"/>
        <v>62499.999999999993</v>
      </c>
      <c r="O37" s="157">
        <f t="shared" si="13"/>
        <v>705400.00000000023</v>
      </c>
      <c r="P37" s="157">
        <f t="shared" si="13"/>
        <v>6096</v>
      </c>
      <c r="Q37" s="157">
        <f t="shared" si="13"/>
        <v>499.99999999999972</v>
      </c>
      <c r="R37" s="157">
        <f t="shared" si="13"/>
        <v>35833.333333333314</v>
      </c>
      <c r="S37" s="158">
        <f t="shared" si="13"/>
        <v>890888.25000000023</v>
      </c>
    </row>
    <row r="38" spans="1:20" ht="19.5" customHeight="1" thickTop="1" thickBot="1" x14ac:dyDescent="0.25">
      <c r="A38" s="276" t="s">
        <v>147</v>
      </c>
      <c r="B38" s="277"/>
      <c r="C38" s="278"/>
      <c r="D38" s="159">
        <f>D37-D35-D36</f>
        <v>2418</v>
      </c>
      <c r="E38" s="119"/>
      <c r="F38" s="119"/>
      <c r="G38" s="160"/>
      <c r="H38" s="160"/>
      <c r="I38" s="160"/>
      <c r="N38" s="161" t="s">
        <v>0</v>
      </c>
    </row>
    <row r="39" spans="1:20" ht="14.25" thickTop="1" thickBot="1" x14ac:dyDescent="0.25">
      <c r="A39" s="279" t="s">
        <v>153</v>
      </c>
      <c r="B39" s="277"/>
      <c r="C39" s="278"/>
      <c r="D39" s="159">
        <f>D9+D25+D28</f>
        <v>248</v>
      </c>
      <c r="J39" s="163" t="s">
        <v>0</v>
      </c>
    </row>
    <row r="40" spans="1:20" ht="14.25" thickTop="1" thickBot="1" x14ac:dyDescent="0.25">
      <c r="A40" s="279" t="s">
        <v>154</v>
      </c>
      <c r="B40" s="277"/>
      <c r="C40" s="278"/>
      <c r="D40" s="159">
        <f>D37-D39</f>
        <v>2276</v>
      </c>
    </row>
    <row r="41" spans="1:20" ht="13.5" thickTop="1" x14ac:dyDescent="0.2"/>
    <row r="42" spans="1:20" x14ac:dyDescent="0.2">
      <c r="G42" s="122" t="s">
        <v>0</v>
      </c>
    </row>
  </sheetData>
  <mergeCells count="3">
    <mergeCell ref="A38:C38"/>
    <mergeCell ref="A39:C39"/>
    <mergeCell ref="A40:C40"/>
  </mergeCells>
  <printOptions horizontalCentered="1" verticalCentered="1"/>
  <pageMargins left="0.19685039370078741" right="0.19685039370078741" top="0.19685039370078741" bottom="0.19685039370078741" header="0" footer="0"/>
  <pageSetup paperSize="9" scale="72" orientation="landscape" r:id="rId1"/>
  <headerFooter alignWithMargins="0">
    <oddHeader>&amp;C    Névszerinti közös költség felosztás
1084 Budapest Sárkány u. 6-10. részére
1. oldal</oddHeader>
    <oddFooter>&amp;L&amp;D&amp;C&amp;14Érvényes:
TERV&amp;RNyáry Ildikó
közös képviselő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defaultGridColor="0" colorId="8" zoomScale="85" zoomScaleNormal="100" workbookViewId="0">
      <selection activeCell="U13" sqref="U13"/>
    </sheetView>
  </sheetViews>
  <sheetFormatPr defaultRowHeight="12.75" x14ac:dyDescent="0.2"/>
  <cols>
    <col min="1" max="1" width="6.7109375" style="232" customWidth="1"/>
    <col min="2" max="2" width="6.7109375" style="233" customWidth="1"/>
    <col min="3" max="8" width="6.7109375" style="199" customWidth="1"/>
    <col min="9" max="9" width="6.7109375" style="233" customWidth="1"/>
    <col min="10" max="10" width="27.5703125" style="199" customWidth="1"/>
    <col min="11" max="12" width="10.85546875" style="199" customWidth="1"/>
    <col min="13" max="16" width="10.85546875" style="235" customWidth="1"/>
    <col min="17" max="17" width="11.42578125" style="235" customWidth="1"/>
    <col min="18" max="18" width="10.85546875" style="235" customWidth="1"/>
    <col min="19" max="19" width="10.85546875" style="199" customWidth="1"/>
    <col min="20" max="16384" width="9.140625" style="199"/>
  </cols>
  <sheetData>
    <row r="1" spans="1:19" s="178" customFormat="1" ht="29.25" customHeight="1" thickTop="1" thickBot="1" x14ac:dyDescent="0.25">
      <c r="A1" s="171"/>
      <c r="B1" s="171"/>
      <c r="C1" s="171"/>
      <c r="D1" s="171"/>
      <c r="E1" s="171"/>
      <c r="F1" s="171"/>
      <c r="G1" s="171"/>
      <c r="H1" s="171"/>
      <c r="I1" s="66" t="s">
        <v>0</v>
      </c>
      <c r="J1" s="174" t="s">
        <v>4</v>
      </c>
      <c r="K1" s="175" t="s">
        <v>138</v>
      </c>
      <c r="L1" s="175" t="s">
        <v>139</v>
      </c>
      <c r="M1" s="175" t="s">
        <v>140</v>
      </c>
      <c r="N1" s="175" t="s">
        <v>141</v>
      </c>
      <c r="O1" s="175" t="s">
        <v>51</v>
      </c>
      <c r="P1" s="175" t="s">
        <v>58</v>
      </c>
      <c r="Q1" s="176" t="s">
        <v>142</v>
      </c>
      <c r="R1" s="72"/>
      <c r="S1" s="177"/>
    </row>
    <row r="2" spans="1:19" s="171" customFormat="1" ht="18.95" customHeight="1" thickBot="1" x14ac:dyDescent="0.25">
      <c r="I2" s="74"/>
      <c r="J2" s="75" t="s">
        <v>48</v>
      </c>
      <c r="K2" s="77" t="s">
        <v>35</v>
      </c>
      <c r="L2" s="77" t="s">
        <v>35</v>
      </c>
      <c r="M2" s="77" t="s">
        <v>35</v>
      </c>
      <c r="N2" s="77" t="s">
        <v>35</v>
      </c>
      <c r="O2" s="77" t="s">
        <v>35</v>
      </c>
      <c r="P2" s="77" t="s">
        <v>35</v>
      </c>
      <c r="Q2" s="77" t="s">
        <v>35</v>
      </c>
      <c r="R2" s="72"/>
      <c r="S2" s="177"/>
    </row>
    <row r="3" spans="1:19" s="171" customFormat="1" ht="18.95" customHeight="1" thickBot="1" x14ac:dyDescent="0.25">
      <c r="A3" s="80"/>
      <c r="B3" s="80"/>
      <c r="C3" s="80"/>
      <c r="D3" s="80"/>
      <c r="E3" s="80"/>
      <c r="F3" s="80"/>
      <c r="G3" s="80"/>
      <c r="H3" s="80"/>
      <c r="I3" s="81"/>
      <c r="J3" s="82"/>
      <c r="K3" s="179">
        <f>'2014.kiadás terv'!E28</f>
        <v>650000</v>
      </c>
      <c r="L3" s="180">
        <f>'2014.kiadás terv'!E29</f>
        <v>170000</v>
      </c>
      <c r="M3" s="180">
        <f>'2014.kiadás terv'!E31</f>
        <v>1459200</v>
      </c>
      <c r="N3" s="180">
        <f>'2014.kiadás terv'!E15</f>
        <v>45000</v>
      </c>
      <c r="O3" s="181">
        <f>'2014.kiadás terv'!E26+'2014.kiadás terv'!E27</f>
        <v>1780000</v>
      </c>
      <c r="P3" s="181">
        <f>'2014.kiadás terv'!E41</f>
        <v>1152000</v>
      </c>
      <c r="Q3" s="182">
        <f>'2014.kiadás terv'!E43</f>
        <v>693000</v>
      </c>
      <c r="R3" s="86"/>
      <c r="S3" s="183"/>
    </row>
    <row r="4" spans="1:19" s="171" customFormat="1" ht="30" customHeight="1" thickTop="1" thickBot="1" x14ac:dyDescent="0.25">
      <c r="A4" s="87" t="s">
        <v>133</v>
      </c>
      <c r="B4" s="88" t="s">
        <v>56</v>
      </c>
      <c r="C4" s="89" t="s">
        <v>55</v>
      </c>
      <c r="D4" s="89" t="s">
        <v>143</v>
      </c>
      <c r="E4" s="184" t="s">
        <v>144</v>
      </c>
      <c r="F4" s="185" t="s">
        <v>145</v>
      </c>
      <c r="G4" s="93" t="s">
        <v>68</v>
      </c>
      <c r="H4" s="94" t="s">
        <v>69</v>
      </c>
      <c r="I4" s="95" t="s">
        <v>70</v>
      </c>
      <c r="J4" s="96" t="s">
        <v>57</v>
      </c>
      <c r="K4" s="186">
        <f t="shared" ref="K4:Q4" si="0">K3/12/32</f>
        <v>1692.7083333333333</v>
      </c>
      <c r="L4" s="186">
        <f t="shared" si="0"/>
        <v>442.70833333333331</v>
      </c>
      <c r="M4" s="186">
        <f t="shared" si="0"/>
        <v>3800</v>
      </c>
      <c r="N4" s="186">
        <f t="shared" si="0"/>
        <v>117.1875</v>
      </c>
      <c r="O4" s="186">
        <f t="shared" si="0"/>
        <v>4635.416666666667</v>
      </c>
      <c r="P4" s="186">
        <f t="shared" si="0"/>
        <v>3000</v>
      </c>
      <c r="Q4" s="186">
        <f t="shared" si="0"/>
        <v>1804.6875</v>
      </c>
      <c r="R4" s="187" t="s">
        <v>42</v>
      </c>
      <c r="S4" s="188" t="s">
        <v>49</v>
      </c>
    </row>
    <row r="5" spans="1:19" ht="18.95" customHeight="1" x14ac:dyDescent="0.2">
      <c r="A5" s="189" t="s">
        <v>101</v>
      </c>
      <c r="B5" s="190">
        <v>3</v>
      </c>
      <c r="C5" s="191"/>
      <c r="D5" s="192">
        <v>91</v>
      </c>
      <c r="E5" s="193">
        <v>18</v>
      </c>
      <c r="F5" s="194">
        <f t="shared" ref="F5:F36" si="1">D5+E5</f>
        <v>109</v>
      </c>
      <c r="G5" s="101">
        <v>3.39</v>
      </c>
      <c r="H5" s="102">
        <v>0.66</v>
      </c>
      <c r="I5" s="103">
        <f t="shared" ref="I5:I36" si="2">G5+H5</f>
        <v>4.05</v>
      </c>
      <c r="J5" s="104" t="s">
        <v>71</v>
      </c>
      <c r="K5" s="195">
        <f t="shared" ref="K5:Q20" si="3">K$4</f>
        <v>1692.7083333333333</v>
      </c>
      <c r="L5" s="196">
        <f t="shared" si="3"/>
        <v>442.70833333333331</v>
      </c>
      <c r="M5" s="197">
        <f t="shared" si="3"/>
        <v>3800</v>
      </c>
      <c r="N5" s="195">
        <f t="shared" si="3"/>
        <v>117.1875</v>
      </c>
      <c r="O5" s="195">
        <f t="shared" si="3"/>
        <v>4635.416666666667</v>
      </c>
      <c r="P5" s="195">
        <f t="shared" si="3"/>
        <v>3000</v>
      </c>
      <c r="Q5" s="197">
        <f t="shared" si="3"/>
        <v>1804.6875</v>
      </c>
      <c r="R5" s="195">
        <f t="shared" ref="R5:R36" si="4">SUM(K5:Q5)</f>
        <v>15492.708333333332</v>
      </c>
      <c r="S5" s="198">
        <f>R5+'Egyéni 2014_1'!S5</f>
        <v>48995.335952956986</v>
      </c>
    </row>
    <row r="6" spans="1:19" ht="18.95" customHeight="1" x14ac:dyDescent="0.2">
      <c r="A6" s="200" t="s">
        <v>102</v>
      </c>
      <c r="B6" s="201">
        <v>4</v>
      </c>
      <c r="C6" s="202"/>
      <c r="D6" s="203">
        <v>85</v>
      </c>
      <c r="E6" s="204">
        <v>20</v>
      </c>
      <c r="F6" s="205">
        <f t="shared" si="1"/>
        <v>105</v>
      </c>
      <c r="G6" s="105">
        <v>3.16</v>
      </c>
      <c r="H6" s="106">
        <v>0.74</v>
      </c>
      <c r="I6" s="107">
        <f t="shared" si="2"/>
        <v>3.9000000000000004</v>
      </c>
      <c r="J6" s="108" t="s">
        <v>72</v>
      </c>
      <c r="K6" s="206">
        <f t="shared" si="3"/>
        <v>1692.7083333333333</v>
      </c>
      <c r="L6" s="207">
        <f t="shared" si="3"/>
        <v>442.70833333333331</v>
      </c>
      <c r="M6" s="208">
        <f t="shared" si="3"/>
        <v>3800</v>
      </c>
      <c r="N6" s="206">
        <f t="shared" si="3"/>
        <v>117.1875</v>
      </c>
      <c r="O6" s="206">
        <f t="shared" si="3"/>
        <v>4635.416666666667</v>
      </c>
      <c r="P6" s="206">
        <f t="shared" si="3"/>
        <v>3000</v>
      </c>
      <c r="Q6" s="208">
        <f t="shared" si="3"/>
        <v>1804.6875</v>
      </c>
      <c r="R6" s="206">
        <f t="shared" si="4"/>
        <v>15492.708333333332</v>
      </c>
      <c r="S6" s="209">
        <f>R6+'Egyéni 2014_1'!S6</f>
        <v>46989.481369520261</v>
      </c>
    </row>
    <row r="7" spans="1:19" ht="18.95" customHeight="1" x14ac:dyDescent="0.2">
      <c r="A7" s="200" t="s">
        <v>103</v>
      </c>
      <c r="B7" s="201">
        <v>3</v>
      </c>
      <c r="C7" s="210"/>
      <c r="D7" s="203">
        <v>72</v>
      </c>
      <c r="E7" s="204"/>
      <c r="F7" s="205">
        <f t="shared" si="1"/>
        <v>72</v>
      </c>
      <c r="G7" s="105">
        <v>2.68</v>
      </c>
      <c r="H7" s="106"/>
      <c r="I7" s="107">
        <f t="shared" si="2"/>
        <v>2.68</v>
      </c>
      <c r="J7" s="108" t="s">
        <v>73</v>
      </c>
      <c r="K7" s="206">
        <f t="shared" si="3"/>
        <v>1692.7083333333333</v>
      </c>
      <c r="L7" s="207">
        <f t="shared" si="3"/>
        <v>442.70833333333331</v>
      </c>
      <c r="M7" s="208">
        <f t="shared" si="3"/>
        <v>3800</v>
      </c>
      <c r="N7" s="206">
        <f t="shared" si="3"/>
        <v>117.1875</v>
      </c>
      <c r="O7" s="206">
        <f t="shared" si="3"/>
        <v>4635.416666666667</v>
      </c>
      <c r="P7" s="206">
        <f t="shared" si="3"/>
        <v>3000</v>
      </c>
      <c r="Q7" s="208">
        <f t="shared" si="3"/>
        <v>1804.6875</v>
      </c>
      <c r="R7" s="206">
        <f t="shared" si="4"/>
        <v>15492.708333333332</v>
      </c>
      <c r="S7" s="209">
        <f>R7+'Egyéni 2014_1'!S7</f>
        <v>41119.084934574028</v>
      </c>
    </row>
    <row r="8" spans="1:19" ht="18.95" customHeight="1" x14ac:dyDescent="0.2">
      <c r="A8" s="200" t="s">
        <v>104</v>
      </c>
      <c r="B8" s="201">
        <v>2</v>
      </c>
      <c r="C8" s="210"/>
      <c r="D8" s="203">
        <v>72</v>
      </c>
      <c r="E8" s="204"/>
      <c r="F8" s="205">
        <f t="shared" si="1"/>
        <v>72</v>
      </c>
      <c r="G8" s="105">
        <v>2.68</v>
      </c>
      <c r="H8" s="106"/>
      <c r="I8" s="107">
        <f t="shared" si="2"/>
        <v>2.68</v>
      </c>
      <c r="J8" s="108" t="s">
        <v>74</v>
      </c>
      <c r="K8" s="206">
        <f t="shared" si="3"/>
        <v>1692.7083333333333</v>
      </c>
      <c r="L8" s="207">
        <f t="shared" si="3"/>
        <v>442.70833333333331</v>
      </c>
      <c r="M8" s="208">
        <f t="shared" si="3"/>
        <v>3800</v>
      </c>
      <c r="N8" s="206">
        <f t="shared" si="3"/>
        <v>117.1875</v>
      </c>
      <c r="O8" s="206">
        <f t="shared" si="3"/>
        <v>4635.416666666667</v>
      </c>
      <c r="P8" s="206">
        <f t="shared" si="3"/>
        <v>3000</v>
      </c>
      <c r="Q8" s="208">
        <f t="shared" si="3"/>
        <v>1804.6875</v>
      </c>
      <c r="R8" s="206">
        <f t="shared" si="4"/>
        <v>15492.708333333332</v>
      </c>
      <c r="S8" s="209">
        <f>R8+'Egyéni 2014_1'!S8</f>
        <v>41119.084934574028</v>
      </c>
    </row>
    <row r="9" spans="1:19" ht="18.95" customHeight="1" x14ac:dyDescent="0.2">
      <c r="A9" s="200" t="s">
        <v>105</v>
      </c>
      <c r="B9" s="201">
        <v>2</v>
      </c>
      <c r="C9" s="210">
        <v>2</v>
      </c>
      <c r="D9" s="203">
        <v>85</v>
      </c>
      <c r="E9" s="204"/>
      <c r="F9" s="205">
        <f t="shared" si="1"/>
        <v>85</v>
      </c>
      <c r="G9" s="105">
        <v>3.16</v>
      </c>
      <c r="H9" s="106"/>
      <c r="I9" s="107">
        <f t="shared" si="2"/>
        <v>3.16</v>
      </c>
      <c r="J9" s="108" t="s">
        <v>75</v>
      </c>
      <c r="K9" s="206">
        <f t="shared" si="3"/>
        <v>1692.7083333333333</v>
      </c>
      <c r="L9" s="207">
        <f t="shared" si="3"/>
        <v>442.70833333333331</v>
      </c>
      <c r="M9" s="208">
        <f t="shared" si="3"/>
        <v>3800</v>
      </c>
      <c r="N9" s="206">
        <f t="shared" si="3"/>
        <v>117.1875</v>
      </c>
      <c r="O9" s="206">
        <f t="shared" si="3"/>
        <v>4635.416666666667</v>
      </c>
      <c r="P9" s="206">
        <f t="shared" si="3"/>
        <v>3000</v>
      </c>
      <c r="Q9" s="208">
        <f t="shared" si="3"/>
        <v>1804.6875</v>
      </c>
      <c r="R9" s="206">
        <f t="shared" si="4"/>
        <v>15492.708333333332</v>
      </c>
      <c r="S9" s="209">
        <f>R9+'Egyéni 2014_1'!S9</f>
        <v>52395.76831952027</v>
      </c>
    </row>
    <row r="10" spans="1:19" ht="18.95" customHeight="1" x14ac:dyDescent="0.2">
      <c r="A10" s="200" t="s">
        <v>106</v>
      </c>
      <c r="B10" s="201">
        <v>1</v>
      </c>
      <c r="C10" s="210"/>
      <c r="D10" s="203">
        <v>91</v>
      </c>
      <c r="E10" s="204">
        <v>18</v>
      </c>
      <c r="F10" s="205">
        <f t="shared" si="1"/>
        <v>109</v>
      </c>
      <c r="G10" s="105">
        <v>3.39</v>
      </c>
      <c r="H10" s="106">
        <v>0.66</v>
      </c>
      <c r="I10" s="107">
        <f t="shared" si="2"/>
        <v>4.05</v>
      </c>
      <c r="J10" s="108" t="s">
        <v>76</v>
      </c>
      <c r="K10" s="206">
        <f t="shared" si="3"/>
        <v>1692.7083333333333</v>
      </c>
      <c r="L10" s="207">
        <f t="shared" si="3"/>
        <v>442.70833333333331</v>
      </c>
      <c r="M10" s="208">
        <f t="shared" si="3"/>
        <v>3800</v>
      </c>
      <c r="N10" s="206">
        <f t="shared" si="3"/>
        <v>117.1875</v>
      </c>
      <c r="O10" s="206">
        <f t="shared" si="3"/>
        <v>4635.416666666667</v>
      </c>
      <c r="P10" s="206">
        <f t="shared" si="3"/>
        <v>3000</v>
      </c>
      <c r="Q10" s="208">
        <f t="shared" si="3"/>
        <v>1804.6875</v>
      </c>
      <c r="R10" s="206">
        <f t="shared" si="4"/>
        <v>15492.708333333332</v>
      </c>
      <c r="S10" s="209">
        <f>R10+'Egyéni 2014_1'!S10</f>
        <v>48995.335952956986</v>
      </c>
    </row>
    <row r="11" spans="1:19" ht="18.95" customHeight="1" x14ac:dyDescent="0.2">
      <c r="A11" s="200" t="s">
        <v>107</v>
      </c>
      <c r="B11" s="201">
        <v>2</v>
      </c>
      <c r="C11" s="202"/>
      <c r="D11" s="203">
        <v>91</v>
      </c>
      <c r="E11" s="204"/>
      <c r="F11" s="205">
        <f t="shared" si="1"/>
        <v>91</v>
      </c>
      <c r="G11" s="105">
        <v>3.39</v>
      </c>
      <c r="H11" s="106"/>
      <c r="I11" s="107">
        <f t="shared" si="2"/>
        <v>3.39</v>
      </c>
      <c r="J11" s="108" t="s">
        <v>77</v>
      </c>
      <c r="K11" s="206">
        <f t="shared" si="3"/>
        <v>1692.7083333333333</v>
      </c>
      <c r="L11" s="207">
        <f t="shared" si="3"/>
        <v>442.70833333333331</v>
      </c>
      <c r="M11" s="208">
        <f t="shared" si="3"/>
        <v>3800</v>
      </c>
      <c r="N11" s="206">
        <f t="shared" si="3"/>
        <v>117.1875</v>
      </c>
      <c r="O11" s="206">
        <f t="shared" si="3"/>
        <v>4635.416666666667</v>
      </c>
      <c r="P11" s="206">
        <f t="shared" si="3"/>
        <v>3000</v>
      </c>
      <c r="Q11" s="208">
        <f t="shared" si="3"/>
        <v>1804.6875</v>
      </c>
      <c r="R11" s="206">
        <f t="shared" si="4"/>
        <v>15492.708333333332</v>
      </c>
      <c r="S11" s="209">
        <f>R11+'Egyéni 2014_1'!S11</f>
        <v>47871.213502956991</v>
      </c>
    </row>
    <row r="12" spans="1:19" ht="18.95" customHeight="1" x14ac:dyDescent="0.2">
      <c r="A12" s="200" t="s">
        <v>108</v>
      </c>
      <c r="B12" s="201">
        <v>2</v>
      </c>
      <c r="C12" s="210"/>
      <c r="D12" s="203">
        <v>85</v>
      </c>
      <c r="E12" s="204"/>
      <c r="F12" s="205">
        <f t="shared" si="1"/>
        <v>85</v>
      </c>
      <c r="G12" s="105">
        <v>3.16</v>
      </c>
      <c r="H12" s="106"/>
      <c r="I12" s="107">
        <f t="shared" si="2"/>
        <v>3.16</v>
      </c>
      <c r="J12" s="108" t="s">
        <v>78</v>
      </c>
      <c r="K12" s="206">
        <f t="shared" si="3"/>
        <v>1692.7083333333333</v>
      </c>
      <c r="L12" s="207">
        <f t="shared" si="3"/>
        <v>442.70833333333331</v>
      </c>
      <c r="M12" s="208">
        <f t="shared" si="3"/>
        <v>3800</v>
      </c>
      <c r="N12" s="206">
        <f t="shared" si="3"/>
        <v>117.1875</v>
      </c>
      <c r="O12" s="206">
        <f t="shared" si="3"/>
        <v>4635.416666666667</v>
      </c>
      <c r="P12" s="206">
        <f t="shared" si="3"/>
        <v>3000</v>
      </c>
      <c r="Q12" s="208">
        <f t="shared" si="3"/>
        <v>1804.6875</v>
      </c>
      <c r="R12" s="206">
        <f t="shared" si="4"/>
        <v>15492.708333333332</v>
      </c>
      <c r="S12" s="209">
        <f>R12+'Egyéni 2014_1'!S12</f>
        <v>45729.101652853598</v>
      </c>
    </row>
    <row r="13" spans="1:19" ht="18.95" customHeight="1" x14ac:dyDescent="0.2">
      <c r="A13" s="200" t="s">
        <v>109</v>
      </c>
      <c r="B13" s="201">
        <v>2</v>
      </c>
      <c r="C13" s="210"/>
      <c r="D13" s="203">
        <v>72</v>
      </c>
      <c r="E13" s="204"/>
      <c r="F13" s="205">
        <f t="shared" si="1"/>
        <v>72</v>
      </c>
      <c r="G13" s="105">
        <v>2.68</v>
      </c>
      <c r="H13" s="106"/>
      <c r="I13" s="107">
        <f t="shared" si="2"/>
        <v>2.68</v>
      </c>
      <c r="J13" s="108" t="s">
        <v>79</v>
      </c>
      <c r="K13" s="206">
        <f t="shared" si="3"/>
        <v>1692.7083333333333</v>
      </c>
      <c r="L13" s="207">
        <f t="shared" si="3"/>
        <v>442.70833333333331</v>
      </c>
      <c r="M13" s="208">
        <f t="shared" si="3"/>
        <v>3800</v>
      </c>
      <c r="N13" s="206">
        <f t="shared" si="3"/>
        <v>117.1875</v>
      </c>
      <c r="O13" s="206">
        <f t="shared" si="3"/>
        <v>4635.416666666667</v>
      </c>
      <c r="P13" s="206">
        <f t="shared" si="3"/>
        <v>3000</v>
      </c>
      <c r="Q13" s="208">
        <f t="shared" si="3"/>
        <v>1804.6875</v>
      </c>
      <c r="R13" s="206">
        <f t="shared" si="4"/>
        <v>15492.708333333332</v>
      </c>
      <c r="S13" s="209">
        <f>R13+'Egyéni 2014_1'!S13</f>
        <v>41119.084934574028</v>
      </c>
    </row>
    <row r="14" spans="1:19" ht="18.95" customHeight="1" x14ac:dyDescent="0.2">
      <c r="A14" s="200" t="s">
        <v>110</v>
      </c>
      <c r="B14" s="201">
        <v>2</v>
      </c>
      <c r="C14" s="202"/>
      <c r="D14" s="203">
        <v>72</v>
      </c>
      <c r="E14" s="204"/>
      <c r="F14" s="205">
        <f t="shared" si="1"/>
        <v>72</v>
      </c>
      <c r="G14" s="105">
        <v>2.68</v>
      </c>
      <c r="H14" s="106"/>
      <c r="I14" s="107">
        <f t="shared" si="2"/>
        <v>2.68</v>
      </c>
      <c r="J14" s="108" t="s">
        <v>80</v>
      </c>
      <c r="K14" s="206">
        <f t="shared" si="3"/>
        <v>1692.7083333333333</v>
      </c>
      <c r="L14" s="207">
        <f t="shared" si="3"/>
        <v>442.70833333333331</v>
      </c>
      <c r="M14" s="208">
        <f t="shared" si="3"/>
        <v>3800</v>
      </c>
      <c r="N14" s="206">
        <f t="shared" si="3"/>
        <v>117.1875</v>
      </c>
      <c r="O14" s="206">
        <f t="shared" si="3"/>
        <v>4635.416666666667</v>
      </c>
      <c r="P14" s="206">
        <f t="shared" si="3"/>
        <v>3000</v>
      </c>
      <c r="Q14" s="208">
        <f t="shared" si="3"/>
        <v>1804.6875</v>
      </c>
      <c r="R14" s="206">
        <f t="shared" si="4"/>
        <v>15492.708333333332</v>
      </c>
      <c r="S14" s="209">
        <f>R14+'Egyéni 2014_1'!S14</f>
        <v>41119.084934574028</v>
      </c>
    </row>
    <row r="15" spans="1:19" ht="18.95" customHeight="1" x14ac:dyDescent="0.2">
      <c r="A15" s="200" t="s">
        <v>111</v>
      </c>
      <c r="B15" s="201">
        <v>2</v>
      </c>
      <c r="C15" s="210"/>
      <c r="D15" s="203">
        <v>85</v>
      </c>
      <c r="E15" s="204">
        <v>18</v>
      </c>
      <c r="F15" s="205">
        <f t="shared" si="1"/>
        <v>103</v>
      </c>
      <c r="G15" s="105">
        <v>3.16</v>
      </c>
      <c r="H15" s="106">
        <v>0.66</v>
      </c>
      <c r="I15" s="107">
        <f t="shared" si="2"/>
        <v>3.8200000000000003</v>
      </c>
      <c r="J15" s="108" t="s">
        <v>81</v>
      </c>
      <c r="K15" s="206">
        <f t="shared" si="3"/>
        <v>1692.7083333333333</v>
      </c>
      <c r="L15" s="207">
        <f t="shared" si="3"/>
        <v>442.70833333333331</v>
      </c>
      <c r="M15" s="208">
        <f t="shared" si="3"/>
        <v>3800</v>
      </c>
      <c r="N15" s="206">
        <f t="shared" si="3"/>
        <v>117.1875</v>
      </c>
      <c r="O15" s="206">
        <f t="shared" si="3"/>
        <v>4635.416666666667</v>
      </c>
      <c r="P15" s="206">
        <f t="shared" si="3"/>
        <v>3000</v>
      </c>
      <c r="Q15" s="208">
        <f t="shared" si="3"/>
        <v>1804.6875</v>
      </c>
      <c r="R15" s="206">
        <f t="shared" si="4"/>
        <v>15492.708333333332</v>
      </c>
      <c r="S15" s="209">
        <f>R15+'Egyéni 2014_1'!S15</f>
        <v>46853.224102853594</v>
      </c>
    </row>
    <row r="16" spans="1:19" ht="18.95" customHeight="1" x14ac:dyDescent="0.2">
      <c r="A16" s="200" t="s">
        <v>112</v>
      </c>
      <c r="B16" s="201">
        <v>3</v>
      </c>
      <c r="C16" s="210"/>
      <c r="D16" s="203">
        <v>91</v>
      </c>
      <c r="E16" s="204"/>
      <c r="F16" s="205">
        <f t="shared" si="1"/>
        <v>91</v>
      </c>
      <c r="G16" s="105">
        <v>3.39</v>
      </c>
      <c r="H16" s="106"/>
      <c r="I16" s="107">
        <f t="shared" si="2"/>
        <v>3.39</v>
      </c>
      <c r="J16" s="108" t="s">
        <v>82</v>
      </c>
      <c r="K16" s="206">
        <f t="shared" si="3"/>
        <v>1692.7083333333333</v>
      </c>
      <c r="L16" s="207">
        <f t="shared" si="3"/>
        <v>442.70833333333331</v>
      </c>
      <c r="M16" s="208">
        <f t="shared" si="3"/>
        <v>3800</v>
      </c>
      <c r="N16" s="206">
        <f t="shared" si="3"/>
        <v>117.1875</v>
      </c>
      <c r="O16" s="206">
        <f t="shared" si="3"/>
        <v>4635.416666666667</v>
      </c>
      <c r="P16" s="206">
        <f t="shared" si="3"/>
        <v>3000</v>
      </c>
      <c r="Q16" s="208">
        <f t="shared" si="3"/>
        <v>1804.6875</v>
      </c>
      <c r="R16" s="206">
        <f t="shared" si="4"/>
        <v>15492.708333333332</v>
      </c>
      <c r="S16" s="209">
        <f>R16+'Egyéni 2014_1'!S16</f>
        <v>47871.213502956991</v>
      </c>
    </row>
    <row r="17" spans="1:19" ht="18.95" customHeight="1" x14ac:dyDescent="0.2">
      <c r="A17" s="200" t="s">
        <v>113</v>
      </c>
      <c r="B17" s="201">
        <v>4</v>
      </c>
      <c r="C17" s="210"/>
      <c r="D17" s="203">
        <v>91</v>
      </c>
      <c r="E17" s="204">
        <v>20</v>
      </c>
      <c r="F17" s="205">
        <f t="shared" si="1"/>
        <v>111</v>
      </c>
      <c r="G17" s="105">
        <v>3.39</v>
      </c>
      <c r="H17" s="106">
        <v>0.74</v>
      </c>
      <c r="I17" s="107">
        <f t="shared" si="2"/>
        <v>4.13</v>
      </c>
      <c r="J17" s="108" t="s">
        <v>83</v>
      </c>
      <c r="K17" s="206">
        <f t="shared" si="3"/>
        <v>1692.7083333333333</v>
      </c>
      <c r="L17" s="207">
        <f t="shared" si="3"/>
        <v>442.70833333333331</v>
      </c>
      <c r="M17" s="208">
        <f t="shared" si="3"/>
        <v>3800</v>
      </c>
      <c r="N17" s="206">
        <f t="shared" si="3"/>
        <v>117.1875</v>
      </c>
      <c r="O17" s="206">
        <f t="shared" si="3"/>
        <v>4635.416666666667</v>
      </c>
      <c r="P17" s="206">
        <f t="shared" si="3"/>
        <v>3000</v>
      </c>
      <c r="Q17" s="208">
        <f t="shared" si="3"/>
        <v>1804.6875</v>
      </c>
      <c r="R17" s="206">
        <f t="shared" si="4"/>
        <v>15492.708333333332</v>
      </c>
      <c r="S17" s="209">
        <f>R17+'Egyéni 2014_1'!S17</f>
        <v>49131.593219623654</v>
      </c>
    </row>
    <row r="18" spans="1:19" ht="18.95" customHeight="1" x14ac:dyDescent="0.2">
      <c r="A18" s="200" t="s">
        <v>114</v>
      </c>
      <c r="B18" s="201">
        <v>3</v>
      </c>
      <c r="C18" s="210"/>
      <c r="D18" s="203">
        <v>85</v>
      </c>
      <c r="E18" s="204"/>
      <c r="F18" s="205">
        <f t="shared" si="1"/>
        <v>85</v>
      </c>
      <c r="G18" s="105">
        <v>3.16</v>
      </c>
      <c r="H18" s="106"/>
      <c r="I18" s="107">
        <f t="shared" si="2"/>
        <v>3.16</v>
      </c>
      <c r="J18" s="108" t="s">
        <v>84</v>
      </c>
      <c r="K18" s="206">
        <f t="shared" si="3"/>
        <v>1692.7083333333333</v>
      </c>
      <c r="L18" s="207">
        <f t="shared" si="3"/>
        <v>442.70833333333331</v>
      </c>
      <c r="M18" s="208">
        <f t="shared" si="3"/>
        <v>3800</v>
      </c>
      <c r="N18" s="206">
        <f t="shared" si="3"/>
        <v>117.1875</v>
      </c>
      <c r="O18" s="206">
        <f t="shared" si="3"/>
        <v>4635.416666666667</v>
      </c>
      <c r="P18" s="206">
        <f t="shared" si="3"/>
        <v>3000</v>
      </c>
      <c r="Q18" s="208">
        <f t="shared" si="3"/>
        <v>1804.6875</v>
      </c>
      <c r="R18" s="206">
        <f t="shared" si="4"/>
        <v>15492.708333333332</v>
      </c>
      <c r="S18" s="209">
        <f>R18+'Egyéni 2014_1'!S18</f>
        <v>45729.101652853598</v>
      </c>
    </row>
    <row r="19" spans="1:19" ht="18.95" customHeight="1" x14ac:dyDescent="0.2">
      <c r="A19" s="200" t="s">
        <v>115</v>
      </c>
      <c r="B19" s="201">
        <v>5</v>
      </c>
      <c r="C19" s="210"/>
      <c r="D19" s="203">
        <v>72</v>
      </c>
      <c r="E19" s="204"/>
      <c r="F19" s="205">
        <f t="shared" si="1"/>
        <v>72</v>
      </c>
      <c r="G19" s="105">
        <v>2.68</v>
      </c>
      <c r="H19" s="106"/>
      <c r="I19" s="107">
        <f t="shared" si="2"/>
        <v>2.68</v>
      </c>
      <c r="J19" s="109" t="s">
        <v>85</v>
      </c>
      <c r="K19" s="206">
        <f t="shared" si="3"/>
        <v>1692.7083333333333</v>
      </c>
      <c r="L19" s="207">
        <f t="shared" si="3"/>
        <v>442.70833333333331</v>
      </c>
      <c r="M19" s="208">
        <f t="shared" si="3"/>
        <v>3800</v>
      </c>
      <c r="N19" s="206">
        <f t="shared" si="3"/>
        <v>117.1875</v>
      </c>
      <c r="O19" s="206">
        <f t="shared" si="3"/>
        <v>4635.416666666667</v>
      </c>
      <c r="P19" s="206">
        <f t="shared" si="3"/>
        <v>3000</v>
      </c>
      <c r="Q19" s="208">
        <f t="shared" si="3"/>
        <v>1804.6875</v>
      </c>
      <c r="R19" s="206">
        <f t="shared" si="4"/>
        <v>15492.708333333332</v>
      </c>
      <c r="S19" s="209">
        <f>R19+'Egyéni 2014_1'!S19</f>
        <v>41119.084934574028</v>
      </c>
    </row>
    <row r="20" spans="1:19" ht="18.95" customHeight="1" x14ac:dyDescent="0.2">
      <c r="A20" s="200" t="s">
        <v>116</v>
      </c>
      <c r="B20" s="201">
        <v>5</v>
      </c>
      <c r="C20" s="210"/>
      <c r="D20" s="203">
        <v>72</v>
      </c>
      <c r="E20" s="204"/>
      <c r="F20" s="205">
        <f t="shared" si="1"/>
        <v>72</v>
      </c>
      <c r="G20" s="105">
        <v>2.68</v>
      </c>
      <c r="H20" s="106"/>
      <c r="I20" s="107">
        <f t="shared" si="2"/>
        <v>2.68</v>
      </c>
      <c r="J20" s="108" t="s">
        <v>86</v>
      </c>
      <c r="K20" s="206">
        <f t="shared" si="3"/>
        <v>1692.7083333333333</v>
      </c>
      <c r="L20" s="207">
        <f t="shared" si="3"/>
        <v>442.70833333333331</v>
      </c>
      <c r="M20" s="208">
        <f t="shared" si="3"/>
        <v>3800</v>
      </c>
      <c r="N20" s="206">
        <f t="shared" si="3"/>
        <v>117.1875</v>
      </c>
      <c r="O20" s="206">
        <f t="shared" si="3"/>
        <v>4635.416666666667</v>
      </c>
      <c r="P20" s="206">
        <f t="shared" si="3"/>
        <v>3000</v>
      </c>
      <c r="Q20" s="208">
        <f t="shared" si="3"/>
        <v>1804.6875</v>
      </c>
      <c r="R20" s="206">
        <f t="shared" si="4"/>
        <v>15492.708333333332</v>
      </c>
      <c r="S20" s="209">
        <f>R20+'Egyéni 2014_1'!S20</f>
        <v>41119.084934574028</v>
      </c>
    </row>
    <row r="21" spans="1:19" ht="18.95" customHeight="1" x14ac:dyDescent="0.2">
      <c r="A21" s="200" t="s">
        <v>117</v>
      </c>
      <c r="B21" s="201">
        <v>5</v>
      </c>
      <c r="C21" s="210"/>
      <c r="D21" s="203">
        <v>85</v>
      </c>
      <c r="E21" s="204"/>
      <c r="F21" s="205">
        <f t="shared" si="1"/>
        <v>85</v>
      </c>
      <c r="G21" s="105">
        <v>3.16</v>
      </c>
      <c r="H21" s="106"/>
      <c r="I21" s="107">
        <f t="shared" si="2"/>
        <v>3.16</v>
      </c>
      <c r="J21" s="108" t="s">
        <v>87</v>
      </c>
      <c r="K21" s="206">
        <f t="shared" ref="K21:Q36" si="5">K$4</f>
        <v>1692.7083333333333</v>
      </c>
      <c r="L21" s="207">
        <f t="shared" si="5"/>
        <v>442.70833333333331</v>
      </c>
      <c r="M21" s="208">
        <f t="shared" si="5"/>
        <v>3800</v>
      </c>
      <c r="N21" s="206">
        <f t="shared" si="5"/>
        <v>117.1875</v>
      </c>
      <c r="O21" s="206">
        <f t="shared" si="5"/>
        <v>4635.416666666667</v>
      </c>
      <c r="P21" s="206">
        <f t="shared" si="5"/>
        <v>3000</v>
      </c>
      <c r="Q21" s="208">
        <f t="shared" si="5"/>
        <v>1804.6875</v>
      </c>
      <c r="R21" s="206">
        <f t="shared" si="4"/>
        <v>15492.708333333332</v>
      </c>
      <c r="S21" s="209">
        <f>R21+'Egyéni 2014_1'!S21</f>
        <v>45729.101652853598</v>
      </c>
    </row>
    <row r="22" spans="1:19" ht="18.95" customHeight="1" x14ac:dyDescent="0.2">
      <c r="A22" s="200" t="s">
        <v>118</v>
      </c>
      <c r="B22" s="201">
        <v>4</v>
      </c>
      <c r="C22" s="210"/>
      <c r="D22" s="203">
        <v>91</v>
      </c>
      <c r="E22" s="204">
        <v>18</v>
      </c>
      <c r="F22" s="205">
        <f t="shared" si="1"/>
        <v>109</v>
      </c>
      <c r="G22" s="105">
        <v>3.39</v>
      </c>
      <c r="H22" s="106">
        <v>0.66</v>
      </c>
      <c r="I22" s="107">
        <f t="shared" si="2"/>
        <v>4.05</v>
      </c>
      <c r="J22" s="108" t="s">
        <v>88</v>
      </c>
      <c r="K22" s="206">
        <f t="shared" si="5"/>
        <v>1692.7083333333333</v>
      </c>
      <c r="L22" s="207">
        <f t="shared" si="5"/>
        <v>442.70833333333331</v>
      </c>
      <c r="M22" s="208">
        <f t="shared" si="5"/>
        <v>3800</v>
      </c>
      <c r="N22" s="206">
        <f t="shared" si="5"/>
        <v>117.1875</v>
      </c>
      <c r="O22" s="206">
        <f t="shared" si="5"/>
        <v>4635.416666666667</v>
      </c>
      <c r="P22" s="206">
        <f t="shared" si="5"/>
        <v>3000</v>
      </c>
      <c r="Q22" s="208">
        <f t="shared" si="5"/>
        <v>1804.6875</v>
      </c>
      <c r="R22" s="206">
        <f t="shared" si="4"/>
        <v>15492.708333333332</v>
      </c>
      <c r="S22" s="209">
        <f>R22+'Egyéni 2014_1'!S22</f>
        <v>48995.335952956986</v>
      </c>
    </row>
    <row r="23" spans="1:19" ht="18.95" customHeight="1" x14ac:dyDescent="0.2">
      <c r="A23" s="200" t="s">
        <v>119</v>
      </c>
      <c r="B23" s="201">
        <v>4</v>
      </c>
      <c r="C23" s="210"/>
      <c r="D23" s="203">
        <v>91</v>
      </c>
      <c r="E23" s="204">
        <v>18</v>
      </c>
      <c r="F23" s="205">
        <f t="shared" si="1"/>
        <v>109</v>
      </c>
      <c r="G23" s="105">
        <v>3.39</v>
      </c>
      <c r="H23" s="106">
        <v>0.66</v>
      </c>
      <c r="I23" s="107">
        <f t="shared" si="2"/>
        <v>4.05</v>
      </c>
      <c r="J23" s="108" t="s">
        <v>89</v>
      </c>
      <c r="K23" s="206">
        <f t="shared" si="5"/>
        <v>1692.7083333333333</v>
      </c>
      <c r="L23" s="207">
        <f t="shared" si="5"/>
        <v>442.70833333333331</v>
      </c>
      <c r="M23" s="208">
        <f t="shared" si="5"/>
        <v>3800</v>
      </c>
      <c r="N23" s="206">
        <f t="shared" si="5"/>
        <v>117.1875</v>
      </c>
      <c r="O23" s="206">
        <f t="shared" si="5"/>
        <v>4635.416666666667</v>
      </c>
      <c r="P23" s="206">
        <f t="shared" si="5"/>
        <v>3000</v>
      </c>
      <c r="Q23" s="208">
        <f t="shared" si="5"/>
        <v>1804.6875</v>
      </c>
      <c r="R23" s="206">
        <f t="shared" si="4"/>
        <v>15492.708333333332</v>
      </c>
      <c r="S23" s="209">
        <f>R23+'Egyéni 2014_1'!S23</f>
        <v>48995.335952956986</v>
      </c>
    </row>
    <row r="24" spans="1:19" ht="18.95" customHeight="1" x14ac:dyDescent="0.2">
      <c r="A24" s="200" t="s">
        <v>120</v>
      </c>
      <c r="B24" s="201">
        <v>4</v>
      </c>
      <c r="C24" s="210"/>
      <c r="D24" s="203">
        <v>86</v>
      </c>
      <c r="E24" s="204">
        <v>18</v>
      </c>
      <c r="F24" s="205">
        <f t="shared" si="1"/>
        <v>104</v>
      </c>
      <c r="G24" s="105">
        <v>3.2</v>
      </c>
      <c r="H24" s="106">
        <v>0.66</v>
      </c>
      <c r="I24" s="107">
        <f t="shared" si="2"/>
        <v>3.8600000000000003</v>
      </c>
      <c r="J24" s="108" t="s">
        <v>90</v>
      </c>
      <c r="K24" s="206">
        <f t="shared" si="5"/>
        <v>1692.7083333333333</v>
      </c>
      <c r="L24" s="207">
        <f t="shared" si="5"/>
        <v>442.70833333333331</v>
      </c>
      <c r="M24" s="208">
        <f t="shared" si="5"/>
        <v>3800</v>
      </c>
      <c r="N24" s="206">
        <f t="shared" si="5"/>
        <v>117.1875</v>
      </c>
      <c r="O24" s="206">
        <f t="shared" si="5"/>
        <v>4635.416666666667</v>
      </c>
      <c r="P24" s="206">
        <f t="shared" si="5"/>
        <v>3000</v>
      </c>
      <c r="Q24" s="208">
        <f t="shared" si="5"/>
        <v>1804.6875</v>
      </c>
      <c r="R24" s="206">
        <f t="shared" si="4"/>
        <v>15492.708333333332</v>
      </c>
      <c r="S24" s="209">
        <f>R24+'Egyéni 2014_1'!S24</f>
        <v>47213.081437593049</v>
      </c>
    </row>
    <row r="25" spans="1:19" ht="18.95" customHeight="1" x14ac:dyDescent="0.2">
      <c r="A25" s="200" t="s">
        <v>121</v>
      </c>
      <c r="B25" s="201">
        <v>2</v>
      </c>
      <c r="C25" s="210">
        <v>2</v>
      </c>
      <c r="D25" s="203">
        <v>72</v>
      </c>
      <c r="E25" s="204"/>
      <c r="F25" s="205">
        <f t="shared" si="1"/>
        <v>72</v>
      </c>
      <c r="G25" s="105">
        <v>2.68</v>
      </c>
      <c r="H25" s="106"/>
      <c r="I25" s="107">
        <f t="shared" si="2"/>
        <v>2.68</v>
      </c>
      <c r="J25" s="108" t="s">
        <v>91</v>
      </c>
      <c r="K25" s="206">
        <f t="shared" si="5"/>
        <v>1692.7083333333333</v>
      </c>
      <c r="L25" s="207">
        <f t="shared" si="5"/>
        <v>442.70833333333331</v>
      </c>
      <c r="M25" s="208">
        <f t="shared" si="5"/>
        <v>3800</v>
      </c>
      <c r="N25" s="206">
        <f t="shared" si="5"/>
        <v>117.1875</v>
      </c>
      <c r="O25" s="206">
        <f t="shared" si="5"/>
        <v>4635.416666666667</v>
      </c>
      <c r="P25" s="206">
        <f t="shared" si="5"/>
        <v>3000</v>
      </c>
      <c r="Q25" s="208">
        <f t="shared" si="5"/>
        <v>1804.6875</v>
      </c>
      <c r="R25" s="206">
        <f t="shared" si="4"/>
        <v>15492.708333333332</v>
      </c>
      <c r="S25" s="209">
        <f>R25+'Egyéni 2014_1'!S25</f>
        <v>47785.751601240692</v>
      </c>
    </row>
    <row r="26" spans="1:19" ht="18.95" customHeight="1" x14ac:dyDescent="0.2">
      <c r="A26" s="200" t="s">
        <v>122</v>
      </c>
      <c r="B26" s="201">
        <v>1</v>
      </c>
      <c r="C26" s="210"/>
      <c r="D26" s="203">
        <v>72</v>
      </c>
      <c r="E26" s="204"/>
      <c r="F26" s="205">
        <f t="shared" si="1"/>
        <v>72</v>
      </c>
      <c r="G26" s="105">
        <v>2.68</v>
      </c>
      <c r="H26" s="106"/>
      <c r="I26" s="107">
        <f t="shared" si="2"/>
        <v>2.68</v>
      </c>
      <c r="J26" s="108" t="s">
        <v>92</v>
      </c>
      <c r="K26" s="206">
        <f t="shared" si="5"/>
        <v>1692.7083333333333</v>
      </c>
      <c r="L26" s="207">
        <f t="shared" si="5"/>
        <v>442.70833333333331</v>
      </c>
      <c r="M26" s="208">
        <f t="shared" si="5"/>
        <v>3800</v>
      </c>
      <c r="N26" s="206">
        <f t="shared" si="5"/>
        <v>117.1875</v>
      </c>
      <c r="O26" s="206">
        <f t="shared" si="5"/>
        <v>4635.416666666667</v>
      </c>
      <c r="P26" s="206">
        <f t="shared" si="5"/>
        <v>3000</v>
      </c>
      <c r="Q26" s="208">
        <f t="shared" si="5"/>
        <v>1804.6875</v>
      </c>
      <c r="R26" s="206">
        <f t="shared" si="4"/>
        <v>15492.708333333332</v>
      </c>
      <c r="S26" s="209">
        <f>R26+'Egyéni 2014_1'!S26</f>
        <v>41119.084934574028</v>
      </c>
    </row>
    <row r="27" spans="1:19" ht="18.95" customHeight="1" x14ac:dyDescent="0.2">
      <c r="A27" s="200" t="s">
        <v>123</v>
      </c>
      <c r="B27" s="201">
        <v>2</v>
      </c>
      <c r="C27" s="210"/>
      <c r="D27" s="203">
        <v>86</v>
      </c>
      <c r="E27" s="204">
        <v>18</v>
      </c>
      <c r="F27" s="205">
        <f t="shared" si="1"/>
        <v>104</v>
      </c>
      <c r="G27" s="105">
        <v>3.2</v>
      </c>
      <c r="H27" s="106">
        <v>0.66</v>
      </c>
      <c r="I27" s="107">
        <f t="shared" si="2"/>
        <v>3.8600000000000003</v>
      </c>
      <c r="J27" s="108" t="s">
        <v>93</v>
      </c>
      <c r="K27" s="206">
        <f t="shared" si="5"/>
        <v>1692.7083333333333</v>
      </c>
      <c r="L27" s="207">
        <f t="shared" si="5"/>
        <v>442.70833333333331</v>
      </c>
      <c r="M27" s="208">
        <f t="shared" si="5"/>
        <v>3800</v>
      </c>
      <c r="N27" s="206">
        <f t="shared" si="5"/>
        <v>117.1875</v>
      </c>
      <c r="O27" s="206">
        <f t="shared" si="5"/>
        <v>4635.416666666667</v>
      </c>
      <c r="P27" s="206">
        <f t="shared" si="5"/>
        <v>3000</v>
      </c>
      <c r="Q27" s="208">
        <f t="shared" si="5"/>
        <v>1804.6875</v>
      </c>
      <c r="R27" s="206">
        <f t="shared" si="4"/>
        <v>15492.708333333332</v>
      </c>
      <c r="S27" s="209">
        <f>R27+'Egyéni 2014_1'!S27</f>
        <v>47213.081437593049</v>
      </c>
    </row>
    <row r="28" spans="1:19" ht="18.95" customHeight="1" x14ac:dyDescent="0.2">
      <c r="A28" s="200" t="s">
        <v>124</v>
      </c>
      <c r="B28" s="201">
        <v>4</v>
      </c>
      <c r="C28" s="210"/>
      <c r="D28" s="203">
        <v>91</v>
      </c>
      <c r="E28" s="204"/>
      <c r="F28" s="205">
        <f t="shared" si="1"/>
        <v>91</v>
      </c>
      <c r="G28" s="105">
        <v>3.39</v>
      </c>
      <c r="H28" s="106"/>
      <c r="I28" s="107">
        <f t="shared" si="2"/>
        <v>3.39</v>
      </c>
      <c r="J28" s="108" t="s">
        <v>41</v>
      </c>
      <c r="K28" s="206">
        <f t="shared" si="5"/>
        <v>1692.7083333333333</v>
      </c>
      <c r="L28" s="207">
        <f t="shared" si="5"/>
        <v>442.70833333333331</v>
      </c>
      <c r="M28" s="208">
        <f t="shared" si="5"/>
        <v>3800</v>
      </c>
      <c r="N28" s="206">
        <f t="shared" si="5"/>
        <v>117.1875</v>
      </c>
      <c r="O28" s="206">
        <f t="shared" si="5"/>
        <v>4635.416666666667</v>
      </c>
      <c r="P28" s="206">
        <f t="shared" si="5"/>
        <v>3000</v>
      </c>
      <c r="Q28" s="208">
        <f t="shared" si="5"/>
        <v>1804.6875</v>
      </c>
      <c r="R28" s="206">
        <f t="shared" si="4"/>
        <v>15492.708333333332</v>
      </c>
      <c r="S28" s="209">
        <f>R28+'Egyéni 2014_1'!S28</f>
        <v>47871.213502956991</v>
      </c>
    </row>
    <row r="29" spans="1:19" ht="18.95" customHeight="1" x14ac:dyDescent="0.2">
      <c r="A29" s="200" t="s">
        <v>125</v>
      </c>
      <c r="B29" s="201">
        <v>7</v>
      </c>
      <c r="C29" s="210"/>
      <c r="D29" s="203">
        <v>72</v>
      </c>
      <c r="E29" s="204"/>
      <c r="F29" s="205">
        <f t="shared" si="1"/>
        <v>72</v>
      </c>
      <c r="G29" s="105">
        <v>2.68</v>
      </c>
      <c r="H29" s="106"/>
      <c r="I29" s="107">
        <f t="shared" si="2"/>
        <v>2.68</v>
      </c>
      <c r="J29" s="108" t="s">
        <v>94</v>
      </c>
      <c r="K29" s="206">
        <f t="shared" si="5"/>
        <v>1692.7083333333333</v>
      </c>
      <c r="L29" s="207">
        <f t="shared" si="5"/>
        <v>442.70833333333331</v>
      </c>
      <c r="M29" s="208">
        <f t="shared" si="5"/>
        <v>3800</v>
      </c>
      <c r="N29" s="206">
        <f t="shared" si="5"/>
        <v>117.1875</v>
      </c>
      <c r="O29" s="206">
        <f t="shared" si="5"/>
        <v>4635.416666666667</v>
      </c>
      <c r="P29" s="206">
        <f t="shared" si="5"/>
        <v>3000</v>
      </c>
      <c r="Q29" s="208">
        <f t="shared" si="5"/>
        <v>1804.6875</v>
      </c>
      <c r="R29" s="206">
        <f t="shared" si="4"/>
        <v>15492.708333333332</v>
      </c>
      <c r="S29" s="209">
        <f>R29+'Egyéni 2014_1'!S29</f>
        <v>41119.084934574028</v>
      </c>
    </row>
    <row r="30" spans="1:19" ht="18.95" customHeight="1" x14ac:dyDescent="0.2">
      <c r="A30" s="200" t="s">
        <v>126</v>
      </c>
      <c r="B30" s="201">
        <v>2</v>
      </c>
      <c r="C30" s="210"/>
      <c r="D30" s="203">
        <v>72</v>
      </c>
      <c r="E30" s="204"/>
      <c r="F30" s="205">
        <f t="shared" si="1"/>
        <v>72</v>
      </c>
      <c r="G30" s="105">
        <v>2.68</v>
      </c>
      <c r="H30" s="106"/>
      <c r="I30" s="107">
        <f t="shared" si="2"/>
        <v>2.68</v>
      </c>
      <c r="J30" s="108" t="s">
        <v>95</v>
      </c>
      <c r="K30" s="206">
        <f t="shared" si="5"/>
        <v>1692.7083333333333</v>
      </c>
      <c r="L30" s="207">
        <f t="shared" si="5"/>
        <v>442.70833333333331</v>
      </c>
      <c r="M30" s="208">
        <f t="shared" si="5"/>
        <v>3800</v>
      </c>
      <c r="N30" s="206">
        <f t="shared" si="5"/>
        <v>117.1875</v>
      </c>
      <c r="O30" s="206">
        <f t="shared" si="5"/>
        <v>4635.416666666667</v>
      </c>
      <c r="P30" s="206">
        <f t="shared" si="5"/>
        <v>3000</v>
      </c>
      <c r="Q30" s="208">
        <f t="shared" si="5"/>
        <v>1804.6875</v>
      </c>
      <c r="R30" s="206">
        <f t="shared" si="4"/>
        <v>15492.708333333332</v>
      </c>
      <c r="S30" s="209">
        <f>R30+'Egyéni 2014_1'!S30</f>
        <v>41119.084934574028</v>
      </c>
    </row>
    <row r="31" spans="1:19" ht="18.95" customHeight="1" x14ac:dyDescent="0.2">
      <c r="A31" s="200" t="s">
        <v>127</v>
      </c>
      <c r="B31" s="201">
        <v>1</v>
      </c>
      <c r="C31" s="210"/>
      <c r="D31" s="203">
        <v>72</v>
      </c>
      <c r="E31" s="204"/>
      <c r="F31" s="205">
        <f t="shared" si="1"/>
        <v>72</v>
      </c>
      <c r="G31" s="105">
        <v>2.68</v>
      </c>
      <c r="H31" s="106"/>
      <c r="I31" s="107">
        <f t="shared" si="2"/>
        <v>2.68</v>
      </c>
      <c r="J31" s="108" t="s">
        <v>96</v>
      </c>
      <c r="K31" s="206">
        <f t="shared" si="5"/>
        <v>1692.7083333333333</v>
      </c>
      <c r="L31" s="207">
        <f t="shared" si="5"/>
        <v>442.70833333333331</v>
      </c>
      <c r="M31" s="208">
        <f t="shared" si="5"/>
        <v>3800</v>
      </c>
      <c r="N31" s="206">
        <f t="shared" si="5"/>
        <v>117.1875</v>
      </c>
      <c r="O31" s="206">
        <f t="shared" si="5"/>
        <v>4635.416666666667</v>
      </c>
      <c r="P31" s="206">
        <f t="shared" si="5"/>
        <v>3000</v>
      </c>
      <c r="Q31" s="208">
        <f t="shared" si="5"/>
        <v>1804.6875</v>
      </c>
      <c r="R31" s="206">
        <f t="shared" si="4"/>
        <v>15492.708333333332</v>
      </c>
      <c r="S31" s="209">
        <f>R31+'Egyéni 2014_1'!S31</f>
        <v>41119.084934574028</v>
      </c>
    </row>
    <row r="32" spans="1:19" ht="18.95" customHeight="1" x14ac:dyDescent="0.2">
      <c r="A32" s="200" t="s">
        <v>128</v>
      </c>
      <c r="B32" s="201">
        <v>4</v>
      </c>
      <c r="C32" s="210"/>
      <c r="D32" s="203">
        <v>72</v>
      </c>
      <c r="E32" s="204"/>
      <c r="F32" s="205">
        <f t="shared" si="1"/>
        <v>72</v>
      </c>
      <c r="G32" s="105">
        <v>2.68</v>
      </c>
      <c r="H32" s="106"/>
      <c r="I32" s="107">
        <f t="shared" si="2"/>
        <v>2.68</v>
      </c>
      <c r="J32" s="108" t="s">
        <v>97</v>
      </c>
      <c r="K32" s="206">
        <f t="shared" si="5"/>
        <v>1692.7083333333333</v>
      </c>
      <c r="L32" s="207">
        <f t="shared" si="5"/>
        <v>442.70833333333331</v>
      </c>
      <c r="M32" s="208">
        <f t="shared" si="5"/>
        <v>3800</v>
      </c>
      <c r="N32" s="206">
        <f t="shared" si="5"/>
        <v>117.1875</v>
      </c>
      <c r="O32" s="206">
        <f t="shared" si="5"/>
        <v>4635.416666666667</v>
      </c>
      <c r="P32" s="206">
        <f t="shared" si="5"/>
        <v>3000</v>
      </c>
      <c r="Q32" s="208">
        <f t="shared" si="5"/>
        <v>1804.6875</v>
      </c>
      <c r="R32" s="206">
        <f t="shared" si="4"/>
        <v>15492.708333333332</v>
      </c>
      <c r="S32" s="209">
        <f>R32+'Egyéni 2014_1'!S32</f>
        <v>41119.084934574028</v>
      </c>
    </row>
    <row r="33" spans="1:20" ht="18.95" customHeight="1" x14ac:dyDescent="0.2">
      <c r="A33" s="200" t="s">
        <v>129</v>
      </c>
      <c r="B33" s="201">
        <v>2</v>
      </c>
      <c r="C33" s="202"/>
      <c r="D33" s="203">
        <v>72</v>
      </c>
      <c r="E33" s="204"/>
      <c r="F33" s="205">
        <f t="shared" si="1"/>
        <v>72</v>
      </c>
      <c r="G33" s="105">
        <v>2.68</v>
      </c>
      <c r="H33" s="106"/>
      <c r="I33" s="107">
        <f t="shared" si="2"/>
        <v>2.68</v>
      </c>
      <c r="J33" s="108" t="s">
        <v>98</v>
      </c>
      <c r="K33" s="206">
        <f t="shared" si="5"/>
        <v>1692.7083333333333</v>
      </c>
      <c r="L33" s="207">
        <f t="shared" si="5"/>
        <v>442.70833333333331</v>
      </c>
      <c r="M33" s="208">
        <f t="shared" si="5"/>
        <v>3800</v>
      </c>
      <c r="N33" s="206">
        <f t="shared" si="5"/>
        <v>117.1875</v>
      </c>
      <c r="O33" s="206">
        <f t="shared" si="5"/>
        <v>4635.416666666667</v>
      </c>
      <c r="P33" s="206">
        <f t="shared" si="5"/>
        <v>3000</v>
      </c>
      <c r="Q33" s="208">
        <f t="shared" si="5"/>
        <v>1804.6875</v>
      </c>
      <c r="R33" s="206">
        <f t="shared" si="4"/>
        <v>15492.708333333332</v>
      </c>
      <c r="S33" s="209">
        <f>R33+'Egyéni 2014_1'!S33</f>
        <v>41119.084934574028</v>
      </c>
    </row>
    <row r="34" spans="1:20" ht="18.95" customHeight="1" x14ac:dyDescent="0.2">
      <c r="A34" s="200" t="s">
        <v>130</v>
      </c>
      <c r="B34" s="201">
        <v>4</v>
      </c>
      <c r="C34" s="210"/>
      <c r="D34" s="203">
        <v>72</v>
      </c>
      <c r="E34" s="204"/>
      <c r="F34" s="205">
        <f t="shared" si="1"/>
        <v>72</v>
      </c>
      <c r="G34" s="105">
        <v>2.68</v>
      </c>
      <c r="H34" s="106"/>
      <c r="I34" s="107">
        <f t="shared" si="2"/>
        <v>2.68</v>
      </c>
      <c r="J34" s="108" t="s">
        <v>99</v>
      </c>
      <c r="K34" s="206">
        <f t="shared" si="5"/>
        <v>1692.7083333333333</v>
      </c>
      <c r="L34" s="207">
        <f t="shared" si="5"/>
        <v>442.70833333333331</v>
      </c>
      <c r="M34" s="208">
        <f t="shared" si="5"/>
        <v>3800</v>
      </c>
      <c r="N34" s="206">
        <f t="shared" si="5"/>
        <v>117.1875</v>
      </c>
      <c r="O34" s="206">
        <f t="shared" si="5"/>
        <v>4635.416666666667</v>
      </c>
      <c r="P34" s="206">
        <f t="shared" si="5"/>
        <v>3000</v>
      </c>
      <c r="Q34" s="208">
        <f t="shared" si="5"/>
        <v>1804.6875</v>
      </c>
      <c r="R34" s="206">
        <f t="shared" si="4"/>
        <v>15492.708333333332</v>
      </c>
      <c r="S34" s="209">
        <f>R34+'Egyéni 2014_1'!S34</f>
        <v>41119.084934574028</v>
      </c>
      <c r="T34" s="38"/>
    </row>
    <row r="35" spans="1:20" ht="18.95" customHeight="1" x14ac:dyDescent="0.2">
      <c r="A35" s="200" t="s">
        <v>131</v>
      </c>
      <c r="B35" s="201">
        <v>0</v>
      </c>
      <c r="C35" s="210">
        <v>0</v>
      </c>
      <c r="D35" s="203">
        <v>53</v>
      </c>
      <c r="E35" s="204"/>
      <c r="F35" s="205">
        <f t="shared" si="1"/>
        <v>53</v>
      </c>
      <c r="G35" s="105">
        <v>1.95</v>
      </c>
      <c r="H35" s="106"/>
      <c r="I35" s="107">
        <f t="shared" si="2"/>
        <v>1.95</v>
      </c>
      <c r="J35" s="108" t="s">
        <v>100</v>
      </c>
      <c r="K35" s="206">
        <f t="shared" si="5"/>
        <v>1692.7083333333333</v>
      </c>
      <c r="L35" s="207">
        <f t="shared" si="5"/>
        <v>442.70833333333331</v>
      </c>
      <c r="M35" s="208">
        <f t="shared" si="5"/>
        <v>3800</v>
      </c>
      <c r="N35" s="206">
        <f t="shared" si="5"/>
        <v>117.1875</v>
      </c>
      <c r="O35" s="206">
        <f t="shared" si="5"/>
        <v>4635.416666666667</v>
      </c>
      <c r="P35" s="206">
        <f t="shared" si="5"/>
        <v>3000</v>
      </c>
      <c r="Q35" s="208">
        <f t="shared" si="5"/>
        <v>1804.6875</v>
      </c>
      <c r="R35" s="206">
        <f t="shared" si="4"/>
        <v>15492.708333333332</v>
      </c>
      <c r="S35" s="209">
        <f>R35+'Egyéni 2014_1'!S35</f>
        <v>18871.270874999995</v>
      </c>
    </row>
    <row r="36" spans="1:20" ht="18.95" customHeight="1" thickBot="1" x14ac:dyDescent="0.25">
      <c r="A36" s="211" t="s">
        <v>132</v>
      </c>
      <c r="B36" s="212">
        <v>0</v>
      </c>
      <c r="C36" s="213">
        <v>0</v>
      </c>
      <c r="D36" s="214">
        <v>53</v>
      </c>
      <c r="E36" s="215"/>
      <c r="F36" s="216">
        <f t="shared" si="1"/>
        <v>53</v>
      </c>
      <c r="G36" s="110">
        <v>1.95</v>
      </c>
      <c r="H36" s="111"/>
      <c r="I36" s="112">
        <f t="shared" si="2"/>
        <v>1.95</v>
      </c>
      <c r="J36" s="113" t="s">
        <v>100</v>
      </c>
      <c r="K36" s="217">
        <f t="shared" si="5"/>
        <v>1692.7083333333333</v>
      </c>
      <c r="L36" s="218">
        <f t="shared" si="5"/>
        <v>442.70833333333331</v>
      </c>
      <c r="M36" s="219">
        <f t="shared" si="5"/>
        <v>3800</v>
      </c>
      <c r="N36" s="217">
        <f t="shared" si="5"/>
        <v>117.1875</v>
      </c>
      <c r="O36" s="217">
        <f t="shared" si="5"/>
        <v>4635.416666666667</v>
      </c>
      <c r="P36" s="217">
        <f t="shared" si="5"/>
        <v>3000</v>
      </c>
      <c r="Q36" s="219">
        <f t="shared" si="5"/>
        <v>1804.6875</v>
      </c>
      <c r="R36" s="217">
        <f t="shared" si="4"/>
        <v>15492.708333333332</v>
      </c>
      <c r="S36" s="220">
        <f>R36+'Egyéni 2014_1'!S36</f>
        <v>18871.270874999995</v>
      </c>
    </row>
    <row r="37" spans="1:20" ht="18.95" customHeight="1" thickBot="1" x14ac:dyDescent="0.25">
      <c r="A37" s="221" t="s">
        <v>0</v>
      </c>
      <c r="B37" s="222">
        <f t="shared" ref="B37:I37" si="6">SUM(B5:B36)</f>
        <v>91</v>
      </c>
      <c r="C37" s="223">
        <f t="shared" si="6"/>
        <v>4</v>
      </c>
      <c r="D37" s="224">
        <f t="shared" si="6"/>
        <v>2524</v>
      </c>
      <c r="E37" s="224">
        <f t="shared" si="6"/>
        <v>166</v>
      </c>
      <c r="F37" s="224">
        <f t="shared" si="6"/>
        <v>2690</v>
      </c>
      <c r="G37" s="225">
        <f t="shared" si="6"/>
        <v>93.900000000000063</v>
      </c>
      <c r="H37" s="225">
        <f t="shared" si="6"/>
        <v>6.1000000000000005</v>
      </c>
      <c r="I37" s="226">
        <f t="shared" si="6"/>
        <v>100.00000000000006</v>
      </c>
      <c r="J37" s="227" t="s">
        <v>0</v>
      </c>
      <c r="K37" s="228">
        <f t="shared" ref="K37:S37" si="7">SUM(K5:K36)</f>
        <v>54166.666666666686</v>
      </c>
      <c r="L37" s="229">
        <f t="shared" si="7"/>
        <v>14166.666666666673</v>
      </c>
      <c r="M37" s="230">
        <f t="shared" si="7"/>
        <v>121600</v>
      </c>
      <c r="N37" s="228">
        <f t="shared" si="7"/>
        <v>3750</v>
      </c>
      <c r="O37" s="228">
        <f t="shared" si="7"/>
        <v>148333.33333333334</v>
      </c>
      <c r="P37" s="228">
        <f t="shared" si="7"/>
        <v>96000</v>
      </c>
      <c r="Q37" s="230">
        <f t="shared" si="7"/>
        <v>57750</v>
      </c>
      <c r="R37" s="228">
        <f t="shared" si="7"/>
        <v>495766.6666666664</v>
      </c>
      <c r="S37" s="231">
        <f t="shared" si="7"/>
        <v>1386654.916666667</v>
      </c>
    </row>
    <row r="38" spans="1:20" ht="13.5" thickTop="1" x14ac:dyDescent="0.2">
      <c r="D38" s="234"/>
      <c r="S38" s="236"/>
    </row>
    <row r="39" spans="1:20" x14ac:dyDescent="0.2">
      <c r="J39" s="37" t="s">
        <v>0</v>
      </c>
      <c r="K39" s="37"/>
      <c r="L39" s="37"/>
    </row>
    <row r="40" spans="1:20" x14ac:dyDescent="0.2">
      <c r="P40" s="235" t="s">
        <v>0</v>
      </c>
    </row>
    <row r="41" spans="1:20" x14ac:dyDescent="0.2">
      <c r="P41" s="235" t="s">
        <v>0</v>
      </c>
    </row>
  </sheetData>
  <printOptions horizontalCentered="1" verticalCentered="1"/>
  <pageMargins left="0.19685039370078741" right="0.19685039370078741" top="0.39370078740157483" bottom="0.19685039370078741" header="0" footer="0"/>
  <pageSetup paperSize="9" scale="72" orientation="landscape" r:id="rId1"/>
  <headerFooter alignWithMargins="0">
    <oddHeader>&amp;C    Névszerinti közös költség felosztás
1084 Budapest Sárkány u. 6-10. részére
2. oldal</oddHeader>
    <oddFooter>&amp;L&amp;D&amp;C&amp;14Érvényes:
TERV&amp;RNyáry ILdikó
közös képviselő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defaultGridColor="0" topLeftCell="A7" colorId="8" zoomScaleNormal="100" workbookViewId="0">
      <selection activeCell="M17" sqref="M17"/>
    </sheetView>
  </sheetViews>
  <sheetFormatPr defaultRowHeight="12.75" x14ac:dyDescent="0.2"/>
  <cols>
    <col min="1" max="1" width="4.7109375" style="62" bestFit="1" customWidth="1"/>
    <col min="2" max="2" width="25.7109375" style="1" customWidth="1"/>
    <col min="3" max="6" width="12.7109375" style="2" customWidth="1"/>
    <col min="7" max="7" width="12.7109375" style="1" customWidth="1"/>
  </cols>
  <sheetData>
    <row r="1" spans="1:18" ht="13.5" thickTop="1" x14ac:dyDescent="0.2">
      <c r="A1" s="54"/>
      <c r="B1" s="17" t="s">
        <v>22</v>
      </c>
      <c r="C1" s="13">
        <f>C3+C2</f>
        <v>2524</v>
      </c>
      <c r="D1" s="120"/>
      <c r="E1" s="16" t="s">
        <v>0</v>
      </c>
      <c r="F1" s="114"/>
    </row>
    <row r="2" spans="1:18" x14ac:dyDescent="0.2">
      <c r="A2" s="55"/>
      <c r="B2" s="18" t="s">
        <v>23</v>
      </c>
      <c r="C2" s="14">
        <v>2276</v>
      </c>
      <c r="D2" s="3"/>
      <c r="E2" s="3"/>
      <c r="F2" s="45"/>
    </row>
    <row r="3" spans="1:18" x14ac:dyDescent="0.2">
      <c r="A3" s="55"/>
      <c r="B3" s="18" t="s">
        <v>24</v>
      </c>
      <c r="C3" s="14">
        <v>248</v>
      </c>
      <c r="D3" s="3"/>
      <c r="E3" s="3"/>
      <c r="F3" s="45"/>
    </row>
    <row r="4" spans="1:18" ht="13.5" thickBot="1" x14ac:dyDescent="0.25">
      <c r="A4" s="55"/>
      <c r="B4" s="18" t="s">
        <v>1</v>
      </c>
      <c r="C4" s="15" t="s">
        <v>43</v>
      </c>
      <c r="D4" s="3"/>
      <c r="E4" s="3"/>
      <c r="F4" s="45"/>
    </row>
    <row r="5" spans="1:18" ht="14.25" thickTop="1" thickBot="1" x14ac:dyDescent="0.25">
      <c r="A5" s="55"/>
      <c r="B5" s="18" t="s">
        <v>52</v>
      </c>
      <c r="C5" s="14">
        <v>3</v>
      </c>
      <c r="D5" s="24" t="s">
        <v>28</v>
      </c>
      <c r="E5" s="115">
        <v>1651</v>
      </c>
      <c r="F5" s="116">
        <v>1</v>
      </c>
    </row>
    <row r="6" spans="1:18" ht="13.5" thickTop="1" x14ac:dyDescent="0.2">
      <c r="A6" s="55"/>
      <c r="B6" s="18" t="s">
        <v>2</v>
      </c>
      <c r="C6" s="15" t="s">
        <v>53</v>
      </c>
      <c r="D6" s="3"/>
      <c r="E6" s="12"/>
      <c r="F6" s="117" t="s">
        <v>53</v>
      </c>
    </row>
    <row r="7" spans="1:18" ht="13.5" thickBot="1" x14ac:dyDescent="0.25">
      <c r="A7" s="55"/>
      <c r="B7" s="18" t="s">
        <v>27</v>
      </c>
      <c r="C7" s="14">
        <v>3</v>
      </c>
      <c r="D7" s="3"/>
      <c r="E7" s="5" t="s">
        <v>0</v>
      </c>
      <c r="F7" s="118">
        <v>1</v>
      </c>
    </row>
    <row r="8" spans="1:18" ht="14.25" thickTop="1" thickBot="1" x14ac:dyDescent="0.25">
      <c r="A8" s="55"/>
      <c r="B8" s="19" t="s">
        <v>25</v>
      </c>
      <c r="C8" s="20" t="s">
        <v>26</v>
      </c>
      <c r="D8" s="3"/>
      <c r="E8" s="3"/>
      <c r="F8" s="45"/>
      <c r="G8" s="21"/>
      <c r="H8" s="21"/>
      <c r="I8" s="21"/>
      <c r="J8" s="21"/>
      <c r="K8" s="21"/>
      <c r="L8" s="21"/>
      <c r="M8" s="21"/>
      <c r="N8" s="22"/>
      <c r="O8" s="21"/>
      <c r="P8" s="21"/>
      <c r="Q8" s="21"/>
      <c r="R8" s="21"/>
    </row>
    <row r="9" spans="1:18" ht="13.5" thickBot="1" x14ac:dyDescent="0.25">
      <c r="A9" s="55"/>
      <c r="B9" s="4"/>
      <c r="C9" s="3"/>
      <c r="D9" s="3"/>
      <c r="E9" s="3"/>
      <c r="F9" s="45"/>
    </row>
    <row r="10" spans="1:18" s="6" customFormat="1" ht="19.5" customHeight="1" thickBot="1" x14ac:dyDescent="0.25">
      <c r="A10" s="56" t="s">
        <v>3</v>
      </c>
      <c r="B10" s="10" t="s">
        <v>4</v>
      </c>
      <c r="C10" s="11" t="s">
        <v>59</v>
      </c>
      <c r="D10" s="23" t="s">
        <v>150</v>
      </c>
      <c r="E10" s="10" t="s">
        <v>151</v>
      </c>
      <c r="F10" s="46" t="s">
        <v>152</v>
      </c>
    </row>
    <row r="11" spans="1:18" s="8" customFormat="1" ht="18" customHeight="1" x14ac:dyDescent="0.2">
      <c r="A11" s="57" t="s">
        <v>5</v>
      </c>
      <c r="B11" s="27" t="s">
        <v>29</v>
      </c>
      <c r="C11" s="29">
        <v>1278000</v>
      </c>
      <c r="D11" s="28">
        <v>1512281</v>
      </c>
      <c r="E11" s="29">
        <v>192000</v>
      </c>
      <c r="F11" s="47">
        <f t="shared" ref="F11:F29" si="0">E11/12</f>
        <v>16000</v>
      </c>
    </row>
    <row r="12" spans="1:18" s="8" customFormat="1" ht="18" customHeight="1" x14ac:dyDescent="0.2">
      <c r="A12" s="58" t="s">
        <v>6</v>
      </c>
      <c r="B12" s="41" t="s">
        <v>66</v>
      </c>
      <c r="C12" s="42">
        <v>22000</v>
      </c>
      <c r="D12" s="43"/>
      <c r="E12" s="42">
        <v>22000</v>
      </c>
      <c r="F12" s="48">
        <f t="shared" si="0"/>
        <v>1833.3333333333333</v>
      </c>
    </row>
    <row r="13" spans="1:18" s="8" customFormat="1" ht="18" customHeight="1" x14ac:dyDescent="0.2">
      <c r="A13" s="58" t="s">
        <v>7</v>
      </c>
      <c r="B13" s="31" t="s">
        <v>62</v>
      </c>
      <c r="C13" s="32">
        <v>1100000</v>
      </c>
      <c r="D13" s="30">
        <v>1046428</v>
      </c>
      <c r="E13" s="32">
        <v>1100000</v>
      </c>
      <c r="F13" s="49">
        <f t="shared" si="0"/>
        <v>91666.666666666672</v>
      </c>
    </row>
    <row r="14" spans="1:18" s="8" customFormat="1" ht="18" customHeight="1" x14ac:dyDescent="0.2">
      <c r="A14" s="58" t="s">
        <v>8</v>
      </c>
      <c r="B14" s="31" t="s">
        <v>30</v>
      </c>
      <c r="C14" s="30">
        <v>45000</v>
      </c>
      <c r="D14" s="30"/>
      <c r="E14" s="30">
        <v>45000</v>
      </c>
      <c r="F14" s="49">
        <f t="shared" si="0"/>
        <v>3750</v>
      </c>
    </row>
    <row r="15" spans="1:18" s="8" customFormat="1" ht="18" customHeight="1" x14ac:dyDescent="0.2">
      <c r="A15" s="58" t="s">
        <v>9</v>
      </c>
      <c r="B15" s="31" t="s">
        <v>61</v>
      </c>
      <c r="C15" s="32">
        <v>856660</v>
      </c>
      <c r="D15" s="30">
        <v>843849</v>
      </c>
      <c r="E15" s="32">
        <f>(C5*C7*C8*E5+E5*C8)*12</f>
        <v>860831.39999999991</v>
      </c>
      <c r="F15" s="49">
        <f t="shared" si="0"/>
        <v>71735.95</v>
      </c>
    </row>
    <row r="16" spans="1:18" s="8" customFormat="1" ht="18" customHeight="1" x14ac:dyDescent="0.2">
      <c r="A16" s="58" t="s">
        <v>31</v>
      </c>
      <c r="B16" s="31" t="s">
        <v>170</v>
      </c>
      <c r="C16" s="32">
        <v>9518800</v>
      </c>
      <c r="D16" s="30">
        <v>7325448</v>
      </c>
      <c r="E16" s="32">
        <v>5768000</v>
      </c>
      <c r="F16" s="49">
        <f t="shared" si="0"/>
        <v>480666.66666666669</v>
      </c>
    </row>
    <row r="17" spans="1:6" s="8" customFormat="1" ht="18" customHeight="1" x14ac:dyDescent="0.2">
      <c r="A17" s="58" t="s">
        <v>32</v>
      </c>
      <c r="B17" s="31" t="s">
        <v>171</v>
      </c>
      <c r="C17" s="32"/>
      <c r="D17" s="30"/>
      <c r="E17" s="32">
        <v>1575600</v>
      </c>
      <c r="F17" s="49">
        <f t="shared" si="0"/>
        <v>131300</v>
      </c>
    </row>
    <row r="18" spans="1:6" s="8" customFormat="1" ht="18" customHeight="1" x14ac:dyDescent="0.2">
      <c r="A18" s="58" t="s">
        <v>33</v>
      </c>
      <c r="B18" s="31" t="s">
        <v>162</v>
      </c>
      <c r="C18" s="32">
        <v>400000</v>
      </c>
      <c r="D18" s="30">
        <v>162074</v>
      </c>
      <c r="E18" s="32">
        <v>400000</v>
      </c>
      <c r="F18" s="49">
        <f t="shared" si="0"/>
        <v>33333.333333333336</v>
      </c>
    </row>
    <row r="19" spans="1:6" s="8" customFormat="1" ht="18" customHeight="1" x14ac:dyDescent="0.2">
      <c r="A19" s="58" t="s">
        <v>10</v>
      </c>
      <c r="B19" s="31" t="s">
        <v>161</v>
      </c>
      <c r="C19" s="32"/>
      <c r="D19" s="30">
        <v>13681199</v>
      </c>
      <c r="E19" s="32"/>
      <c r="F19" s="49">
        <f t="shared" si="0"/>
        <v>0</v>
      </c>
    </row>
    <row r="20" spans="1:6" s="8" customFormat="1" ht="18" customHeight="1" x14ac:dyDescent="0.2">
      <c r="A20" s="58" t="s">
        <v>11</v>
      </c>
      <c r="B20" s="165" t="s">
        <v>166</v>
      </c>
      <c r="C20" s="166"/>
      <c r="D20" s="167">
        <v>91152</v>
      </c>
      <c r="E20" s="166">
        <v>73152</v>
      </c>
      <c r="F20" s="49">
        <f t="shared" si="0"/>
        <v>6096</v>
      </c>
    </row>
    <row r="21" spans="1:6" s="8" customFormat="1" ht="18" customHeight="1" x14ac:dyDescent="0.2">
      <c r="A21" s="58" t="s">
        <v>12</v>
      </c>
      <c r="B21" s="31" t="s">
        <v>159</v>
      </c>
      <c r="C21" s="32">
        <v>50000</v>
      </c>
      <c r="D21" s="30">
        <v>51155</v>
      </c>
      <c r="E21" s="32">
        <v>55000</v>
      </c>
      <c r="F21" s="49">
        <f t="shared" si="0"/>
        <v>4583.333333333333</v>
      </c>
    </row>
    <row r="22" spans="1:6" s="8" customFormat="1" ht="18" customHeight="1" x14ac:dyDescent="0.2">
      <c r="A22" s="58" t="s">
        <v>13</v>
      </c>
      <c r="B22" s="31" t="s">
        <v>167</v>
      </c>
      <c r="C22" s="32">
        <v>150000</v>
      </c>
      <c r="D22" s="30">
        <v>123070</v>
      </c>
      <c r="E22" s="32">
        <v>150000</v>
      </c>
      <c r="F22" s="49">
        <f t="shared" si="0"/>
        <v>12500</v>
      </c>
    </row>
    <row r="23" spans="1:6" s="8" customFormat="1" ht="18" customHeight="1" x14ac:dyDescent="0.2">
      <c r="A23" s="58" t="s">
        <v>14</v>
      </c>
      <c r="B23" s="31" t="s">
        <v>160</v>
      </c>
      <c r="C23" s="32">
        <v>400000</v>
      </c>
      <c r="D23" s="30">
        <v>205740</v>
      </c>
      <c r="E23" s="32">
        <v>400000</v>
      </c>
      <c r="F23" s="49">
        <f t="shared" si="0"/>
        <v>33333.333333333336</v>
      </c>
    </row>
    <row r="24" spans="1:6" s="8" customFormat="1" ht="18" customHeight="1" x14ac:dyDescent="0.2">
      <c r="A24" s="58" t="s">
        <v>15</v>
      </c>
      <c r="B24" s="31" t="s">
        <v>51</v>
      </c>
      <c r="C24" s="30">
        <v>1700000</v>
      </c>
      <c r="D24" s="30">
        <v>1554861</v>
      </c>
      <c r="E24" s="30">
        <v>1700000</v>
      </c>
      <c r="F24" s="49">
        <f t="shared" si="0"/>
        <v>141666.66666666666</v>
      </c>
    </row>
    <row r="25" spans="1:6" s="8" customFormat="1" ht="18" customHeight="1" x14ac:dyDescent="0.2">
      <c r="A25" s="58" t="s">
        <v>16</v>
      </c>
      <c r="B25" s="31" t="s">
        <v>60</v>
      </c>
      <c r="C25" s="32">
        <v>80000</v>
      </c>
      <c r="D25" s="30">
        <v>3605</v>
      </c>
      <c r="E25" s="32">
        <v>80000</v>
      </c>
      <c r="F25" s="49">
        <f t="shared" si="0"/>
        <v>6666.666666666667</v>
      </c>
    </row>
    <row r="26" spans="1:6" s="8" customFormat="1" ht="18" customHeight="1" x14ac:dyDescent="0.2">
      <c r="A26" s="58" t="s">
        <v>17</v>
      </c>
      <c r="B26" s="31" t="s">
        <v>157</v>
      </c>
      <c r="C26" s="32">
        <v>750000</v>
      </c>
      <c r="D26" s="30">
        <v>624376</v>
      </c>
      <c r="E26" s="32">
        <v>750000</v>
      </c>
      <c r="F26" s="49">
        <f t="shared" si="0"/>
        <v>62500</v>
      </c>
    </row>
    <row r="27" spans="1:6" s="8" customFormat="1" ht="18" customHeight="1" x14ac:dyDescent="0.2">
      <c r="A27" s="58" t="s">
        <v>19</v>
      </c>
      <c r="B27" s="31" t="s">
        <v>18</v>
      </c>
      <c r="C27" s="32">
        <v>160000</v>
      </c>
      <c r="D27" s="30">
        <v>146994</v>
      </c>
      <c r="E27" s="32">
        <v>160000</v>
      </c>
      <c r="F27" s="49">
        <f t="shared" si="0"/>
        <v>13333.333333333334</v>
      </c>
    </row>
    <row r="28" spans="1:6" s="8" customFormat="1" ht="18" customHeight="1" x14ac:dyDescent="0.2">
      <c r="A28" s="58" t="s">
        <v>20</v>
      </c>
      <c r="B28" s="165" t="s">
        <v>156</v>
      </c>
      <c r="C28" s="166"/>
      <c r="D28" s="167">
        <v>60000</v>
      </c>
      <c r="E28" s="166"/>
      <c r="F28" s="168">
        <f t="shared" si="0"/>
        <v>0</v>
      </c>
    </row>
    <row r="29" spans="1:6" s="8" customFormat="1" ht="18" customHeight="1" x14ac:dyDescent="0.2">
      <c r="A29" s="58" t="s">
        <v>34</v>
      </c>
      <c r="B29" s="165" t="s">
        <v>158</v>
      </c>
      <c r="C29" s="166"/>
      <c r="D29" s="167">
        <v>57052</v>
      </c>
      <c r="E29" s="166">
        <v>480000</v>
      </c>
      <c r="F29" s="168">
        <f t="shared" si="0"/>
        <v>40000</v>
      </c>
    </row>
    <row r="30" spans="1:6" s="8" customFormat="1" ht="18" customHeight="1" x14ac:dyDescent="0.2">
      <c r="A30" s="58" t="s">
        <v>36</v>
      </c>
      <c r="B30" s="31" t="s">
        <v>148</v>
      </c>
      <c r="C30" s="32">
        <v>1459200</v>
      </c>
      <c r="D30" s="30"/>
      <c r="E30" s="32">
        <v>1459200</v>
      </c>
      <c r="F30" s="49">
        <f>E30/12</f>
        <v>121600</v>
      </c>
    </row>
    <row r="31" spans="1:6" s="8" customFormat="1" ht="18" customHeight="1" x14ac:dyDescent="0.2">
      <c r="A31" s="58" t="s">
        <v>37</v>
      </c>
      <c r="B31" s="31" t="s">
        <v>63</v>
      </c>
      <c r="C31" s="32"/>
      <c r="D31" s="30">
        <v>101250</v>
      </c>
      <c r="E31" s="32"/>
      <c r="F31" s="49">
        <f t="shared" ref="F31:F42" si="1">E31/12</f>
        <v>0</v>
      </c>
    </row>
    <row r="32" spans="1:6" s="8" customFormat="1" ht="18" customHeight="1" x14ac:dyDescent="0.2">
      <c r="A32" s="58"/>
      <c r="B32" s="36" t="s">
        <v>44</v>
      </c>
      <c r="C32" s="30"/>
      <c r="D32" s="30"/>
      <c r="E32" s="32"/>
      <c r="F32" s="49">
        <f t="shared" si="1"/>
        <v>0</v>
      </c>
    </row>
    <row r="33" spans="1:14" s="8" customFormat="1" ht="18" customHeight="1" x14ac:dyDescent="0.2">
      <c r="A33" s="59"/>
      <c r="B33" s="31" t="s">
        <v>45</v>
      </c>
      <c r="C33" s="32"/>
      <c r="D33" s="30">
        <v>72727</v>
      </c>
      <c r="E33" s="32"/>
      <c r="F33" s="49">
        <f t="shared" si="1"/>
        <v>0</v>
      </c>
    </row>
    <row r="34" spans="1:14" s="8" customFormat="1" ht="18" customHeight="1" x14ac:dyDescent="0.2">
      <c r="A34" s="59"/>
      <c r="B34" s="31" t="s">
        <v>46</v>
      </c>
      <c r="C34" s="32"/>
      <c r="D34" s="30">
        <v>51453</v>
      </c>
      <c r="E34" s="32"/>
      <c r="F34" s="49">
        <f t="shared" si="1"/>
        <v>0</v>
      </c>
    </row>
    <row r="35" spans="1:14" s="8" customFormat="1" ht="18" customHeight="1" x14ac:dyDescent="0.2">
      <c r="A35" s="59"/>
      <c r="B35" s="31" t="s">
        <v>47</v>
      </c>
      <c r="C35" s="32"/>
      <c r="D35" s="30">
        <v>361633</v>
      </c>
      <c r="E35" s="32"/>
      <c r="F35" s="49">
        <f t="shared" si="1"/>
        <v>0</v>
      </c>
    </row>
    <row r="36" spans="1:14" s="8" customFormat="1" ht="18" customHeight="1" x14ac:dyDescent="0.2">
      <c r="A36" s="59"/>
      <c r="B36" s="31" t="s">
        <v>50</v>
      </c>
      <c r="C36" s="32"/>
      <c r="D36" s="30">
        <v>412979</v>
      </c>
      <c r="E36" s="32"/>
      <c r="F36" s="49">
        <f t="shared" si="1"/>
        <v>0</v>
      </c>
    </row>
    <row r="37" spans="1:14" s="8" customFormat="1" ht="18" customHeight="1" x14ac:dyDescent="0.2">
      <c r="A37" s="59" t="s">
        <v>38</v>
      </c>
      <c r="B37" s="31" t="s">
        <v>64</v>
      </c>
      <c r="C37" s="32">
        <v>481200</v>
      </c>
      <c r="D37" s="30"/>
      <c r="E37" s="32">
        <v>481200</v>
      </c>
      <c r="F37" s="49">
        <f t="shared" si="1"/>
        <v>40100</v>
      </c>
    </row>
    <row r="38" spans="1:14" s="8" customFormat="1" ht="18" customHeight="1" x14ac:dyDescent="0.2">
      <c r="A38" s="59" t="s">
        <v>39</v>
      </c>
      <c r="B38" s="31" t="s">
        <v>169</v>
      </c>
      <c r="C38" s="32"/>
      <c r="D38" s="30">
        <v>31750</v>
      </c>
      <c r="E38" s="32"/>
      <c r="F38" s="49"/>
    </row>
    <row r="39" spans="1:14" s="8" customFormat="1" ht="18" customHeight="1" x14ac:dyDescent="0.2">
      <c r="A39" s="59" t="s">
        <v>40</v>
      </c>
      <c r="B39" s="31" t="s">
        <v>172</v>
      </c>
      <c r="C39" s="32"/>
      <c r="D39" s="30">
        <v>104140</v>
      </c>
      <c r="E39" s="32"/>
      <c r="F39" s="49">
        <f t="shared" si="1"/>
        <v>0</v>
      </c>
    </row>
    <row r="40" spans="1:14" s="8" customFormat="1" ht="18" customHeight="1" x14ac:dyDescent="0.2">
      <c r="A40" s="59" t="s">
        <v>163</v>
      </c>
      <c r="B40" s="31" t="s">
        <v>58</v>
      </c>
      <c r="C40" s="32">
        <v>1152000</v>
      </c>
      <c r="D40" s="30"/>
      <c r="E40" s="32">
        <v>1152000</v>
      </c>
      <c r="F40" s="49">
        <f t="shared" si="1"/>
        <v>96000</v>
      </c>
    </row>
    <row r="41" spans="1:14" s="8" customFormat="1" ht="18" customHeight="1" x14ac:dyDescent="0.2">
      <c r="A41" s="59" t="s">
        <v>164</v>
      </c>
      <c r="B41" s="31" t="s">
        <v>21</v>
      </c>
      <c r="C41" s="32"/>
      <c r="D41" s="30">
        <v>51324</v>
      </c>
      <c r="E41" s="32">
        <v>6000</v>
      </c>
      <c r="F41" s="49">
        <f t="shared" si="1"/>
        <v>500</v>
      </c>
    </row>
    <row r="42" spans="1:14" s="7" customFormat="1" ht="18" customHeight="1" thickBot="1" x14ac:dyDescent="0.25">
      <c r="A42" s="59" t="s">
        <v>165</v>
      </c>
      <c r="B42" s="33" t="s">
        <v>155</v>
      </c>
      <c r="C42" s="35">
        <v>660000</v>
      </c>
      <c r="D42" s="34">
        <v>589810</v>
      </c>
      <c r="E42" s="35">
        <v>693000</v>
      </c>
      <c r="F42" s="50">
        <f t="shared" si="1"/>
        <v>57750</v>
      </c>
    </row>
    <row r="43" spans="1:14" s="8" customFormat="1" ht="18" customHeight="1" thickBot="1" x14ac:dyDescent="0.25">
      <c r="A43" s="60"/>
      <c r="B43" s="25" t="s">
        <v>54</v>
      </c>
      <c r="C43" s="26">
        <f>SUM(C11:C42)</f>
        <v>20262860</v>
      </c>
      <c r="D43" s="26">
        <f>SUM(D11:D42)</f>
        <v>29266350</v>
      </c>
      <c r="E43" s="26">
        <f>SUM(E11:E42)</f>
        <v>17602983.399999999</v>
      </c>
      <c r="F43" s="51">
        <f>SUM(F11:F42)</f>
        <v>1466915.2833333334</v>
      </c>
      <c r="G43" s="9" t="s">
        <v>0</v>
      </c>
    </row>
    <row r="44" spans="1:14" s="8" customFormat="1" ht="18" customHeight="1" thickBot="1" x14ac:dyDescent="0.25">
      <c r="A44" s="61"/>
      <c r="B44" s="39"/>
      <c r="C44" s="40"/>
      <c r="D44" s="40"/>
      <c r="E44" s="44"/>
      <c r="F44" s="53"/>
      <c r="G44" s="9"/>
    </row>
    <row r="45" spans="1:14" s="8" customFormat="1" ht="18" customHeight="1" thickBot="1" x14ac:dyDescent="0.25">
      <c r="A45" s="63"/>
      <c r="B45" s="65" t="s">
        <v>149</v>
      </c>
      <c r="C45" s="274" t="s">
        <v>67</v>
      </c>
      <c r="D45" s="275"/>
      <c r="E45" s="52"/>
      <c r="F45" s="64"/>
      <c r="G45" s="9"/>
    </row>
    <row r="46" spans="1:14" ht="13.5" thickTop="1" x14ac:dyDescent="0.2">
      <c r="F46" s="2" t="s">
        <v>0</v>
      </c>
    </row>
    <row r="47" spans="1:14" x14ac:dyDescent="0.2">
      <c r="B47" s="1" t="s">
        <v>0</v>
      </c>
      <c r="N47" s="8"/>
    </row>
    <row r="48" spans="1:14" x14ac:dyDescent="0.2">
      <c r="N48" s="8"/>
    </row>
    <row r="49" spans="7:14" x14ac:dyDescent="0.2">
      <c r="N49" s="8"/>
    </row>
    <row r="50" spans="7:14" x14ac:dyDescent="0.2">
      <c r="N50" s="8"/>
    </row>
    <row r="51" spans="7:14" x14ac:dyDescent="0.2">
      <c r="N51" s="22"/>
    </row>
    <row r="52" spans="7:14" x14ac:dyDescent="0.2">
      <c r="G52" s="1" t="s">
        <v>0</v>
      </c>
    </row>
  </sheetData>
  <mergeCells count="1">
    <mergeCell ref="C45:D45"/>
  </mergeCells>
  <printOptions horizontalCentered="1" verticalCentered="1"/>
  <pageMargins left="0.19685039370078741" right="0.19685039370078741" top="0.59055118110236227" bottom="0.39370078740157483" header="0" footer="0"/>
  <pageSetup paperSize="9" scale="95" orientation="portrait" r:id="rId1"/>
  <headerFooter alignWithMargins="0">
    <oddHeader>&amp;C&amp;14Költségvetés&amp;10
Készült az 1089 Budapest Sárkány u. 6-10. sz. Társasház
tervezett kiadásairól és a közösköltség megállapításáról
2013. évre</oddHeader>
    <oddFooter>&amp;L&amp;D&amp;RKészítette:
Nyáry Ildikó
közös képviselő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4</vt:i4>
      </vt:variant>
      <vt:variant>
        <vt:lpstr>Névvel ellátott tartományok</vt:lpstr>
      </vt:variant>
      <vt:variant>
        <vt:i4>4</vt:i4>
      </vt:variant>
    </vt:vector>
  </HeadingPairs>
  <TitlesOfParts>
    <vt:vector size="8" baseType="lpstr">
      <vt:lpstr>2014.kiadás terv</vt:lpstr>
      <vt:lpstr>Egyéni 2014_1</vt:lpstr>
      <vt:lpstr>Egyéni 2014_2</vt:lpstr>
      <vt:lpstr>2013.kiadás terv</vt:lpstr>
      <vt:lpstr>'2013.kiadás terv'!Nyomtatási_terület</vt:lpstr>
      <vt:lpstr>'2014.kiadás terv'!Nyomtatási_terület</vt:lpstr>
      <vt:lpstr>'Egyéni 2014_1'!Nyomtatási_terület</vt:lpstr>
      <vt:lpstr>'Egyéni 2014_2'!Nyomtatási_terület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Nyáry</dc:creator>
  <cp:lastModifiedBy>Udvari</cp:lastModifiedBy>
  <cp:lastPrinted>2014-04-24T11:32:08Z</cp:lastPrinted>
  <dcterms:created xsi:type="dcterms:W3CDTF">2009-11-28T20:06:07Z</dcterms:created>
  <dcterms:modified xsi:type="dcterms:W3CDTF">2014-04-24T12:28:20Z</dcterms:modified>
</cp:coreProperties>
</file>