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astaa\SMART projektas GTC Dropbox\Asta Audzijonyte (Gamtos Tyrimu Centras)\IcesPices\YPR\papers\"/>
    </mc:Choice>
  </mc:AlternateContent>
  <xr:revisionPtr revIDLastSave="0" documentId="13_ncr:1_{6DFA8B40-0B2F-44E8-AFCD-76AA7A05185E}" xr6:coauthVersionLast="47" xr6:coauthVersionMax="47" xr10:uidLastSave="{00000000-0000-0000-0000-000000000000}"/>
  <bookViews>
    <workbookView xWindow="-96" yWindow="-96" windowWidth="23232" windowHeight="12552" xr2:uid="{00000000-000D-0000-FFFF-FFFF00000000}"/>
  </bookViews>
  <sheets>
    <sheet name="Table 1_afterGislason" sheetId="1" r:id="rId1"/>
    <sheet name="someEstima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5" i="1"/>
  <c r="S29" i="1" l="1"/>
  <c r="R29" i="1"/>
  <c r="S5" i="1"/>
  <c r="R5" i="1"/>
  <c r="B21" i="2" l="1"/>
  <c r="D21" i="2" s="1"/>
  <c r="E21" i="2" s="1"/>
  <c r="B20" i="2"/>
  <c r="D20" i="2" s="1"/>
  <c r="E20" i="2" s="1"/>
  <c r="B14" i="2"/>
  <c r="D14" i="2" s="1"/>
  <c r="E14" i="2" s="1"/>
  <c r="B13" i="2"/>
  <c r="D5" i="2"/>
  <c r="E5" i="2" s="1"/>
  <c r="B6" i="2"/>
  <c r="D6" i="2" s="1"/>
  <c r="E6" i="2" s="1"/>
  <c r="B7" i="2"/>
  <c r="B5" i="2"/>
  <c r="C7" i="2"/>
  <c r="C6" i="2"/>
  <c r="C5" i="2"/>
  <c r="D13" i="2" l="1"/>
  <c r="E13" i="2" s="1"/>
  <c r="D7" i="2"/>
  <c r="E7" i="2" s="1"/>
  <c r="Y6" i="1" l="1"/>
  <c r="Z6" i="1" s="1"/>
  <c r="Y7" i="1"/>
  <c r="Z7" i="1" s="1"/>
  <c r="Y8" i="1"/>
  <c r="Z8" i="1" s="1"/>
  <c r="Y9" i="1"/>
  <c r="Z9" i="1" s="1"/>
  <c r="Y10" i="1"/>
  <c r="Z10" i="1" s="1"/>
  <c r="Y11" i="1"/>
  <c r="Z11" i="1" s="1"/>
  <c r="Y12" i="1"/>
  <c r="Z12" i="1" s="1"/>
  <c r="Y13" i="1"/>
  <c r="Z13" i="1" s="1"/>
  <c r="Y14" i="1"/>
  <c r="Z14" i="1" s="1"/>
  <c r="Y15" i="1"/>
  <c r="Z15" i="1" s="1"/>
  <c r="Y16" i="1"/>
  <c r="Z16" i="1" s="1"/>
  <c r="Y17" i="1"/>
  <c r="Z17" i="1" s="1"/>
  <c r="Y18" i="1"/>
  <c r="Z18" i="1" s="1"/>
  <c r="Y19" i="1"/>
  <c r="Z19" i="1" s="1"/>
  <c r="Y20" i="1"/>
  <c r="Z20" i="1" s="1"/>
  <c r="Y21" i="1"/>
  <c r="Z21" i="1" s="1"/>
  <c r="Y22" i="1"/>
  <c r="Z22" i="1" s="1"/>
  <c r="Y23" i="1"/>
  <c r="Z23" i="1" s="1"/>
  <c r="Y24" i="1"/>
  <c r="Z24" i="1" s="1"/>
  <c r="Y25" i="1"/>
  <c r="Z25" i="1" s="1"/>
  <c r="Y26" i="1"/>
  <c r="Z26" i="1" s="1"/>
  <c r="Y27" i="1"/>
  <c r="Z27" i="1" s="1"/>
  <c r="Y28" i="1"/>
  <c r="Z28" i="1" s="1"/>
  <c r="Y29" i="1"/>
  <c r="Z29" i="1" s="1"/>
  <c r="Y30" i="1"/>
  <c r="Z30" i="1" s="1"/>
  <c r="Y31" i="1"/>
  <c r="Z31" i="1" s="1"/>
  <c r="Y32" i="1"/>
  <c r="Z32" i="1" s="1"/>
  <c r="Y33" i="1"/>
  <c r="Z33" i="1" s="1"/>
  <c r="Y34" i="1"/>
  <c r="Z34" i="1" s="1"/>
  <c r="Y35" i="1"/>
  <c r="Z35" i="1" s="1"/>
  <c r="Y36" i="1"/>
  <c r="Z36" i="1" s="1"/>
  <c r="Y37" i="1"/>
  <c r="Z37" i="1" s="1"/>
  <c r="Y38" i="1"/>
  <c r="Z38" i="1" s="1"/>
  <c r="Y39" i="1"/>
  <c r="Z39" i="1" s="1"/>
  <c r="Y40" i="1"/>
  <c r="Z40" i="1" s="1"/>
  <c r="Y41" i="1"/>
  <c r="Z41" i="1" s="1"/>
  <c r="Y42" i="1"/>
  <c r="Z42" i="1" s="1"/>
  <c r="Y43" i="1"/>
  <c r="Z43" i="1" s="1"/>
  <c r="Y44" i="1"/>
  <c r="Z44" i="1" s="1"/>
  <c r="Y45" i="1"/>
  <c r="Z45" i="1" s="1"/>
  <c r="Y46" i="1"/>
  <c r="Z46" i="1" s="1"/>
  <c r="Y47" i="1"/>
  <c r="Z47" i="1" s="1"/>
  <c r="Y48" i="1"/>
  <c r="Z48" i="1" s="1"/>
  <c r="Y49" i="1"/>
  <c r="Z49" i="1" s="1"/>
  <c r="Y50" i="1"/>
  <c r="Z50" i="1" s="1"/>
  <c r="Y51" i="1"/>
  <c r="Z51" i="1" s="1"/>
  <c r="Y52" i="1"/>
  <c r="Z52" i="1" s="1"/>
  <c r="Y53" i="1"/>
  <c r="Z53" i="1" s="1"/>
  <c r="Y54" i="1"/>
  <c r="Z54" i="1" s="1"/>
  <c r="Y55" i="1"/>
  <c r="Z55" i="1" s="1"/>
  <c r="Y56" i="1"/>
  <c r="Z56" i="1" s="1"/>
  <c r="Y57" i="1"/>
  <c r="Z57" i="1" s="1"/>
  <c r="Y58" i="1"/>
  <c r="Z58" i="1" s="1"/>
  <c r="Y59" i="1"/>
  <c r="Z59" i="1" s="1"/>
  <c r="Y60" i="1"/>
  <c r="Z60" i="1" s="1"/>
  <c r="Y61" i="1"/>
  <c r="Z61" i="1" s="1"/>
  <c r="Y62" i="1"/>
  <c r="Z62" i="1" s="1"/>
  <c r="Y63" i="1"/>
  <c r="Z63" i="1" s="1"/>
  <c r="Y64" i="1"/>
  <c r="Z64" i="1" s="1"/>
  <c r="Y65" i="1"/>
  <c r="Z65" i="1" s="1"/>
  <c r="Y66" i="1"/>
  <c r="Z66" i="1" s="1"/>
  <c r="Y67" i="1"/>
  <c r="Z67" i="1" s="1"/>
  <c r="Y68" i="1"/>
  <c r="Z68" i="1" s="1"/>
  <c r="Y69" i="1"/>
  <c r="Z69" i="1" s="1"/>
  <c r="Y70" i="1"/>
  <c r="Z70" i="1" s="1"/>
  <c r="Y71" i="1"/>
  <c r="Z71" i="1" s="1"/>
  <c r="Y72" i="1"/>
  <c r="Z72" i="1" s="1"/>
  <c r="Y73" i="1"/>
  <c r="Z73" i="1" s="1"/>
  <c r="Y74" i="1"/>
  <c r="Z74" i="1" s="1"/>
  <c r="Y75" i="1"/>
  <c r="Z75" i="1" s="1"/>
  <c r="Y76" i="1"/>
  <c r="Z76" i="1" s="1"/>
  <c r="Y77" i="1"/>
  <c r="Z77" i="1" s="1"/>
  <c r="Y78" i="1"/>
  <c r="Z78" i="1" s="1"/>
  <c r="Y79" i="1"/>
  <c r="Z79" i="1" s="1"/>
  <c r="Y80" i="1"/>
  <c r="Z80" i="1" s="1"/>
  <c r="Y81" i="1"/>
  <c r="Z81" i="1" s="1"/>
  <c r="Y82" i="1"/>
  <c r="Z82" i="1" s="1"/>
  <c r="Y83" i="1"/>
  <c r="Z83" i="1" s="1"/>
  <c r="Y84" i="1"/>
  <c r="Z84" i="1" s="1"/>
  <c r="Y85" i="1"/>
  <c r="Z85" i="1" s="1"/>
  <c r="Y86" i="1"/>
  <c r="Z86" i="1" s="1"/>
  <c r="Y87" i="1"/>
  <c r="Z87" i="1" s="1"/>
  <c r="Y88" i="1"/>
  <c r="Z88" i="1" s="1"/>
  <c r="Y89" i="1"/>
  <c r="Z89" i="1" s="1"/>
  <c r="Y90" i="1"/>
  <c r="Z90" i="1" s="1"/>
  <c r="Y91" i="1"/>
  <c r="Z91" i="1" s="1"/>
  <c r="Y92" i="1"/>
  <c r="Z92" i="1" s="1"/>
  <c r="Y93" i="1"/>
  <c r="Z93" i="1" s="1"/>
  <c r="Y94" i="1"/>
  <c r="Z94" i="1" s="1"/>
  <c r="Y95" i="1"/>
  <c r="Z95" i="1" s="1"/>
  <c r="Y96" i="1"/>
  <c r="Z96" i="1" s="1"/>
  <c r="Y97" i="1"/>
  <c r="Z97" i="1" s="1"/>
  <c r="Y98" i="1"/>
  <c r="Z98" i="1" s="1"/>
  <c r="Y99" i="1"/>
  <c r="Z99" i="1" s="1"/>
  <c r="Y100" i="1"/>
  <c r="Z100" i="1" s="1"/>
  <c r="Y101" i="1"/>
  <c r="Z101" i="1" s="1"/>
  <c r="Y102" i="1"/>
  <c r="Z102" i="1" s="1"/>
  <c r="Y103" i="1"/>
  <c r="Z103" i="1" s="1"/>
  <c r="Y104" i="1"/>
  <c r="Z104" i="1" s="1"/>
  <c r="Y105" i="1"/>
  <c r="Z105" i="1" s="1"/>
  <c r="Y106" i="1"/>
  <c r="Z106" i="1" s="1"/>
  <c r="Y107" i="1"/>
  <c r="Z107" i="1" s="1"/>
  <c r="Y108" i="1"/>
  <c r="Z108" i="1" s="1"/>
  <c r="Y109" i="1"/>
  <c r="Z109" i="1" s="1"/>
  <c r="Y110" i="1"/>
  <c r="Z110" i="1" s="1"/>
  <c r="Y111" i="1"/>
  <c r="Z111" i="1" s="1"/>
  <c r="Y112" i="1"/>
  <c r="Z112" i="1" s="1"/>
  <c r="Y113" i="1"/>
  <c r="Z113" i="1" s="1"/>
  <c r="Y114" i="1"/>
  <c r="Z114" i="1" s="1"/>
  <c r="Y115" i="1"/>
  <c r="Z115" i="1" s="1"/>
  <c r="Y116" i="1"/>
  <c r="Z116" i="1" s="1"/>
  <c r="Y117" i="1"/>
  <c r="Z117" i="1" s="1"/>
  <c r="Y118" i="1"/>
  <c r="Z118" i="1" s="1"/>
  <c r="Y119" i="1"/>
  <c r="Z119" i="1" s="1"/>
  <c r="Y120" i="1"/>
  <c r="Z120" i="1" s="1"/>
  <c r="Y121" i="1"/>
  <c r="Z121" i="1" s="1"/>
  <c r="Y122" i="1"/>
  <c r="Z122" i="1" s="1"/>
  <c r="Y123" i="1"/>
  <c r="Z123" i="1" s="1"/>
  <c r="Y124" i="1"/>
  <c r="Z124" i="1" s="1"/>
  <c r="Y125" i="1"/>
  <c r="Z125" i="1" s="1"/>
  <c r="Y126" i="1"/>
  <c r="Z126" i="1" s="1"/>
  <c r="Y127" i="1"/>
  <c r="Z127" i="1" s="1"/>
  <c r="Y128" i="1"/>
  <c r="Z128" i="1" s="1"/>
  <c r="Y129" i="1"/>
  <c r="Z129" i="1" s="1"/>
  <c r="Y130" i="1"/>
  <c r="Z130" i="1" s="1"/>
  <c r="Y131" i="1"/>
  <c r="Z131" i="1" s="1"/>
  <c r="Y132" i="1"/>
  <c r="Z132" i="1" s="1"/>
  <c r="Y133" i="1"/>
  <c r="Z133" i="1" s="1"/>
  <c r="Y134" i="1"/>
  <c r="Z134" i="1" s="1"/>
  <c r="Y135" i="1"/>
  <c r="Z135" i="1" s="1"/>
  <c r="Y136" i="1"/>
  <c r="Z136" i="1" s="1"/>
  <c r="Y137" i="1"/>
  <c r="Z137" i="1" s="1"/>
  <c r="Y138" i="1"/>
  <c r="Z138" i="1" s="1"/>
  <c r="Y139" i="1"/>
  <c r="Z139" i="1" s="1"/>
  <c r="Y140" i="1"/>
  <c r="Z140" i="1" s="1"/>
  <c r="Y141" i="1"/>
  <c r="Z141" i="1" s="1"/>
  <c r="Y142" i="1"/>
  <c r="Z142" i="1" s="1"/>
  <c r="Y143" i="1"/>
  <c r="Z143" i="1" s="1"/>
  <c r="Y144" i="1"/>
  <c r="Z144" i="1" s="1"/>
  <c r="Y145" i="1"/>
  <c r="Z145" i="1" s="1"/>
  <c r="Y146" i="1"/>
  <c r="Z146" i="1" s="1"/>
  <c r="Y147" i="1"/>
  <c r="Z147" i="1" s="1"/>
  <c r="Y148" i="1"/>
  <c r="Z148" i="1" s="1"/>
  <c r="Y149" i="1"/>
  <c r="Z149" i="1" s="1"/>
  <c r="Y150" i="1"/>
  <c r="Z150" i="1" s="1"/>
  <c r="Y151" i="1"/>
  <c r="Z151" i="1" s="1"/>
  <c r="Y152" i="1"/>
  <c r="Z152" i="1" s="1"/>
  <c r="Y153" i="1"/>
  <c r="Z153" i="1" s="1"/>
  <c r="Y154" i="1"/>
  <c r="Z154" i="1" s="1"/>
  <c r="Y155" i="1"/>
  <c r="Z155" i="1" s="1"/>
  <c r="Y156" i="1"/>
  <c r="Z156" i="1" s="1"/>
  <c r="Y157" i="1"/>
  <c r="Z157" i="1" s="1"/>
  <c r="Y158" i="1"/>
  <c r="Z158" i="1" s="1"/>
  <c r="Y159" i="1"/>
  <c r="Z159" i="1" s="1"/>
  <c r="Y160" i="1"/>
  <c r="Z160" i="1" s="1"/>
  <c r="Y161" i="1"/>
  <c r="Z161" i="1" s="1"/>
  <c r="Y162" i="1"/>
  <c r="Z162" i="1" s="1"/>
  <c r="Y163" i="1"/>
  <c r="Z163" i="1" s="1"/>
  <c r="Y164" i="1"/>
  <c r="Z164" i="1" s="1"/>
  <c r="Y165" i="1"/>
  <c r="Z165" i="1" s="1"/>
  <c r="Y166" i="1"/>
  <c r="Z166" i="1" s="1"/>
  <c r="Y167" i="1"/>
  <c r="Z167" i="1" s="1"/>
  <c r="Y168" i="1"/>
  <c r="Z168" i="1" s="1"/>
  <c r="Y169" i="1"/>
  <c r="Z169" i="1" s="1"/>
  <c r="Y170" i="1"/>
  <c r="Z170" i="1" s="1"/>
  <c r="Y171" i="1"/>
  <c r="Z171" i="1" s="1"/>
  <c r="Y172" i="1"/>
  <c r="Z172" i="1" s="1"/>
  <c r="Y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5" i="1"/>
  <c r="X6" i="1"/>
  <c r="AB6" i="1" s="1"/>
  <c r="AC6" i="1" s="1"/>
  <c r="X7" i="1"/>
  <c r="AB7" i="1" s="1"/>
  <c r="AC7" i="1" s="1"/>
  <c r="X8" i="1"/>
  <c r="AA8" i="1" s="1"/>
  <c r="X9" i="1"/>
  <c r="AB9" i="1" s="1"/>
  <c r="AC9" i="1" s="1"/>
  <c r="X10" i="1"/>
  <c r="AA10" i="1" s="1"/>
  <c r="X11" i="1"/>
  <c r="AB11" i="1" s="1"/>
  <c r="AC11" i="1" s="1"/>
  <c r="X12" i="1"/>
  <c r="AA12" i="1" s="1"/>
  <c r="X13" i="1"/>
  <c r="AB13" i="1" s="1"/>
  <c r="AC13" i="1" s="1"/>
  <c r="X14" i="1"/>
  <c r="AB14" i="1" s="1"/>
  <c r="AC14" i="1" s="1"/>
  <c r="X15" i="1"/>
  <c r="AB15" i="1" s="1"/>
  <c r="AC15" i="1" s="1"/>
  <c r="X16" i="1"/>
  <c r="AA16" i="1" s="1"/>
  <c r="X17" i="1"/>
  <c r="AB17" i="1" s="1"/>
  <c r="AC17" i="1" s="1"/>
  <c r="X18" i="1"/>
  <c r="AA18" i="1" s="1"/>
  <c r="X19" i="1"/>
  <c r="AB19" i="1" s="1"/>
  <c r="AC19" i="1" s="1"/>
  <c r="X20" i="1"/>
  <c r="AA20" i="1" s="1"/>
  <c r="X21" i="1"/>
  <c r="AB21" i="1" s="1"/>
  <c r="AC21" i="1" s="1"/>
  <c r="X22" i="1"/>
  <c r="AB22" i="1" s="1"/>
  <c r="AC22" i="1" s="1"/>
  <c r="X23" i="1"/>
  <c r="AB23" i="1" s="1"/>
  <c r="AC23" i="1" s="1"/>
  <c r="X24" i="1"/>
  <c r="AA24" i="1" s="1"/>
  <c r="X25" i="1"/>
  <c r="AB25" i="1" s="1"/>
  <c r="AC25" i="1" s="1"/>
  <c r="X26" i="1"/>
  <c r="AA26" i="1" s="1"/>
  <c r="X27" i="1"/>
  <c r="AB27" i="1" s="1"/>
  <c r="AC27" i="1" s="1"/>
  <c r="X28" i="1"/>
  <c r="AA28" i="1" s="1"/>
  <c r="X29" i="1"/>
  <c r="AB29" i="1" s="1"/>
  <c r="AC29" i="1" s="1"/>
  <c r="X30" i="1"/>
  <c r="AB30" i="1" s="1"/>
  <c r="AC30" i="1" s="1"/>
  <c r="X31" i="1"/>
  <c r="AB31" i="1" s="1"/>
  <c r="AC31" i="1" s="1"/>
  <c r="X32" i="1"/>
  <c r="AA32" i="1" s="1"/>
  <c r="X33" i="1"/>
  <c r="AB33" i="1" s="1"/>
  <c r="AC33" i="1" s="1"/>
  <c r="X34" i="1"/>
  <c r="AA34" i="1" s="1"/>
  <c r="X35" i="1"/>
  <c r="AB35" i="1" s="1"/>
  <c r="AC35" i="1" s="1"/>
  <c r="X36" i="1"/>
  <c r="AA36" i="1" s="1"/>
  <c r="X37" i="1"/>
  <c r="AB37" i="1" s="1"/>
  <c r="AC37" i="1" s="1"/>
  <c r="X38" i="1"/>
  <c r="AB38" i="1" s="1"/>
  <c r="AC38" i="1" s="1"/>
  <c r="X39" i="1"/>
  <c r="AB39" i="1" s="1"/>
  <c r="AC39" i="1" s="1"/>
  <c r="X40" i="1"/>
  <c r="AA40" i="1" s="1"/>
  <c r="X41" i="1"/>
  <c r="AB41" i="1" s="1"/>
  <c r="AC41" i="1" s="1"/>
  <c r="X42" i="1"/>
  <c r="AA42" i="1" s="1"/>
  <c r="X43" i="1"/>
  <c r="AB43" i="1" s="1"/>
  <c r="AC43" i="1" s="1"/>
  <c r="X44" i="1"/>
  <c r="AB44" i="1" s="1"/>
  <c r="AC44" i="1" s="1"/>
  <c r="X45" i="1"/>
  <c r="AB45" i="1" s="1"/>
  <c r="AC45" i="1" s="1"/>
  <c r="X46" i="1"/>
  <c r="AA46" i="1" s="1"/>
  <c r="X47" i="1"/>
  <c r="AA47" i="1" s="1"/>
  <c r="X48" i="1"/>
  <c r="AB48" i="1" s="1"/>
  <c r="AC48" i="1" s="1"/>
  <c r="X49" i="1"/>
  <c r="AB49" i="1" s="1"/>
  <c r="AC49" i="1" s="1"/>
  <c r="X50" i="1"/>
  <c r="AA50" i="1" s="1"/>
  <c r="X51" i="1"/>
  <c r="AA51" i="1" s="1"/>
  <c r="X52" i="1"/>
  <c r="AB52" i="1" s="1"/>
  <c r="AC52" i="1" s="1"/>
  <c r="X53" i="1"/>
  <c r="AB53" i="1" s="1"/>
  <c r="AC53" i="1" s="1"/>
  <c r="X54" i="1"/>
  <c r="AA54" i="1" s="1"/>
  <c r="X55" i="1"/>
  <c r="AB55" i="1" s="1"/>
  <c r="AC55" i="1" s="1"/>
  <c r="X56" i="1"/>
  <c r="AB56" i="1" s="1"/>
  <c r="AC56" i="1" s="1"/>
  <c r="X57" i="1"/>
  <c r="AB57" i="1" s="1"/>
  <c r="AC57" i="1" s="1"/>
  <c r="X58" i="1"/>
  <c r="AA58" i="1" s="1"/>
  <c r="X59" i="1"/>
  <c r="AB59" i="1" s="1"/>
  <c r="AC59" i="1" s="1"/>
  <c r="X60" i="1"/>
  <c r="AB60" i="1" s="1"/>
  <c r="AC60" i="1" s="1"/>
  <c r="X61" i="1"/>
  <c r="AB61" i="1" s="1"/>
  <c r="AC61" i="1" s="1"/>
  <c r="X62" i="1"/>
  <c r="AA62" i="1" s="1"/>
  <c r="X63" i="1"/>
  <c r="AA63" i="1" s="1"/>
  <c r="X64" i="1"/>
  <c r="AB64" i="1" s="1"/>
  <c r="AC64" i="1" s="1"/>
  <c r="X65" i="1"/>
  <c r="AB65" i="1" s="1"/>
  <c r="AC65" i="1" s="1"/>
  <c r="X66" i="1"/>
  <c r="AA66" i="1" s="1"/>
  <c r="X67" i="1"/>
  <c r="AA67" i="1" s="1"/>
  <c r="X68" i="1"/>
  <c r="AB68" i="1" s="1"/>
  <c r="AC68" i="1" s="1"/>
  <c r="X69" i="1"/>
  <c r="AB69" i="1" s="1"/>
  <c r="AC69" i="1" s="1"/>
  <c r="X70" i="1"/>
  <c r="AA70" i="1" s="1"/>
  <c r="X71" i="1"/>
  <c r="AB71" i="1" s="1"/>
  <c r="AC71" i="1" s="1"/>
  <c r="X72" i="1"/>
  <c r="AB72" i="1" s="1"/>
  <c r="AC72" i="1" s="1"/>
  <c r="X73" i="1"/>
  <c r="AB73" i="1" s="1"/>
  <c r="AC73" i="1" s="1"/>
  <c r="X74" i="1"/>
  <c r="AA74" i="1" s="1"/>
  <c r="X75" i="1"/>
  <c r="AB75" i="1" s="1"/>
  <c r="AC75" i="1" s="1"/>
  <c r="X76" i="1"/>
  <c r="AB76" i="1" s="1"/>
  <c r="AC76" i="1" s="1"/>
  <c r="X77" i="1"/>
  <c r="AB77" i="1" s="1"/>
  <c r="AC77" i="1" s="1"/>
  <c r="X78" i="1"/>
  <c r="AA78" i="1" s="1"/>
  <c r="X79" i="1"/>
  <c r="AA79" i="1" s="1"/>
  <c r="X80" i="1"/>
  <c r="AB80" i="1" s="1"/>
  <c r="AC80" i="1" s="1"/>
  <c r="X81" i="1"/>
  <c r="AB81" i="1" s="1"/>
  <c r="AC81" i="1" s="1"/>
  <c r="X82" i="1"/>
  <c r="AA82" i="1" s="1"/>
  <c r="X83" i="1"/>
  <c r="AA83" i="1" s="1"/>
  <c r="X84" i="1"/>
  <c r="AB84" i="1" s="1"/>
  <c r="AC84" i="1" s="1"/>
  <c r="X85" i="1"/>
  <c r="AB85" i="1" s="1"/>
  <c r="AC85" i="1" s="1"/>
  <c r="X86" i="1"/>
  <c r="AA86" i="1" s="1"/>
  <c r="X87" i="1"/>
  <c r="AB87" i="1" s="1"/>
  <c r="AC87" i="1" s="1"/>
  <c r="X88" i="1"/>
  <c r="AB88" i="1" s="1"/>
  <c r="AC88" i="1" s="1"/>
  <c r="X89" i="1"/>
  <c r="AB89" i="1" s="1"/>
  <c r="AC89" i="1" s="1"/>
  <c r="X90" i="1"/>
  <c r="AA90" i="1" s="1"/>
  <c r="X91" i="1"/>
  <c r="AB91" i="1" s="1"/>
  <c r="AC91" i="1" s="1"/>
  <c r="X92" i="1"/>
  <c r="AB92" i="1" s="1"/>
  <c r="AC92" i="1" s="1"/>
  <c r="X93" i="1"/>
  <c r="AB93" i="1" s="1"/>
  <c r="AC93" i="1" s="1"/>
  <c r="X94" i="1"/>
  <c r="AA94" i="1" s="1"/>
  <c r="X95" i="1"/>
  <c r="AA95" i="1" s="1"/>
  <c r="X96" i="1"/>
  <c r="AB96" i="1" s="1"/>
  <c r="AC96" i="1" s="1"/>
  <c r="X97" i="1"/>
  <c r="AA97" i="1" s="1"/>
  <c r="X98" i="1"/>
  <c r="AA98" i="1" s="1"/>
  <c r="X99" i="1"/>
  <c r="AB99" i="1" s="1"/>
  <c r="AC99" i="1" s="1"/>
  <c r="X100" i="1"/>
  <c r="AB100" i="1" s="1"/>
  <c r="AC100" i="1" s="1"/>
  <c r="X101" i="1"/>
  <c r="AA101" i="1" s="1"/>
  <c r="X102" i="1"/>
  <c r="AA102" i="1" s="1"/>
  <c r="X103" i="1"/>
  <c r="AB103" i="1" s="1"/>
  <c r="AC103" i="1" s="1"/>
  <c r="X104" i="1"/>
  <c r="AB104" i="1" s="1"/>
  <c r="AC104" i="1" s="1"/>
  <c r="X105" i="1"/>
  <c r="AB105" i="1" s="1"/>
  <c r="AC105" i="1" s="1"/>
  <c r="X106" i="1"/>
  <c r="AA106" i="1" s="1"/>
  <c r="X107" i="1"/>
  <c r="AB107" i="1" s="1"/>
  <c r="AC107" i="1" s="1"/>
  <c r="X108" i="1"/>
  <c r="AB108" i="1" s="1"/>
  <c r="AC108" i="1" s="1"/>
  <c r="X109" i="1"/>
  <c r="AA109" i="1" s="1"/>
  <c r="X110" i="1"/>
  <c r="AA110" i="1" s="1"/>
  <c r="X111" i="1"/>
  <c r="AA111" i="1" s="1"/>
  <c r="X112" i="1"/>
  <c r="AB112" i="1" s="1"/>
  <c r="AC112" i="1" s="1"/>
  <c r="X113" i="1"/>
  <c r="AA113" i="1" s="1"/>
  <c r="X114" i="1"/>
  <c r="AA114" i="1" s="1"/>
  <c r="X115" i="1"/>
  <c r="AB115" i="1" s="1"/>
  <c r="AC115" i="1" s="1"/>
  <c r="X116" i="1"/>
  <c r="AB116" i="1" s="1"/>
  <c r="AC116" i="1" s="1"/>
  <c r="X117" i="1"/>
  <c r="AA117" i="1" s="1"/>
  <c r="X118" i="1"/>
  <c r="AA118" i="1" s="1"/>
  <c r="X119" i="1"/>
  <c r="AB119" i="1" s="1"/>
  <c r="AC119" i="1" s="1"/>
  <c r="X120" i="1"/>
  <c r="AB120" i="1" s="1"/>
  <c r="AC120" i="1" s="1"/>
  <c r="X121" i="1"/>
  <c r="AB121" i="1" s="1"/>
  <c r="AC121" i="1" s="1"/>
  <c r="X122" i="1"/>
  <c r="AA122" i="1" s="1"/>
  <c r="X123" i="1"/>
  <c r="AB123" i="1" s="1"/>
  <c r="AC123" i="1" s="1"/>
  <c r="X124" i="1"/>
  <c r="AB124" i="1" s="1"/>
  <c r="AC124" i="1" s="1"/>
  <c r="X125" i="1"/>
  <c r="AA125" i="1" s="1"/>
  <c r="X126" i="1"/>
  <c r="AA126" i="1" s="1"/>
  <c r="X127" i="1"/>
  <c r="AA127" i="1" s="1"/>
  <c r="X128" i="1"/>
  <c r="AB128" i="1" s="1"/>
  <c r="AC128" i="1" s="1"/>
  <c r="X129" i="1"/>
  <c r="AA129" i="1" s="1"/>
  <c r="X130" i="1"/>
  <c r="AA130" i="1" s="1"/>
  <c r="X131" i="1"/>
  <c r="AB131" i="1" s="1"/>
  <c r="AC131" i="1" s="1"/>
  <c r="X132" i="1"/>
  <c r="AB132" i="1" s="1"/>
  <c r="AC132" i="1" s="1"/>
  <c r="X133" i="1"/>
  <c r="AA133" i="1" s="1"/>
  <c r="X134" i="1"/>
  <c r="AA134" i="1" s="1"/>
  <c r="X135" i="1"/>
  <c r="AA135" i="1" s="1"/>
  <c r="X136" i="1"/>
  <c r="AB136" i="1" s="1"/>
  <c r="AC136" i="1" s="1"/>
  <c r="X137" i="1"/>
  <c r="AB137" i="1" s="1"/>
  <c r="AC137" i="1" s="1"/>
  <c r="X138" i="1"/>
  <c r="AA138" i="1" s="1"/>
  <c r="X139" i="1"/>
  <c r="AB139" i="1" s="1"/>
  <c r="AC139" i="1" s="1"/>
  <c r="X140" i="1"/>
  <c r="AB140" i="1" s="1"/>
  <c r="AC140" i="1" s="1"/>
  <c r="X141" i="1"/>
  <c r="AA141" i="1" s="1"/>
  <c r="X142" i="1"/>
  <c r="AA142" i="1" s="1"/>
  <c r="X143" i="1"/>
  <c r="AB143" i="1" s="1"/>
  <c r="AC143" i="1" s="1"/>
  <c r="X144" i="1"/>
  <c r="AB144" i="1" s="1"/>
  <c r="AC144" i="1" s="1"/>
  <c r="X145" i="1"/>
  <c r="AA145" i="1" s="1"/>
  <c r="X146" i="1"/>
  <c r="AA146" i="1" s="1"/>
  <c r="X147" i="1"/>
  <c r="AB147" i="1" s="1"/>
  <c r="AC147" i="1" s="1"/>
  <c r="X148" i="1"/>
  <c r="AB148" i="1" s="1"/>
  <c r="AC148" i="1" s="1"/>
  <c r="X149" i="1"/>
  <c r="AA149" i="1" s="1"/>
  <c r="X150" i="1"/>
  <c r="AA150" i="1" s="1"/>
  <c r="X151" i="1"/>
  <c r="AB151" i="1" s="1"/>
  <c r="AC151" i="1" s="1"/>
  <c r="X152" i="1"/>
  <c r="AB152" i="1" s="1"/>
  <c r="AC152" i="1" s="1"/>
  <c r="X153" i="1"/>
  <c r="AB153" i="1" s="1"/>
  <c r="AC153" i="1" s="1"/>
  <c r="X154" i="1"/>
  <c r="AA154" i="1" s="1"/>
  <c r="X155" i="1"/>
  <c r="AB155" i="1" s="1"/>
  <c r="AC155" i="1" s="1"/>
  <c r="X156" i="1"/>
  <c r="AB156" i="1" s="1"/>
  <c r="AC156" i="1" s="1"/>
  <c r="X157" i="1"/>
  <c r="AA157" i="1" s="1"/>
  <c r="X158" i="1"/>
  <c r="AA158" i="1" s="1"/>
  <c r="X159" i="1"/>
  <c r="AA159" i="1" s="1"/>
  <c r="X160" i="1"/>
  <c r="AB160" i="1" s="1"/>
  <c r="AC160" i="1" s="1"/>
  <c r="X161" i="1"/>
  <c r="AA161" i="1" s="1"/>
  <c r="X162" i="1"/>
  <c r="AA162" i="1" s="1"/>
  <c r="X163" i="1"/>
  <c r="AB163" i="1" s="1"/>
  <c r="AC163" i="1" s="1"/>
  <c r="X164" i="1"/>
  <c r="AB164" i="1" s="1"/>
  <c r="AC164" i="1" s="1"/>
  <c r="X165" i="1"/>
  <c r="AA165" i="1" s="1"/>
  <c r="X166" i="1"/>
  <c r="AA166" i="1" s="1"/>
  <c r="X167" i="1"/>
  <c r="AB167" i="1" s="1"/>
  <c r="AC167" i="1" s="1"/>
  <c r="X168" i="1"/>
  <c r="AB168" i="1" s="1"/>
  <c r="AC168" i="1" s="1"/>
  <c r="X169" i="1"/>
  <c r="AB169" i="1" s="1"/>
  <c r="AC169" i="1" s="1"/>
  <c r="X170" i="1"/>
  <c r="AA170" i="1" s="1"/>
  <c r="X171" i="1"/>
  <c r="AB171" i="1" s="1"/>
  <c r="AC171" i="1" s="1"/>
  <c r="X172" i="1"/>
  <c r="AB172" i="1" s="1"/>
  <c r="AC172" i="1" s="1"/>
  <c r="X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5" i="1"/>
  <c r="AB12" i="1" l="1"/>
  <c r="AC12" i="1" s="1"/>
  <c r="AB28" i="1"/>
  <c r="AC28" i="1" s="1"/>
  <c r="AB110" i="1"/>
  <c r="AC110" i="1" s="1"/>
  <c r="AB154" i="1"/>
  <c r="AC154" i="1" s="1"/>
  <c r="AB122" i="1"/>
  <c r="AC122" i="1" s="1"/>
  <c r="AB40" i="1"/>
  <c r="AC40" i="1" s="1"/>
  <c r="AB24" i="1"/>
  <c r="AC24" i="1" s="1"/>
  <c r="AB8" i="1"/>
  <c r="AC8" i="1" s="1"/>
  <c r="AB142" i="1"/>
  <c r="AC142" i="1" s="1"/>
  <c r="AB150" i="1"/>
  <c r="AC150" i="1" s="1"/>
  <c r="AB118" i="1"/>
  <c r="AC118" i="1" s="1"/>
  <c r="AB36" i="1"/>
  <c r="AC36" i="1" s="1"/>
  <c r="AB18" i="1"/>
  <c r="AC18" i="1" s="1"/>
  <c r="AB146" i="1"/>
  <c r="AC146" i="1" s="1"/>
  <c r="AB114" i="1"/>
  <c r="AC114" i="1" s="1"/>
  <c r="AB34" i="1"/>
  <c r="AC34" i="1" s="1"/>
  <c r="AB16" i="1"/>
  <c r="AC16" i="1" s="1"/>
  <c r="W173" i="1"/>
  <c r="X174" i="1"/>
  <c r="AA171" i="1"/>
  <c r="AA155" i="1"/>
  <c r="AA139" i="1"/>
  <c r="AA123" i="1"/>
  <c r="AA107" i="1"/>
  <c r="AA91" i="1"/>
  <c r="AA75" i="1"/>
  <c r="AA59" i="1"/>
  <c r="AA43" i="1"/>
  <c r="AA27" i="1"/>
  <c r="AA11" i="1"/>
  <c r="AB165" i="1"/>
  <c r="AC165" i="1" s="1"/>
  <c r="AB157" i="1"/>
  <c r="AC157" i="1" s="1"/>
  <c r="AB135" i="1"/>
  <c r="AC135" i="1" s="1"/>
  <c r="AB127" i="1"/>
  <c r="AC127" i="1" s="1"/>
  <c r="AB101" i="1"/>
  <c r="AC101" i="1" s="1"/>
  <c r="AB83" i="1"/>
  <c r="AC83" i="1" s="1"/>
  <c r="AB67" i="1"/>
  <c r="AC67" i="1" s="1"/>
  <c r="AB51" i="1"/>
  <c r="AC51" i="1" s="1"/>
  <c r="AA167" i="1"/>
  <c r="AA151" i="1"/>
  <c r="AA119" i="1"/>
  <c r="AA103" i="1"/>
  <c r="AA87" i="1"/>
  <c r="AA71" i="1"/>
  <c r="AA55" i="1"/>
  <c r="AA39" i="1"/>
  <c r="AA23" i="1"/>
  <c r="AA7" i="1"/>
  <c r="AB170" i="1"/>
  <c r="AC170" i="1" s="1"/>
  <c r="AB162" i="1"/>
  <c r="AC162" i="1" s="1"/>
  <c r="AB149" i="1"/>
  <c r="AC149" i="1" s="1"/>
  <c r="AB141" i="1"/>
  <c r="AC141" i="1" s="1"/>
  <c r="AB134" i="1"/>
  <c r="AB126" i="1"/>
  <c r="AC126" i="1" s="1"/>
  <c r="AB111" i="1"/>
  <c r="AC111" i="1" s="1"/>
  <c r="AB106" i="1"/>
  <c r="AC106" i="1" s="1"/>
  <c r="AB98" i="1"/>
  <c r="AC98" i="1" s="1"/>
  <c r="AB90" i="1"/>
  <c r="AC90" i="1" s="1"/>
  <c r="AB82" i="1"/>
  <c r="AC82" i="1" s="1"/>
  <c r="AB74" i="1"/>
  <c r="AC74" i="1" s="1"/>
  <c r="AB66" i="1"/>
  <c r="AC66" i="1" s="1"/>
  <c r="AB58" i="1"/>
  <c r="AC58" i="1" s="1"/>
  <c r="AB50" i="1"/>
  <c r="AC50" i="1" s="1"/>
  <c r="AB42" i="1"/>
  <c r="AC42" i="1" s="1"/>
  <c r="AB32" i="1"/>
  <c r="AC32" i="1" s="1"/>
  <c r="AB20" i="1"/>
  <c r="AC20" i="1" s="1"/>
  <c r="AB10" i="1"/>
  <c r="AC10" i="1" s="1"/>
  <c r="AA163" i="1"/>
  <c r="AA147" i="1"/>
  <c r="AA131" i="1"/>
  <c r="AA115" i="1"/>
  <c r="AA99" i="1"/>
  <c r="AA35" i="1"/>
  <c r="AA19" i="1"/>
  <c r="X173" i="1"/>
  <c r="AB159" i="1"/>
  <c r="AC159" i="1" s="1"/>
  <c r="AB133" i="1"/>
  <c r="AC133" i="1" s="1"/>
  <c r="AB125" i="1"/>
  <c r="AC125" i="1" s="1"/>
  <c r="AB95" i="1"/>
  <c r="AC95" i="1" s="1"/>
  <c r="AB79" i="1"/>
  <c r="AC79" i="1" s="1"/>
  <c r="AB63" i="1"/>
  <c r="AC63" i="1" s="1"/>
  <c r="AB47" i="1"/>
  <c r="AC47" i="1" s="1"/>
  <c r="AA143" i="1"/>
  <c r="AA31" i="1"/>
  <c r="AA15" i="1"/>
  <c r="AB5" i="1"/>
  <c r="AC5" i="1" s="1"/>
  <c r="AB166" i="1"/>
  <c r="AC166" i="1" s="1"/>
  <c r="AB158" i="1"/>
  <c r="AC158" i="1" s="1"/>
  <c r="AB138" i="1"/>
  <c r="AC138" i="1" s="1"/>
  <c r="AB130" i="1"/>
  <c r="AC130" i="1" s="1"/>
  <c r="AB117" i="1"/>
  <c r="AC117" i="1" s="1"/>
  <c r="AB109" i="1"/>
  <c r="AC109" i="1" s="1"/>
  <c r="AB102" i="1"/>
  <c r="AC102" i="1" s="1"/>
  <c r="AB94" i="1"/>
  <c r="AC94" i="1" s="1"/>
  <c r="AB86" i="1"/>
  <c r="AC86" i="1" s="1"/>
  <c r="AB78" i="1"/>
  <c r="AC78" i="1" s="1"/>
  <c r="AB70" i="1"/>
  <c r="AC70" i="1" s="1"/>
  <c r="AB62" i="1"/>
  <c r="AC62" i="1" s="1"/>
  <c r="AB54" i="1"/>
  <c r="AC54" i="1" s="1"/>
  <c r="AB46" i="1"/>
  <c r="AC46" i="1" s="1"/>
  <c r="AB26" i="1"/>
  <c r="AC26" i="1" s="1"/>
  <c r="AA5" i="1"/>
  <c r="AA93" i="1"/>
  <c r="AA85" i="1"/>
  <c r="AA77" i="1"/>
  <c r="AA69" i="1"/>
  <c r="AA61" i="1"/>
  <c r="AA53" i="1"/>
  <c r="AA45" i="1"/>
  <c r="AA37" i="1"/>
  <c r="AA29" i="1"/>
  <c r="AA21" i="1"/>
  <c r="AA13" i="1"/>
  <c r="AB161" i="1"/>
  <c r="AC161" i="1" s="1"/>
  <c r="AB145" i="1"/>
  <c r="AC145" i="1" s="1"/>
  <c r="AB129" i="1"/>
  <c r="AC129" i="1" s="1"/>
  <c r="AB113" i="1"/>
  <c r="AC113" i="1" s="1"/>
  <c r="AB97" i="1"/>
  <c r="AC97" i="1" s="1"/>
  <c r="W174" i="1"/>
  <c r="AA169" i="1"/>
  <c r="AA153" i="1"/>
  <c r="AA137" i="1"/>
  <c r="AA121" i="1"/>
  <c r="AA105" i="1"/>
  <c r="AA89" i="1"/>
  <c r="AA81" i="1"/>
  <c r="AA73" i="1"/>
  <c r="AA65" i="1"/>
  <c r="AA57" i="1"/>
  <c r="AA49" i="1"/>
  <c r="AA41" i="1"/>
  <c r="AA33" i="1"/>
  <c r="AA25" i="1"/>
  <c r="AA17" i="1"/>
  <c r="AA9" i="1"/>
  <c r="Y173" i="1"/>
  <c r="Y174" i="1"/>
  <c r="Z5" i="1"/>
  <c r="AA172" i="1"/>
  <c r="AA168" i="1"/>
  <c r="AA164" i="1"/>
  <c r="AA160" i="1"/>
  <c r="AA156" i="1"/>
  <c r="AA152" i="1"/>
  <c r="AA148" i="1"/>
  <c r="AA144" i="1"/>
  <c r="AA140" i="1"/>
  <c r="AA136" i="1"/>
  <c r="AA132" i="1"/>
  <c r="AA128" i="1"/>
  <c r="AA124" i="1"/>
  <c r="AA120" i="1"/>
  <c r="AA116" i="1"/>
  <c r="AA112" i="1"/>
  <c r="AA108" i="1"/>
  <c r="AA104" i="1"/>
  <c r="AA100" i="1"/>
  <c r="AA96" i="1"/>
  <c r="AA92" i="1"/>
  <c r="AA88" i="1"/>
  <c r="AA84" i="1"/>
  <c r="AA80" i="1"/>
  <c r="AA76" i="1"/>
  <c r="AA72" i="1"/>
  <c r="AA68" i="1"/>
  <c r="AA64" i="1"/>
  <c r="AA60" i="1"/>
  <c r="AA56" i="1"/>
  <c r="AA52" i="1"/>
  <c r="AA48" i="1"/>
  <c r="AA44" i="1"/>
  <c r="AA38" i="1"/>
  <c r="AA30" i="1"/>
  <c r="AA22" i="1"/>
  <c r="AA14" i="1"/>
  <c r="AA6" i="1"/>
  <c r="AC134" i="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6" i="1"/>
  <c r="V66" i="1" s="1"/>
  <c r="U67" i="1"/>
  <c r="V67" i="1" s="1"/>
  <c r="U68" i="1"/>
  <c r="V68" i="1" s="1"/>
  <c r="U69" i="1"/>
  <c r="V69" i="1" s="1"/>
  <c r="U70" i="1"/>
  <c r="V70" i="1" s="1"/>
  <c r="U71" i="1"/>
  <c r="V71" i="1" s="1"/>
  <c r="U72" i="1"/>
  <c r="V72" i="1" s="1"/>
  <c r="U73" i="1"/>
  <c r="V73" i="1" s="1"/>
  <c r="U74" i="1"/>
  <c r="V74" i="1" s="1"/>
  <c r="U75" i="1"/>
  <c r="V75" i="1" s="1"/>
  <c r="U76" i="1"/>
  <c r="V76" i="1" s="1"/>
  <c r="U77" i="1"/>
  <c r="V77" i="1" s="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2" i="1"/>
  <c r="V102" i="1" s="1"/>
  <c r="U103" i="1"/>
  <c r="V103" i="1" s="1"/>
  <c r="U104" i="1"/>
  <c r="V104" i="1" s="1"/>
  <c r="U105" i="1"/>
  <c r="V105" i="1" s="1"/>
  <c r="U106" i="1"/>
  <c r="V106" i="1" s="1"/>
  <c r="U107" i="1"/>
  <c r="V107" i="1" s="1"/>
  <c r="U108" i="1"/>
  <c r="V108" i="1" s="1"/>
  <c r="U109" i="1"/>
  <c r="V109" i="1" s="1"/>
  <c r="U110" i="1"/>
  <c r="V110" i="1" s="1"/>
  <c r="U111" i="1"/>
  <c r="V111" i="1" s="1"/>
  <c r="U112" i="1"/>
  <c r="V112" i="1" s="1"/>
  <c r="U113" i="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V126" i="1" s="1"/>
  <c r="U127" i="1"/>
  <c r="V127" i="1" s="1"/>
  <c r="U128" i="1"/>
  <c r="V128" i="1" s="1"/>
  <c r="U129" i="1"/>
  <c r="V129" i="1" s="1"/>
  <c r="U130" i="1"/>
  <c r="V130" i="1" s="1"/>
  <c r="U131" i="1"/>
  <c r="V131" i="1" s="1"/>
  <c r="U132" i="1"/>
  <c r="V132" i="1" s="1"/>
  <c r="U133" i="1"/>
  <c r="V133" i="1" s="1"/>
  <c r="U134" i="1"/>
  <c r="V134" i="1" s="1"/>
  <c r="U135" i="1"/>
  <c r="V135" i="1" s="1"/>
  <c r="U136" i="1"/>
  <c r="V136" i="1" s="1"/>
  <c r="U137" i="1"/>
  <c r="V137" i="1" s="1"/>
  <c r="U138" i="1"/>
  <c r="V138" i="1" s="1"/>
  <c r="U139" i="1"/>
  <c r="V139"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4" i="1"/>
  <c r="V164" i="1" s="1"/>
  <c r="U165" i="1"/>
  <c r="V165" i="1" s="1"/>
  <c r="U166" i="1"/>
  <c r="V166" i="1" s="1"/>
  <c r="U167" i="1"/>
  <c r="V167" i="1" s="1"/>
  <c r="U168" i="1"/>
  <c r="V168" i="1" s="1"/>
  <c r="U169" i="1"/>
  <c r="V169" i="1" s="1"/>
  <c r="U170" i="1"/>
  <c r="V170" i="1" s="1"/>
  <c r="U171" i="1"/>
  <c r="V171" i="1" s="1"/>
  <c r="U172" i="1"/>
  <c r="V172" i="1" s="1"/>
  <c r="U5" i="1"/>
  <c r="T172" i="1"/>
  <c r="O172" i="1"/>
  <c r="T171" i="1"/>
  <c r="O171" i="1"/>
  <c r="T170" i="1"/>
  <c r="O170" i="1"/>
  <c r="T169" i="1"/>
  <c r="O169" i="1"/>
  <c r="T168" i="1"/>
  <c r="O168" i="1"/>
  <c r="T167" i="1"/>
  <c r="O167" i="1"/>
  <c r="T166" i="1"/>
  <c r="O166" i="1"/>
  <c r="T165" i="1"/>
  <c r="O165" i="1"/>
  <c r="T164" i="1"/>
  <c r="O164" i="1"/>
  <c r="T163" i="1"/>
  <c r="O163" i="1"/>
  <c r="T162" i="1"/>
  <c r="O162" i="1"/>
  <c r="T161" i="1"/>
  <c r="O161" i="1"/>
  <c r="T160" i="1"/>
  <c r="O160" i="1"/>
  <c r="T159" i="1"/>
  <c r="O159" i="1"/>
  <c r="T158" i="1"/>
  <c r="O158" i="1"/>
  <c r="T157" i="1"/>
  <c r="O157" i="1"/>
  <c r="T156" i="1"/>
  <c r="O156" i="1"/>
  <c r="T155" i="1"/>
  <c r="O155" i="1"/>
  <c r="T154" i="1"/>
  <c r="O154" i="1"/>
  <c r="T153" i="1"/>
  <c r="O153" i="1"/>
  <c r="T152" i="1"/>
  <c r="O152" i="1"/>
  <c r="T151" i="1"/>
  <c r="O151" i="1"/>
  <c r="T150" i="1"/>
  <c r="O150" i="1"/>
  <c r="T149" i="1"/>
  <c r="O149" i="1"/>
  <c r="T148" i="1"/>
  <c r="O148" i="1"/>
  <c r="T147" i="1"/>
  <c r="O147" i="1"/>
  <c r="T146" i="1"/>
  <c r="O146" i="1"/>
  <c r="T145" i="1"/>
  <c r="O145" i="1"/>
  <c r="T144" i="1"/>
  <c r="O144" i="1"/>
  <c r="T143" i="1"/>
  <c r="O143" i="1"/>
  <c r="T142" i="1"/>
  <c r="O142" i="1"/>
  <c r="T141" i="1"/>
  <c r="O141" i="1"/>
  <c r="T140" i="1"/>
  <c r="O140" i="1"/>
  <c r="T139" i="1"/>
  <c r="O139" i="1"/>
  <c r="T138" i="1"/>
  <c r="O138" i="1"/>
  <c r="T137" i="1"/>
  <c r="O137" i="1"/>
  <c r="T136" i="1"/>
  <c r="O136" i="1"/>
  <c r="T135" i="1"/>
  <c r="O135" i="1"/>
  <c r="T134" i="1"/>
  <c r="O134" i="1"/>
  <c r="T133" i="1"/>
  <c r="O133" i="1"/>
  <c r="T132" i="1"/>
  <c r="O132" i="1"/>
  <c r="T131" i="1"/>
  <c r="O131" i="1"/>
  <c r="T130" i="1"/>
  <c r="O130" i="1"/>
  <c r="T129" i="1"/>
  <c r="O129" i="1"/>
  <c r="T128" i="1"/>
  <c r="O128" i="1"/>
  <c r="T127" i="1"/>
  <c r="O127" i="1"/>
  <c r="T126" i="1"/>
  <c r="O126" i="1"/>
  <c r="T125" i="1"/>
  <c r="O125" i="1"/>
  <c r="T124" i="1"/>
  <c r="O124" i="1"/>
  <c r="T123" i="1"/>
  <c r="O123" i="1"/>
  <c r="T122" i="1"/>
  <c r="O122" i="1"/>
  <c r="T121" i="1"/>
  <c r="O121" i="1"/>
  <c r="T120" i="1"/>
  <c r="O120" i="1"/>
  <c r="T119" i="1"/>
  <c r="O119" i="1"/>
  <c r="T118" i="1"/>
  <c r="O118" i="1"/>
  <c r="T117" i="1"/>
  <c r="O117" i="1"/>
  <c r="T116" i="1"/>
  <c r="O116" i="1"/>
  <c r="T115" i="1"/>
  <c r="O115" i="1"/>
  <c r="T114" i="1"/>
  <c r="O114" i="1"/>
  <c r="T113" i="1"/>
  <c r="O113" i="1"/>
  <c r="T112" i="1"/>
  <c r="O112" i="1"/>
  <c r="T111" i="1"/>
  <c r="O111" i="1"/>
  <c r="T110" i="1"/>
  <c r="O110" i="1"/>
  <c r="T109" i="1"/>
  <c r="O109" i="1"/>
  <c r="T108" i="1"/>
  <c r="O108" i="1"/>
  <c r="T107" i="1"/>
  <c r="O107" i="1"/>
  <c r="T106" i="1"/>
  <c r="O106" i="1"/>
  <c r="T105" i="1"/>
  <c r="O105" i="1"/>
  <c r="T104" i="1"/>
  <c r="O104" i="1"/>
  <c r="T103" i="1"/>
  <c r="O103" i="1"/>
  <c r="T102" i="1"/>
  <c r="O102" i="1"/>
  <c r="T101" i="1"/>
  <c r="O101" i="1"/>
  <c r="T100" i="1"/>
  <c r="O100" i="1"/>
  <c r="T99" i="1"/>
  <c r="O99" i="1"/>
  <c r="T98" i="1"/>
  <c r="O98" i="1"/>
  <c r="T97" i="1"/>
  <c r="O97" i="1"/>
  <c r="T96" i="1"/>
  <c r="O96" i="1"/>
  <c r="T95" i="1"/>
  <c r="O95" i="1"/>
  <c r="T94" i="1"/>
  <c r="O94" i="1"/>
  <c r="T93" i="1"/>
  <c r="O93" i="1"/>
  <c r="T92" i="1"/>
  <c r="O92" i="1"/>
  <c r="T91" i="1"/>
  <c r="O91" i="1"/>
  <c r="T90" i="1"/>
  <c r="O90" i="1"/>
  <c r="T89" i="1"/>
  <c r="O89" i="1"/>
  <c r="T88" i="1"/>
  <c r="O88" i="1"/>
  <c r="T87" i="1"/>
  <c r="O87" i="1"/>
  <c r="T86" i="1"/>
  <c r="O86" i="1"/>
  <c r="T85" i="1"/>
  <c r="O85" i="1"/>
  <c r="T84" i="1"/>
  <c r="O84" i="1"/>
  <c r="T83" i="1"/>
  <c r="O83" i="1"/>
  <c r="T82" i="1"/>
  <c r="O82" i="1"/>
  <c r="T81" i="1"/>
  <c r="O81" i="1"/>
  <c r="T80" i="1"/>
  <c r="O80" i="1"/>
  <c r="T79" i="1"/>
  <c r="O79" i="1"/>
  <c r="T78" i="1"/>
  <c r="O78" i="1"/>
  <c r="T77" i="1"/>
  <c r="O77" i="1"/>
  <c r="T76" i="1"/>
  <c r="O76" i="1"/>
  <c r="T75" i="1"/>
  <c r="O75" i="1"/>
  <c r="T74" i="1"/>
  <c r="O74" i="1"/>
  <c r="T73" i="1"/>
  <c r="O73" i="1"/>
  <c r="T72" i="1"/>
  <c r="O72" i="1"/>
  <c r="T71" i="1"/>
  <c r="O71" i="1"/>
  <c r="T70" i="1"/>
  <c r="O70" i="1"/>
  <c r="T69" i="1"/>
  <c r="O69" i="1"/>
  <c r="T68" i="1"/>
  <c r="O68" i="1"/>
  <c r="T67" i="1"/>
  <c r="O67" i="1"/>
  <c r="T66" i="1"/>
  <c r="O66" i="1"/>
  <c r="T65" i="1"/>
  <c r="O65" i="1"/>
  <c r="T64" i="1"/>
  <c r="O64" i="1"/>
  <c r="T63" i="1"/>
  <c r="O63" i="1"/>
  <c r="T62" i="1"/>
  <c r="O62" i="1"/>
  <c r="T61" i="1"/>
  <c r="O61" i="1"/>
  <c r="T60" i="1"/>
  <c r="O60" i="1"/>
  <c r="T59" i="1"/>
  <c r="O59" i="1"/>
  <c r="T58" i="1"/>
  <c r="O58" i="1"/>
  <c r="T57" i="1"/>
  <c r="O57" i="1"/>
  <c r="T56" i="1"/>
  <c r="O56" i="1"/>
  <c r="T55" i="1"/>
  <c r="O55" i="1"/>
  <c r="T54" i="1"/>
  <c r="O54" i="1"/>
  <c r="T53" i="1"/>
  <c r="O53" i="1"/>
  <c r="T52" i="1"/>
  <c r="O52" i="1"/>
  <c r="T51" i="1"/>
  <c r="O51" i="1"/>
  <c r="T50" i="1"/>
  <c r="O50" i="1"/>
  <c r="T49" i="1"/>
  <c r="O49" i="1"/>
  <c r="T48" i="1"/>
  <c r="O48" i="1"/>
  <c r="T47" i="1"/>
  <c r="O47" i="1"/>
  <c r="T46" i="1"/>
  <c r="O46" i="1"/>
  <c r="T45" i="1"/>
  <c r="O45" i="1"/>
  <c r="T44" i="1"/>
  <c r="O44" i="1"/>
  <c r="T43" i="1"/>
  <c r="O43" i="1"/>
  <c r="T42" i="1"/>
  <c r="O42" i="1"/>
  <c r="T41" i="1"/>
  <c r="O41" i="1"/>
  <c r="T40" i="1"/>
  <c r="O40" i="1"/>
  <c r="T39" i="1"/>
  <c r="O39" i="1"/>
  <c r="T38" i="1"/>
  <c r="O38" i="1"/>
  <c r="T37" i="1"/>
  <c r="O37" i="1"/>
  <c r="T36" i="1"/>
  <c r="O36" i="1"/>
  <c r="T35" i="1"/>
  <c r="O35" i="1"/>
  <c r="T34" i="1"/>
  <c r="O34" i="1"/>
  <c r="T33" i="1"/>
  <c r="O33" i="1"/>
  <c r="T32" i="1"/>
  <c r="O32" i="1"/>
  <c r="T31" i="1"/>
  <c r="O31" i="1"/>
  <c r="T30" i="1"/>
  <c r="O30" i="1"/>
  <c r="T29" i="1"/>
  <c r="O29" i="1"/>
  <c r="T28" i="1"/>
  <c r="O28" i="1"/>
  <c r="T27" i="1"/>
  <c r="O27" i="1"/>
  <c r="T26" i="1"/>
  <c r="O26" i="1"/>
  <c r="T25" i="1"/>
  <c r="O25" i="1"/>
  <c r="T24" i="1"/>
  <c r="O24" i="1"/>
  <c r="T23" i="1"/>
  <c r="O23" i="1"/>
  <c r="T22" i="1"/>
  <c r="O22" i="1"/>
  <c r="T21" i="1"/>
  <c r="O21" i="1"/>
  <c r="T20" i="1"/>
  <c r="O20" i="1"/>
  <c r="T19" i="1"/>
  <c r="O19" i="1"/>
  <c r="T18" i="1"/>
  <c r="O18" i="1"/>
  <c r="T17" i="1"/>
  <c r="O17" i="1"/>
  <c r="T16" i="1"/>
  <c r="O16" i="1"/>
  <c r="T15" i="1"/>
  <c r="O15" i="1"/>
  <c r="T14" i="1"/>
  <c r="O14" i="1"/>
  <c r="T13" i="1"/>
  <c r="O13" i="1"/>
  <c r="T12" i="1"/>
  <c r="O12" i="1"/>
  <c r="T11" i="1"/>
  <c r="O11" i="1"/>
  <c r="T10" i="1"/>
  <c r="O10" i="1"/>
  <c r="T9" i="1"/>
  <c r="O9" i="1"/>
  <c r="T8" i="1"/>
  <c r="O8" i="1"/>
  <c r="T7" i="1"/>
  <c r="O7" i="1"/>
  <c r="T6" i="1"/>
  <c r="O6" i="1"/>
  <c r="T5" i="1"/>
  <c r="O5" i="1"/>
  <c r="AB173" i="1" l="1"/>
  <c r="U173" i="1"/>
  <c r="U174" i="1"/>
  <c r="V5" i="1"/>
  <c r="O174" i="1"/>
  <c r="O173" i="1"/>
  <c r="AB174" i="1"/>
  <c r="T174" i="1"/>
  <c r="T173" i="1"/>
  <c r="Z173" i="1"/>
  <c r="Z174" i="1"/>
  <c r="AA173" i="1"/>
  <c r="AA174" i="1"/>
  <c r="AC173" i="1"/>
  <c r="AC174" i="1"/>
  <c r="V174" i="1" l="1"/>
  <c r="V173" i="1"/>
</calcChain>
</file>

<file path=xl/sharedStrings.xml><?xml version="1.0" encoding="utf-8"?>
<sst xmlns="http://schemas.openxmlformats.org/spreadsheetml/2006/main" count="843" uniqueCount="334">
  <si>
    <r>
      <rPr>
        <sz val="14"/>
        <rFont val="Calibri"/>
        <family val="2"/>
      </rPr>
      <t>Supporting information</t>
    </r>
  </si>
  <si>
    <r>
      <rPr>
        <sz val="12"/>
        <rFont val="Calibri"/>
        <family val="2"/>
      </rPr>
      <t>Table S1. Species, natural mortality (</t>
    </r>
    <r>
      <rPr>
        <i/>
        <sz val="12"/>
        <rFont val="Calibri"/>
        <family val="2"/>
      </rPr>
      <t xml:space="preserve">M, </t>
    </r>
    <r>
      <rPr>
        <sz val="12"/>
        <rFont val="Calibri"/>
        <family val="2"/>
      </rPr>
      <t>y</t>
    </r>
    <r>
      <rPr>
        <sz val="8"/>
        <rFont val="Calibri"/>
        <family val="2"/>
      </rPr>
      <t>-1</t>
    </r>
    <r>
      <rPr>
        <sz val="12"/>
        <rFont val="Calibri"/>
        <family val="2"/>
      </rPr>
      <t xml:space="preserve">), sex (S, M: male; F: female; C: combined), source of </t>
    </r>
    <r>
      <rPr>
        <i/>
        <sz val="12"/>
        <rFont val="Calibri"/>
        <family val="2"/>
      </rPr>
      <t xml:space="preserve">M </t>
    </r>
    <r>
      <rPr>
        <sz val="12"/>
        <rFont val="Calibri"/>
        <family val="2"/>
      </rPr>
      <t xml:space="preserve">estimate, average annual ambient temperature ( , °C), body length of fish for which </t>
    </r>
    <r>
      <rPr>
        <i/>
        <sz val="12"/>
        <rFont val="Calibri"/>
        <family val="2"/>
      </rPr>
      <t xml:space="preserve">M </t>
    </r>
    <r>
      <rPr>
        <sz val="12"/>
        <rFont val="Calibri"/>
        <family val="2"/>
      </rPr>
      <t>was estimated (</t>
    </r>
    <r>
      <rPr>
        <i/>
        <sz val="12"/>
        <rFont val="Calibri"/>
        <family val="2"/>
      </rPr>
      <t>L</t>
    </r>
    <r>
      <rPr>
        <sz val="12"/>
        <rFont val="Calibri"/>
        <family val="2"/>
      </rPr>
      <t>, cm), von Bertalanffy growth parameters (</t>
    </r>
    <r>
      <rPr>
        <i/>
        <sz val="12"/>
        <rFont val="Calibri"/>
        <family val="2"/>
      </rPr>
      <t>L</t>
    </r>
    <r>
      <rPr>
        <i/>
        <sz val="8"/>
        <rFont val="Calibri"/>
        <family val="2"/>
      </rPr>
      <t xml:space="preserve">∞ </t>
    </r>
    <r>
      <rPr>
        <sz val="12"/>
        <rFont val="Calibri"/>
        <family val="2"/>
      </rPr>
      <t xml:space="preserve">(cm) and </t>
    </r>
    <r>
      <rPr>
        <i/>
        <sz val="12"/>
        <rFont val="Calibri"/>
        <family val="2"/>
      </rPr>
      <t>K</t>
    </r>
    <r>
      <rPr>
        <sz val="12"/>
        <rFont val="Calibri"/>
        <family val="2"/>
      </rPr>
      <t>(y</t>
    </r>
    <r>
      <rPr>
        <sz val="8"/>
        <rFont val="Calibri"/>
        <family val="2"/>
      </rPr>
      <t>-1</t>
    </r>
    <r>
      <rPr>
        <sz val="12"/>
        <rFont val="Calibri"/>
        <family val="2"/>
      </rPr>
      <t>)) and source of von</t>
    </r>
  </si>
  <si>
    <r>
      <rPr>
        <sz val="12"/>
        <rFont val="Calibri"/>
        <family val="2"/>
      </rPr>
      <t>Bertalanffy growth parameters.</t>
    </r>
  </si>
  <si>
    <r>
      <rPr>
        <sz val="11"/>
        <rFont val="Calibri"/>
        <family val="2"/>
      </rPr>
      <t>Species</t>
    </r>
  </si>
  <si>
    <r>
      <rPr>
        <i/>
        <sz val="11"/>
        <rFont val="Calibri"/>
        <family val="2"/>
      </rPr>
      <t>M</t>
    </r>
  </si>
  <si>
    <r>
      <rPr>
        <sz val="11"/>
        <rFont val="Calibri"/>
        <family val="2"/>
      </rPr>
      <t>S</t>
    </r>
  </si>
  <si>
    <r>
      <rPr>
        <sz val="11"/>
        <rFont val="Calibri"/>
        <family val="2"/>
      </rPr>
      <t>Source of M</t>
    </r>
  </si>
  <si>
    <r>
      <rPr>
        <sz val="11"/>
        <rFont val="Calibri"/>
        <family val="2"/>
      </rPr>
      <t>τ</t>
    </r>
  </si>
  <si>
    <r>
      <rPr>
        <i/>
        <sz val="11"/>
        <rFont val="Calibri"/>
        <family val="2"/>
      </rPr>
      <t>L</t>
    </r>
  </si>
  <si>
    <r>
      <rPr>
        <i/>
        <sz val="11"/>
        <rFont val="Calibri"/>
        <family val="2"/>
      </rPr>
      <t>L</t>
    </r>
    <r>
      <rPr>
        <i/>
        <sz val="7"/>
        <rFont val="Calibri"/>
        <family val="2"/>
      </rPr>
      <t>∞</t>
    </r>
  </si>
  <si>
    <r>
      <rPr>
        <i/>
        <sz val="11"/>
        <rFont val="Calibri"/>
        <family val="2"/>
      </rPr>
      <t>K</t>
    </r>
  </si>
  <si>
    <r>
      <rPr>
        <sz val="11"/>
        <rFont val="Calibri"/>
        <family val="2"/>
      </rPr>
      <t xml:space="preserve">Source of </t>
    </r>
    <r>
      <rPr>
        <i/>
        <sz val="11"/>
        <rFont val="Calibri"/>
        <family val="2"/>
      </rPr>
      <t>L</t>
    </r>
    <r>
      <rPr>
        <i/>
        <sz val="7"/>
        <rFont val="Calibri"/>
        <family val="2"/>
      </rPr>
      <t xml:space="preserve">∞ </t>
    </r>
    <r>
      <rPr>
        <sz val="11"/>
        <rFont val="Calibri"/>
        <family val="2"/>
      </rPr>
      <t xml:space="preserve">and </t>
    </r>
    <r>
      <rPr>
        <i/>
        <sz val="11"/>
        <rFont val="Calibri"/>
        <family val="2"/>
      </rPr>
      <t>K</t>
    </r>
  </si>
  <si>
    <r>
      <rPr>
        <sz val="9"/>
        <rFont val="Calibri"/>
        <family val="2"/>
      </rPr>
      <t>Ammodytes marinus</t>
    </r>
  </si>
  <si>
    <r>
      <rPr>
        <sz val="9"/>
        <rFont val="Calibri"/>
        <family val="2"/>
      </rPr>
      <t>C</t>
    </r>
  </si>
  <si>
    <r>
      <rPr>
        <sz val="9"/>
        <rFont val="Calibri"/>
        <family val="2"/>
      </rPr>
      <t>Cook(2004)</t>
    </r>
  </si>
  <si>
    <r>
      <rPr>
        <sz val="9"/>
        <rFont val="Calibri"/>
        <family val="2"/>
      </rPr>
      <t>ICES(1995)</t>
    </r>
    <r>
      <rPr>
        <sz val="6"/>
        <rFont val="Calibri"/>
        <family val="2"/>
      </rPr>
      <t>1</t>
    </r>
  </si>
  <si>
    <r>
      <rPr>
        <sz val="9"/>
        <rFont val="Calibri"/>
        <family val="2"/>
      </rPr>
      <t>Ammodytes tobianus</t>
    </r>
  </si>
  <si>
    <r>
      <rPr>
        <sz val="9"/>
        <rFont val="Calibri"/>
        <family val="2"/>
      </rPr>
      <t>Reay(1973)</t>
    </r>
  </si>
  <si>
    <r>
      <rPr>
        <sz val="9"/>
        <rFont val="Calibri"/>
        <family val="2"/>
      </rPr>
      <t>Anchoa mitchilli</t>
    </r>
  </si>
  <si>
    <r>
      <rPr>
        <sz val="9"/>
        <rFont val="Calibri"/>
        <family val="2"/>
      </rPr>
      <t>Newberger &amp; Houde(1995)</t>
    </r>
  </si>
  <si>
    <r>
      <rPr>
        <sz val="9"/>
        <rFont val="Calibri"/>
        <family val="2"/>
      </rPr>
      <t>Balistes vetula</t>
    </r>
  </si>
  <si>
    <r>
      <rPr>
        <sz val="9"/>
        <rFont val="Calibri"/>
        <family val="2"/>
      </rPr>
      <t>Aiken(1983)</t>
    </r>
  </si>
  <si>
    <r>
      <rPr>
        <sz val="9"/>
        <rFont val="Calibri"/>
        <family val="2"/>
      </rPr>
      <t>Benthosema glaciale</t>
    </r>
  </si>
  <si>
    <r>
      <rPr>
        <sz val="9"/>
        <rFont val="Calibri"/>
        <family val="2"/>
      </rPr>
      <t>Gjøsæter(1973)</t>
    </r>
  </si>
  <si>
    <r>
      <rPr>
        <sz val="9"/>
        <rFont val="Calibri"/>
        <family val="2"/>
      </rPr>
      <t>Beryx splendes</t>
    </r>
  </si>
  <si>
    <r>
      <rPr>
        <sz val="9"/>
        <rFont val="Calibri"/>
        <family val="2"/>
      </rPr>
      <t>Tanaka(2006)</t>
    </r>
  </si>
  <si>
    <r>
      <rPr>
        <sz val="9"/>
        <rFont val="Calibri"/>
        <family val="2"/>
      </rPr>
      <t xml:space="preserve">Adachi </t>
    </r>
    <r>
      <rPr>
        <i/>
        <sz val="9"/>
        <rFont val="Calibri"/>
        <family val="2"/>
      </rPr>
      <t>et al</t>
    </r>
    <r>
      <rPr>
        <sz val="9"/>
        <rFont val="Calibri"/>
        <family val="2"/>
      </rPr>
      <t>.(2000)</t>
    </r>
  </si>
  <si>
    <r>
      <rPr>
        <sz val="9"/>
        <rFont val="Calibri"/>
        <family val="2"/>
      </rPr>
      <t>Brevoortia patronus</t>
    </r>
  </si>
  <si>
    <r>
      <rPr>
        <sz val="9"/>
        <rFont val="Calibri"/>
        <family val="2"/>
      </rPr>
      <t>Ahrenholz(1981)</t>
    </r>
  </si>
  <si>
    <r>
      <rPr>
        <sz val="9"/>
        <rFont val="Calibri"/>
        <family val="2"/>
      </rPr>
      <t>Nelson &amp; Ahrenholz(1986)</t>
    </r>
    <r>
      <rPr>
        <sz val="6"/>
        <rFont val="Calibri"/>
        <family val="2"/>
      </rPr>
      <t>2</t>
    </r>
  </si>
  <si>
    <r>
      <rPr>
        <sz val="9"/>
        <rFont val="Calibri"/>
        <family val="2"/>
      </rPr>
      <t>Brevoortia tyrrannus</t>
    </r>
  </si>
  <si>
    <r>
      <rPr>
        <sz val="9"/>
        <rFont val="Calibri"/>
        <family val="2"/>
      </rPr>
      <t>Schaaf &amp; Huntsman(1972)</t>
    </r>
  </si>
  <si>
    <r>
      <rPr>
        <sz val="9"/>
        <rFont val="Calibri"/>
        <family val="2"/>
      </rPr>
      <t>Cephalopholis fulva</t>
    </r>
  </si>
  <si>
    <r>
      <rPr>
        <sz val="9"/>
        <rFont val="Calibri"/>
        <family val="2"/>
      </rPr>
      <t>Thompson &amp; Munro(1978)</t>
    </r>
  </si>
  <si>
    <r>
      <rPr>
        <sz val="9"/>
        <rFont val="Calibri"/>
        <family val="2"/>
      </rPr>
      <t>Cetengraulis mysticetus</t>
    </r>
  </si>
  <si>
    <r>
      <rPr>
        <sz val="9"/>
        <rFont val="Calibri"/>
        <family val="2"/>
      </rPr>
      <t>Bayliff(1967)</t>
    </r>
  </si>
  <si>
    <r>
      <rPr>
        <sz val="9"/>
        <rFont val="Calibri"/>
        <family val="2"/>
      </rPr>
      <t>Cheilodactylus macropterus</t>
    </r>
  </si>
  <si>
    <r>
      <rPr>
        <sz val="9"/>
        <rFont val="Calibri"/>
        <family val="2"/>
      </rPr>
      <t>Vooren(1977)</t>
    </r>
  </si>
  <si>
    <r>
      <rPr>
        <sz val="9"/>
        <rFont val="Calibri"/>
        <family val="2"/>
      </rPr>
      <t>Pauly(1980)</t>
    </r>
  </si>
  <si>
    <r>
      <rPr>
        <sz val="9"/>
        <rFont val="Calibri"/>
        <family val="2"/>
      </rPr>
      <t>F</t>
    </r>
  </si>
  <si>
    <r>
      <rPr>
        <sz val="9"/>
        <rFont val="Calibri"/>
        <family val="2"/>
      </rPr>
      <t xml:space="preserve">Annala </t>
    </r>
    <r>
      <rPr>
        <i/>
        <sz val="9"/>
        <rFont val="Calibri"/>
        <family val="2"/>
      </rPr>
      <t>et al</t>
    </r>
    <r>
      <rPr>
        <sz val="9"/>
        <rFont val="Calibri"/>
        <family val="2"/>
      </rPr>
      <t>.(1989)</t>
    </r>
  </si>
  <si>
    <r>
      <rPr>
        <sz val="9"/>
        <rFont val="Calibri"/>
        <family val="2"/>
      </rPr>
      <t>M</t>
    </r>
  </si>
  <si>
    <r>
      <rPr>
        <sz val="9"/>
        <rFont val="Calibri"/>
        <family val="2"/>
      </rPr>
      <t>Clupea harengus</t>
    </r>
  </si>
  <si>
    <r>
      <rPr>
        <sz val="9"/>
        <rFont val="Calibri"/>
        <family val="2"/>
      </rPr>
      <t>Beverton(1963)</t>
    </r>
  </si>
  <si>
    <r>
      <rPr>
        <sz val="9"/>
        <rFont val="Calibri"/>
        <family val="2"/>
      </rPr>
      <t>Cushing(1959)</t>
    </r>
  </si>
  <si>
    <r>
      <rPr>
        <sz val="9"/>
        <rFont val="Calibri"/>
        <family val="2"/>
      </rPr>
      <t>Beverton &amp; Holt(1959)</t>
    </r>
  </si>
  <si>
    <r>
      <rPr>
        <sz val="9"/>
        <rFont val="Calibri"/>
        <family val="2"/>
      </rPr>
      <t>Burd(1974)</t>
    </r>
  </si>
  <si>
    <r>
      <rPr>
        <sz val="9"/>
        <rFont val="Calibri"/>
        <family val="2"/>
      </rPr>
      <t>Burd(1974)</t>
    </r>
    <r>
      <rPr>
        <sz val="6"/>
        <rFont val="Calibri"/>
        <family val="2"/>
      </rPr>
      <t>3</t>
    </r>
  </si>
  <si>
    <r>
      <rPr>
        <sz val="9"/>
        <rFont val="Calibri"/>
        <family val="2"/>
      </rPr>
      <t>Clupea pallassii</t>
    </r>
  </si>
  <si>
    <r>
      <rPr>
        <sz val="9"/>
        <rFont val="Calibri"/>
        <family val="2"/>
      </rPr>
      <t xml:space="preserve">Stokesbury </t>
    </r>
    <r>
      <rPr>
        <i/>
        <sz val="9"/>
        <rFont val="Calibri"/>
        <family val="2"/>
      </rPr>
      <t>et al</t>
    </r>
    <r>
      <rPr>
        <sz val="9"/>
        <rFont val="Calibri"/>
        <family val="2"/>
      </rPr>
      <t>.(2002)</t>
    </r>
  </si>
  <si>
    <r>
      <rPr>
        <sz val="9"/>
        <rFont val="Calibri"/>
        <family val="2"/>
      </rPr>
      <t xml:space="preserve">Stokesbury </t>
    </r>
    <r>
      <rPr>
        <i/>
        <sz val="9"/>
        <rFont val="Calibri"/>
        <family val="2"/>
      </rPr>
      <t>et al.</t>
    </r>
    <r>
      <rPr>
        <sz val="9"/>
        <rFont val="Calibri"/>
        <family val="2"/>
      </rPr>
      <t>(2002)</t>
    </r>
  </si>
  <si>
    <r>
      <rPr>
        <sz val="9"/>
        <rFont val="Calibri"/>
        <family val="2"/>
      </rPr>
      <t>Tanasichuk(2000)</t>
    </r>
  </si>
  <si>
    <r>
      <rPr>
        <sz val="9"/>
        <rFont val="Calibri"/>
        <family val="2"/>
      </rPr>
      <t>Cololabis saira</t>
    </r>
  </si>
  <si>
    <r>
      <rPr>
        <sz val="9"/>
        <rFont val="Calibri"/>
        <family val="2"/>
      </rPr>
      <t>Hughes(1974)</t>
    </r>
  </si>
  <si>
    <r>
      <rPr>
        <sz val="9"/>
        <rFont val="Calibri"/>
        <family val="2"/>
      </rPr>
      <t>Coris julis</t>
    </r>
  </si>
  <si>
    <r>
      <rPr>
        <sz val="9"/>
        <rFont val="Calibri"/>
        <family val="2"/>
      </rPr>
      <t xml:space="preserve">Macpherson </t>
    </r>
    <r>
      <rPr>
        <i/>
        <sz val="9"/>
        <rFont val="Calibri"/>
        <family val="2"/>
      </rPr>
      <t>et al.</t>
    </r>
    <r>
      <rPr>
        <sz val="9"/>
        <rFont val="Calibri"/>
        <family val="2"/>
      </rPr>
      <t>(2000)</t>
    </r>
  </si>
  <si>
    <r>
      <rPr>
        <sz val="9"/>
        <rFont val="Calibri"/>
        <family val="2"/>
      </rPr>
      <t xml:space="preserve">Gordoa </t>
    </r>
    <r>
      <rPr>
        <i/>
        <sz val="9"/>
        <rFont val="Calibri"/>
        <family val="2"/>
      </rPr>
      <t>et al.</t>
    </r>
    <r>
      <rPr>
        <sz val="9"/>
        <rFont val="Calibri"/>
        <family val="2"/>
      </rPr>
      <t>(2000)</t>
    </r>
  </si>
  <si>
    <r>
      <rPr>
        <sz val="9"/>
        <rFont val="Calibri"/>
        <family val="2"/>
      </rPr>
      <t>Diplodus annularis</t>
    </r>
  </si>
  <si>
    <r>
      <rPr>
        <sz val="9"/>
        <rFont val="Calibri"/>
        <family val="2"/>
      </rPr>
      <t>Gordoa &amp; Moli(1997)</t>
    </r>
  </si>
  <si>
    <r>
      <rPr>
        <sz val="9"/>
        <rFont val="Calibri"/>
        <family val="2"/>
      </rPr>
      <t>Diplodus sargus</t>
    </r>
  </si>
  <si>
    <r>
      <rPr>
        <sz val="9"/>
        <rFont val="Calibri"/>
        <family val="2"/>
      </rPr>
      <t>Engraulis anchoita</t>
    </r>
  </si>
  <si>
    <r>
      <rPr>
        <sz val="9"/>
        <rFont val="Calibri"/>
        <family val="2"/>
      </rPr>
      <t xml:space="preserve">Brandhorst </t>
    </r>
    <r>
      <rPr>
        <i/>
        <sz val="9"/>
        <rFont val="Calibri"/>
        <family val="2"/>
      </rPr>
      <t>et al</t>
    </r>
    <r>
      <rPr>
        <sz val="9"/>
        <rFont val="Calibri"/>
        <family val="2"/>
      </rPr>
      <t>.(1974)</t>
    </r>
  </si>
  <si>
    <r>
      <rPr>
        <sz val="9"/>
        <rFont val="Calibri"/>
        <family val="2"/>
      </rPr>
      <t xml:space="preserve">Brandhorst </t>
    </r>
    <r>
      <rPr>
        <i/>
        <sz val="9"/>
        <rFont val="Calibri"/>
        <family val="2"/>
      </rPr>
      <t>et al.</t>
    </r>
    <r>
      <rPr>
        <sz val="9"/>
        <rFont val="Calibri"/>
        <family val="2"/>
      </rPr>
      <t>(1974)</t>
    </r>
  </si>
  <si>
    <r>
      <rPr>
        <sz val="9"/>
        <rFont val="Calibri"/>
        <family val="2"/>
      </rPr>
      <t>Engraulis japonicus</t>
    </r>
  </si>
  <si>
    <r>
      <rPr>
        <sz val="9"/>
        <rFont val="Calibri"/>
        <family val="2"/>
      </rPr>
      <t xml:space="preserve">Iversen </t>
    </r>
    <r>
      <rPr>
        <i/>
        <sz val="9"/>
        <rFont val="Calibri"/>
        <family val="2"/>
      </rPr>
      <t>et al</t>
    </r>
    <r>
      <rPr>
        <sz val="9"/>
        <rFont val="Calibri"/>
        <family val="2"/>
      </rPr>
      <t>.(1993)</t>
    </r>
  </si>
  <si>
    <r>
      <rPr>
        <sz val="9"/>
        <rFont val="Calibri"/>
        <family val="2"/>
      </rPr>
      <t>Eopsetta jordani (female)</t>
    </r>
  </si>
  <si>
    <r>
      <rPr>
        <sz val="9"/>
        <rFont val="Calibri"/>
        <family val="2"/>
      </rPr>
      <t>Ketchen &amp; Forrester(1966)</t>
    </r>
  </si>
  <si>
    <r>
      <rPr>
        <sz val="9"/>
        <rFont val="Calibri"/>
        <family val="2"/>
      </rPr>
      <t>Eopsetta jordani (male)</t>
    </r>
  </si>
  <si>
    <r>
      <rPr>
        <sz val="9"/>
        <rFont val="Calibri"/>
        <family val="2"/>
      </rPr>
      <t>Epinephelus guttatus</t>
    </r>
  </si>
  <si>
    <r>
      <rPr>
        <sz val="9"/>
        <rFont val="Calibri"/>
        <family val="2"/>
      </rPr>
      <t>Gadus morhua</t>
    </r>
  </si>
  <si>
    <r>
      <rPr>
        <sz val="9"/>
        <rFont val="Calibri"/>
        <family val="2"/>
      </rPr>
      <t>Dickie(1963)</t>
    </r>
  </si>
  <si>
    <r>
      <rPr>
        <sz val="9"/>
        <rFont val="Calibri"/>
        <family val="2"/>
      </rPr>
      <t>Kohler(1964)</t>
    </r>
  </si>
  <si>
    <r>
      <rPr>
        <sz val="9"/>
        <rFont val="Calibri"/>
        <family val="2"/>
      </rPr>
      <t>Pinhorn(1975)</t>
    </r>
  </si>
  <si>
    <r>
      <rPr>
        <sz val="9"/>
        <rFont val="Calibri"/>
        <family val="2"/>
      </rPr>
      <t>Beverton(1965)</t>
    </r>
  </si>
  <si>
    <r>
      <rPr>
        <sz val="9"/>
        <rFont val="Calibri"/>
        <family val="2"/>
      </rPr>
      <t>Sinclair(2001)</t>
    </r>
  </si>
  <si>
    <r>
      <rPr>
        <sz val="9"/>
        <rFont val="Calibri"/>
        <family val="2"/>
      </rPr>
      <t>Garrod(1967)</t>
    </r>
  </si>
  <si>
    <r>
      <rPr>
        <sz val="9"/>
        <rFont val="Calibri"/>
        <family val="2"/>
      </rPr>
      <t>Trout(1954)</t>
    </r>
  </si>
  <si>
    <r>
      <rPr>
        <sz val="9"/>
        <rFont val="Calibri"/>
        <family val="2"/>
      </rPr>
      <t xml:space="preserve">Juilliard </t>
    </r>
    <r>
      <rPr>
        <i/>
        <sz val="9"/>
        <rFont val="Calibri"/>
        <family val="2"/>
      </rPr>
      <t>et al</t>
    </r>
    <r>
      <rPr>
        <sz val="9"/>
        <rFont val="Calibri"/>
        <family val="2"/>
      </rPr>
      <t>.(2001)</t>
    </r>
  </si>
  <si>
    <r>
      <rPr>
        <sz val="9"/>
        <rFont val="Calibri"/>
        <family val="2"/>
      </rPr>
      <t>Larsen &amp; Pedersen(2002)</t>
    </r>
  </si>
  <si>
    <r>
      <rPr>
        <sz val="9"/>
        <rFont val="Calibri"/>
        <family val="2"/>
      </rPr>
      <t>Glaucosoma buergeri</t>
    </r>
  </si>
  <si>
    <r>
      <rPr>
        <sz val="9"/>
        <rFont val="Calibri"/>
        <family val="2"/>
      </rPr>
      <t>Newman(2002a)</t>
    </r>
  </si>
  <si>
    <r>
      <rPr>
        <sz val="9"/>
        <rFont val="Calibri"/>
        <family val="2"/>
      </rPr>
      <t>Hippocampus guttulatus</t>
    </r>
  </si>
  <si>
    <r>
      <rPr>
        <sz val="9"/>
        <rFont val="Calibri"/>
        <family val="2"/>
      </rPr>
      <t>Curtis &amp; Vincent(2006)</t>
    </r>
  </si>
  <si>
    <r>
      <rPr>
        <sz val="9"/>
        <rFont val="Calibri"/>
        <family val="2"/>
      </rPr>
      <t>Hippoglossoides platessoides</t>
    </r>
  </si>
  <si>
    <r>
      <rPr>
        <sz val="9"/>
        <rFont val="Calibri"/>
        <family val="2"/>
      </rPr>
      <t>Pitt(1973)</t>
    </r>
  </si>
  <si>
    <r>
      <rPr>
        <sz val="9"/>
        <rFont val="Calibri"/>
        <family val="2"/>
      </rPr>
      <t>Bakken(1987)</t>
    </r>
  </si>
  <si>
    <r>
      <rPr>
        <sz val="9"/>
        <rFont val="Calibri"/>
        <family val="2"/>
      </rPr>
      <t>Hippoglossus stenolepis</t>
    </r>
  </si>
  <si>
    <r>
      <rPr>
        <sz val="9"/>
        <rFont val="Calibri"/>
        <family val="2"/>
      </rPr>
      <t>Chen &amp; Xiao(2006)</t>
    </r>
  </si>
  <si>
    <r>
      <rPr>
        <sz val="9"/>
        <rFont val="Calibri"/>
        <family val="2"/>
      </rPr>
      <t>Southward &amp; Chapman(1965)</t>
    </r>
  </si>
  <si>
    <r>
      <rPr>
        <sz val="9"/>
        <rFont val="Calibri"/>
        <family val="2"/>
      </rPr>
      <t>Hyporhamphus melanochir</t>
    </r>
  </si>
  <si>
    <r>
      <rPr>
        <sz val="9"/>
        <rFont val="Calibri"/>
        <family val="2"/>
      </rPr>
      <t>Jones(1990)</t>
    </r>
  </si>
  <si>
    <r>
      <rPr>
        <sz val="9"/>
        <rFont val="Calibri"/>
        <family val="2"/>
      </rPr>
      <t>Katsuwonus pelamis</t>
    </r>
  </si>
  <si>
    <r>
      <rPr>
        <sz val="9"/>
        <rFont val="Calibri"/>
        <family val="2"/>
      </rPr>
      <t>Hampton(2000)</t>
    </r>
  </si>
  <si>
    <r>
      <rPr>
        <sz val="9"/>
        <rFont val="Calibri"/>
        <family val="2"/>
      </rPr>
      <t>Lamna nasus</t>
    </r>
  </si>
  <si>
    <r>
      <rPr>
        <sz val="9"/>
        <rFont val="Calibri"/>
        <family val="2"/>
      </rPr>
      <t>Aasen(1963)</t>
    </r>
  </si>
  <si>
    <r>
      <rPr>
        <sz val="9"/>
        <rFont val="Calibri"/>
        <family val="2"/>
      </rPr>
      <t>Lethrinus miniatus</t>
    </r>
  </si>
  <si>
    <r>
      <rPr>
        <sz val="9"/>
        <rFont val="Calibri"/>
        <family val="2"/>
      </rPr>
      <t xml:space="preserve">Williams </t>
    </r>
    <r>
      <rPr>
        <i/>
        <sz val="9"/>
        <rFont val="Calibri"/>
        <family val="2"/>
      </rPr>
      <t>et al</t>
    </r>
    <r>
      <rPr>
        <sz val="9"/>
        <rFont val="Calibri"/>
        <family val="2"/>
      </rPr>
      <t>.(2007)</t>
    </r>
  </si>
  <si>
    <r>
      <rPr>
        <sz val="9"/>
        <rFont val="Calibri"/>
        <family val="2"/>
      </rPr>
      <t xml:space="preserve">Williams </t>
    </r>
    <r>
      <rPr>
        <i/>
        <sz val="9"/>
        <rFont val="Calibri"/>
        <family val="2"/>
      </rPr>
      <t>et al</t>
    </r>
    <r>
      <rPr>
        <sz val="9"/>
        <rFont val="Calibri"/>
        <family val="2"/>
      </rPr>
      <t>.(2003)</t>
    </r>
  </si>
  <si>
    <r>
      <rPr>
        <sz val="9"/>
        <rFont val="Calibri"/>
        <family val="2"/>
      </rPr>
      <t>Lopholatilus chamaeleontoceps</t>
    </r>
  </si>
  <si>
    <r>
      <rPr>
        <sz val="9"/>
        <rFont val="Calibri"/>
        <family val="2"/>
      </rPr>
      <t>Harris &amp; Grossman(1985)</t>
    </r>
  </si>
  <si>
    <r>
      <rPr>
        <sz val="9"/>
        <rFont val="Calibri"/>
        <family val="2"/>
      </rPr>
      <t>Lopholatilus chamaeleonticeps</t>
    </r>
  </si>
  <si>
    <r>
      <rPr>
        <sz val="9"/>
        <rFont val="Calibri"/>
        <family val="2"/>
      </rPr>
      <t>Lutjanus adetii</t>
    </r>
  </si>
  <si>
    <r>
      <rPr>
        <sz val="9"/>
        <rFont val="Calibri"/>
        <family val="2"/>
      </rPr>
      <t xml:space="preserve">Newman </t>
    </r>
    <r>
      <rPr>
        <i/>
        <sz val="9"/>
        <rFont val="Calibri"/>
        <family val="2"/>
      </rPr>
      <t>et al</t>
    </r>
    <r>
      <rPr>
        <sz val="9"/>
        <rFont val="Calibri"/>
        <family val="2"/>
      </rPr>
      <t>.(1996)</t>
    </r>
  </si>
  <si>
    <r>
      <rPr>
        <sz val="9"/>
        <rFont val="Calibri"/>
        <family val="2"/>
      </rPr>
      <t>Lutjanus carponotatus</t>
    </r>
  </si>
  <si>
    <r>
      <rPr>
        <sz val="9"/>
        <rFont val="Calibri"/>
        <family val="2"/>
      </rPr>
      <t xml:space="preserve">Newman </t>
    </r>
    <r>
      <rPr>
        <i/>
        <sz val="9"/>
        <rFont val="Calibri"/>
        <family val="2"/>
      </rPr>
      <t>et al</t>
    </r>
    <r>
      <rPr>
        <sz val="9"/>
        <rFont val="Calibri"/>
        <family val="2"/>
      </rPr>
      <t>.(2000a)</t>
    </r>
  </si>
  <si>
    <r>
      <rPr>
        <sz val="9"/>
        <rFont val="Calibri"/>
        <family val="2"/>
      </rPr>
      <t>Lutjanus erythropterus</t>
    </r>
  </si>
  <si>
    <r>
      <rPr>
        <sz val="9"/>
        <rFont val="Calibri"/>
        <family val="2"/>
      </rPr>
      <t xml:space="preserve">Newman </t>
    </r>
    <r>
      <rPr>
        <i/>
        <sz val="9"/>
        <rFont val="Calibri"/>
        <family val="2"/>
      </rPr>
      <t>et al</t>
    </r>
    <r>
      <rPr>
        <sz val="9"/>
        <rFont val="Calibri"/>
        <family val="2"/>
      </rPr>
      <t>.(2000b)</t>
    </r>
  </si>
  <si>
    <r>
      <rPr>
        <sz val="9"/>
        <rFont val="Calibri"/>
        <family val="2"/>
      </rPr>
      <t>Lutjanus griseus</t>
    </r>
  </si>
  <si>
    <r>
      <rPr>
        <sz val="9"/>
        <rFont val="Calibri"/>
        <family val="2"/>
      </rPr>
      <t>Burton(2001)</t>
    </r>
  </si>
  <si>
    <r>
      <rPr>
        <sz val="9"/>
        <rFont val="Calibri"/>
        <family val="2"/>
      </rPr>
      <t>Lutjanus malabaricus</t>
    </r>
  </si>
  <si>
    <r>
      <rPr>
        <sz val="9"/>
        <rFont val="Calibri"/>
        <family val="2"/>
      </rPr>
      <t>Newman(2002b)</t>
    </r>
  </si>
  <si>
    <r>
      <rPr>
        <sz val="9"/>
        <rFont val="Calibri"/>
        <family val="2"/>
      </rPr>
      <t>Lutjanus quinquilineatus</t>
    </r>
  </si>
  <si>
    <r>
      <rPr>
        <sz val="9"/>
        <rFont val="Calibri"/>
        <family val="2"/>
      </rPr>
      <t xml:space="preserve">Newman </t>
    </r>
    <r>
      <rPr>
        <i/>
        <sz val="9"/>
        <rFont val="Calibri"/>
        <family val="2"/>
      </rPr>
      <t>et al.</t>
    </r>
    <r>
      <rPr>
        <sz val="9"/>
        <rFont val="Calibri"/>
        <family val="2"/>
      </rPr>
      <t>(1996)</t>
    </r>
  </si>
  <si>
    <r>
      <rPr>
        <sz val="9"/>
        <rFont val="Calibri"/>
        <family val="2"/>
      </rPr>
      <t>Lutjanus ruselli</t>
    </r>
  </si>
  <si>
    <r>
      <rPr>
        <sz val="9"/>
        <rFont val="Calibri"/>
        <family val="2"/>
      </rPr>
      <t>Newman(2002c)</t>
    </r>
  </si>
  <si>
    <r>
      <rPr>
        <sz val="9"/>
        <rFont val="Calibri"/>
        <family val="2"/>
      </rPr>
      <t>Lutjanus sebae</t>
    </r>
  </si>
  <si>
    <r>
      <rPr>
        <sz val="9"/>
        <rFont val="Calibri"/>
        <family val="2"/>
      </rPr>
      <t>Lutjanus vitta</t>
    </r>
  </si>
  <si>
    <r>
      <rPr>
        <sz val="9"/>
        <rFont val="Calibri"/>
        <family val="2"/>
      </rPr>
      <t>Melanogrammus aeglefinus</t>
    </r>
  </si>
  <si>
    <r>
      <rPr>
        <sz val="9"/>
        <rFont val="Calibri"/>
        <family val="2"/>
      </rPr>
      <t>Jones &amp; Shanks(1990)</t>
    </r>
  </si>
  <si>
    <r>
      <rPr>
        <sz val="9"/>
        <rFont val="Calibri"/>
        <family val="2"/>
      </rPr>
      <t>Jones(1962)</t>
    </r>
  </si>
  <si>
    <r>
      <rPr>
        <sz val="9"/>
        <rFont val="Calibri"/>
        <family val="2"/>
      </rPr>
      <t>Merluccius angustimanus</t>
    </r>
  </si>
  <si>
    <r>
      <rPr>
        <sz val="9"/>
        <rFont val="Calibri"/>
        <family val="2"/>
      </rPr>
      <t>Mathews(1975)</t>
    </r>
  </si>
  <si>
    <r>
      <rPr>
        <sz val="9"/>
        <rFont val="Calibri"/>
        <family val="2"/>
      </rPr>
      <t>Nemipterus japonicus</t>
    </r>
  </si>
  <si>
    <r>
      <rPr>
        <sz val="9"/>
        <rFont val="Calibri"/>
        <family val="2"/>
      </rPr>
      <t>Vivekanandan &amp; James(1986)</t>
    </r>
  </si>
  <si>
    <r>
      <rPr>
        <sz val="9"/>
        <rFont val="Calibri"/>
        <family val="2"/>
      </rPr>
      <t>Nemipterus marginatus</t>
    </r>
  </si>
  <si>
    <r>
      <rPr>
        <sz val="9"/>
        <rFont val="Calibri"/>
        <family val="2"/>
      </rPr>
      <t>Pauly &amp; Martosubroto(1980)</t>
    </r>
  </si>
  <si>
    <r>
      <rPr>
        <sz val="9"/>
        <rFont val="Calibri"/>
        <family val="2"/>
      </rPr>
      <t>Pagrus auratus</t>
    </r>
  </si>
  <si>
    <r>
      <rPr>
        <sz val="9"/>
        <rFont val="Calibri"/>
        <family val="2"/>
      </rPr>
      <t xml:space="preserve">Wakefield </t>
    </r>
    <r>
      <rPr>
        <i/>
        <sz val="9"/>
        <rFont val="Calibri"/>
        <family val="2"/>
      </rPr>
      <t>et al</t>
    </r>
    <r>
      <rPr>
        <sz val="9"/>
        <rFont val="Calibri"/>
        <family val="2"/>
      </rPr>
      <t>.(2007)</t>
    </r>
  </si>
  <si>
    <r>
      <rPr>
        <sz val="9"/>
        <rFont val="Calibri"/>
        <family val="2"/>
      </rPr>
      <t>Sanders &amp; Powell(1979)</t>
    </r>
  </si>
  <si>
    <r>
      <rPr>
        <sz val="9"/>
        <rFont val="Calibri"/>
        <family val="2"/>
      </rPr>
      <t>Plectropomus leopardus</t>
    </r>
  </si>
  <si>
    <r>
      <rPr>
        <sz val="9"/>
        <rFont val="Calibri"/>
        <family val="2"/>
      </rPr>
      <t>Russ et al.(1998)</t>
    </r>
  </si>
  <si>
    <r>
      <rPr>
        <sz val="9"/>
        <rFont val="Calibri"/>
        <family val="2"/>
      </rPr>
      <t>Ferreira &amp; Russ(1995)</t>
    </r>
  </si>
  <si>
    <r>
      <rPr>
        <sz val="9"/>
        <rFont val="Calibri"/>
        <family val="2"/>
      </rPr>
      <t>Pleuronectes platessa</t>
    </r>
  </si>
  <si>
    <r>
      <rPr>
        <sz val="9"/>
        <rFont val="Calibri"/>
        <family val="2"/>
      </rPr>
      <t>Siddeek(1989)</t>
    </r>
  </si>
  <si>
    <r>
      <rPr>
        <sz val="9"/>
        <rFont val="Calibri"/>
        <family val="2"/>
      </rPr>
      <t>Basimi &amp; Grove(1985)</t>
    </r>
  </si>
  <si>
    <r>
      <rPr>
        <sz val="9"/>
        <rFont val="Calibri"/>
        <family val="2"/>
      </rPr>
      <t>Beverton(1964)</t>
    </r>
  </si>
  <si>
    <r>
      <rPr>
        <sz val="9"/>
        <rFont val="Calibri"/>
        <family val="2"/>
      </rPr>
      <t>Pneumatophorus japonicus</t>
    </r>
  </si>
  <si>
    <r>
      <rPr>
        <sz val="9"/>
        <rFont val="Calibri"/>
        <family val="2"/>
      </rPr>
      <t>Parrish &amp; MacCall(1978)</t>
    </r>
  </si>
  <si>
    <r>
      <rPr>
        <sz val="9"/>
        <rFont val="Calibri"/>
        <family val="2"/>
      </rPr>
      <t>Pomatoschistus minutus</t>
    </r>
  </si>
  <si>
    <r>
      <rPr>
        <sz val="9"/>
        <rFont val="Calibri"/>
        <family val="2"/>
      </rPr>
      <t>Fonds(1973)</t>
    </r>
  </si>
  <si>
    <r>
      <rPr>
        <sz val="9"/>
        <rFont val="Calibri"/>
        <family val="2"/>
      </rPr>
      <t>Pseudotolithus elongatus</t>
    </r>
  </si>
  <si>
    <r>
      <rPr>
        <sz val="9"/>
        <rFont val="Calibri"/>
        <family val="2"/>
      </rPr>
      <t>Le Guen(1971)</t>
    </r>
  </si>
  <si>
    <r>
      <rPr>
        <sz val="9"/>
        <rFont val="Calibri"/>
        <family val="2"/>
      </rPr>
      <t>Rastrelliger neglectus</t>
    </r>
  </si>
  <si>
    <r>
      <rPr>
        <sz val="9"/>
        <rFont val="Calibri"/>
        <family val="2"/>
      </rPr>
      <t>Hongskul(1974)</t>
    </r>
  </si>
  <si>
    <r>
      <rPr>
        <sz val="9"/>
        <rFont val="Calibri"/>
        <family val="2"/>
      </rPr>
      <t>Rhizoprionodon taylori</t>
    </r>
  </si>
  <si>
    <r>
      <rPr>
        <sz val="9"/>
        <rFont val="Calibri"/>
        <family val="2"/>
      </rPr>
      <t>Simpendorfer(1999)</t>
    </r>
  </si>
  <si>
    <r>
      <rPr>
        <sz val="9"/>
        <rFont val="Calibri"/>
        <family val="2"/>
      </rPr>
      <t>Simpendorfer(1993)</t>
    </r>
  </si>
  <si>
    <r>
      <rPr>
        <sz val="9"/>
        <rFont val="Calibri"/>
        <family val="2"/>
      </rPr>
      <t>Sardinella longiceps</t>
    </r>
  </si>
  <si>
    <r>
      <rPr>
        <sz val="9"/>
        <rFont val="Calibri"/>
        <family val="2"/>
      </rPr>
      <t>Banerji(1973)</t>
    </r>
  </si>
  <si>
    <r>
      <rPr>
        <sz val="9"/>
        <rFont val="Calibri"/>
        <family val="2"/>
      </rPr>
      <t>Sardinops caerulea</t>
    </r>
  </si>
  <si>
    <r>
      <rPr>
        <sz val="9"/>
        <rFont val="Calibri"/>
        <family val="2"/>
      </rPr>
      <t>Sardinops sagax</t>
    </r>
  </si>
  <si>
    <r>
      <rPr>
        <sz val="9"/>
        <rFont val="Calibri"/>
        <family val="2"/>
      </rPr>
      <t>Silliman(1943)</t>
    </r>
  </si>
  <si>
    <r>
      <rPr>
        <sz val="9"/>
        <rFont val="Calibri"/>
        <family val="2"/>
      </rPr>
      <t>Phillips(1948)</t>
    </r>
  </si>
  <si>
    <r>
      <rPr>
        <sz val="9"/>
        <rFont val="Calibri"/>
        <family val="2"/>
      </rPr>
      <t>Fletcher(1995)</t>
    </r>
  </si>
  <si>
    <r>
      <rPr>
        <sz val="9"/>
        <rFont val="Calibri"/>
        <family val="2"/>
      </rPr>
      <t>Sebastes alutus</t>
    </r>
  </si>
  <si>
    <r>
      <rPr>
        <sz val="9"/>
        <rFont val="Calibri"/>
        <family val="2"/>
      </rPr>
      <t xml:space="preserve">Archibald </t>
    </r>
    <r>
      <rPr>
        <i/>
        <sz val="9"/>
        <rFont val="Calibri"/>
        <family val="2"/>
      </rPr>
      <t>et al</t>
    </r>
    <r>
      <rPr>
        <sz val="9"/>
        <rFont val="Calibri"/>
        <family val="2"/>
      </rPr>
      <t>.(1981)</t>
    </r>
  </si>
  <si>
    <r>
      <rPr>
        <sz val="9"/>
        <rFont val="Calibri"/>
        <family val="2"/>
      </rPr>
      <t>Sebastes brevispinis</t>
    </r>
  </si>
  <si>
    <r>
      <rPr>
        <sz val="9"/>
        <rFont val="Calibri"/>
        <family val="2"/>
      </rPr>
      <t>Sebastes crameri</t>
    </r>
  </si>
  <si>
    <r>
      <rPr>
        <sz val="9"/>
        <rFont val="Calibri"/>
        <family val="2"/>
      </rPr>
      <t>Sebastes elongatus</t>
    </r>
  </si>
  <si>
    <r>
      <rPr>
        <sz val="9"/>
        <rFont val="Calibri"/>
        <family val="2"/>
      </rPr>
      <t>Shaw &amp; Gunderson(2006)</t>
    </r>
  </si>
  <si>
    <r>
      <rPr>
        <sz val="9"/>
        <rFont val="Calibri"/>
        <family val="2"/>
      </rPr>
      <t>Sebastes emphaeus</t>
    </r>
  </si>
  <si>
    <r>
      <rPr>
        <sz val="9"/>
        <rFont val="Calibri"/>
        <family val="2"/>
      </rPr>
      <t xml:space="preserve">Beckmann </t>
    </r>
    <r>
      <rPr>
        <i/>
        <sz val="9"/>
        <rFont val="Calibri"/>
        <family val="2"/>
      </rPr>
      <t>et al</t>
    </r>
    <r>
      <rPr>
        <sz val="9"/>
        <rFont val="Calibri"/>
        <family val="2"/>
      </rPr>
      <t>.(1998)</t>
    </r>
  </si>
  <si>
    <r>
      <rPr>
        <sz val="9"/>
        <rFont val="Calibri"/>
        <family val="2"/>
      </rPr>
      <t>Sebastes flavidus</t>
    </r>
  </si>
  <si>
    <r>
      <rPr>
        <sz val="9"/>
        <rFont val="Calibri"/>
        <family val="2"/>
      </rPr>
      <t>Sebastes pinniger</t>
    </r>
  </si>
  <si>
    <r>
      <rPr>
        <sz val="9"/>
        <rFont val="Calibri"/>
        <family val="2"/>
      </rPr>
      <t>Sebastes prioriger</t>
    </r>
  </si>
  <si>
    <r>
      <rPr>
        <sz val="9"/>
        <rFont val="Calibri"/>
        <family val="2"/>
      </rPr>
      <t>Sebastes reedi</t>
    </r>
  </si>
  <si>
    <r>
      <rPr>
        <sz val="9"/>
        <rFont val="Calibri"/>
        <family val="2"/>
      </rPr>
      <t>Sebastes zacentrus</t>
    </r>
  </si>
  <si>
    <r>
      <rPr>
        <sz val="9"/>
        <rFont val="Calibri"/>
        <family val="2"/>
      </rPr>
      <t>Serranus cabrilla</t>
    </r>
  </si>
  <si>
    <r>
      <rPr>
        <sz val="9"/>
        <rFont val="Calibri"/>
        <family val="2"/>
      </rPr>
      <t xml:space="preserve">Macpherson </t>
    </r>
    <r>
      <rPr>
        <i/>
        <sz val="9"/>
        <rFont val="Calibri"/>
        <family val="2"/>
      </rPr>
      <t>et al</t>
    </r>
    <r>
      <rPr>
        <sz val="9"/>
        <rFont val="Calibri"/>
        <family val="2"/>
      </rPr>
      <t>.(2000)</t>
    </r>
  </si>
  <si>
    <r>
      <rPr>
        <sz val="9"/>
        <rFont val="Calibri"/>
        <family val="2"/>
      </rPr>
      <t>Tserpes &amp; Tsimenides(2001)</t>
    </r>
  </si>
  <si>
    <r>
      <rPr>
        <sz val="9"/>
        <rFont val="Calibri"/>
        <family val="2"/>
      </rPr>
      <t>Sparisoma viride</t>
    </r>
  </si>
  <si>
    <r>
      <rPr>
        <sz val="9"/>
        <rFont val="Calibri"/>
        <family val="2"/>
      </rPr>
      <t xml:space="preserve">Choat </t>
    </r>
    <r>
      <rPr>
        <i/>
        <sz val="9"/>
        <rFont val="Calibri"/>
        <family val="2"/>
      </rPr>
      <t>et al</t>
    </r>
    <r>
      <rPr>
        <sz val="9"/>
        <rFont val="Calibri"/>
        <family val="2"/>
      </rPr>
      <t>.(2003)</t>
    </r>
  </si>
  <si>
    <r>
      <rPr>
        <sz val="9"/>
        <rFont val="Calibri"/>
        <family val="2"/>
      </rPr>
      <t>Symphodus roissali</t>
    </r>
  </si>
  <si>
    <r>
      <rPr>
        <sz val="9"/>
        <rFont val="Calibri"/>
        <family val="2"/>
      </rPr>
      <t>Thunnus alalunga</t>
    </r>
  </si>
  <si>
    <r>
      <rPr>
        <sz val="9"/>
        <rFont val="Calibri"/>
        <family val="2"/>
      </rPr>
      <t>Wang &amp; Liu(2006)</t>
    </r>
  </si>
  <si>
    <r>
      <rPr>
        <sz val="9"/>
        <rFont val="Calibri"/>
        <family val="2"/>
      </rPr>
      <t>Santiago &amp; Arrizabalaga(2005)</t>
    </r>
  </si>
  <si>
    <r>
      <rPr>
        <sz val="9"/>
        <rFont val="Calibri"/>
        <family val="2"/>
      </rPr>
      <t>Thunnus albacares</t>
    </r>
  </si>
  <si>
    <r>
      <rPr>
        <sz val="9"/>
        <rFont val="Calibri"/>
        <family val="2"/>
      </rPr>
      <t xml:space="preserve">Adam </t>
    </r>
    <r>
      <rPr>
        <i/>
        <sz val="9"/>
        <rFont val="Calibri"/>
        <family val="2"/>
      </rPr>
      <t>et al</t>
    </r>
    <r>
      <rPr>
        <sz val="9"/>
        <rFont val="Calibri"/>
        <family val="2"/>
      </rPr>
      <t>.(2003)</t>
    </r>
  </si>
  <si>
    <r>
      <rPr>
        <sz val="9"/>
        <rFont val="Calibri"/>
        <family val="2"/>
      </rPr>
      <t>Thunnus maccoyii</t>
    </r>
  </si>
  <si>
    <r>
      <rPr>
        <sz val="9"/>
        <rFont val="Calibri"/>
        <family val="2"/>
      </rPr>
      <t>Hampton(1991a)</t>
    </r>
  </si>
  <si>
    <r>
      <rPr>
        <sz val="9"/>
        <rFont val="Calibri"/>
        <family val="2"/>
      </rPr>
      <t>Hampton(1991b)</t>
    </r>
  </si>
  <si>
    <r>
      <rPr>
        <sz val="9"/>
        <rFont val="Calibri"/>
        <family val="2"/>
      </rPr>
      <t>Thunnus obesus</t>
    </r>
  </si>
  <si>
    <r>
      <rPr>
        <sz val="9"/>
        <rFont val="Calibri"/>
        <family val="2"/>
      </rPr>
      <t>Trachurus declivis</t>
    </r>
  </si>
  <si>
    <r>
      <rPr>
        <sz val="9"/>
        <rFont val="Calibri"/>
        <family val="2"/>
      </rPr>
      <t>Horn(1993)</t>
    </r>
  </si>
  <si>
    <r>
      <rPr>
        <sz val="9"/>
        <rFont val="Calibri"/>
        <family val="2"/>
      </rPr>
      <t>Trachurus novaezelandiae</t>
    </r>
  </si>
  <si>
    <r>
      <rPr>
        <sz val="9"/>
        <rFont val="Calibri"/>
        <family val="2"/>
      </rPr>
      <t>Trisopterus esmarkii</t>
    </r>
  </si>
  <si>
    <r>
      <rPr>
        <sz val="9"/>
        <rFont val="Calibri"/>
        <family val="2"/>
      </rPr>
      <t>Raitt(1968)</t>
    </r>
  </si>
  <si>
    <r>
      <rPr>
        <sz val="9"/>
        <rFont val="Calibri"/>
        <family val="2"/>
      </rPr>
      <t>Bailey &amp; Kunzlik(1984)</t>
    </r>
  </si>
  <si>
    <r>
      <rPr>
        <sz val="7"/>
        <rFont val="Calibri"/>
        <family val="2"/>
      </rPr>
      <t xml:space="preserve">1 </t>
    </r>
    <r>
      <rPr>
        <sz val="10"/>
        <rFont val="Calibri"/>
        <family val="2"/>
      </rPr>
      <t xml:space="preserve">Estimated from weight at age using Coull </t>
    </r>
    <r>
      <rPr>
        <i/>
        <sz val="10"/>
        <rFont val="Calibri"/>
        <family val="2"/>
      </rPr>
      <t xml:space="preserve">et al. </t>
    </r>
    <r>
      <rPr>
        <sz val="10"/>
        <rFont val="Calibri"/>
        <family val="2"/>
      </rPr>
      <t xml:space="preserve">(1989), </t>
    </r>
    <r>
      <rPr>
        <sz val="7"/>
        <rFont val="Calibri"/>
        <family val="2"/>
      </rPr>
      <t xml:space="preserve">2 </t>
    </r>
    <r>
      <rPr>
        <sz val="10"/>
        <rFont val="Calibri"/>
        <family val="2"/>
      </rPr>
      <t xml:space="preserve">Using Jorgenson &amp; Miller (1968), </t>
    </r>
    <r>
      <rPr>
        <sz val="7"/>
        <rFont val="Calibri"/>
        <family val="2"/>
      </rPr>
      <t xml:space="preserve">3 </t>
    </r>
    <r>
      <rPr>
        <sz val="10"/>
        <rFont val="Calibri"/>
        <family val="2"/>
      </rPr>
      <t>Estimated from Table 4 in</t>
    </r>
  </si>
  <si>
    <r>
      <rPr>
        <sz val="10"/>
        <rFont val="Calibri"/>
        <family val="2"/>
      </rPr>
      <t>Burd (1974).</t>
    </r>
  </si>
  <si>
    <r>
      <rPr>
        <sz val="12"/>
        <rFont val="Calibri"/>
        <family val="2"/>
      </rPr>
      <t>List of references cited in Table S1.</t>
    </r>
  </si>
  <si>
    <r>
      <rPr>
        <sz val="12"/>
        <rFont val="Calibri"/>
        <family val="2"/>
      </rPr>
      <t>Aasen, O. (1963) Length and growth of the porbeagle (</t>
    </r>
    <r>
      <rPr>
        <i/>
        <sz val="12"/>
        <rFont val="Calibri"/>
        <family val="2"/>
      </rPr>
      <t>Lamna nasus</t>
    </r>
    <r>
      <rPr>
        <sz val="12"/>
        <rFont val="Calibri"/>
        <family val="2"/>
      </rPr>
      <t>, Bonnaterre) in the northwest</t>
    </r>
  </si>
  <si>
    <r>
      <rPr>
        <sz val="12"/>
        <rFont val="Calibri"/>
        <family val="2"/>
      </rPr>
      <t xml:space="preserve">Atlantic. </t>
    </r>
    <r>
      <rPr>
        <i/>
        <sz val="12"/>
        <rFont val="Calibri"/>
        <family val="2"/>
      </rPr>
      <t xml:space="preserve">Fiskeridirektoratets Skrifter, Serie Havundersøkelser </t>
    </r>
    <r>
      <rPr>
        <b/>
        <sz val="12"/>
        <rFont val="Calibri"/>
        <family val="2"/>
      </rPr>
      <t>13</t>
    </r>
    <r>
      <rPr>
        <i/>
        <sz val="12"/>
        <rFont val="Calibri"/>
        <family val="2"/>
      </rPr>
      <t xml:space="preserve">, </t>
    </r>
    <r>
      <rPr>
        <sz val="12"/>
        <rFont val="Calibri"/>
        <family val="2"/>
      </rPr>
      <t>20-37.</t>
    </r>
  </si>
  <si>
    <r>
      <rPr>
        <sz val="12"/>
        <rFont val="Calibri"/>
        <family val="2"/>
      </rPr>
      <t>Adachi, K., Takagi, K., Tanaka, E., Yamada, S., and Kitakado, T. (2000) Age and growth of alfonsino</t>
    </r>
  </si>
  <si>
    <r>
      <rPr>
        <i/>
        <sz val="12"/>
        <rFont val="Calibri"/>
        <family val="2"/>
      </rPr>
      <t xml:space="preserve">Beryx splendens </t>
    </r>
    <r>
      <rPr>
        <sz val="12"/>
        <rFont val="Calibri"/>
        <family val="2"/>
      </rPr>
      <t xml:space="preserve">in the waters around the Izu Islands. Fisheries Science </t>
    </r>
    <r>
      <rPr>
        <b/>
        <sz val="12"/>
        <rFont val="Calibri"/>
        <family val="2"/>
      </rPr>
      <t>66</t>
    </r>
    <r>
      <rPr>
        <sz val="12"/>
        <rFont val="Calibri"/>
        <family val="2"/>
      </rPr>
      <t>, 232-240.</t>
    </r>
  </si>
  <si>
    <r>
      <rPr>
        <sz val="12"/>
        <rFont val="Calibri"/>
        <family val="2"/>
      </rPr>
      <t>Adam, M.S., Sibert, J., Itano, D., and Holland, K. (2003) Dynamics of bigeye (</t>
    </r>
    <r>
      <rPr>
        <i/>
        <sz val="12"/>
        <rFont val="Calibri"/>
        <family val="2"/>
      </rPr>
      <t>Thunnus obesus</t>
    </r>
    <r>
      <rPr>
        <sz val="12"/>
        <rFont val="Calibri"/>
        <family val="2"/>
      </rPr>
      <t>) and yellowfin (</t>
    </r>
    <r>
      <rPr>
        <i/>
        <sz val="12"/>
        <rFont val="Calibri"/>
        <family val="2"/>
      </rPr>
      <t>T. albacares</t>
    </r>
    <r>
      <rPr>
        <sz val="12"/>
        <rFont val="Calibri"/>
        <family val="2"/>
      </rPr>
      <t xml:space="preserve">) tuna in Hawaii's pelagic fisheries: analysis of tagging data with a bulk transfer model incorporating size-specific attrition. </t>
    </r>
    <r>
      <rPr>
        <i/>
        <sz val="12"/>
        <rFont val="Calibri"/>
        <family val="2"/>
      </rPr>
      <t xml:space="preserve">Fishery Bulletin </t>
    </r>
    <r>
      <rPr>
        <b/>
        <sz val="12"/>
        <rFont val="Calibri"/>
        <family val="2"/>
      </rPr>
      <t>101</t>
    </r>
    <r>
      <rPr>
        <sz val="12"/>
        <rFont val="Calibri"/>
        <family val="2"/>
      </rPr>
      <t>, 215-228.</t>
    </r>
  </si>
  <si>
    <r>
      <rPr>
        <sz val="12"/>
        <rFont val="Calibri"/>
        <family val="2"/>
      </rPr>
      <t xml:space="preserve">Ahrenholz, D. (1981) Recruitment and exploitation of Gulf Menhaden, </t>
    </r>
    <r>
      <rPr>
        <i/>
        <sz val="12"/>
        <rFont val="Calibri"/>
        <family val="2"/>
      </rPr>
      <t>Brevoortia patronus</t>
    </r>
    <r>
      <rPr>
        <sz val="12"/>
        <rFont val="Calibri"/>
        <family val="2"/>
      </rPr>
      <t>.</t>
    </r>
  </si>
  <si>
    <r>
      <rPr>
        <i/>
        <sz val="12"/>
        <rFont val="Calibri"/>
        <family val="2"/>
      </rPr>
      <t xml:space="preserve">Fishery Bulletin </t>
    </r>
    <r>
      <rPr>
        <b/>
        <sz val="12"/>
        <rFont val="Calibri"/>
        <family val="2"/>
      </rPr>
      <t>79</t>
    </r>
    <r>
      <rPr>
        <sz val="12"/>
        <rFont val="Calibri"/>
        <family val="2"/>
      </rPr>
      <t>, 325-335.</t>
    </r>
  </si>
  <si>
    <r>
      <rPr>
        <sz val="12"/>
        <rFont val="Calibri"/>
        <family val="2"/>
      </rPr>
      <t xml:space="preserve">Aiken, K.A. (1983) The biology, ecology and bionomics of the triggerfishes, Balistidae. In: Munro JL (ed). </t>
    </r>
    <r>
      <rPr>
        <i/>
        <sz val="12"/>
        <rFont val="Calibri"/>
        <family val="2"/>
      </rPr>
      <t xml:space="preserve">Caribbean coral reef fishery resources ICLARM Studies and Reviews </t>
    </r>
    <r>
      <rPr>
        <sz val="12"/>
        <rFont val="Calibri"/>
        <family val="2"/>
      </rPr>
      <t xml:space="preserve">Vol. </t>
    </r>
    <r>
      <rPr>
        <b/>
        <sz val="12"/>
        <rFont val="Calibri"/>
        <family val="2"/>
      </rPr>
      <t>7</t>
    </r>
    <r>
      <rPr>
        <sz val="12"/>
        <rFont val="Calibri"/>
        <family val="2"/>
      </rPr>
      <t>, 191-205.</t>
    </r>
  </si>
  <si>
    <r>
      <rPr>
        <sz val="12"/>
        <rFont val="Calibri"/>
        <family val="2"/>
      </rPr>
      <t>Annala, J.H., Wood, B.A., and Smith, D.W. (1989) Age, growth, mortality and yield-per-recruit estimates of tarakihi from the Chatham Islands during 1984 and 1985. Fisheries Research Centre Internal Report. 119 (Draft report held in MAF Fisheries Research Greta Point library, Wellington). 23 pp.</t>
    </r>
  </si>
  <si>
    <r>
      <rPr>
        <sz val="12"/>
        <rFont val="Calibri"/>
        <family val="2"/>
      </rPr>
      <t xml:space="preserve">Archibald, C.P., Shaw, W., and Leaman, B.M. (1981) Growth and mortality estimates of rockfishes (Scorpaenidae) from British Columbia Waters, 1977-1979. </t>
    </r>
    <r>
      <rPr>
        <i/>
        <sz val="12"/>
        <rFont val="Calibri"/>
        <family val="2"/>
      </rPr>
      <t xml:space="preserve">Canadian Technical Report of Fisheries and Aquatic Sciences </t>
    </r>
    <r>
      <rPr>
        <b/>
        <sz val="12"/>
        <rFont val="Calibri"/>
        <family val="2"/>
      </rPr>
      <t>1048</t>
    </r>
    <r>
      <rPr>
        <sz val="12"/>
        <rFont val="Calibri"/>
        <family val="2"/>
      </rPr>
      <t>. 57 pp.</t>
    </r>
  </si>
  <si>
    <r>
      <rPr>
        <sz val="12"/>
        <rFont val="Calibri"/>
        <family val="2"/>
      </rPr>
      <t>Bailey, R.S., and Kunzlik, P.A. (1984) Variation in growth and mortality rate of Norway pout</t>
    </r>
  </si>
  <si>
    <r>
      <rPr>
        <i/>
        <sz val="12"/>
        <rFont val="Calibri"/>
        <family val="2"/>
      </rPr>
      <t xml:space="preserve">Trisopterus esmarkii </t>
    </r>
    <r>
      <rPr>
        <sz val="12"/>
        <rFont val="Calibri"/>
        <family val="2"/>
      </rPr>
      <t>(Nilson). ICES CM. 1984/G 70, 8 pp.</t>
    </r>
  </si>
  <si>
    <r>
      <rPr>
        <sz val="12"/>
        <rFont val="Calibri"/>
        <family val="2"/>
      </rPr>
      <t>Bakken, E. (1987). Growth, Biomass, and Production of a Small Unexploited Plaice Stock in St.</t>
    </r>
  </si>
  <si>
    <r>
      <rPr>
        <sz val="12"/>
        <rFont val="Calibri"/>
        <family val="2"/>
      </rPr>
      <t xml:space="preserve">Margaret’s Bay, Nova Scotia. </t>
    </r>
    <r>
      <rPr>
        <i/>
        <sz val="12"/>
        <rFont val="Calibri"/>
        <family val="2"/>
      </rPr>
      <t xml:space="preserve">Canadian Technical Report of Fisheries and Aquatic Sciences </t>
    </r>
    <r>
      <rPr>
        <b/>
        <sz val="12"/>
        <rFont val="Calibri"/>
        <family val="2"/>
      </rPr>
      <t>1555</t>
    </r>
    <r>
      <rPr>
        <sz val="12"/>
        <rFont val="Calibri"/>
        <family val="2"/>
      </rPr>
      <t>.</t>
    </r>
  </si>
  <si>
    <r>
      <rPr>
        <sz val="12"/>
        <rFont val="Calibri"/>
        <family val="2"/>
      </rPr>
      <t>Banerji, S.K. (1973) An assessment of the exploited pelagic fisheries in the Indian Seas. In:</t>
    </r>
  </si>
  <si>
    <r>
      <rPr>
        <i/>
        <sz val="12"/>
        <rFont val="Calibri"/>
        <family val="2"/>
      </rPr>
      <t xml:space="preserve">Proceedings of the Symposium on Living Resources in the Seas around India, </t>
    </r>
    <r>
      <rPr>
        <sz val="12"/>
        <rFont val="Calibri"/>
        <family val="2"/>
      </rPr>
      <t>114-136.</t>
    </r>
  </si>
  <si>
    <r>
      <rPr>
        <sz val="12"/>
        <rFont val="Calibri"/>
        <family val="2"/>
      </rPr>
      <t xml:space="preserve">Basimi, R.A., and Grove, D.J. (1985) Studies on feeding, growth and production of a recruited inshore population of </t>
    </r>
    <r>
      <rPr>
        <i/>
        <sz val="12"/>
        <rFont val="Calibri"/>
        <family val="2"/>
      </rPr>
      <t xml:space="preserve">Pleuronectes platessa </t>
    </r>
    <r>
      <rPr>
        <sz val="12"/>
        <rFont val="Calibri"/>
        <family val="2"/>
      </rPr>
      <t xml:space="preserve">(L.) at East Anglesey, North Wales. </t>
    </r>
    <r>
      <rPr>
        <i/>
        <sz val="12"/>
        <rFont val="Calibri"/>
        <family val="2"/>
      </rPr>
      <t xml:space="preserve">Journal of Fish Biology </t>
    </r>
    <r>
      <rPr>
        <b/>
        <sz val="12"/>
        <rFont val="Calibri"/>
        <family val="2"/>
      </rPr>
      <t>27</t>
    </r>
    <r>
      <rPr>
        <sz val="12"/>
        <rFont val="Calibri"/>
        <family val="2"/>
      </rPr>
      <t>, 765-783.</t>
    </r>
  </si>
  <si>
    <r>
      <rPr>
        <sz val="12"/>
        <rFont val="Calibri"/>
        <family val="2"/>
      </rPr>
      <t xml:space="preserve">Bayliff, W.H. (1967) Growth, mortality and exploitation of the Engraulidae, with special reference to the anchoveta, </t>
    </r>
    <r>
      <rPr>
        <i/>
        <sz val="12"/>
        <rFont val="Calibri"/>
        <family val="2"/>
      </rPr>
      <t>Cetengraulis mysticetus</t>
    </r>
    <r>
      <rPr>
        <sz val="12"/>
        <rFont val="Calibri"/>
        <family val="2"/>
      </rPr>
      <t xml:space="preserve">, and the colorado, </t>
    </r>
    <r>
      <rPr>
        <i/>
        <sz val="12"/>
        <rFont val="Calibri"/>
        <family val="2"/>
      </rPr>
      <t>Anchoa naso</t>
    </r>
    <r>
      <rPr>
        <sz val="12"/>
        <rFont val="Calibri"/>
        <family val="2"/>
      </rPr>
      <t xml:space="preserve">, in the eastern Pacific Ocean. </t>
    </r>
    <r>
      <rPr>
        <i/>
        <sz val="12"/>
        <rFont val="Calibri"/>
        <family val="2"/>
      </rPr>
      <t xml:space="preserve">Bulletin of the Inter-American Tropical Tuna Commission </t>
    </r>
    <r>
      <rPr>
        <b/>
        <sz val="12"/>
        <rFont val="Calibri"/>
        <family val="2"/>
      </rPr>
      <t>12</t>
    </r>
    <r>
      <rPr>
        <i/>
        <sz val="12"/>
        <rFont val="Calibri"/>
        <family val="2"/>
      </rPr>
      <t xml:space="preserve">, </t>
    </r>
    <r>
      <rPr>
        <sz val="12"/>
        <rFont val="Calibri"/>
        <family val="2"/>
      </rPr>
      <t>365-432.</t>
    </r>
  </si>
  <si>
    <r>
      <rPr>
        <sz val="12"/>
        <rFont val="Calibri"/>
        <family val="2"/>
      </rPr>
      <t xml:space="preserve">Beckmann A.T., Gunderson D.R., Miller B.S., Buckley R.M., and Goetz B. (1998) Reproductive biology, growth, and natural mortality of Puget Sound rockfish, </t>
    </r>
    <r>
      <rPr>
        <i/>
        <sz val="12"/>
        <rFont val="Calibri"/>
        <family val="2"/>
      </rPr>
      <t xml:space="preserve">Sebastes emphaeus </t>
    </r>
    <r>
      <rPr>
        <sz val="12"/>
        <rFont val="Calibri"/>
        <family val="2"/>
      </rPr>
      <t xml:space="preserve">(Starks, 1911). </t>
    </r>
    <r>
      <rPr>
        <i/>
        <sz val="12"/>
        <rFont val="Calibri"/>
        <family val="2"/>
      </rPr>
      <t xml:space="preserve">Fishery Bulletin </t>
    </r>
    <r>
      <rPr>
        <b/>
        <sz val="12"/>
        <rFont val="Calibri"/>
        <family val="2"/>
      </rPr>
      <t>96</t>
    </r>
    <r>
      <rPr>
        <i/>
        <sz val="12"/>
        <rFont val="Calibri"/>
        <family val="2"/>
      </rPr>
      <t xml:space="preserve">, </t>
    </r>
    <r>
      <rPr>
        <sz val="12"/>
        <rFont val="Calibri"/>
        <family val="2"/>
      </rPr>
      <t>352-356.</t>
    </r>
  </si>
  <si>
    <r>
      <rPr>
        <sz val="12"/>
        <rFont val="Calibri"/>
        <family val="2"/>
      </rPr>
      <t xml:space="preserve">Beverton, R.J.H. (1963) Maturation, growth, and mortality of clupeid and engraulid stocks in relation to fishing. </t>
    </r>
    <r>
      <rPr>
        <i/>
        <sz val="12"/>
        <rFont val="Calibri"/>
        <family val="2"/>
      </rPr>
      <t xml:space="preserve">Rapport et Procès-verbaux des Réunions Conseil Permanent International pour l’ Exploration de la Mer </t>
    </r>
    <r>
      <rPr>
        <b/>
        <sz val="12"/>
        <rFont val="Calibri"/>
        <family val="2"/>
      </rPr>
      <t>154</t>
    </r>
    <r>
      <rPr>
        <i/>
        <sz val="12"/>
        <rFont val="Calibri"/>
        <family val="2"/>
      </rPr>
      <t xml:space="preserve">, </t>
    </r>
    <r>
      <rPr>
        <sz val="12"/>
        <rFont val="Calibri"/>
        <family val="2"/>
      </rPr>
      <t>44-67.</t>
    </r>
  </si>
  <si>
    <r>
      <rPr>
        <sz val="12"/>
        <rFont val="Calibri"/>
        <family val="2"/>
      </rPr>
      <t>Beverton, R.J.H. (1964) Differential catchability of male and female plaice in the North Sea and its</t>
    </r>
  </si>
  <si>
    <r>
      <rPr>
        <sz val="12"/>
        <rFont val="Calibri"/>
        <family val="2"/>
      </rPr>
      <t xml:space="preserve">effect on estimates of stock abundance. </t>
    </r>
    <r>
      <rPr>
        <i/>
        <sz val="12"/>
        <rFont val="Calibri"/>
        <family val="2"/>
      </rPr>
      <t xml:space="preserve">Rapport et Procès-verbaux des Réunions Conseil Permanent International pour l’ Exploration de la Mer </t>
    </r>
    <r>
      <rPr>
        <b/>
        <sz val="12"/>
        <rFont val="Calibri"/>
        <family val="2"/>
      </rPr>
      <t>155</t>
    </r>
    <r>
      <rPr>
        <i/>
        <sz val="12"/>
        <rFont val="Calibri"/>
        <family val="2"/>
      </rPr>
      <t xml:space="preserve">, </t>
    </r>
    <r>
      <rPr>
        <sz val="12"/>
        <rFont val="Calibri"/>
        <family val="2"/>
      </rPr>
      <t>103-112.</t>
    </r>
  </si>
  <si>
    <r>
      <rPr>
        <sz val="12"/>
        <rFont val="Calibri"/>
        <family val="2"/>
      </rPr>
      <t>Beverton, R. J. H. (1965) Catch effort of some ICNAF fisheries</t>
    </r>
    <r>
      <rPr>
        <i/>
        <sz val="12"/>
        <rFont val="Calibri"/>
        <family val="2"/>
      </rPr>
      <t xml:space="preserve">. Research Bulletin of the International Commission of Northwest Atlantic Fisheries </t>
    </r>
    <r>
      <rPr>
        <b/>
        <sz val="12"/>
        <rFont val="Calibri"/>
        <family val="2"/>
      </rPr>
      <t>2</t>
    </r>
    <r>
      <rPr>
        <sz val="12"/>
        <rFont val="Calibri"/>
        <family val="2"/>
      </rPr>
      <t>, 59–72.</t>
    </r>
  </si>
  <si>
    <r>
      <rPr>
        <sz val="12"/>
        <rFont val="Calibri"/>
        <family val="2"/>
      </rPr>
      <t xml:space="preserve">Beverton, R.J.H., and Holt, S.J. (1959) A review of the lifespans and mortality rates of fish in nature, and their relation to growth and other physiological characteristics. CIBA Foundation Colloquia on Ageing </t>
    </r>
    <r>
      <rPr>
        <b/>
        <sz val="12"/>
        <rFont val="Calibri"/>
        <family val="2"/>
      </rPr>
      <t>5</t>
    </r>
    <r>
      <rPr>
        <i/>
        <sz val="12"/>
        <rFont val="Calibri"/>
        <family val="2"/>
      </rPr>
      <t xml:space="preserve">, </t>
    </r>
    <r>
      <rPr>
        <sz val="12"/>
        <rFont val="Calibri"/>
        <family val="2"/>
      </rPr>
      <t>142-180.</t>
    </r>
  </si>
  <si>
    <r>
      <rPr>
        <sz val="12"/>
        <rFont val="Calibri"/>
        <family val="2"/>
      </rPr>
      <t>Brandhorst, W., Castello, J.P., Cousseau, M.B., and Capezzani, D.A. (1974) Evaluation of anchovy resources (</t>
    </r>
    <r>
      <rPr>
        <i/>
        <sz val="12"/>
        <rFont val="Calibri"/>
        <family val="2"/>
      </rPr>
      <t xml:space="preserve">Engraulis anchoita) </t>
    </r>
    <r>
      <rPr>
        <sz val="12"/>
        <rFont val="Calibri"/>
        <family val="2"/>
      </rPr>
      <t xml:space="preserve">offshore Argentina and Uruguay. VIII. Spawning, growth, and population structure. </t>
    </r>
    <r>
      <rPr>
        <i/>
        <sz val="12"/>
        <rFont val="Calibri"/>
        <family val="2"/>
      </rPr>
      <t xml:space="preserve">Physis </t>
    </r>
    <r>
      <rPr>
        <sz val="12"/>
        <rFont val="Calibri"/>
        <family val="2"/>
      </rPr>
      <t xml:space="preserve">(A) </t>
    </r>
    <r>
      <rPr>
        <b/>
        <sz val="12"/>
        <rFont val="Calibri"/>
        <family val="2"/>
      </rPr>
      <t>33</t>
    </r>
    <r>
      <rPr>
        <i/>
        <sz val="12"/>
        <rFont val="Calibri"/>
        <family val="2"/>
      </rPr>
      <t xml:space="preserve">, </t>
    </r>
    <r>
      <rPr>
        <sz val="12"/>
        <rFont val="Calibri"/>
        <family val="2"/>
      </rPr>
      <t>37-58.</t>
    </r>
  </si>
  <si>
    <r>
      <rPr>
        <sz val="12"/>
        <rFont val="Calibri"/>
        <family val="2"/>
      </rPr>
      <t xml:space="preserve">Burd, A.C. (1974) The northeast Atlantic herring and the failure of an industry. In: </t>
    </r>
    <r>
      <rPr>
        <i/>
        <sz val="12"/>
        <rFont val="Calibri"/>
        <family val="2"/>
      </rPr>
      <t xml:space="preserve">Sea Fisheries Research </t>
    </r>
    <r>
      <rPr>
        <sz val="12"/>
        <rFont val="Calibri"/>
        <family val="2"/>
      </rPr>
      <t>(ed. Jones, F.R.H.). Paul Elek (Scientific Books) Ltd., pp. 167-192.</t>
    </r>
  </si>
  <si>
    <r>
      <rPr>
        <sz val="12"/>
        <rFont val="Calibri"/>
        <family val="2"/>
      </rPr>
      <t xml:space="preserve">Burton, M.L. (2001) Age, growth and mortality of gray snapper, </t>
    </r>
    <r>
      <rPr>
        <i/>
        <sz val="12"/>
        <rFont val="Calibri"/>
        <family val="2"/>
      </rPr>
      <t>Lutjanus griseus</t>
    </r>
    <r>
      <rPr>
        <sz val="12"/>
        <rFont val="Calibri"/>
        <family val="2"/>
      </rPr>
      <t xml:space="preserve">, from the east coast of Florida. </t>
    </r>
    <r>
      <rPr>
        <i/>
        <sz val="12"/>
        <rFont val="Calibri"/>
        <family val="2"/>
      </rPr>
      <t xml:space="preserve">Fishery Bulletin </t>
    </r>
    <r>
      <rPr>
        <b/>
        <sz val="12"/>
        <rFont val="Calibri"/>
        <family val="2"/>
      </rPr>
      <t>99</t>
    </r>
    <r>
      <rPr>
        <sz val="12"/>
        <rFont val="Calibri"/>
        <family val="2"/>
      </rPr>
      <t>, 254-265.</t>
    </r>
  </si>
  <si>
    <r>
      <rPr>
        <sz val="12"/>
        <rFont val="Calibri"/>
        <family val="2"/>
      </rPr>
      <t xml:space="preserve">Chen, D.G., and Xiao, Y.S. (2006) A general model for analyzing data from mark-recapture experiments with an application to the pacific halibut. </t>
    </r>
    <r>
      <rPr>
        <i/>
        <sz val="12"/>
        <rFont val="Calibri"/>
        <family val="2"/>
      </rPr>
      <t xml:space="preserve">Environmental and Ecological Statistics </t>
    </r>
    <r>
      <rPr>
        <b/>
        <sz val="12"/>
        <rFont val="Calibri"/>
        <family val="2"/>
      </rPr>
      <t>13</t>
    </r>
    <r>
      <rPr>
        <i/>
        <sz val="12"/>
        <rFont val="Calibri"/>
        <family val="2"/>
      </rPr>
      <t xml:space="preserve">, </t>
    </r>
    <r>
      <rPr>
        <sz val="12"/>
        <rFont val="Calibri"/>
        <family val="2"/>
      </rPr>
      <t>149-161.</t>
    </r>
  </si>
  <si>
    <r>
      <rPr>
        <sz val="12"/>
        <rFont val="Calibri"/>
        <family val="2"/>
      </rPr>
      <t xml:space="preserve">Choat, J.H., Robertson, D.R., Ackerman, J.L., and Posada, J.M. (2003) An age-based demographic analysis of the Caribbean stoplight parrotfish </t>
    </r>
    <r>
      <rPr>
        <i/>
        <sz val="12"/>
        <rFont val="Calibri"/>
        <family val="2"/>
      </rPr>
      <t>Sparisoma viride</t>
    </r>
    <r>
      <rPr>
        <sz val="12"/>
        <rFont val="Calibri"/>
        <family val="2"/>
      </rPr>
      <t xml:space="preserve">. </t>
    </r>
    <r>
      <rPr>
        <i/>
        <sz val="12"/>
        <rFont val="Calibri"/>
        <family val="2"/>
      </rPr>
      <t xml:space="preserve">Marine Ecology Progress </t>
    </r>
    <r>
      <rPr>
        <sz val="12"/>
        <rFont val="Calibri"/>
        <family val="2"/>
      </rPr>
      <t xml:space="preserve">Series </t>
    </r>
    <r>
      <rPr>
        <b/>
        <sz val="12"/>
        <rFont val="Calibri"/>
        <family val="2"/>
      </rPr>
      <t>246</t>
    </r>
    <r>
      <rPr>
        <i/>
        <sz val="12"/>
        <rFont val="Calibri"/>
        <family val="2"/>
      </rPr>
      <t xml:space="preserve">, </t>
    </r>
    <r>
      <rPr>
        <sz val="12"/>
        <rFont val="Calibri"/>
        <family val="2"/>
      </rPr>
      <t>265-277.</t>
    </r>
  </si>
  <si>
    <r>
      <rPr>
        <sz val="12"/>
        <rFont val="Calibri"/>
        <family val="2"/>
      </rPr>
      <t>Cook, R.M. (2004) Estimation of the age-specific rate of natural mortality for Shetland sandeels.</t>
    </r>
  </si>
  <si>
    <r>
      <rPr>
        <i/>
        <sz val="12"/>
        <rFont val="Calibri"/>
        <family val="2"/>
      </rPr>
      <t xml:space="preserve">ICES Journal of Marine Science </t>
    </r>
    <r>
      <rPr>
        <b/>
        <sz val="12"/>
        <rFont val="Calibri"/>
        <family val="2"/>
      </rPr>
      <t>61</t>
    </r>
    <r>
      <rPr>
        <i/>
        <sz val="12"/>
        <rFont val="Calibri"/>
        <family val="2"/>
      </rPr>
      <t xml:space="preserve">, </t>
    </r>
    <r>
      <rPr>
        <sz val="12"/>
        <rFont val="Calibri"/>
        <family val="2"/>
      </rPr>
      <t>159-169.</t>
    </r>
  </si>
  <si>
    <r>
      <rPr>
        <sz val="12"/>
        <rFont val="Calibri"/>
        <family val="2"/>
      </rPr>
      <t xml:space="preserve">Coull, K.A., Jermyn, A.S., Newton, A.W., Henderson, G.I. and Hall, W.B. (1989) Length/weight relationships of fish encountered in the Northeast Atlantic. </t>
    </r>
    <r>
      <rPr>
        <i/>
        <sz val="12"/>
        <rFont val="Calibri"/>
        <family val="2"/>
      </rPr>
      <t xml:space="preserve">Scottish Fisheries Research Report No </t>
    </r>
    <r>
      <rPr>
        <b/>
        <sz val="12"/>
        <rFont val="Calibri"/>
        <family val="2"/>
      </rPr>
      <t>43</t>
    </r>
    <r>
      <rPr>
        <sz val="12"/>
        <rFont val="Calibri"/>
        <family val="2"/>
      </rPr>
      <t>.</t>
    </r>
  </si>
  <si>
    <r>
      <rPr>
        <sz val="12"/>
        <rFont val="Calibri"/>
        <family val="2"/>
      </rPr>
      <t xml:space="preserve">Curtis, J.M.R., and Vincent, A.C.J. (2006) Life history of an unusual marine fish: survival, growth and movement patterns of </t>
    </r>
    <r>
      <rPr>
        <i/>
        <sz val="12"/>
        <rFont val="Calibri"/>
        <family val="2"/>
      </rPr>
      <t xml:space="preserve">Hippocampus guttulatus </t>
    </r>
    <r>
      <rPr>
        <sz val="12"/>
        <rFont val="Calibri"/>
        <family val="2"/>
      </rPr>
      <t xml:space="preserve">Cuvier 1829. </t>
    </r>
    <r>
      <rPr>
        <i/>
        <sz val="12"/>
        <rFont val="Calibri"/>
        <family val="2"/>
      </rPr>
      <t xml:space="preserve">Journal of Fish Biology </t>
    </r>
    <r>
      <rPr>
        <b/>
        <sz val="12"/>
        <rFont val="Calibri"/>
        <family val="2"/>
      </rPr>
      <t>68</t>
    </r>
    <r>
      <rPr>
        <i/>
        <sz val="12"/>
        <rFont val="Calibri"/>
        <family val="2"/>
      </rPr>
      <t xml:space="preserve">, </t>
    </r>
    <r>
      <rPr>
        <sz val="12"/>
        <rFont val="Calibri"/>
        <family val="2"/>
      </rPr>
      <t>707-733.</t>
    </r>
  </si>
  <si>
    <r>
      <rPr>
        <sz val="12"/>
        <rFont val="Calibri"/>
        <family val="2"/>
      </rPr>
      <t xml:space="preserve">Cushing, D.H. (1959) On the effects of fishing on the herring of the southern North Sea. </t>
    </r>
    <r>
      <rPr>
        <i/>
        <sz val="12"/>
        <rFont val="Calibri"/>
        <family val="2"/>
      </rPr>
      <t xml:space="preserve">Journal du Conseil International pour l' Exploration de la Mer </t>
    </r>
    <r>
      <rPr>
        <b/>
        <sz val="12"/>
        <rFont val="Calibri"/>
        <family val="2"/>
      </rPr>
      <t>24</t>
    </r>
    <r>
      <rPr>
        <i/>
        <sz val="12"/>
        <rFont val="Calibri"/>
        <family val="2"/>
      </rPr>
      <t xml:space="preserve">, </t>
    </r>
    <r>
      <rPr>
        <sz val="12"/>
        <rFont val="Calibri"/>
        <family val="2"/>
      </rPr>
      <t>283-307.</t>
    </r>
  </si>
  <si>
    <r>
      <rPr>
        <sz val="12"/>
        <rFont val="Calibri"/>
        <family val="2"/>
      </rPr>
      <t xml:space="preserve">Dickie, L.M. (1963) Estimation of mortality rates of Gulf of St. Lawrence cod from results of a tagging experiment. Special Publication of the International Commission for Northwest Atlantic Fisheries </t>
    </r>
    <r>
      <rPr>
        <b/>
        <sz val="12"/>
        <rFont val="Calibri"/>
        <family val="2"/>
      </rPr>
      <t>3</t>
    </r>
    <r>
      <rPr>
        <i/>
        <sz val="12"/>
        <rFont val="Calibri"/>
        <family val="2"/>
      </rPr>
      <t xml:space="preserve">, </t>
    </r>
    <r>
      <rPr>
        <sz val="12"/>
        <rFont val="Calibri"/>
        <family val="2"/>
      </rPr>
      <t>71-80.</t>
    </r>
  </si>
  <si>
    <r>
      <rPr>
        <sz val="12"/>
        <rFont val="Calibri"/>
        <family val="2"/>
      </rPr>
      <t xml:space="preserve">Ferreira, B.P., and Russ, G.R. (1995) Population structure of the coral trout, Plectropomus leopardus, (Lacepède 1802) on fished and unfished reefs off Townsville, Central Great Barrier Reef, Australia. </t>
    </r>
    <r>
      <rPr>
        <i/>
        <sz val="12"/>
        <rFont val="Calibri"/>
        <family val="2"/>
      </rPr>
      <t xml:space="preserve">Fishery Bulletin </t>
    </r>
    <r>
      <rPr>
        <b/>
        <sz val="12"/>
        <rFont val="Calibri"/>
        <family val="2"/>
      </rPr>
      <t>93</t>
    </r>
    <r>
      <rPr>
        <sz val="12"/>
        <rFont val="Calibri"/>
        <family val="2"/>
      </rPr>
      <t>, 629–42.</t>
    </r>
  </si>
  <si>
    <r>
      <rPr>
        <sz val="12"/>
        <rFont val="Calibri"/>
        <family val="2"/>
      </rPr>
      <t xml:space="preserve">Fletcher, W.J. (1995) Application of the otolith weight-age relationship for the pilchard, </t>
    </r>
    <r>
      <rPr>
        <i/>
        <sz val="12"/>
        <rFont val="Calibri"/>
        <family val="2"/>
      </rPr>
      <t>Sardinops sagax neopilchardus</t>
    </r>
    <r>
      <rPr>
        <sz val="12"/>
        <rFont val="Calibri"/>
        <family val="2"/>
      </rPr>
      <t xml:space="preserve">. </t>
    </r>
    <r>
      <rPr>
        <i/>
        <sz val="12"/>
        <rFont val="Calibri"/>
        <family val="2"/>
      </rPr>
      <t xml:space="preserve">Canadian Journal of Fisheries and Aquatic Sciences </t>
    </r>
    <r>
      <rPr>
        <b/>
        <sz val="12"/>
        <rFont val="Calibri"/>
        <family val="2"/>
      </rPr>
      <t>52</t>
    </r>
    <r>
      <rPr>
        <i/>
        <sz val="12"/>
        <rFont val="Calibri"/>
        <family val="2"/>
      </rPr>
      <t xml:space="preserve">, </t>
    </r>
    <r>
      <rPr>
        <sz val="12"/>
        <rFont val="Calibri"/>
        <family val="2"/>
      </rPr>
      <t>657-664.</t>
    </r>
  </si>
  <si>
    <r>
      <rPr>
        <sz val="12"/>
        <rFont val="Calibri"/>
        <family val="2"/>
      </rPr>
      <t>Fonds, M. (1973) Sand gobies of the Dutch Wadden Sea (Pomatoschistus, Gobiidae, Pisces).</t>
    </r>
  </si>
  <si>
    <r>
      <rPr>
        <i/>
        <sz val="12"/>
        <rFont val="Calibri"/>
        <family val="2"/>
      </rPr>
      <t xml:space="preserve">Netherlands Journal of Sea Research </t>
    </r>
    <r>
      <rPr>
        <b/>
        <sz val="12"/>
        <rFont val="Calibri"/>
        <family val="2"/>
      </rPr>
      <t>6</t>
    </r>
    <r>
      <rPr>
        <i/>
        <sz val="12"/>
        <rFont val="Calibri"/>
        <family val="2"/>
      </rPr>
      <t xml:space="preserve">, </t>
    </r>
    <r>
      <rPr>
        <sz val="12"/>
        <rFont val="Calibri"/>
        <family val="2"/>
      </rPr>
      <t>417-478.</t>
    </r>
  </si>
  <si>
    <r>
      <rPr>
        <sz val="12"/>
        <rFont val="Calibri"/>
        <family val="2"/>
      </rPr>
      <t xml:space="preserve">Garrod, D.J. (1967) Population dynamics of the Arcto-Norwegian cod. </t>
    </r>
    <r>
      <rPr>
        <i/>
        <sz val="12"/>
        <rFont val="Calibri"/>
        <family val="2"/>
      </rPr>
      <t xml:space="preserve">Journal of the Fisheries Research Board of Canada </t>
    </r>
    <r>
      <rPr>
        <b/>
        <sz val="12"/>
        <rFont val="Calibri"/>
        <family val="2"/>
      </rPr>
      <t>24</t>
    </r>
    <r>
      <rPr>
        <i/>
        <sz val="12"/>
        <rFont val="Calibri"/>
        <family val="2"/>
      </rPr>
      <t xml:space="preserve">, </t>
    </r>
    <r>
      <rPr>
        <sz val="12"/>
        <rFont val="Calibri"/>
        <family val="2"/>
      </rPr>
      <t>145-190.</t>
    </r>
  </si>
  <si>
    <r>
      <rPr>
        <sz val="12"/>
        <rFont val="Calibri"/>
        <family val="2"/>
      </rPr>
      <t xml:space="preserve">Gordoa, A., and Moli, B. (1997) Age and growth of the sparids </t>
    </r>
    <r>
      <rPr>
        <i/>
        <sz val="12"/>
        <rFont val="Calibri"/>
        <family val="2"/>
      </rPr>
      <t>Diplodus vulgaris</t>
    </r>
    <r>
      <rPr>
        <sz val="12"/>
        <rFont val="Calibri"/>
        <family val="2"/>
      </rPr>
      <t xml:space="preserve">, </t>
    </r>
    <r>
      <rPr>
        <i/>
        <sz val="12"/>
        <rFont val="Calibri"/>
        <family val="2"/>
      </rPr>
      <t xml:space="preserve">D. sargus </t>
    </r>
    <r>
      <rPr>
        <sz val="12"/>
        <rFont val="Calibri"/>
        <family val="2"/>
      </rPr>
      <t xml:space="preserve">and </t>
    </r>
    <r>
      <rPr>
        <i/>
        <sz val="12"/>
        <rFont val="Calibri"/>
        <family val="2"/>
      </rPr>
      <t xml:space="preserve">D. annularis </t>
    </r>
    <r>
      <rPr>
        <sz val="12"/>
        <rFont val="Calibri"/>
        <family val="2"/>
      </rPr>
      <t xml:space="preserve">in adult populations and the differences in their juvenile growth patterns in the north-western Mediterranean Sea. </t>
    </r>
    <r>
      <rPr>
        <i/>
        <sz val="12"/>
        <rFont val="Calibri"/>
        <family val="2"/>
      </rPr>
      <t xml:space="preserve">Fisheries Research </t>
    </r>
    <r>
      <rPr>
        <b/>
        <sz val="12"/>
        <rFont val="Calibri"/>
        <family val="2"/>
      </rPr>
      <t xml:space="preserve">33 </t>
    </r>
    <r>
      <rPr>
        <sz val="12"/>
        <rFont val="Calibri"/>
        <family val="2"/>
      </rPr>
      <t>(1-3), 123-129.</t>
    </r>
  </si>
  <si>
    <r>
      <rPr>
        <sz val="12"/>
        <rFont val="Calibri"/>
        <family val="2"/>
      </rPr>
      <t xml:space="preserve">Gordoa, A., Molí, B., and Raventós, N. (2000) Growth performance of four wrasse species on the north-western Mediterranean coast. </t>
    </r>
    <r>
      <rPr>
        <i/>
        <sz val="12"/>
        <rFont val="Calibri"/>
        <family val="2"/>
      </rPr>
      <t xml:space="preserve">Fisheries Research </t>
    </r>
    <r>
      <rPr>
        <b/>
        <sz val="12"/>
        <rFont val="Calibri"/>
        <family val="2"/>
      </rPr>
      <t>45</t>
    </r>
    <r>
      <rPr>
        <sz val="12"/>
        <rFont val="Calibri"/>
        <family val="2"/>
      </rPr>
      <t>, 43-50.</t>
    </r>
  </si>
  <si>
    <r>
      <rPr>
        <sz val="12"/>
        <rFont val="Calibri"/>
        <family val="2"/>
      </rPr>
      <t xml:space="preserve">Gjøsæter, J. (1973) Age, growth, and mortality of the myctophid fish </t>
    </r>
    <r>
      <rPr>
        <i/>
        <sz val="12"/>
        <rFont val="Calibri"/>
        <family val="2"/>
      </rPr>
      <t>Benthosema glaciale</t>
    </r>
  </si>
  <si>
    <r>
      <rPr>
        <sz val="12"/>
        <rFont val="Calibri"/>
        <family val="2"/>
      </rPr>
      <t xml:space="preserve">(Reinhardt) from western Norway. </t>
    </r>
    <r>
      <rPr>
        <i/>
        <sz val="12"/>
        <rFont val="Calibri"/>
        <family val="2"/>
      </rPr>
      <t xml:space="preserve">Sarsia </t>
    </r>
    <r>
      <rPr>
        <b/>
        <sz val="12"/>
        <rFont val="Calibri"/>
        <family val="2"/>
      </rPr>
      <t>52</t>
    </r>
    <r>
      <rPr>
        <i/>
        <sz val="12"/>
        <rFont val="Calibri"/>
        <family val="2"/>
      </rPr>
      <t xml:space="preserve">, </t>
    </r>
    <r>
      <rPr>
        <sz val="12"/>
        <rFont val="Calibri"/>
        <family val="2"/>
      </rPr>
      <t>1-14.</t>
    </r>
  </si>
  <si>
    <r>
      <rPr>
        <sz val="12"/>
        <rFont val="Calibri"/>
        <family val="2"/>
      </rPr>
      <t xml:space="preserve">Hampton, J. (1991a) Estimation of southern bluefin tuna </t>
    </r>
    <r>
      <rPr>
        <i/>
        <sz val="12"/>
        <rFont val="Calibri"/>
        <family val="2"/>
      </rPr>
      <t xml:space="preserve">Thunnus maccoyii </t>
    </r>
    <r>
      <rPr>
        <sz val="12"/>
        <rFont val="Calibri"/>
        <family val="2"/>
      </rPr>
      <t xml:space="preserve">natural mortality and movement rates from tagging experiments. </t>
    </r>
    <r>
      <rPr>
        <i/>
        <sz val="12"/>
        <rFont val="Calibri"/>
        <family val="2"/>
      </rPr>
      <t xml:space="preserve">Fishery Bulletin </t>
    </r>
    <r>
      <rPr>
        <b/>
        <sz val="12"/>
        <rFont val="Calibri"/>
        <family val="2"/>
      </rPr>
      <t>89</t>
    </r>
    <r>
      <rPr>
        <i/>
        <sz val="12"/>
        <rFont val="Calibri"/>
        <family val="2"/>
      </rPr>
      <t xml:space="preserve">, </t>
    </r>
    <r>
      <rPr>
        <sz val="12"/>
        <rFont val="Calibri"/>
        <family val="2"/>
      </rPr>
      <t>591-610.</t>
    </r>
  </si>
  <si>
    <r>
      <rPr>
        <sz val="12"/>
        <rFont val="Calibri"/>
        <family val="2"/>
      </rPr>
      <t xml:space="preserve">Hampton, J. (1991b) Estimation of southern bluefin tuna </t>
    </r>
    <r>
      <rPr>
        <i/>
        <sz val="12"/>
        <rFont val="Calibri"/>
        <family val="2"/>
      </rPr>
      <t xml:space="preserve">Thunnus maccoyii </t>
    </r>
    <r>
      <rPr>
        <sz val="12"/>
        <rFont val="Calibri"/>
        <family val="2"/>
      </rPr>
      <t xml:space="preserve">growth parameters from tagging data, using von Bertalanffy models incorporating individual variation. </t>
    </r>
    <r>
      <rPr>
        <i/>
        <sz val="12"/>
        <rFont val="Calibri"/>
        <family val="2"/>
      </rPr>
      <t xml:space="preserve">Fishery Bulletin </t>
    </r>
    <r>
      <rPr>
        <b/>
        <sz val="12"/>
        <rFont val="Calibri"/>
        <family val="2"/>
      </rPr>
      <t>89</t>
    </r>
    <r>
      <rPr>
        <sz val="12"/>
        <rFont val="Calibri"/>
        <family val="2"/>
      </rPr>
      <t>, 577-590.</t>
    </r>
  </si>
  <si>
    <r>
      <rPr>
        <sz val="12"/>
        <rFont val="Calibri"/>
        <family val="2"/>
      </rPr>
      <t xml:space="preserve">Hampton, J. (2000) Natural mortality rates in tropical tunas: size really does matter. </t>
    </r>
    <r>
      <rPr>
        <i/>
        <sz val="12"/>
        <rFont val="Calibri"/>
        <family val="2"/>
      </rPr>
      <t xml:space="preserve">Canadian Journal of Fisheries and Aquatic Sciences </t>
    </r>
    <r>
      <rPr>
        <b/>
        <sz val="12"/>
        <rFont val="Calibri"/>
        <family val="2"/>
      </rPr>
      <t>57</t>
    </r>
    <r>
      <rPr>
        <i/>
        <sz val="12"/>
        <rFont val="Calibri"/>
        <family val="2"/>
      </rPr>
      <t xml:space="preserve">, </t>
    </r>
    <r>
      <rPr>
        <sz val="12"/>
        <rFont val="Calibri"/>
        <family val="2"/>
      </rPr>
      <t>1002-1010.</t>
    </r>
  </si>
  <si>
    <r>
      <rPr>
        <sz val="12"/>
        <rFont val="Calibri"/>
        <family val="2"/>
      </rPr>
      <t xml:space="preserve">Harris, M.J., and Grossman, G.D. (1985) Growth, mortality, and age composition of a lightly exploited tilefish substock off Georgia. </t>
    </r>
    <r>
      <rPr>
        <i/>
        <sz val="12"/>
        <rFont val="Calibri"/>
        <family val="2"/>
      </rPr>
      <t xml:space="preserve">Transactions of the American Fisheries Society </t>
    </r>
    <r>
      <rPr>
        <b/>
        <sz val="12"/>
        <rFont val="Calibri"/>
        <family val="2"/>
      </rPr>
      <t>114</t>
    </r>
    <r>
      <rPr>
        <i/>
        <sz val="12"/>
        <rFont val="Calibri"/>
        <family val="2"/>
      </rPr>
      <t xml:space="preserve">, </t>
    </r>
    <r>
      <rPr>
        <sz val="12"/>
        <rFont val="Calibri"/>
        <family val="2"/>
      </rPr>
      <t>837- 846.</t>
    </r>
  </si>
  <si>
    <r>
      <rPr>
        <sz val="12"/>
        <rFont val="Calibri"/>
        <family val="2"/>
      </rPr>
      <t xml:space="preserve">Hongskul, V. (1974) Population dynamics of Pla tu </t>
    </r>
    <r>
      <rPr>
        <i/>
        <sz val="12"/>
        <rFont val="Calibri"/>
        <family val="2"/>
      </rPr>
      <t xml:space="preserve">Rastrelliger neglectus </t>
    </r>
    <r>
      <rPr>
        <sz val="12"/>
        <rFont val="Calibri"/>
        <family val="2"/>
      </rPr>
      <t xml:space="preserve">(van Kampen) in the Gulf of Thailand. Proceedings of the Indo-Pacific Fisheries Council </t>
    </r>
    <r>
      <rPr>
        <b/>
        <sz val="12"/>
        <rFont val="Calibri"/>
        <family val="2"/>
      </rPr>
      <t>15</t>
    </r>
    <r>
      <rPr>
        <i/>
        <sz val="12"/>
        <rFont val="Calibri"/>
        <family val="2"/>
      </rPr>
      <t xml:space="preserve">, </t>
    </r>
    <r>
      <rPr>
        <sz val="12"/>
        <rFont val="Calibri"/>
        <family val="2"/>
      </rPr>
      <t>297-350.</t>
    </r>
  </si>
  <si>
    <r>
      <rPr>
        <sz val="12"/>
        <rFont val="Calibri"/>
        <family val="2"/>
      </rPr>
      <t>Horn, P.L. (1993) Growth, age structure, and productivity of jack mackerels (</t>
    </r>
    <r>
      <rPr>
        <i/>
        <sz val="12"/>
        <rFont val="Calibri"/>
        <family val="2"/>
      </rPr>
      <t>Trachurus spp</t>
    </r>
    <r>
      <rPr>
        <sz val="12"/>
        <rFont val="Calibri"/>
        <family val="2"/>
      </rPr>
      <t xml:space="preserve">.) in New Zealand waters. </t>
    </r>
    <r>
      <rPr>
        <i/>
        <sz val="12"/>
        <rFont val="Calibri"/>
        <family val="2"/>
      </rPr>
      <t xml:space="preserve">New Zealand Journal of Marine and Freshwater Research </t>
    </r>
    <r>
      <rPr>
        <b/>
        <sz val="12"/>
        <rFont val="Calibri"/>
        <family val="2"/>
      </rPr>
      <t>27</t>
    </r>
    <r>
      <rPr>
        <i/>
        <sz val="12"/>
        <rFont val="Calibri"/>
        <family val="2"/>
      </rPr>
      <t xml:space="preserve">, </t>
    </r>
    <r>
      <rPr>
        <sz val="12"/>
        <rFont val="Calibri"/>
        <family val="2"/>
      </rPr>
      <t>145-156.</t>
    </r>
  </si>
  <si>
    <r>
      <rPr>
        <sz val="12"/>
        <rFont val="Calibri"/>
        <family val="2"/>
      </rPr>
      <t>Hughes, S.E. (1974) Stock composition, growth, mortality and availability of Pacific saury,</t>
    </r>
  </si>
  <si>
    <r>
      <rPr>
        <i/>
        <sz val="12"/>
        <rFont val="Calibri"/>
        <family val="2"/>
      </rPr>
      <t>Cololabis saira</t>
    </r>
    <r>
      <rPr>
        <sz val="12"/>
        <rFont val="Calibri"/>
        <family val="2"/>
      </rPr>
      <t xml:space="preserve">, of the northeastern Pacific Ocean. </t>
    </r>
    <r>
      <rPr>
        <i/>
        <sz val="12"/>
        <rFont val="Calibri"/>
        <family val="2"/>
      </rPr>
      <t xml:space="preserve">Fishery Bulletin </t>
    </r>
    <r>
      <rPr>
        <b/>
        <sz val="12"/>
        <rFont val="Calibri"/>
        <family val="2"/>
      </rPr>
      <t>72</t>
    </r>
    <r>
      <rPr>
        <sz val="12"/>
        <rFont val="Calibri"/>
        <family val="2"/>
      </rPr>
      <t>(1)</t>
    </r>
    <r>
      <rPr>
        <i/>
        <sz val="12"/>
        <rFont val="Calibri"/>
        <family val="2"/>
      </rPr>
      <t xml:space="preserve">, </t>
    </r>
    <r>
      <rPr>
        <sz val="12"/>
        <rFont val="Calibri"/>
        <family val="2"/>
      </rPr>
      <t>121-131.</t>
    </r>
  </si>
  <si>
    <r>
      <rPr>
        <sz val="12"/>
        <rFont val="Calibri"/>
        <family val="2"/>
      </rPr>
      <t>ICES (1995) Report of the Working Group on the Assessment of Norway Pout and Sandeel. ICES CM 1995/Assess:5.</t>
    </r>
  </si>
  <si>
    <r>
      <rPr>
        <sz val="12"/>
        <rFont val="Calibri"/>
        <family val="2"/>
      </rPr>
      <t xml:space="preserve">Iversen, S.A., Zhu D., Johannessen, A., and Toresen, R. (1993) Stock size, distribution and biology of anchovy in the Yellow Sea and East China Sea. </t>
    </r>
    <r>
      <rPr>
        <i/>
        <sz val="12"/>
        <rFont val="Calibri"/>
        <family val="2"/>
      </rPr>
      <t xml:space="preserve">Fisheries Research </t>
    </r>
    <r>
      <rPr>
        <b/>
        <sz val="12"/>
        <rFont val="Calibri"/>
        <family val="2"/>
      </rPr>
      <t>16</t>
    </r>
    <r>
      <rPr>
        <i/>
        <sz val="12"/>
        <rFont val="Calibri"/>
        <family val="2"/>
      </rPr>
      <t xml:space="preserve">, </t>
    </r>
    <r>
      <rPr>
        <sz val="12"/>
        <rFont val="Calibri"/>
        <family val="2"/>
      </rPr>
      <t>147-163.</t>
    </r>
  </si>
  <si>
    <r>
      <rPr>
        <sz val="12"/>
        <rFont val="Calibri"/>
        <family val="2"/>
      </rPr>
      <t>Jones, G.K. (1990) Growth and mortality in a lightly fished population of garfish (</t>
    </r>
    <r>
      <rPr>
        <i/>
        <sz val="12"/>
        <rFont val="Calibri"/>
        <family val="2"/>
      </rPr>
      <t>Hyporhamphus melanochir</t>
    </r>
    <r>
      <rPr>
        <sz val="12"/>
        <rFont val="Calibri"/>
        <family val="2"/>
      </rPr>
      <t xml:space="preserve">) in Baird Bay, South Australia. </t>
    </r>
    <r>
      <rPr>
        <i/>
        <sz val="12"/>
        <rFont val="Calibri"/>
        <family val="2"/>
      </rPr>
      <t xml:space="preserve">Transactions of the Royal Society of South Australia </t>
    </r>
    <r>
      <rPr>
        <b/>
        <sz val="12"/>
        <rFont val="Calibri"/>
        <family val="2"/>
      </rPr>
      <t>114</t>
    </r>
    <r>
      <rPr>
        <i/>
        <sz val="12"/>
        <rFont val="Calibri"/>
        <family val="2"/>
      </rPr>
      <t xml:space="preserve">, </t>
    </r>
    <r>
      <rPr>
        <sz val="12"/>
        <rFont val="Calibri"/>
        <family val="2"/>
      </rPr>
      <t>37-42.</t>
    </r>
  </si>
  <si>
    <r>
      <rPr>
        <sz val="12"/>
        <rFont val="Calibri"/>
        <family val="2"/>
      </rPr>
      <t>Jones, R. (1962) Haddock bionomics. 2. The growth of haddock in the North Sea and at Faeroe.</t>
    </r>
  </si>
  <si>
    <r>
      <rPr>
        <i/>
        <sz val="12"/>
        <rFont val="Calibri"/>
        <family val="2"/>
      </rPr>
      <t xml:space="preserve">Scottish Department of Agriculture and Fisheries Fish. Marine Research </t>
    </r>
    <r>
      <rPr>
        <b/>
        <sz val="12"/>
        <rFont val="Calibri"/>
        <family val="2"/>
      </rPr>
      <t>2</t>
    </r>
    <r>
      <rPr>
        <sz val="12"/>
        <rFont val="Calibri"/>
        <family val="2"/>
      </rPr>
      <t>, 1-19.</t>
    </r>
  </si>
  <si>
    <r>
      <rPr>
        <sz val="12"/>
        <rFont val="Calibri"/>
        <family val="2"/>
      </rPr>
      <t>Jones, R., and Shanks, A.M. (1990) An estimate of natural mortality for North Sea haddock.</t>
    </r>
  </si>
  <si>
    <r>
      <rPr>
        <i/>
        <sz val="12"/>
        <rFont val="Calibri"/>
        <family val="2"/>
      </rPr>
      <t xml:space="preserve">Journal du Conseil International pour l' Exploration de la Mer </t>
    </r>
    <r>
      <rPr>
        <b/>
        <sz val="12"/>
        <rFont val="Calibri"/>
        <family val="2"/>
      </rPr>
      <t>47</t>
    </r>
    <r>
      <rPr>
        <i/>
        <sz val="12"/>
        <rFont val="Calibri"/>
        <family val="2"/>
      </rPr>
      <t xml:space="preserve">, </t>
    </r>
    <r>
      <rPr>
        <sz val="12"/>
        <rFont val="Calibri"/>
        <family val="2"/>
      </rPr>
      <t>99-103.</t>
    </r>
  </si>
  <si>
    <r>
      <rPr>
        <sz val="12"/>
        <rFont val="Calibri"/>
        <family val="2"/>
      </rPr>
      <t>Jorgenson, S.C., and Miller, G.L. (1968) Length Relations of Some Marine Fishes from Coastal</t>
    </r>
  </si>
  <si>
    <r>
      <rPr>
        <sz val="12"/>
        <rFont val="Calibri"/>
        <family val="2"/>
      </rPr>
      <t>Georgia. Contribution No. 93, Bureau of Commercial Fisheries, Biological Laboratory, Brunswick Ga. 31 520. United States Fish and Wildlife Service, Special Scientific Report, Fisheries No</t>
    </r>
    <r>
      <rPr>
        <i/>
        <sz val="12"/>
        <rFont val="Calibri"/>
        <family val="2"/>
      </rPr>
      <t xml:space="preserve">. </t>
    </r>
    <r>
      <rPr>
        <sz val="12"/>
        <rFont val="Calibri"/>
        <family val="2"/>
      </rPr>
      <t>575.</t>
    </r>
  </si>
  <si>
    <r>
      <rPr>
        <sz val="12"/>
        <rFont val="Calibri"/>
        <family val="2"/>
      </rPr>
      <t>Julliard, R., Stenseth, N.C., Gjosaeter, J., Lekve, K., Fromentin, J.M., and Danielssen, D.S. (2001).</t>
    </r>
  </si>
  <si>
    <r>
      <rPr>
        <sz val="12"/>
        <rFont val="Calibri"/>
        <family val="2"/>
      </rPr>
      <t xml:space="preserve">Natural mortality and fishing mortality in a coastal cod population: A release-recapture experiment. </t>
    </r>
    <r>
      <rPr>
        <i/>
        <sz val="12"/>
        <rFont val="Calibri"/>
        <family val="2"/>
      </rPr>
      <t xml:space="preserve">Ecological Applications </t>
    </r>
    <r>
      <rPr>
        <b/>
        <sz val="12"/>
        <rFont val="Calibri"/>
        <family val="2"/>
      </rPr>
      <t>11</t>
    </r>
    <r>
      <rPr>
        <i/>
        <sz val="12"/>
        <rFont val="Calibri"/>
        <family val="2"/>
      </rPr>
      <t xml:space="preserve">, </t>
    </r>
    <r>
      <rPr>
        <sz val="12"/>
        <rFont val="Calibri"/>
        <family val="2"/>
      </rPr>
      <t>540-558.</t>
    </r>
  </si>
  <si>
    <r>
      <rPr>
        <sz val="12"/>
        <rFont val="Calibri"/>
        <family val="2"/>
      </rPr>
      <t xml:space="preserve">Ketschen, K.S., and Forrester, C.R. (1966) Population dynamics of the petrale sole, </t>
    </r>
    <r>
      <rPr>
        <i/>
        <sz val="12"/>
        <rFont val="Calibri"/>
        <family val="2"/>
      </rPr>
      <t>Eopsetta jordani</t>
    </r>
    <r>
      <rPr>
        <sz val="12"/>
        <rFont val="Calibri"/>
        <family val="2"/>
      </rPr>
      <t xml:space="preserve">, in waters of western Canada. </t>
    </r>
    <r>
      <rPr>
        <i/>
        <sz val="12"/>
        <rFont val="Calibri"/>
        <family val="2"/>
      </rPr>
      <t xml:space="preserve">Bulletin of the Fisheries Research Board of Canada </t>
    </r>
    <r>
      <rPr>
        <b/>
        <sz val="12"/>
        <rFont val="Calibri"/>
        <family val="2"/>
      </rPr>
      <t>153</t>
    </r>
    <r>
      <rPr>
        <i/>
        <sz val="12"/>
        <rFont val="Calibri"/>
        <family val="2"/>
      </rPr>
      <t xml:space="preserve">, </t>
    </r>
    <r>
      <rPr>
        <sz val="12"/>
        <rFont val="Calibri"/>
        <family val="2"/>
      </rPr>
      <t>195pp.</t>
    </r>
  </si>
  <si>
    <r>
      <rPr>
        <sz val="12"/>
        <rFont val="Calibri"/>
        <family val="2"/>
      </rPr>
      <t>Kohler, A.C. (1964) Variations in the growth of Atlntic cod (</t>
    </r>
    <r>
      <rPr>
        <i/>
        <sz val="12"/>
        <rFont val="Calibri"/>
        <family val="2"/>
      </rPr>
      <t xml:space="preserve">Gadus morhua </t>
    </r>
    <r>
      <rPr>
        <sz val="12"/>
        <rFont val="Calibri"/>
        <family val="2"/>
      </rPr>
      <t xml:space="preserve">L.). </t>
    </r>
    <r>
      <rPr>
        <i/>
        <sz val="12"/>
        <rFont val="Calibri"/>
        <family val="2"/>
      </rPr>
      <t xml:space="preserve">Journal of the Fisheries Research Board of Canada </t>
    </r>
    <r>
      <rPr>
        <b/>
        <sz val="12"/>
        <rFont val="Calibri"/>
        <family val="2"/>
      </rPr>
      <t>21</t>
    </r>
    <r>
      <rPr>
        <sz val="12"/>
        <rFont val="Calibri"/>
        <family val="2"/>
      </rPr>
      <t>, 57-100.</t>
    </r>
  </si>
  <si>
    <r>
      <rPr>
        <sz val="12"/>
        <rFont val="Calibri"/>
        <family val="2"/>
      </rPr>
      <t>Larsen, L.H., and Pedersen, T. (2002) Migration, growth and mortality of released reared and wild cod (</t>
    </r>
    <r>
      <rPr>
        <i/>
        <sz val="12"/>
        <rFont val="Calibri"/>
        <family val="2"/>
      </rPr>
      <t xml:space="preserve">Gadus morhua </t>
    </r>
    <r>
      <rPr>
        <sz val="12"/>
        <rFont val="Calibri"/>
        <family val="2"/>
      </rPr>
      <t xml:space="preserve">L.) in Malangen, northern Norway. </t>
    </r>
    <r>
      <rPr>
        <i/>
        <sz val="12"/>
        <rFont val="Calibri"/>
        <family val="2"/>
      </rPr>
      <t xml:space="preserve">Sarsia </t>
    </r>
    <r>
      <rPr>
        <b/>
        <sz val="12"/>
        <rFont val="Calibri"/>
        <family val="2"/>
      </rPr>
      <t>87</t>
    </r>
    <r>
      <rPr>
        <i/>
        <sz val="12"/>
        <rFont val="Calibri"/>
        <family val="2"/>
      </rPr>
      <t xml:space="preserve">, </t>
    </r>
    <r>
      <rPr>
        <sz val="12"/>
        <rFont val="Calibri"/>
        <family val="2"/>
      </rPr>
      <t>97-109.</t>
    </r>
  </si>
  <si>
    <r>
      <rPr>
        <sz val="12"/>
        <rFont val="Calibri"/>
        <family val="2"/>
      </rPr>
      <t xml:space="preserve">Le Guen, J.C. (1971) Dynamique des populations de </t>
    </r>
    <r>
      <rPr>
        <i/>
        <sz val="12"/>
        <rFont val="Calibri"/>
        <family val="2"/>
      </rPr>
      <t xml:space="preserve">Pseudotolithus (Fonticulus) elongatus </t>
    </r>
    <r>
      <rPr>
        <sz val="12"/>
        <rFont val="Calibri"/>
        <family val="2"/>
      </rPr>
      <t>(Bowd.</t>
    </r>
  </si>
  <si>
    <r>
      <rPr>
        <sz val="12"/>
        <rFont val="Calibri"/>
        <family val="2"/>
      </rPr>
      <t xml:space="preserve">1825) Poisson, Sciaenidae. </t>
    </r>
    <r>
      <rPr>
        <i/>
        <sz val="12"/>
        <rFont val="Calibri"/>
        <family val="2"/>
      </rPr>
      <t xml:space="preserve">Cahiers ORSTOM. Série Océanographie. </t>
    </r>
    <r>
      <rPr>
        <b/>
        <sz val="12"/>
        <rFont val="Calibri"/>
        <family val="2"/>
      </rPr>
      <t>9</t>
    </r>
    <r>
      <rPr>
        <sz val="12"/>
        <rFont val="Calibri"/>
        <family val="2"/>
      </rPr>
      <t>(1)</t>
    </r>
    <r>
      <rPr>
        <i/>
        <sz val="12"/>
        <rFont val="Calibri"/>
        <family val="2"/>
      </rPr>
      <t xml:space="preserve">, </t>
    </r>
    <r>
      <rPr>
        <sz val="12"/>
        <rFont val="Calibri"/>
        <family val="2"/>
      </rPr>
      <t>3-84.</t>
    </r>
  </si>
  <si>
    <r>
      <rPr>
        <sz val="12"/>
        <rFont val="Calibri"/>
        <family val="2"/>
      </rPr>
      <t xml:space="preserve">Macpherson, E., Garcia-Rubies, A., and Gordoa A. (2000) Direct estimation of natural mortality rates for littoral marine fishes using populational data from a marine reserve. </t>
    </r>
    <r>
      <rPr>
        <i/>
        <sz val="12"/>
        <rFont val="Calibri"/>
        <family val="2"/>
      </rPr>
      <t xml:space="preserve">Marine Biology </t>
    </r>
    <r>
      <rPr>
        <b/>
        <sz val="12"/>
        <rFont val="Calibri"/>
        <family val="2"/>
      </rPr>
      <t>137</t>
    </r>
    <r>
      <rPr>
        <i/>
        <sz val="12"/>
        <rFont val="Calibri"/>
        <family val="2"/>
      </rPr>
      <t xml:space="preserve">, </t>
    </r>
    <r>
      <rPr>
        <sz val="12"/>
        <rFont val="Calibri"/>
        <family val="2"/>
      </rPr>
      <t>1067-1080.</t>
    </r>
  </si>
  <si>
    <r>
      <rPr>
        <sz val="12"/>
        <rFont val="Calibri"/>
        <family val="2"/>
      </rPr>
      <t xml:space="preserve">Matthews, C.P. (1975) Some observations on the ecology and population dynamics of </t>
    </r>
    <r>
      <rPr>
        <i/>
        <sz val="12"/>
        <rFont val="Calibri"/>
        <family val="2"/>
      </rPr>
      <t xml:space="preserve">Merluccius angustimanus </t>
    </r>
    <r>
      <rPr>
        <sz val="12"/>
        <rFont val="Calibri"/>
        <family val="2"/>
      </rPr>
      <t xml:space="preserve">in the south Gulf of California. </t>
    </r>
    <r>
      <rPr>
        <i/>
        <sz val="12"/>
        <rFont val="Calibri"/>
        <family val="2"/>
      </rPr>
      <t xml:space="preserve">Journal of Fish Biology </t>
    </r>
    <r>
      <rPr>
        <b/>
        <sz val="12"/>
        <rFont val="Calibri"/>
        <family val="2"/>
      </rPr>
      <t>7</t>
    </r>
    <r>
      <rPr>
        <i/>
        <sz val="12"/>
        <rFont val="Calibri"/>
        <family val="2"/>
      </rPr>
      <t xml:space="preserve">, </t>
    </r>
    <r>
      <rPr>
        <sz val="12"/>
        <rFont val="Calibri"/>
        <family val="2"/>
      </rPr>
      <t>83-94.</t>
    </r>
  </si>
  <si>
    <r>
      <rPr>
        <sz val="12"/>
        <rFont val="Calibri"/>
        <family val="2"/>
      </rPr>
      <t>Nelson, W.R, and Ahrenholz D.W. (1986) Population and fishery characteristics of gulf menhaden,</t>
    </r>
  </si>
  <si>
    <r>
      <rPr>
        <i/>
        <sz val="12"/>
        <rFont val="Calibri"/>
        <family val="2"/>
      </rPr>
      <t>Brevoortia patronus</t>
    </r>
    <r>
      <rPr>
        <sz val="12"/>
        <rFont val="Calibri"/>
        <family val="2"/>
      </rPr>
      <t xml:space="preserve">. Fisheries Bulletin </t>
    </r>
    <r>
      <rPr>
        <b/>
        <sz val="12"/>
        <rFont val="Calibri"/>
        <family val="2"/>
      </rPr>
      <t>84</t>
    </r>
    <r>
      <rPr>
        <sz val="12"/>
        <rFont val="Calibri"/>
        <family val="2"/>
      </rPr>
      <t>(2), 311-325.</t>
    </r>
  </si>
  <si>
    <r>
      <rPr>
        <sz val="12"/>
        <rFont val="Calibri"/>
        <family val="2"/>
      </rPr>
      <t xml:space="preserve">Newberger, T.A., and Houde E.D. (1995) Population biology of bay anchovy </t>
    </r>
    <r>
      <rPr>
        <i/>
        <sz val="12"/>
        <rFont val="Calibri"/>
        <family val="2"/>
      </rPr>
      <t xml:space="preserve">Anchoa mitchilli </t>
    </r>
    <r>
      <rPr>
        <sz val="12"/>
        <rFont val="Calibri"/>
        <family val="2"/>
      </rPr>
      <t xml:space="preserve">in the mid Cheasapeake Bay. </t>
    </r>
    <r>
      <rPr>
        <i/>
        <sz val="12"/>
        <rFont val="Calibri"/>
        <family val="2"/>
      </rPr>
      <t xml:space="preserve">Marine Ecology Progress Series </t>
    </r>
    <r>
      <rPr>
        <b/>
        <sz val="12"/>
        <rFont val="Calibri"/>
        <family val="2"/>
      </rPr>
      <t>116</t>
    </r>
    <r>
      <rPr>
        <i/>
        <sz val="12"/>
        <rFont val="Calibri"/>
        <family val="2"/>
      </rPr>
      <t xml:space="preserve">, </t>
    </r>
    <r>
      <rPr>
        <sz val="12"/>
        <rFont val="Calibri"/>
        <family val="2"/>
      </rPr>
      <t>25-37.</t>
    </r>
  </si>
  <si>
    <r>
      <rPr>
        <sz val="12"/>
        <rFont val="Calibri"/>
        <family val="2"/>
      </rPr>
      <t xml:space="preserve">Newman, S.J. (2002a) Age, growth, mortality and population characteristics of the pearl perch, </t>
    </r>
    <r>
      <rPr>
        <i/>
        <sz val="12"/>
        <rFont val="Calibri"/>
        <family val="2"/>
      </rPr>
      <t xml:space="preserve">Glaucosoma buergeri </t>
    </r>
    <r>
      <rPr>
        <sz val="12"/>
        <rFont val="Calibri"/>
        <family val="2"/>
      </rPr>
      <t xml:space="preserve">Richardson 1845, from deeper continental shelf waters off the Pilbara coast of north-western Australia. </t>
    </r>
    <r>
      <rPr>
        <i/>
        <sz val="12"/>
        <rFont val="Calibri"/>
        <family val="2"/>
      </rPr>
      <t xml:space="preserve">Journal of Applied Ichthyology </t>
    </r>
    <r>
      <rPr>
        <b/>
        <sz val="12"/>
        <rFont val="Calibri"/>
        <family val="2"/>
      </rPr>
      <t>18</t>
    </r>
    <r>
      <rPr>
        <i/>
        <sz val="12"/>
        <rFont val="Calibri"/>
        <family val="2"/>
      </rPr>
      <t xml:space="preserve">, </t>
    </r>
    <r>
      <rPr>
        <sz val="12"/>
        <rFont val="Calibri"/>
        <family val="2"/>
      </rPr>
      <t>95-101.</t>
    </r>
  </si>
  <si>
    <r>
      <rPr>
        <sz val="12"/>
        <rFont val="Calibri"/>
        <family val="2"/>
      </rPr>
      <t xml:space="preserve">Newman, S.J. (2002b) Growth rate, age determination, natural mortality and production potential of the scarlet seaperch, </t>
    </r>
    <r>
      <rPr>
        <i/>
        <sz val="12"/>
        <rFont val="Calibri"/>
        <family val="2"/>
      </rPr>
      <t xml:space="preserve">Lutjanus malabaricus </t>
    </r>
    <r>
      <rPr>
        <sz val="12"/>
        <rFont val="Calibri"/>
        <family val="2"/>
      </rPr>
      <t xml:space="preserve">Schneider 1801, off the Pilbara coast of North- western Australia. </t>
    </r>
    <r>
      <rPr>
        <i/>
        <sz val="12"/>
        <rFont val="Calibri"/>
        <family val="2"/>
      </rPr>
      <t xml:space="preserve">Fisheries Research </t>
    </r>
    <r>
      <rPr>
        <b/>
        <sz val="12"/>
        <rFont val="Calibri"/>
        <family val="2"/>
      </rPr>
      <t>58</t>
    </r>
    <r>
      <rPr>
        <i/>
        <sz val="12"/>
        <rFont val="Calibri"/>
        <family val="2"/>
      </rPr>
      <t xml:space="preserve">, </t>
    </r>
    <r>
      <rPr>
        <sz val="12"/>
        <rFont val="Calibri"/>
        <family val="2"/>
      </rPr>
      <t>215-225.</t>
    </r>
  </si>
  <si>
    <r>
      <rPr>
        <sz val="12"/>
        <rFont val="Calibri"/>
        <family val="2"/>
      </rPr>
      <t xml:space="preserve">Newman, S.J. (2002c) Growth, age estimation and preliminary estimates of longevity and mortality in the Moses perch, </t>
    </r>
    <r>
      <rPr>
        <i/>
        <sz val="12"/>
        <rFont val="Calibri"/>
        <family val="2"/>
      </rPr>
      <t xml:space="preserve">Lutjanus russelli </t>
    </r>
    <r>
      <rPr>
        <sz val="12"/>
        <rFont val="Calibri"/>
        <family val="2"/>
      </rPr>
      <t xml:space="preserve">(Indian Ocean form), from continental shelf waters off Northwestern Australia. </t>
    </r>
    <r>
      <rPr>
        <i/>
        <sz val="12"/>
        <rFont val="Calibri"/>
        <family val="2"/>
      </rPr>
      <t xml:space="preserve">Asian Fisheries Science </t>
    </r>
    <r>
      <rPr>
        <b/>
        <sz val="12"/>
        <rFont val="Calibri"/>
        <family val="2"/>
      </rPr>
      <t>15</t>
    </r>
    <r>
      <rPr>
        <i/>
        <sz val="12"/>
        <rFont val="Calibri"/>
        <family val="2"/>
      </rPr>
      <t xml:space="preserve">, </t>
    </r>
    <r>
      <rPr>
        <sz val="12"/>
        <rFont val="Calibri"/>
        <family val="2"/>
      </rPr>
      <t>283-294.</t>
    </r>
  </si>
  <si>
    <r>
      <rPr>
        <sz val="12"/>
        <rFont val="Calibri"/>
        <family val="2"/>
      </rPr>
      <t xml:space="preserve">Newman, S.J., Williams, D., and Russ, G.R. (1996) Age validation, growth and mortality rates of the tropical snappers (Pisces: Lutjanidae) </t>
    </r>
    <r>
      <rPr>
        <i/>
        <sz val="12"/>
        <rFont val="Calibri"/>
        <family val="2"/>
      </rPr>
      <t xml:space="preserve">Lutjanus adetii </t>
    </r>
    <r>
      <rPr>
        <sz val="12"/>
        <rFont val="Calibri"/>
        <family val="2"/>
      </rPr>
      <t xml:space="preserve">(Castelnau, 1873) and </t>
    </r>
    <r>
      <rPr>
        <i/>
        <sz val="12"/>
        <rFont val="Calibri"/>
        <family val="2"/>
      </rPr>
      <t xml:space="preserve">L. quinquelineatus </t>
    </r>
    <r>
      <rPr>
        <sz val="12"/>
        <rFont val="Calibri"/>
        <family val="2"/>
      </rPr>
      <t xml:space="preserve">(Bloch, 1790) from the central Great Barrier Reef, Australia. </t>
    </r>
    <r>
      <rPr>
        <i/>
        <sz val="12"/>
        <rFont val="Calibri"/>
        <family val="2"/>
      </rPr>
      <t xml:space="preserve">Marine and Freshwater Research  </t>
    </r>
    <r>
      <rPr>
        <b/>
        <sz val="12"/>
        <rFont val="Calibri"/>
        <family val="2"/>
      </rPr>
      <t>47</t>
    </r>
    <r>
      <rPr>
        <i/>
        <sz val="12"/>
        <rFont val="Calibri"/>
        <family val="2"/>
      </rPr>
      <t xml:space="preserve">, </t>
    </r>
    <r>
      <rPr>
        <sz val="12"/>
        <rFont val="Calibri"/>
        <family val="2"/>
      </rPr>
      <t>575-584.</t>
    </r>
  </si>
  <si>
    <r>
      <rPr>
        <sz val="12"/>
        <rFont val="Calibri"/>
        <family val="2"/>
      </rPr>
      <t xml:space="preserve">Newman, S.J., Cappo, M., and Williams, D.M. (2000a) Age, growth and mortality of the stripey, </t>
    </r>
    <r>
      <rPr>
        <i/>
        <sz val="12"/>
        <rFont val="Calibri"/>
        <family val="2"/>
      </rPr>
      <t xml:space="preserve">Lutjanus carponotatus </t>
    </r>
    <r>
      <rPr>
        <sz val="12"/>
        <rFont val="Calibri"/>
        <family val="2"/>
      </rPr>
      <t xml:space="preserve">(Richardson) and the brown-stripe snapper, </t>
    </r>
    <r>
      <rPr>
        <i/>
        <sz val="12"/>
        <rFont val="Calibri"/>
        <family val="2"/>
      </rPr>
      <t xml:space="preserve">L. vitta </t>
    </r>
    <r>
      <rPr>
        <sz val="12"/>
        <rFont val="Calibri"/>
        <family val="2"/>
      </rPr>
      <t xml:space="preserve">(Quoy and Gaimard) from the central Great Barrier Reef, Australia. </t>
    </r>
    <r>
      <rPr>
        <i/>
        <sz val="12"/>
        <rFont val="Calibri"/>
        <family val="2"/>
      </rPr>
      <t xml:space="preserve">Fisheries Research </t>
    </r>
    <r>
      <rPr>
        <b/>
        <sz val="12"/>
        <rFont val="Calibri"/>
        <family val="2"/>
      </rPr>
      <t>48</t>
    </r>
    <r>
      <rPr>
        <i/>
        <sz val="12"/>
        <rFont val="Calibri"/>
        <family val="2"/>
      </rPr>
      <t xml:space="preserve">, </t>
    </r>
    <r>
      <rPr>
        <sz val="12"/>
        <rFont val="Calibri"/>
        <family val="2"/>
      </rPr>
      <t>263-275.</t>
    </r>
  </si>
  <si>
    <r>
      <rPr>
        <sz val="12"/>
        <rFont val="Calibri"/>
        <family val="2"/>
      </rPr>
      <t>Newman, S.J., Cappo, M., and Williams, D.M. (2000b) Age, growth, mortality rates and</t>
    </r>
  </si>
  <si>
    <r>
      <rPr>
        <sz val="12"/>
        <rFont val="Calibri"/>
        <family val="2"/>
      </rPr>
      <t xml:space="preserve">corresponding yield estimates using otoliths of the tropical red snappers, </t>
    </r>
    <r>
      <rPr>
        <i/>
        <sz val="12"/>
        <rFont val="Calibri"/>
        <family val="2"/>
      </rPr>
      <t>Lutjanus erythropterus</t>
    </r>
    <r>
      <rPr>
        <sz val="12"/>
        <rFont val="Calibri"/>
        <family val="2"/>
      </rPr>
      <t xml:space="preserve">, </t>
    </r>
    <r>
      <rPr>
        <i/>
        <sz val="12"/>
        <rFont val="Calibri"/>
        <family val="2"/>
      </rPr>
      <t xml:space="preserve">L. malabaricus </t>
    </r>
    <r>
      <rPr>
        <sz val="12"/>
        <rFont val="Calibri"/>
        <family val="2"/>
      </rPr>
      <t xml:space="preserve">and </t>
    </r>
    <r>
      <rPr>
        <i/>
        <sz val="12"/>
        <rFont val="Calibri"/>
        <family val="2"/>
      </rPr>
      <t>L. sebae</t>
    </r>
    <r>
      <rPr>
        <sz val="12"/>
        <rFont val="Calibri"/>
        <family val="2"/>
      </rPr>
      <t xml:space="preserve">, from the central Great Barrier Reef. </t>
    </r>
    <r>
      <rPr>
        <i/>
        <sz val="12"/>
        <rFont val="Calibri"/>
        <family val="2"/>
      </rPr>
      <t xml:space="preserve">Fisheries Research </t>
    </r>
    <r>
      <rPr>
        <b/>
        <sz val="12"/>
        <rFont val="Calibri"/>
        <family val="2"/>
      </rPr>
      <t>48</t>
    </r>
    <r>
      <rPr>
        <i/>
        <sz val="12"/>
        <rFont val="Calibri"/>
        <family val="2"/>
      </rPr>
      <t xml:space="preserve">, </t>
    </r>
    <r>
      <rPr>
        <sz val="12"/>
        <rFont val="Calibri"/>
        <family val="2"/>
      </rPr>
      <t>1-14.</t>
    </r>
  </si>
  <si>
    <r>
      <rPr>
        <sz val="12"/>
        <rFont val="Calibri"/>
        <family val="2"/>
      </rPr>
      <t xml:space="preserve">Parrish, R.H. and MacCall, A.D. (1978) Climatic variation and exploitation in the Pacific mackerel fishery. </t>
    </r>
    <r>
      <rPr>
        <i/>
        <sz val="12"/>
        <rFont val="Calibri"/>
        <family val="2"/>
      </rPr>
      <t>Fish Bulletin (California Department of Fish and Game</t>
    </r>
    <r>
      <rPr>
        <sz val="12"/>
        <rFont val="Calibri"/>
        <family val="2"/>
      </rPr>
      <t xml:space="preserve">) </t>
    </r>
    <r>
      <rPr>
        <b/>
        <sz val="12"/>
        <rFont val="Calibri"/>
        <family val="2"/>
      </rPr>
      <t>167</t>
    </r>
    <r>
      <rPr>
        <i/>
        <sz val="12"/>
        <rFont val="Calibri"/>
        <family val="2"/>
      </rPr>
      <t xml:space="preserve">, </t>
    </r>
    <r>
      <rPr>
        <sz val="12"/>
        <rFont val="Calibri"/>
        <family val="2"/>
      </rPr>
      <t>110 pp.</t>
    </r>
  </si>
  <si>
    <r>
      <rPr>
        <sz val="12"/>
        <rFont val="Calibri"/>
        <family val="2"/>
      </rPr>
      <t>Pauly, D. (1980) On the interrelationships between natural mortality, growth parameters, and mean environmental temperature in 175 fish stocks</t>
    </r>
    <r>
      <rPr>
        <i/>
        <sz val="12"/>
        <rFont val="Calibri"/>
        <family val="2"/>
      </rPr>
      <t xml:space="preserve">. Journal du Conseil International pour l'Exploration de la Mer </t>
    </r>
    <r>
      <rPr>
        <b/>
        <sz val="12"/>
        <rFont val="Calibri"/>
        <family val="2"/>
      </rPr>
      <t>39</t>
    </r>
    <r>
      <rPr>
        <sz val="12"/>
        <rFont val="Calibri"/>
        <family val="2"/>
      </rPr>
      <t>(2), 175-192.</t>
    </r>
  </si>
  <si>
    <r>
      <rPr>
        <sz val="12"/>
        <rFont val="Calibri"/>
        <family val="2"/>
      </rPr>
      <t xml:space="preserve">Pauly, D., and Martosubroto, P. (1980) The population dynamics of </t>
    </r>
    <r>
      <rPr>
        <i/>
        <sz val="12"/>
        <rFont val="Calibri"/>
        <family val="2"/>
      </rPr>
      <t>Nemipterus marginatus</t>
    </r>
  </si>
  <si>
    <r>
      <rPr>
        <sz val="12"/>
        <rFont val="Calibri"/>
        <family val="2"/>
      </rPr>
      <t xml:space="preserve">(Cuvier &amp; Val.) off western Kalimantan, South China Sea. </t>
    </r>
    <r>
      <rPr>
        <i/>
        <sz val="12"/>
        <rFont val="Calibri"/>
        <family val="2"/>
      </rPr>
      <t xml:space="preserve">Journal of Fish Biology </t>
    </r>
    <r>
      <rPr>
        <b/>
        <sz val="12"/>
        <rFont val="Calibri"/>
        <family val="2"/>
      </rPr>
      <t>17</t>
    </r>
    <r>
      <rPr>
        <i/>
        <sz val="12"/>
        <rFont val="Calibri"/>
        <family val="2"/>
      </rPr>
      <t xml:space="preserve">, </t>
    </r>
    <r>
      <rPr>
        <sz val="12"/>
        <rFont val="Calibri"/>
        <family val="2"/>
      </rPr>
      <t>263-273.</t>
    </r>
  </si>
  <si>
    <r>
      <rPr>
        <sz val="12"/>
        <rFont val="Calibri"/>
        <family val="2"/>
      </rPr>
      <t xml:space="preserve">Phillips, J.B. (1948) Growth of the sardine </t>
    </r>
    <r>
      <rPr>
        <i/>
        <sz val="12"/>
        <rFont val="Calibri"/>
        <family val="2"/>
      </rPr>
      <t xml:space="preserve">Sardinops caerulea </t>
    </r>
    <r>
      <rPr>
        <sz val="12"/>
        <rFont val="Calibri"/>
        <family val="2"/>
      </rPr>
      <t xml:space="preserve">1941-42 through 1946-47. State of California Department of Natural Resources, Division of Fish and Game. </t>
    </r>
    <r>
      <rPr>
        <i/>
        <sz val="12"/>
        <rFont val="Calibri"/>
        <family val="2"/>
      </rPr>
      <t xml:space="preserve">Fish Bulletin </t>
    </r>
    <r>
      <rPr>
        <b/>
        <sz val="12"/>
        <rFont val="Calibri"/>
        <family val="2"/>
      </rPr>
      <t>71</t>
    </r>
    <r>
      <rPr>
        <sz val="12"/>
        <rFont val="Calibri"/>
        <family val="2"/>
      </rPr>
      <t>, 33 p.</t>
    </r>
  </si>
  <si>
    <r>
      <rPr>
        <sz val="12"/>
        <rFont val="Calibri"/>
        <family val="2"/>
      </rPr>
      <t xml:space="preserve">Pinhorn, A.T. (1975) Estimates of natural mortality for the cod stock complex in ICNAF Divisions 2J, 3K and 3L. </t>
    </r>
    <r>
      <rPr>
        <i/>
        <sz val="12"/>
        <rFont val="Calibri"/>
        <family val="2"/>
      </rPr>
      <t xml:space="preserve">ICNAF Research Bulletin </t>
    </r>
    <r>
      <rPr>
        <b/>
        <sz val="12"/>
        <rFont val="Calibri"/>
        <family val="2"/>
      </rPr>
      <t>11</t>
    </r>
    <r>
      <rPr>
        <i/>
        <sz val="12"/>
        <rFont val="Calibri"/>
        <family val="2"/>
      </rPr>
      <t xml:space="preserve">, </t>
    </r>
    <r>
      <rPr>
        <sz val="12"/>
        <rFont val="Calibri"/>
        <family val="2"/>
      </rPr>
      <t>31-36.</t>
    </r>
  </si>
  <si>
    <r>
      <rPr>
        <sz val="12"/>
        <rFont val="Calibri"/>
        <family val="2"/>
      </rPr>
      <t xml:space="preserve">Pitt, T.K. (1973) Assessment of American plaice stocks on the Grand Bank, ICNAF Divisions 3l and 3N. </t>
    </r>
    <r>
      <rPr>
        <i/>
        <sz val="12"/>
        <rFont val="Calibri"/>
        <family val="2"/>
      </rPr>
      <t xml:space="preserve">ICNAF Research Bulletin </t>
    </r>
    <r>
      <rPr>
        <b/>
        <sz val="12"/>
        <rFont val="Calibri"/>
        <family val="2"/>
      </rPr>
      <t>10</t>
    </r>
    <r>
      <rPr>
        <i/>
        <sz val="12"/>
        <rFont val="Calibri"/>
        <family val="2"/>
      </rPr>
      <t xml:space="preserve">, </t>
    </r>
    <r>
      <rPr>
        <sz val="12"/>
        <rFont val="Calibri"/>
        <family val="2"/>
      </rPr>
      <t>63-77.</t>
    </r>
  </si>
  <si>
    <r>
      <rPr>
        <sz val="12"/>
        <rFont val="Calibri"/>
        <family val="2"/>
      </rPr>
      <t xml:space="preserve">Raitt, D. (1968) The population dynamics of the Norway pout in the North Sea. </t>
    </r>
    <r>
      <rPr>
        <i/>
        <sz val="12"/>
        <rFont val="Calibri"/>
        <family val="2"/>
      </rPr>
      <t xml:space="preserve">Marine Research </t>
    </r>
    <r>
      <rPr>
        <b/>
        <sz val="12"/>
        <rFont val="Calibri"/>
        <family val="2"/>
      </rPr>
      <t>5</t>
    </r>
    <r>
      <rPr>
        <i/>
        <sz val="12"/>
        <rFont val="Calibri"/>
        <family val="2"/>
      </rPr>
      <t>,</t>
    </r>
  </si>
  <si>
    <r>
      <rPr>
        <sz val="12"/>
        <rFont val="Calibri"/>
        <family val="2"/>
      </rPr>
      <t>1-24.</t>
    </r>
  </si>
  <si>
    <r>
      <rPr>
        <sz val="12"/>
        <rFont val="Calibri"/>
        <family val="2"/>
      </rPr>
      <t xml:space="preserve">Reay, P.J. (1973) Some aspects of the biology of the sand eel, </t>
    </r>
    <r>
      <rPr>
        <i/>
        <sz val="12"/>
        <rFont val="Calibri"/>
        <family val="2"/>
      </rPr>
      <t xml:space="preserve">Ammodytes tobianus </t>
    </r>
    <r>
      <rPr>
        <sz val="12"/>
        <rFont val="Calibri"/>
        <family val="2"/>
      </rPr>
      <t xml:space="preserve">L. in Langstone Harbour, Hampshire. </t>
    </r>
    <r>
      <rPr>
        <i/>
        <sz val="12"/>
        <rFont val="Calibri"/>
        <family val="2"/>
      </rPr>
      <t xml:space="preserve">Journal of the Marine Biological Association of the United Kingdom </t>
    </r>
    <r>
      <rPr>
        <b/>
        <sz val="12"/>
        <rFont val="Calibri"/>
        <family val="2"/>
      </rPr>
      <t>53</t>
    </r>
    <r>
      <rPr>
        <i/>
        <sz val="12"/>
        <rFont val="Calibri"/>
        <family val="2"/>
      </rPr>
      <t xml:space="preserve">, </t>
    </r>
    <r>
      <rPr>
        <sz val="12"/>
        <rFont val="Calibri"/>
        <family val="2"/>
      </rPr>
      <t>325-346.</t>
    </r>
  </si>
  <si>
    <r>
      <rPr>
        <sz val="12"/>
        <rFont val="Calibri"/>
        <family val="2"/>
      </rPr>
      <t xml:space="preserve">Russ, G.R, Lou, D.C., Higgs, J.B., and Ferreira, B.P. (1998) Mortality rate of a cohort of the coral trout, </t>
    </r>
    <r>
      <rPr>
        <i/>
        <sz val="12"/>
        <rFont val="Calibri"/>
        <family val="2"/>
      </rPr>
      <t>Plectropomus leopardus</t>
    </r>
    <r>
      <rPr>
        <sz val="12"/>
        <rFont val="Calibri"/>
        <family val="2"/>
      </rPr>
      <t xml:space="preserve">, in zones of the Great Barrier Reef Marine Park closed to fishing. </t>
    </r>
    <r>
      <rPr>
        <i/>
        <sz val="12"/>
        <rFont val="Calibri"/>
        <family val="2"/>
      </rPr>
      <t xml:space="preserve">Marine and Freshwater Research </t>
    </r>
    <r>
      <rPr>
        <b/>
        <sz val="12"/>
        <rFont val="Calibri"/>
        <family val="2"/>
      </rPr>
      <t>49</t>
    </r>
    <r>
      <rPr>
        <sz val="12"/>
        <rFont val="Calibri"/>
        <family val="2"/>
      </rPr>
      <t>, 507-511.</t>
    </r>
  </si>
  <si>
    <r>
      <rPr>
        <sz val="12"/>
        <rFont val="Calibri"/>
        <family val="2"/>
      </rPr>
      <t>Sanders, M.J., and Powell D.G.M. (1979) Comparison of the growth rates of two stocks of snapper (</t>
    </r>
    <r>
      <rPr>
        <i/>
        <sz val="12"/>
        <rFont val="Calibri"/>
        <family val="2"/>
      </rPr>
      <t>Chrysophrys auratus</t>
    </r>
    <r>
      <rPr>
        <sz val="12"/>
        <rFont val="Calibri"/>
        <family val="2"/>
      </rPr>
      <t xml:space="preserve">) in south-east Australian waters using capture-recapture data. </t>
    </r>
    <r>
      <rPr>
        <i/>
        <sz val="12"/>
        <rFont val="Calibri"/>
        <family val="2"/>
      </rPr>
      <t xml:space="preserve">New Zealand Journal of Marine and Freshwater Research </t>
    </r>
    <r>
      <rPr>
        <b/>
        <sz val="12"/>
        <rFont val="Calibri"/>
        <family val="2"/>
      </rPr>
      <t>13</t>
    </r>
    <r>
      <rPr>
        <sz val="12"/>
        <rFont val="Calibri"/>
        <family val="2"/>
      </rPr>
      <t>(2), 279-284.</t>
    </r>
  </si>
  <si>
    <r>
      <rPr>
        <sz val="12"/>
        <rFont val="Calibri"/>
        <family val="2"/>
      </rPr>
      <t>Santiago, J., and Arrizabalaga, H. (2005) An integrated growth study for North Atlantic albacore (</t>
    </r>
    <r>
      <rPr>
        <i/>
        <sz val="12"/>
        <rFont val="Calibri"/>
        <family val="2"/>
      </rPr>
      <t xml:space="preserve">Thunnus alalunga </t>
    </r>
    <r>
      <rPr>
        <sz val="12"/>
        <rFont val="Calibri"/>
        <family val="2"/>
      </rPr>
      <t xml:space="preserve">Bonn. 1788). </t>
    </r>
    <r>
      <rPr>
        <i/>
        <sz val="12"/>
        <rFont val="Calibri"/>
        <family val="2"/>
      </rPr>
      <t>ICES Journal of Marine Science</t>
    </r>
    <r>
      <rPr>
        <sz val="12"/>
        <rFont val="Calibri"/>
        <family val="2"/>
      </rPr>
      <t xml:space="preserve">, </t>
    </r>
    <r>
      <rPr>
        <b/>
        <sz val="12"/>
        <rFont val="Calibri"/>
        <family val="2"/>
      </rPr>
      <t>62</t>
    </r>
    <r>
      <rPr>
        <sz val="12"/>
        <rFont val="Calibri"/>
        <family val="2"/>
      </rPr>
      <t>, 740-749.</t>
    </r>
  </si>
  <si>
    <r>
      <rPr>
        <sz val="12"/>
        <rFont val="Calibri"/>
        <family val="2"/>
      </rPr>
      <t xml:space="preserve">Schaaf, W.E., and Huntsman, G.R. (1972) Effects of fishing on the Atlantic menhaden stock: 1955- 1969. </t>
    </r>
    <r>
      <rPr>
        <i/>
        <sz val="12"/>
        <rFont val="Calibri"/>
        <family val="2"/>
      </rPr>
      <t xml:space="preserve">Transactions of the American Fisheries Society </t>
    </r>
    <r>
      <rPr>
        <b/>
        <sz val="12"/>
        <rFont val="Calibri"/>
        <family val="2"/>
      </rPr>
      <t>101</t>
    </r>
    <r>
      <rPr>
        <i/>
        <sz val="12"/>
        <rFont val="Calibri"/>
        <family val="2"/>
      </rPr>
      <t xml:space="preserve">, </t>
    </r>
    <r>
      <rPr>
        <sz val="12"/>
        <rFont val="Calibri"/>
        <family val="2"/>
      </rPr>
      <t>290-297.</t>
    </r>
  </si>
  <si>
    <r>
      <rPr>
        <sz val="12"/>
        <rFont val="Calibri"/>
        <family val="2"/>
      </rPr>
      <t xml:space="preserve">Shaw F.R., and Gunderson, D.R. (2006) Life history traits of the greenstriped rockfish, </t>
    </r>
    <r>
      <rPr>
        <i/>
        <sz val="12"/>
        <rFont val="Calibri"/>
        <family val="2"/>
      </rPr>
      <t>Sebastes elongatus</t>
    </r>
    <r>
      <rPr>
        <sz val="12"/>
        <rFont val="Calibri"/>
        <family val="2"/>
      </rPr>
      <t xml:space="preserve">. </t>
    </r>
    <r>
      <rPr>
        <i/>
        <sz val="12"/>
        <rFont val="Calibri"/>
        <family val="2"/>
      </rPr>
      <t xml:space="preserve">California Fish and Game </t>
    </r>
    <r>
      <rPr>
        <b/>
        <sz val="12"/>
        <rFont val="Calibri"/>
        <family val="2"/>
      </rPr>
      <t>92</t>
    </r>
    <r>
      <rPr>
        <i/>
        <sz val="12"/>
        <rFont val="Calibri"/>
        <family val="2"/>
      </rPr>
      <t xml:space="preserve">, </t>
    </r>
    <r>
      <rPr>
        <sz val="12"/>
        <rFont val="Calibri"/>
        <family val="2"/>
      </rPr>
      <t>1-23.</t>
    </r>
  </si>
  <si>
    <r>
      <rPr>
        <sz val="12"/>
        <rFont val="Calibri"/>
        <family val="2"/>
      </rPr>
      <t xml:space="preserve">Siddeek, M.S.M. (1989). The estimation of natural mortality in Irish Sea plaice, </t>
    </r>
    <r>
      <rPr>
        <i/>
        <sz val="12"/>
        <rFont val="Calibri"/>
        <family val="2"/>
      </rPr>
      <t xml:space="preserve">Pleuronectes platessa </t>
    </r>
    <r>
      <rPr>
        <sz val="12"/>
        <rFont val="Calibri"/>
        <family val="2"/>
      </rPr>
      <t xml:space="preserve">L., using tagging methods. </t>
    </r>
    <r>
      <rPr>
        <i/>
        <sz val="12"/>
        <rFont val="Calibri"/>
        <family val="2"/>
      </rPr>
      <t xml:space="preserve">Journal of Fish Biology </t>
    </r>
    <r>
      <rPr>
        <b/>
        <sz val="12"/>
        <rFont val="Calibri"/>
        <family val="2"/>
      </rPr>
      <t>35</t>
    </r>
    <r>
      <rPr>
        <sz val="12"/>
        <rFont val="Calibri"/>
        <family val="2"/>
      </rPr>
      <t>, 145-154.</t>
    </r>
  </si>
  <si>
    <r>
      <rPr>
        <sz val="12"/>
        <rFont val="Calibri"/>
        <family val="2"/>
      </rPr>
      <t xml:space="preserve">Silliman, R. P. (1943) A method of computing mortalities and replacements. In: Studies on the Pacific pilchard or sardine (Sardinops caerulea). U.S. Fish and Wildlife Service, Special Scientific Report </t>
    </r>
    <r>
      <rPr>
        <b/>
        <sz val="12"/>
        <rFont val="Calibri"/>
        <family val="2"/>
      </rPr>
      <t>24</t>
    </r>
    <r>
      <rPr>
        <sz val="12"/>
        <rFont val="Calibri"/>
        <family val="2"/>
      </rPr>
      <t>, 10 p.</t>
    </r>
  </si>
  <si>
    <r>
      <rPr>
        <sz val="12"/>
        <rFont val="Calibri"/>
        <family val="2"/>
      </rPr>
      <t xml:space="preserve">Simpfendorfer, C.A. (1993) Age and growth of the Australian sharpnose shark, </t>
    </r>
    <r>
      <rPr>
        <i/>
        <sz val="12"/>
        <rFont val="Calibri"/>
        <family val="2"/>
      </rPr>
      <t>Rhizoprionodon</t>
    </r>
  </si>
  <si>
    <r>
      <rPr>
        <i/>
        <sz val="12"/>
        <rFont val="Calibri"/>
        <family val="2"/>
      </rPr>
      <t>taylori</t>
    </r>
    <r>
      <rPr>
        <sz val="12"/>
        <rFont val="Calibri"/>
        <family val="2"/>
      </rPr>
      <t xml:space="preserve">, from north Queensland, Australia. </t>
    </r>
    <r>
      <rPr>
        <i/>
        <sz val="12"/>
        <rFont val="Calibri"/>
        <family val="2"/>
      </rPr>
      <t xml:space="preserve">Environmental Biology of Fishes </t>
    </r>
    <r>
      <rPr>
        <b/>
        <sz val="12"/>
        <rFont val="Calibri"/>
        <family val="2"/>
      </rPr>
      <t>36</t>
    </r>
    <r>
      <rPr>
        <sz val="12"/>
        <rFont val="Calibri"/>
        <family val="2"/>
      </rPr>
      <t>, 233-241.</t>
    </r>
  </si>
  <si>
    <r>
      <rPr>
        <sz val="12"/>
        <rFont val="Calibri"/>
        <family val="2"/>
      </rPr>
      <t xml:space="preserve">Simpfendorfer, C.A. (1999) Mortality estimates and demographic analysis for the Australian sharpnose shark, </t>
    </r>
    <r>
      <rPr>
        <i/>
        <sz val="12"/>
        <rFont val="Calibri"/>
        <family val="2"/>
      </rPr>
      <t>Rhizoprionodon taylori</t>
    </r>
    <r>
      <rPr>
        <sz val="12"/>
        <rFont val="Calibri"/>
        <family val="2"/>
      </rPr>
      <t xml:space="preserve">, from northern Australia. </t>
    </r>
    <r>
      <rPr>
        <i/>
        <sz val="12"/>
        <rFont val="Calibri"/>
        <family val="2"/>
      </rPr>
      <t xml:space="preserve">Fishery Bulletin </t>
    </r>
    <r>
      <rPr>
        <sz val="12"/>
        <rFont val="Calibri"/>
        <family val="2"/>
      </rPr>
      <t>97</t>
    </r>
    <r>
      <rPr>
        <i/>
        <sz val="12"/>
        <rFont val="Calibri"/>
        <family val="2"/>
      </rPr>
      <t xml:space="preserve">, </t>
    </r>
    <r>
      <rPr>
        <sz val="12"/>
        <rFont val="Calibri"/>
        <family val="2"/>
      </rPr>
      <t>978-986.</t>
    </r>
  </si>
  <si>
    <r>
      <rPr>
        <sz val="12"/>
        <rFont val="Calibri"/>
        <family val="2"/>
      </rPr>
      <t>Sinclair, A.F. (2001) Natural mortality of cod (</t>
    </r>
    <r>
      <rPr>
        <i/>
        <sz val="12"/>
        <rFont val="Calibri"/>
        <family val="2"/>
      </rPr>
      <t>Gadus morhua</t>
    </r>
    <r>
      <rPr>
        <sz val="12"/>
        <rFont val="Calibri"/>
        <family val="2"/>
      </rPr>
      <t>) in the southern Gulf of St. Lawrence.</t>
    </r>
  </si>
  <si>
    <r>
      <rPr>
        <i/>
        <sz val="12"/>
        <rFont val="Calibri"/>
        <family val="2"/>
      </rPr>
      <t xml:space="preserve">ICES Journal of Marine Science </t>
    </r>
    <r>
      <rPr>
        <b/>
        <sz val="12"/>
        <rFont val="Calibri"/>
        <family val="2"/>
      </rPr>
      <t>58</t>
    </r>
    <r>
      <rPr>
        <i/>
        <sz val="12"/>
        <rFont val="Calibri"/>
        <family val="2"/>
      </rPr>
      <t xml:space="preserve">, </t>
    </r>
    <r>
      <rPr>
        <sz val="12"/>
        <rFont val="Calibri"/>
        <family val="2"/>
      </rPr>
      <t>1-10.</t>
    </r>
  </si>
  <si>
    <r>
      <rPr>
        <sz val="12"/>
        <rFont val="Calibri"/>
        <family val="2"/>
      </rPr>
      <t xml:space="preserve">Southward, G.M., and Chapman, D.G. (1965) Utilization of Pacific halibut stocks: Study of Bertalanffy's growth equation. Report of the International Pacific Halibut Commission </t>
    </r>
    <r>
      <rPr>
        <b/>
        <sz val="12"/>
        <rFont val="Calibri"/>
        <family val="2"/>
      </rPr>
      <t>39</t>
    </r>
    <r>
      <rPr>
        <sz val="12"/>
        <rFont val="Calibri"/>
        <family val="2"/>
      </rPr>
      <t>, 33 p.</t>
    </r>
  </si>
  <si>
    <r>
      <rPr>
        <sz val="12"/>
        <rFont val="Calibri"/>
        <family val="2"/>
      </rPr>
      <t>Stokesbury, K.D.E., Kirsch, J., Patrick, E.V., and Norcross, B.L. (2002) Natural mortality estimates of juvenile Pacific herring (</t>
    </r>
    <r>
      <rPr>
        <i/>
        <sz val="12"/>
        <rFont val="Calibri"/>
        <family val="2"/>
      </rPr>
      <t>Clupea pallasi</t>
    </r>
    <r>
      <rPr>
        <sz val="12"/>
        <rFont val="Calibri"/>
        <family val="2"/>
      </rPr>
      <t xml:space="preserve">) in Prince William Sound, Alaska. </t>
    </r>
    <r>
      <rPr>
        <i/>
        <sz val="12"/>
        <rFont val="Calibri"/>
        <family val="2"/>
      </rPr>
      <t xml:space="preserve">Canadian Journal of Fisheries and Aquatic Sciences </t>
    </r>
    <r>
      <rPr>
        <b/>
        <sz val="12"/>
        <rFont val="Calibri"/>
        <family val="2"/>
      </rPr>
      <t>59</t>
    </r>
    <r>
      <rPr>
        <i/>
        <sz val="12"/>
        <rFont val="Calibri"/>
        <family val="2"/>
      </rPr>
      <t xml:space="preserve">, </t>
    </r>
    <r>
      <rPr>
        <sz val="12"/>
        <rFont val="Calibri"/>
        <family val="2"/>
      </rPr>
      <t>416-424.</t>
    </r>
  </si>
  <si>
    <r>
      <rPr>
        <sz val="12"/>
        <rFont val="Calibri"/>
        <family val="2"/>
      </rPr>
      <t>Tanaka, E. (2006) Simultaneous estimation of instantaneous mortality coefficients and rate of effective survivors to number of released fish using multiple sets of tagging experiments.</t>
    </r>
  </si>
  <si>
    <r>
      <rPr>
        <i/>
        <sz val="12"/>
        <rFont val="Calibri"/>
        <family val="2"/>
      </rPr>
      <t xml:space="preserve">Fisheries Science </t>
    </r>
    <r>
      <rPr>
        <b/>
        <sz val="12"/>
        <rFont val="Calibri"/>
        <family val="2"/>
      </rPr>
      <t>72</t>
    </r>
    <r>
      <rPr>
        <i/>
        <sz val="12"/>
        <rFont val="Calibri"/>
        <family val="2"/>
      </rPr>
      <t xml:space="preserve">, </t>
    </r>
    <r>
      <rPr>
        <sz val="12"/>
        <rFont val="Calibri"/>
        <family val="2"/>
      </rPr>
      <t>710-718.</t>
    </r>
  </si>
  <si>
    <r>
      <rPr>
        <sz val="12"/>
        <rFont val="Calibri"/>
        <family val="2"/>
      </rPr>
      <t>Tanasichuk, R.W. (2000) Age-specific natural mortality rates of adult Pacific herring (</t>
    </r>
    <r>
      <rPr>
        <i/>
        <sz val="12"/>
        <rFont val="Calibri"/>
        <family val="2"/>
      </rPr>
      <t>Clupea pallasi</t>
    </r>
    <r>
      <rPr>
        <sz val="12"/>
        <rFont val="Calibri"/>
        <family val="2"/>
      </rPr>
      <t xml:space="preserve">) from southern British Columbia. </t>
    </r>
    <r>
      <rPr>
        <i/>
        <sz val="12"/>
        <rFont val="Calibri"/>
        <family val="2"/>
      </rPr>
      <t xml:space="preserve">Canadian Journal of Fisheries and Aquatic Sciences </t>
    </r>
    <r>
      <rPr>
        <b/>
        <sz val="12"/>
        <rFont val="Calibri"/>
        <family val="2"/>
      </rPr>
      <t>57</t>
    </r>
    <r>
      <rPr>
        <i/>
        <sz val="12"/>
        <rFont val="Calibri"/>
        <family val="2"/>
      </rPr>
      <t xml:space="preserve">, </t>
    </r>
    <r>
      <rPr>
        <sz val="12"/>
        <rFont val="Calibri"/>
        <family val="2"/>
      </rPr>
      <t>2258-2272.</t>
    </r>
  </si>
  <si>
    <r>
      <rPr>
        <sz val="12"/>
        <rFont val="Calibri"/>
        <family val="2"/>
      </rPr>
      <t xml:space="preserve">Thompson, R. and Munro, J.L. (1978) Aspects of the biology and ecology of Caribbean reef fishes: Serranidae (hinds and groupers). </t>
    </r>
    <r>
      <rPr>
        <i/>
        <sz val="12"/>
        <rFont val="Calibri"/>
        <family val="2"/>
      </rPr>
      <t xml:space="preserve">Journal of Fish Biology </t>
    </r>
    <r>
      <rPr>
        <b/>
        <sz val="12"/>
        <rFont val="Calibri"/>
        <family val="2"/>
      </rPr>
      <t>12</t>
    </r>
    <r>
      <rPr>
        <sz val="12"/>
        <rFont val="Calibri"/>
        <family val="2"/>
      </rPr>
      <t>, 115-146.</t>
    </r>
  </si>
  <si>
    <r>
      <rPr>
        <sz val="12"/>
        <rFont val="Calibri"/>
        <family val="2"/>
      </rPr>
      <t xml:space="preserve">Trout, G.C. (1954) Otolith growth of Barents Sea cod. </t>
    </r>
    <r>
      <rPr>
        <i/>
        <sz val="12"/>
        <rFont val="Calibri"/>
        <family val="2"/>
      </rPr>
      <t>ICES Rapp. P.-v. Réun. Cons. int. Explor. Mer</t>
    </r>
  </si>
  <si>
    <r>
      <rPr>
        <b/>
        <sz val="12"/>
        <rFont val="Calibri"/>
        <family val="2"/>
      </rPr>
      <t>136</t>
    </r>
    <r>
      <rPr>
        <sz val="12"/>
        <rFont val="Calibri"/>
        <family val="2"/>
      </rPr>
      <t>, 89-102.</t>
    </r>
  </si>
  <si>
    <r>
      <rPr>
        <sz val="12"/>
        <rFont val="Calibri"/>
        <family val="2"/>
      </rPr>
      <t xml:space="preserve">Tserpes, G., and Tsimenides, N. (2001) Age, growth and mortality of </t>
    </r>
    <r>
      <rPr>
        <i/>
        <sz val="12"/>
        <rFont val="Calibri"/>
        <family val="2"/>
      </rPr>
      <t xml:space="preserve">Serranus cabrilla </t>
    </r>
    <r>
      <rPr>
        <sz val="12"/>
        <rFont val="Calibri"/>
        <family val="2"/>
      </rPr>
      <t xml:space="preserve">(Linnaeus, 1758) on the Cretan shelf. </t>
    </r>
    <r>
      <rPr>
        <i/>
        <sz val="12"/>
        <rFont val="Calibri"/>
        <family val="2"/>
      </rPr>
      <t xml:space="preserve">Fisheries Research </t>
    </r>
    <r>
      <rPr>
        <b/>
        <sz val="12"/>
        <rFont val="Calibri"/>
        <family val="2"/>
      </rPr>
      <t>55</t>
    </r>
    <r>
      <rPr>
        <sz val="12"/>
        <rFont val="Calibri"/>
        <family val="2"/>
      </rPr>
      <t>, 27-34.</t>
    </r>
  </si>
  <si>
    <r>
      <rPr>
        <sz val="12"/>
        <rFont val="Calibri"/>
        <family val="2"/>
      </rPr>
      <t xml:space="preserve">Vivekanandan, E. and James, D.B. (1986) Population dynamics of </t>
    </r>
    <r>
      <rPr>
        <i/>
        <sz val="12"/>
        <rFont val="Calibri"/>
        <family val="2"/>
      </rPr>
      <t xml:space="preserve">Nemipterus japonicus </t>
    </r>
    <r>
      <rPr>
        <sz val="12"/>
        <rFont val="Calibri"/>
        <family val="2"/>
      </rPr>
      <t xml:space="preserve">(Bloch) in the trawling grounds off Madras. </t>
    </r>
    <r>
      <rPr>
        <i/>
        <sz val="12"/>
        <rFont val="Calibri"/>
        <family val="2"/>
      </rPr>
      <t xml:space="preserve">Indian Journal of Fisheries </t>
    </r>
    <r>
      <rPr>
        <b/>
        <sz val="12"/>
        <rFont val="Calibri"/>
        <family val="2"/>
      </rPr>
      <t>33</t>
    </r>
    <r>
      <rPr>
        <i/>
        <sz val="12"/>
        <rFont val="Calibri"/>
        <family val="2"/>
      </rPr>
      <t xml:space="preserve">, </t>
    </r>
    <r>
      <rPr>
        <sz val="12"/>
        <rFont val="Calibri"/>
        <family val="2"/>
      </rPr>
      <t>145-154.</t>
    </r>
  </si>
  <si>
    <r>
      <rPr>
        <sz val="12"/>
        <rFont val="Calibri"/>
        <family val="2"/>
      </rPr>
      <t xml:space="preserve">Vooren, C.M. (1977) Growth and mortality of Tarakihi (Pisces: Cheilodactylidae) in lightly exploited populations. </t>
    </r>
    <r>
      <rPr>
        <i/>
        <sz val="12"/>
        <rFont val="Calibri"/>
        <family val="2"/>
      </rPr>
      <t xml:space="preserve">New Zealand Journal of Marine and Freshwater Research </t>
    </r>
    <r>
      <rPr>
        <b/>
        <sz val="12"/>
        <rFont val="Calibri"/>
        <family val="2"/>
      </rPr>
      <t>11</t>
    </r>
    <r>
      <rPr>
        <i/>
        <sz val="12"/>
        <rFont val="Calibri"/>
        <family val="2"/>
      </rPr>
      <t xml:space="preserve">, </t>
    </r>
    <r>
      <rPr>
        <sz val="12"/>
        <rFont val="Calibri"/>
        <family val="2"/>
      </rPr>
      <t>1-22.</t>
    </r>
  </si>
  <si>
    <r>
      <rPr>
        <sz val="12"/>
        <rFont val="Calibri"/>
        <family val="2"/>
      </rPr>
      <t>Wakefield, C.B., Moran, M.J., Tapp, N.E., and Jackson, G. (2007) Catchability and selectivity of juvenile snapper (</t>
    </r>
    <r>
      <rPr>
        <i/>
        <sz val="12"/>
        <rFont val="Calibri"/>
        <family val="2"/>
      </rPr>
      <t>Pagrus auratus</t>
    </r>
    <r>
      <rPr>
        <sz val="12"/>
        <rFont val="Calibri"/>
        <family val="2"/>
      </rPr>
      <t>, Sparidae) and western butterfish (</t>
    </r>
    <r>
      <rPr>
        <i/>
        <sz val="12"/>
        <rFont val="Calibri"/>
        <family val="2"/>
      </rPr>
      <t>Pentapodus vitta</t>
    </r>
    <r>
      <rPr>
        <sz val="12"/>
        <rFont val="Calibri"/>
        <family val="2"/>
      </rPr>
      <t>, Nemipteridae) from prawn trawling in a large marine embayment in Western Australia.</t>
    </r>
  </si>
  <si>
    <r>
      <rPr>
        <i/>
        <sz val="12"/>
        <rFont val="Calibri"/>
        <family val="2"/>
      </rPr>
      <t xml:space="preserve">Fisheries Research </t>
    </r>
    <r>
      <rPr>
        <b/>
        <sz val="12"/>
        <rFont val="Calibri"/>
        <family val="2"/>
      </rPr>
      <t>85</t>
    </r>
    <r>
      <rPr>
        <i/>
        <sz val="12"/>
        <rFont val="Calibri"/>
        <family val="2"/>
      </rPr>
      <t xml:space="preserve">, </t>
    </r>
    <r>
      <rPr>
        <sz val="12"/>
        <rFont val="Calibri"/>
        <family val="2"/>
      </rPr>
      <t>37-48.</t>
    </r>
  </si>
  <si>
    <r>
      <rPr>
        <sz val="12"/>
        <rFont val="Calibri"/>
        <family val="2"/>
      </rPr>
      <t xml:space="preserve">Wang, Y.B. and Liu, Q. (2006) Estimation of natural mortality using statistical analysis of fisheries catch-at-age data. </t>
    </r>
    <r>
      <rPr>
        <i/>
        <sz val="12"/>
        <rFont val="Calibri"/>
        <family val="2"/>
      </rPr>
      <t xml:space="preserve">Fisheries Research </t>
    </r>
    <r>
      <rPr>
        <b/>
        <sz val="12"/>
        <rFont val="Calibri"/>
        <family val="2"/>
      </rPr>
      <t>78</t>
    </r>
    <r>
      <rPr>
        <i/>
        <sz val="12"/>
        <rFont val="Calibri"/>
        <family val="2"/>
      </rPr>
      <t xml:space="preserve">, </t>
    </r>
    <r>
      <rPr>
        <sz val="12"/>
        <rFont val="Calibri"/>
        <family val="2"/>
      </rPr>
      <t>342-351.</t>
    </r>
  </si>
  <si>
    <r>
      <rPr>
        <sz val="12"/>
        <rFont val="Calibri"/>
        <family val="2"/>
      </rPr>
      <t xml:space="preserve">Williams, A.J., Davies, C.R., Mapstone, B.D., Russ, G.R. (2003) Scales of spatial variation in demography of a large coral reef fish: an exception to the typical model? </t>
    </r>
    <r>
      <rPr>
        <i/>
        <sz val="12"/>
        <rFont val="Calibri"/>
        <family val="2"/>
      </rPr>
      <t xml:space="preserve">Fishery Bulletin </t>
    </r>
    <r>
      <rPr>
        <b/>
        <sz val="12"/>
        <rFont val="Calibri"/>
        <family val="2"/>
      </rPr>
      <t>101</t>
    </r>
    <r>
      <rPr>
        <sz val="12"/>
        <rFont val="Calibri"/>
        <family val="2"/>
      </rPr>
      <t>, 673–683.</t>
    </r>
  </si>
  <si>
    <r>
      <rPr>
        <sz val="12"/>
        <rFont val="Calibri"/>
        <family val="2"/>
      </rPr>
      <t xml:space="preserve">Williams, A.J., Mapstone, B.D., and Davies, C.R. (2007) Spatial patterns in cohort-specific mortality of red throat emperor, </t>
    </r>
    <r>
      <rPr>
        <i/>
        <sz val="12"/>
        <rFont val="Calibri"/>
        <family val="2"/>
      </rPr>
      <t>Lethrinus miniatus</t>
    </r>
    <r>
      <rPr>
        <sz val="12"/>
        <rFont val="Calibri"/>
        <family val="2"/>
      </rPr>
      <t xml:space="preserve">, on the Great Barrier Reef. </t>
    </r>
    <r>
      <rPr>
        <i/>
        <sz val="12"/>
        <rFont val="Calibri"/>
        <family val="2"/>
      </rPr>
      <t xml:space="preserve">Fisheries Research </t>
    </r>
    <r>
      <rPr>
        <b/>
        <sz val="12"/>
        <rFont val="Calibri"/>
        <family val="2"/>
      </rPr>
      <t>84</t>
    </r>
    <r>
      <rPr>
        <i/>
        <sz val="12"/>
        <rFont val="Calibri"/>
        <family val="2"/>
      </rPr>
      <t>,</t>
    </r>
  </si>
  <si>
    <r>
      <rPr>
        <sz val="12"/>
        <rFont val="Calibri"/>
        <family val="2"/>
      </rPr>
      <t>328-337.</t>
    </r>
  </si>
  <si>
    <t>lnM</t>
  </si>
  <si>
    <t>ln(VB)</t>
  </si>
  <si>
    <t>exp(-M)</t>
  </si>
  <si>
    <t>Sx</t>
  </si>
  <si>
    <t>Dx</t>
  </si>
  <si>
    <t>lnK</t>
  </si>
  <si>
    <t>L/Linf</t>
  </si>
  <si>
    <t>ln(L/Linf)</t>
  </si>
  <si>
    <t>Linf</t>
  </si>
  <si>
    <t>K</t>
  </si>
  <si>
    <t>(L/Linf)*K</t>
  </si>
  <si>
    <t>ln(before)</t>
  </si>
  <si>
    <t>Linf/L</t>
  </si>
  <si>
    <t>Linf/L*K</t>
  </si>
  <si>
    <t>K=2.15*Linf^(-0.46)</t>
  </si>
  <si>
    <t>Changing parameter (20% change)</t>
  </si>
  <si>
    <t>Lmat (=Linf*0.66)</t>
  </si>
  <si>
    <t>(L/Linf)^(-1.5)*K</t>
  </si>
  <si>
    <t>ln</t>
  </si>
  <si>
    <t xml:space="preserve">change along the x axis </t>
  </si>
  <si>
    <t>Empirical example of pacific hake, Linf and k values estimated in the stock ass model</t>
  </si>
  <si>
    <t>Empirical example of North Sea plaice, Linf and k values estimated in the stock ass model</t>
  </si>
  <si>
    <t>F</t>
  </si>
  <si>
    <t>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</si>
</sst>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0.0;###0.0"/>
    <numFmt numFmtId="167" formatCode="0.000"/>
    <numFmt numFmtId="168" formatCode="0.00000"/>
  </numFmts>
  <fonts count="19" x14ac:knownFonts="1">
    <font>
      <sz val="10"/>
      <color rgb="FF000000"/>
      <name val="Times New Roman"/>
      <charset val="204"/>
    </font>
    <font>
      <sz val="14"/>
      <name val="Calibri"/>
      <family val="2"/>
    </font>
    <font>
      <sz val="12"/>
      <name val="Calibri"/>
      <family val="2"/>
    </font>
    <font>
      <sz val="11"/>
      <name val="Calibri"/>
      <family val="2"/>
    </font>
    <font>
      <i/>
      <sz val="11"/>
      <name val="Calibri"/>
      <family val="2"/>
    </font>
    <font>
      <sz val="9"/>
      <name val="Calibri"/>
      <family val="2"/>
    </font>
    <font>
      <sz val="9"/>
      <color rgb="FF000000"/>
      <name val="Calibri"/>
      <family val="2"/>
    </font>
    <font>
      <sz val="10"/>
      <name val="Calibri"/>
      <family val="2"/>
    </font>
    <font>
      <i/>
      <sz val="12"/>
      <name val="Calibri"/>
      <family val="2"/>
    </font>
    <font>
      <sz val="8"/>
      <name val="Calibri"/>
      <family val="2"/>
    </font>
    <font>
      <i/>
      <sz val="8"/>
      <name val="Calibri"/>
      <family val="2"/>
    </font>
    <font>
      <i/>
      <sz val="7"/>
      <name val="Calibri"/>
      <family val="2"/>
    </font>
    <font>
      <sz val="6"/>
      <name val="Calibri"/>
      <family val="2"/>
    </font>
    <font>
      <i/>
      <sz val="9"/>
      <name val="Calibri"/>
      <family val="2"/>
    </font>
    <font>
      <sz val="7"/>
      <name val="Calibri"/>
      <family val="2"/>
    </font>
    <font>
      <i/>
      <sz val="10"/>
      <name val="Calibri"/>
      <family val="2"/>
    </font>
    <font>
      <b/>
      <sz val="12"/>
      <name val="Calibri"/>
      <family val="2"/>
    </font>
    <font>
      <b/>
      <sz val="10"/>
      <color rgb="FF000000"/>
      <name val="Times New Roman"/>
      <family val="1"/>
    </font>
    <font>
      <i/>
      <sz val="10"/>
      <color rgb="FF000000"/>
      <name val="Times New Roman"/>
      <family val="1"/>
    </font>
  </fonts>
  <fills count="2">
    <fill>
      <patternFill patternType="none"/>
    </fill>
    <fill>
      <patternFill patternType="gray125"/>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3"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0" fillId="0" borderId="1" xfId="0" applyFill="1" applyBorder="1" applyAlignment="1">
      <alignment horizontal="left" vertical="top" wrapText="1"/>
    </xf>
    <xf numFmtId="0" fontId="5" fillId="0" borderId="5" xfId="0" applyFont="1" applyFill="1" applyBorder="1" applyAlignment="1">
      <alignment horizontal="left" vertical="top" wrapText="1"/>
    </xf>
    <xf numFmtId="164" fontId="6" fillId="0" borderId="5" xfId="0" applyNumberFormat="1" applyFont="1" applyFill="1" applyBorder="1" applyAlignment="1">
      <alignment horizontal="left" vertical="top" wrapText="1"/>
    </xf>
    <xf numFmtId="165" fontId="6" fillId="0" borderId="5" xfId="0" applyNumberFormat="1" applyFont="1" applyFill="1" applyBorder="1" applyAlignment="1">
      <alignment horizontal="center" vertical="top" wrapText="1"/>
    </xf>
    <xf numFmtId="166" fontId="6" fillId="0" borderId="5" xfId="0" applyNumberFormat="1" applyFont="1" applyFill="1" applyBorder="1" applyAlignment="1">
      <alignment horizontal="left" vertical="top" wrapText="1"/>
    </xf>
    <xf numFmtId="0" fontId="5" fillId="0" borderId="8" xfId="0" applyFont="1" applyFill="1" applyBorder="1" applyAlignment="1">
      <alignment horizontal="left" vertical="top" wrapText="1"/>
    </xf>
    <xf numFmtId="164" fontId="6" fillId="0" borderId="8" xfId="0" applyNumberFormat="1" applyFont="1" applyFill="1" applyBorder="1" applyAlignment="1">
      <alignment horizontal="left" vertical="top" wrapText="1"/>
    </xf>
    <xf numFmtId="165" fontId="6" fillId="0" borderId="8" xfId="0" applyNumberFormat="1" applyFont="1" applyFill="1" applyBorder="1" applyAlignment="1">
      <alignment horizontal="center" vertical="top" wrapText="1"/>
    </xf>
    <xf numFmtId="166" fontId="6" fillId="0" borderId="8" xfId="0" applyNumberFormat="1" applyFont="1" applyFill="1" applyBorder="1" applyAlignment="1">
      <alignment horizontal="left" vertical="top" wrapText="1"/>
    </xf>
    <xf numFmtId="0" fontId="5" fillId="0" borderId="12" xfId="0" applyFont="1" applyFill="1" applyBorder="1" applyAlignment="1">
      <alignment horizontal="left" vertical="top" wrapText="1"/>
    </xf>
    <xf numFmtId="164" fontId="6" fillId="0" borderId="12" xfId="0" applyNumberFormat="1" applyFont="1" applyFill="1" applyBorder="1" applyAlignment="1">
      <alignment horizontal="left" vertical="top" wrapText="1"/>
    </xf>
    <xf numFmtId="165" fontId="6" fillId="0" borderId="12" xfId="0" applyNumberFormat="1" applyFont="1" applyFill="1" applyBorder="1" applyAlignment="1">
      <alignment horizontal="left" vertical="top" wrapText="1"/>
    </xf>
    <xf numFmtId="166" fontId="6" fillId="0" borderId="12" xfId="0" applyNumberFormat="1" applyFont="1" applyFill="1" applyBorder="1" applyAlignment="1">
      <alignment horizontal="left" vertical="top" wrapText="1"/>
    </xf>
    <xf numFmtId="165" fontId="6" fillId="0" borderId="12" xfId="0" applyNumberFormat="1" applyFont="1" applyFill="1" applyBorder="1" applyAlignment="1">
      <alignment horizontal="center" vertical="top" wrapText="1"/>
    </xf>
    <xf numFmtId="0" fontId="5" fillId="0" borderId="1" xfId="0" applyFont="1" applyFill="1" applyBorder="1" applyAlignment="1">
      <alignment horizontal="left" vertical="top" wrapText="1"/>
    </xf>
    <xf numFmtId="164" fontId="6" fillId="0" borderId="1" xfId="0" applyNumberFormat="1" applyFont="1" applyFill="1" applyBorder="1" applyAlignment="1">
      <alignment horizontal="left" vertical="top" wrapText="1"/>
    </xf>
    <xf numFmtId="165" fontId="6" fillId="0" borderId="1" xfId="0" applyNumberFormat="1" applyFont="1" applyFill="1" applyBorder="1" applyAlignment="1">
      <alignment horizontal="left" vertical="top" wrapText="1"/>
    </xf>
    <xf numFmtId="166" fontId="6" fillId="0" borderId="1" xfId="0" applyNumberFormat="1" applyFont="1" applyFill="1" applyBorder="1" applyAlignment="1">
      <alignment horizontal="left" vertical="top" wrapText="1"/>
    </xf>
    <xf numFmtId="165" fontId="6" fillId="0" borderId="8" xfId="0" applyNumberFormat="1" applyFont="1" applyFill="1" applyBorder="1" applyAlignment="1">
      <alignment horizontal="left" vertical="top" wrapText="1"/>
    </xf>
    <xf numFmtId="0" fontId="0" fillId="0" borderId="12" xfId="0" applyFill="1" applyBorder="1" applyAlignment="1">
      <alignment horizontal="left" vertical="top" wrapText="1"/>
    </xf>
    <xf numFmtId="0" fontId="7" fillId="0" borderId="0" xfId="0" applyFont="1" applyFill="1" applyBorder="1" applyAlignment="1">
      <alignment horizontal="left" vertical="top"/>
    </xf>
    <xf numFmtId="167" fontId="0" fillId="0" borderId="0" xfId="0" applyNumberFormat="1" applyFill="1" applyBorder="1" applyAlignment="1">
      <alignment horizontal="left" vertical="top"/>
    </xf>
    <xf numFmtId="0" fontId="0" fillId="0" borderId="0" xfId="0"/>
    <xf numFmtId="168" fontId="0" fillId="0" borderId="0" xfId="0" applyNumberFormat="1" applyFill="1" applyBorder="1" applyAlignment="1">
      <alignment horizontal="left" vertical="top"/>
    </xf>
    <xf numFmtId="0" fontId="17" fillId="0" borderId="0" xfId="0" applyFont="1" applyFill="1" applyBorder="1" applyAlignment="1">
      <alignment horizontal="left" vertical="top"/>
    </xf>
    <xf numFmtId="0" fontId="18" fillId="0" borderId="0" xfId="0" applyFont="1" applyFill="1" applyBorder="1" applyAlignment="1">
      <alignment horizontal="left" vertical="top"/>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6" xfId="0" applyFill="1" applyBorder="1" applyAlignment="1">
      <alignment horizontal="left" vertical="top" wrapText="1"/>
    </xf>
    <xf numFmtId="0" fontId="0" fillId="0" borderId="0" xfId="0" applyFill="1" applyBorder="1" applyAlignment="1">
      <alignment horizontal="left" vertical="top" wrapText="1"/>
    </xf>
    <xf numFmtId="0" fontId="0" fillId="0" borderId="7" xfId="0" applyFill="1" applyBorder="1" applyAlignment="1">
      <alignment horizontal="left" vertical="top"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5" fillId="0" borderId="13" xfId="0" applyFont="1" applyFill="1" applyBorder="1" applyAlignment="1">
      <alignment horizontal="left" vertical="top" wrapText="1"/>
    </xf>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5" fillId="0" borderId="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2" fontId="0" fillId="0" borderId="0" xfId="0" applyNumberFormat="1"/>
    <xf numFmtId="2" fontId="0" fillId="0" borderId="0"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i-FI"/>
              <a:t>ln</a:t>
            </a:r>
            <a:r>
              <a:rPr lang="fi-FI" baseline="0"/>
              <a:t> M vs ln K</a:t>
            </a:r>
            <a:endParaRPr lang="fi-FI"/>
          </a:p>
        </c:rich>
      </c:tx>
      <c:overlay val="0"/>
    </c:title>
    <c:autoTitleDeleted val="0"/>
    <c:plotArea>
      <c:layout/>
      <c:scatterChart>
        <c:scatterStyle val="lineMarker"/>
        <c:varyColors val="0"/>
        <c:ser>
          <c:idx val="0"/>
          <c:order val="0"/>
          <c:spPr>
            <a:ln w="28575">
              <a:noFill/>
            </a:ln>
          </c:spPr>
          <c:xVal>
            <c:numRef>
              <c:f>'Table 1_afterGislason'!$O$5:$O$172</c:f>
              <c:numCache>
                <c:formatCode>0.000</c:formatCode>
                <c:ptCount val="168"/>
                <c:pt idx="0">
                  <c:v>0.74193734472937733</c:v>
                </c:pt>
                <c:pt idx="1">
                  <c:v>0.58778666490211906</c:v>
                </c:pt>
                <c:pt idx="2">
                  <c:v>-0.51082562376599072</c:v>
                </c:pt>
                <c:pt idx="3">
                  <c:v>-0.43078291609245423</c:v>
                </c:pt>
                <c:pt idx="4">
                  <c:v>0.47000362924573563</c:v>
                </c:pt>
                <c:pt idx="5">
                  <c:v>-0.22314355131420971</c:v>
                </c:pt>
                <c:pt idx="6">
                  <c:v>0.85015092936961001</c:v>
                </c:pt>
                <c:pt idx="7">
                  <c:v>0.3293037471426003</c:v>
                </c:pt>
                <c:pt idx="8">
                  <c:v>3.9220713153281329E-2</c:v>
                </c:pt>
                <c:pt idx="9">
                  <c:v>-0.35667494393873245</c:v>
                </c:pt>
                <c:pt idx="10">
                  <c:v>0.8586616190375187</c:v>
                </c:pt>
                <c:pt idx="11">
                  <c:v>0.95551144502743635</c:v>
                </c:pt>
                <c:pt idx="12">
                  <c:v>9.5310179804324935E-2</c:v>
                </c:pt>
                <c:pt idx="13">
                  <c:v>-0.9942522733438669</c:v>
                </c:pt>
                <c:pt idx="14">
                  <c:v>-0.15082288973458366</c:v>
                </c:pt>
                <c:pt idx="15">
                  <c:v>-0.56211891815354131</c:v>
                </c:pt>
                <c:pt idx="16">
                  <c:v>8.6177696241052412E-2</c:v>
                </c:pt>
                <c:pt idx="17">
                  <c:v>-0.9942522733438669</c:v>
                </c:pt>
                <c:pt idx="18">
                  <c:v>-0.59783700075562041</c:v>
                </c:pt>
                <c:pt idx="19">
                  <c:v>0.87546873735389985</c:v>
                </c:pt>
                <c:pt idx="20">
                  <c:v>-2.5257286443082556</c:v>
                </c:pt>
                <c:pt idx="21">
                  <c:v>-2.3025850929940455</c:v>
                </c:pt>
                <c:pt idx="22">
                  <c:v>-2.3025850929940455</c:v>
                </c:pt>
                <c:pt idx="23">
                  <c:v>-1.7719568419318752</c:v>
                </c:pt>
                <c:pt idx="24">
                  <c:v>-1.6094379124341003</c:v>
                </c:pt>
                <c:pt idx="25">
                  <c:v>-1.7719568419318752</c:v>
                </c:pt>
                <c:pt idx="26">
                  <c:v>-2.0402208285265546</c:v>
                </c:pt>
                <c:pt idx="27">
                  <c:v>-1.7147984280919266</c:v>
                </c:pt>
                <c:pt idx="28">
                  <c:v>-1.8325814637483102</c:v>
                </c:pt>
                <c:pt idx="29">
                  <c:v>1.5173226235262947</c:v>
                </c:pt>
                <c:pt idx="30">
                  <c:v>0.69813472207098426</c:v>
                </c:pt>
                <c:pt idx="31">
                  <c:v>-1.5606477482646683</c:v>
                </c:pt>
                <c:pt idx="32">
                  <c:v>-1.1394342831883648</c:v>
                </c:pt>
                <c:pt idx="33">
                  <c:v>-0.84397007029452897</c:v>
                </c:pt>
                <c:pt idx="34">
                  <c:v>-0.84397007029452897</c:v>
                </c:pt>
                <c:pt idx="35">
                  <c:v>-0.40047756659712525</c:v>
                </c:pt>
                <c:pt idx="36">
                  <c:v>-1.0050335853501451E-2</c:v>
                </c:pt>
                <c:pt idx="37">
                  <c:v>0.23111172096338664</c:v>
                </c:pt>
                <c:pt idx="38">
                  <c:v>-0.69314718055994529</c:v>
                </c:pt>
                <c:pt idx="39">
                  <c:v>0.22314355131420976</c:v>
                </c:pt>
                <c:pt idx="40">
                  <c:v>0.45742484703887548</c:v>
                </c:pt>
                <c:pt idx="41">
                  <c:v>-0.71334988787746478</c:v>
                </c:pt>
                <c:pt idx="42">
                  <c:v>0.28517894223366247</c:v>
                </c:pt>
                <c:pt idx="43">
                  <c:v>-0.84397007029452897</c:v>
                </c:pt>
                <c:pt idx="44">
                  <c:v>-0.16251892949777494</c:v>
                </c:pt>
                <c:pt idx="45">
                  <c:v>-7.2570692834835374E-2</c:v>
                </c:pt>
                <c:pt idx="46">
                  <c:v>0.34358970439007686</c:v>
                </c:pt>
                <c:pt idx="47">
                  <c:v>0.28517894223366247</c:v>
                </c:pt>
                <c:pt idx="48">
                  <c:v>0.75612197972133366</c:v>
                </c:pt>
                <c:pt idx="49">
                  <c:v>0.3293037471426003</c:v>
                </c:pt>
                <c:pt idx="50">
                  <c:v>-0.10536051565782628</c:v>
                </c:pt>
                <c:pt idx="51">
                  <c:v>-0.46203545959655867</c:v>
                </c:pt>
                <c:pt idx="52">
                  <c:v>-1.6094379124341003</c:v>
                </c:pt>
                <c:pt idx="53">
                  <c:v>-1.3862943611198906</c:v>
                </c:pt>
                <c:pt idx="54">
                  <c:v>-0.38566248081198462</c:v>
                </c:pt>
                <c:pt idx="55">
                  <c:v>-2.3025850929940455</c:v>
                </c:pt>
                <c:pt idx="56">
                  <c:v>-1.7147984280919266</c:v>
                </c:pt>
                <c:pt idx="57">
                  <c:v>-0.916290731874155</c:v>
                </c:pt>
                <c:pt idx="58">
                  <c:v>-1.2039728043259361</c:v>
                </c:pt>
                <c:pt idx="59">
                  <c:v>-1.1086626245216111</c:v>
                </c:pt>
                <c:pt idx="60">
                  <c:v>1.33500106673234</c:v>
                </c:pt>
                <c:pt idx="61">
                  <c:v>-0.59783700075562041</c:v>
                </c:pt>
                <c:pt idx="62">
                  <c:v>9.5310179804324935E-2</c:v>
                </c:pt>
                <c:pt idx="63">
                  <c:v>-1.6094379124341003</c:v>
                </c:pt>
                <c:pt idx="64">
                  <c:v>-1.9661128563728327</c:v>
                </c:pt>
                <c:pt idx="65">
                  <c:v>0.19885085874516517</c:v>
                </c:pt>
                <c:pt idx="66">
                  <c:v>-1.5141277326297755</c:v>
                </c:pt>
                <c:pt idx="67">
                  <c:v>-1.4696759700589417</c:v>
                </c:pt>
                <c:pt idx="68">
                  <c:v>-1.7147984280919266</c:v>
                </c:pt>
                <c:pt idx="69">
                  <c:v>-1.7147984280919266</c:v>
                </c:pt>
                <c:pt idx="70">
                  <c:v>-1.2039728043259361</c:v>
                </c:pt>
                <c:pt idx="71">
                  <c:v>-1.3862943611198906</c:v>
                </c:pt>
                <c:pt idx="72">
                  <c:v>-1.3093333199837622</c:v>
                </c:pt>
                <c:pt idx="73">
                  <c:v>-1.3470736479666092</c:v>
                </c:pt>
                <c:pt idx="74">
                  <c:v>-0.916290731874155</c:v>
                </c:pt>
                <c:pt idx="75">
                  <c:v>-2.0402208285265546</c:v>
                </c:pt>
                <c:pt idx="76">
                  <c:v>-0.67334455326376563</c:v>
                </c:pt>
                <c:pt idx="77">
                  <c:v>-0.916290731874155</c:v>
                </c:pt>
                <c:pt idx="78">
                  <c:v>-1.9661128563728327</c:v>
                </c:pt>
                <c:pt idx="79">
                  <c:v>-0.2876820724517809</c:v>
                </c:pt>
                <c:pt idx="80">
                  <c:v>-1.6094379124341003</c:v>
                </c:pt>
                <c:pt idx="81">
                  <c:v>-0.6348782724359695</c:v>
                </c:pt>
                <c:pt idx="82">
                  <c:v>-1.0216512475319814</c:v>
                </c:pt>
                <c:pt idx="83">
                  <c:v>2.3025850929940459</c:v>
                </c:pt>
                <c:pt idx="84">
                  <c:v>1.5040773967762742</c:v>
                </c:pt>
                <c:pt idx="85">
                  <c:v>0.47000362924573563</c:v>
                </c:pt>
                <c:pt idx="86">
                  <c:v>0.18232155679395459</c:v>
                </c:pt>
                <c:pt idx="87">
                  <c:v>0.69314718055994529</c:v>
                </c:pt>
                <c:pt idx="88">
                  <c:v>-1.7147984280919266</c:v>
                </c:pt>
                <c:pt idx="89">
                  <c:v>-0.82098055206983023</c:v>
                </c:pt>
                <c:pt idx="90">
                  <c:v>5.8268908123975824E-2</c:v>
                </c:pt>
                <c:pt idx="91">
                  <c:v>-0.56211891815354131</c:v>
                </c:pt>
                <c:pt idx="92">
                  <c:v>-1.3862943611198906</c:v>
                </c:pt>
                <c:pt idx="93">
                  <c:v>-1.3862943611198906</c:v>
                </c:pt>
                <c:pt idx="94">
                  <c:v>-1.4271163556401458</c:v>
                </c:pt>
                <c:pt idx="95">
                  <c:v>-1.6094379124341003</c:v>
                </c:pt>
                <c:pt idx="96">
                  <c:v>-1.8971199848858813</c:v>
                </c:pt>
                <c:pt idx="97">
                  <c:v>-1.7147984280919266</c:v>
                </c:pt>
                <c:pt idx="98">
                  <c:v>-2.2072749131897207</c:v>
                </c:pt>
                <c:pt idx="99">
                  <c:v>-2.0402208285265546</c:v>
                </c:pt>
                <c:pt idx="100">
                  <c:v>-1.8971199848858813</c:v>
                </c:pt>
                <c:pt idx="101">
                  <c:v>-1.8971199848858813</c:v>
                </c:pt>
                <c:pt idx="102">
                  <c:v>-1.8971199848858813</c:v>
                </c:pt>
                <c:pt idx="103">
                  <c:v>-1.0788096613719298</c:v>
                </c:pt>
                <c:pt idx="104">
                  <c:v>-0.84397007029452897</c:v>
                </c:pt>
                <c:pt idx="105">
                  <c:v>-0.23572233352106983</c:v>
                </c:pt>
                <c:pt idx="106">
                  <c:v>-0.1743533871447778</c:v>
                </c:pt>
                <c:pt idx="107">
                  <c:v>0.9242589015233319</c:v>
                </c:pt>
                <c:pt idx="108">
                  <c:v>0.5481214085096876</c:v>
                </c:pt>
                <c:pt idx="109">
                  <c:v>0.94778939893352609</c:v>
                </c:pt>
                <c:pt idx="110">
                  <c:v>-2.120263536200091</c:v>
                </c:pt>
                <c:pt idx="111">
                  <c:v>-1.6094379124341003</c:v>
                </c:pt>
                <c:pt idx="112">
                  <c:v>-1.9661128563728327</c:v>
                </c:pt>
                <c:pt idx="113">
                  <c:v>-2.5257286443082556</c:v>
                </c:pt>
                <c:pt idx="114">
                  <c:v>-0.69314718055994529</c:v>
                </c:pt>
                <c:pt idx="115">
                  <c:v>0.95935022133460202</c:v>
                </c:pt>
                <c:pt idx="116">
                  <c:v>1.3962446919730587</c:v>
                </c:pt>
                <c:pt idx="117">
                  <c:v>-1.0788096613719298</c:v>
                </c:pt>
                <c:pt idx="118">
                  <c:v>1.9768549529047348</c:v>
                </c:pt>
                <c:pt idx="119">
                  <c:v>-0.35667494393873245</c:v>
                </c:pt>
                <c:pt idx="120">
                  <c:v>-0.57981849525294205</c:v>
                </c:pt>
                <c:pt idx="121">
                  <c:v>-0.40047756659712525</c:v>
                </c:pt>
                <c:pt idx="122">
                  <c:v>-0.916290731874155</c:v>
                </c:pt>
                <c:pt idx="123">
                  <c:v>-2.0402208285265546</c:v>
                </c:pt>
                <c:pt idx="124">
                  <c:v>-0.84397007029452897</c:v>
                </c:pt>
                <c:pt idx="125">
                  <c:v>-3.2188758248682006</c:v>
                </c:pt>
                <c:pt idx="126">
                  <c:v>-3.2188758248682006</c:v>
                </c:pt>
                <c:pt idx="127">
                  <c:v>-2.6592600369327779</c:v>
                </c:pt>
                <c:pt idx="128">
                  <c:v>-1.8971199848858813</c:v>
                </c:pt>
                <c:pt idx="129">
                  <c:v>-1.8971199848858813</c:v>
                </c:pt>
                <c:pt idx="130">
                  <c:v>-0.82098055206983023</c:v>
                </c:pt>
                <c:pt idx="131">
                  <c:v>-2.6592600369327779</c:v>
                </c:pt>
                <c:pt idx="132">
                  <c:v>-3.2188758248682006</c:v>
                </c:pt>
                <c:pt idx="133">
                  <c:v>-2.2072749131897207</c:v>
                </c:pt>
                <c:pt idx="134">
                  <c:v>-2.3025850929940455</c:v>
                </c:pt>
                <c:pt idx="135">
                  <c:v>-2.120263536200091</c:v>
                </c:pt>
                <c:pt idx="136">
                  <c:v>-2.6592600369327779</c:v>
                </c:pt>
                <c:pt idx="137">
                  <c:v>-0.38566248081198462</c:v>
                </c:pt>
                <c:pt idx="138">
                  <c:v>-1.4271163556401458</c:v>
                </c:pt>
                <c:pt idx="139">
                  <c:v>0.53649337051456847</c:v>
                </c:pt>
                <c:pt idx="140">
                  <c:v>-1.6607312068216509</c:v>
                </c:pt>
                <c:pt idx="141">
                  <c:v>1.824549292051046</c:v>
                </c:pt>
                <c:pt idx="142">
                  <c:v>1.2809338454620642</c:v>
                </c:pt>
                <c:pt idx="143">
                  <c:v>0.33647223662121289</c:v>
                </c:pt>
                <c:pt idx="144">
                  <c:v>-0.38566248081198462</c:v>
                </c:pt>
                <c:pt idx="145">
                  <c:v>-0.82098055206983023</c:v>
                </c:pt>
                <c:pt idx="146">
                  <c:v>-0.37106368139083207</c:v>
                </c:pt>
                <c:pt idx="147">
                  <c:v>0.58778666490211906</c:v>
                </c:pt>
                <c:pt idx="148">
                  <c:v>0.74193734472937733</c:v>
                </c:pt>
                <c:pt idx="149">
                  <c:v>1.6524974018945473</c:v>
                </c:pt>
                <c:pt idx="150">
                  <c:v>-0.22314355131420971</c:v>
                </c:pt>
                <c:pt idx="151">
                  <c:v>0.27002713721306021</c:v>
                </c:pt>
                <c:pt idx="152">
                  <c:v>-1.4271163556401458</c:v>
                </c:pt>
                <c:pt idx="153">
                  <c:v>1.4350845252893227</c:v>
                </c:pt>
                <c:pt idx="154">
                  <c:v>-0.69314718055994529</c:v>
                </c:pt>
                <c:pt idx="155">
                  <c:v>-0.22314355131420971</c:v>
                </c:pt>
                <c:pt idx="156">
                  <c:v>-2.3025850929940455</c:v>
                </c:pt>
                <c:pt idx="157">
                  <c:v>-0.10536051565782628</c:v>
                </c:pt>
                <c:pt idx="158">
                  <c:v>0.75141608868392118</c:v>
                </c:pt>
                <c:pt idx="159">
                  <c:v>0.30010459245033816</c:v>
                </c:pt>
                <c:pt idx="160">
                  <c:v>-0.41551544396166579</c:v>
                </c:pt>
                <c:pt idx="161">
                  <c:v>-1.7147984280919266</c:v>
                </c:pt>
                <c:pt idx="162">
                  <c:v>-1.7147984280919266</c:v>
                </c:pt>
                <c:pt idx="163">
                  <c:v>0.47000362924573563</c:v>
                </c:pt>
                <c:pt idx="164">
                  <c:v>0.47000362924573563</c:v>
                </c:pt>
                <c:pt idx="165">
                  <c:v>0.39204208777602367</c:v>
                </c:pt>
                <c:pt idx="166">
                  <c:v>0.40546510810816438</c:v>
                </c:pt>
                <c:pt idx="167">
                  <c:v>0.88789125735245711</c:v>
                </c:pt>
              </c:numCache>
            </c:numRef>
          </c:xVal>
          <c:yVal>
            <c:numRef>
              <c:f>'Table 1_afterGislason'!$W$5:$W$172</c:f>
              <c:numCache>
                <c:formatCode>General</c:formatCode>
                <c:ptCount val="168"/>
                <c:pt idx="0">
                  <c:v>-1.0216512475319814</c:v>
                </c:pt>
                <c:pt idx="1">
                  <c:v>-1.0216512475319814</c:v>
                </c:pt>
                <c:pt idx="2">
                  <c:v>-1.0216512475319814</c:v>
                </c:pt>
                <c:pt idx="3">
                  <c:v>-1.0216512475319814</c:v>
                </c:pt>
                <c:pt idx="4">
                  <c:v>-1.0216512475319814</c:v>
                </c:pt>
                <c:pt idx="5">
                  <c:v>-1.0216512475319814</c:v>
                </c:pt>
                <c:pt idx="6">
                  <c:v>-0.26136476413440751</c:v>
                </c:pt>
                <c:pt idx="7">
                  <c:v>-0.26136476413440751</c:v>
                </c:pt>
                <c:pt idx="8">
                  <c:v>-0.26136476413440751</c:v>
                </c:pt>
                <c:pt idx="9">
                  <c:v>-0.26136476413440751</c:v>
                </c:pt>
                <c:pt idx="10">
                  <c:v>-1.4696759700589417</c:v>
                </c:pt>
                <c:pt idx="11">
                  <c:v>-0.56211891815354131</c:v>
                </c:pt>
                <c:pt idx="12">
                  <c:v>-0.79850769621777162</c:v>
                </c:pt>
                <c:pt idx="13">
                  <c:v>-0.79850769621777162</c:v>
                </c:pt>
                <c:pt idx="14">
                  <c:v>-0.79850769621777162</c:v>
                </c:pt>
                <c:pt idx="15">
                  <c:v>-1.9661128563728327</c:v>
                </c:pt>
                <c:pt idx="16">
                  <c:v>-0.73396917508020043</c:v>
                </c:pt>
                <c:pt idx="17">
                  <c:v>-0.94160853985844495</c:v>
                </c:pt>
                <c:pt idx="18">
                  <c:v>-0.46203545959655867</c:v>
                </c:pt>
                <c:pt idx="19">
                  <c:v>0.68813463873640102</c:v>
                </c:pt>
                <c:pt idx="20">
                  <c:v>-1.2729656758128873</c:v>
                </c:pt>
                <c:pt idx="21">
                  <c:v>-1.5141277326297755</c:v>
                </c:pt>
                <c:pt idx="22">
                  <c:v>-1.7719568419318752</c:v>
                </c:pt>
                <c:pt idx="23">
                  <c:v>-1.5606477482646683</c:v>
                </c:pt>
                <c:pt idx="24">
                  <c:v>-0.94160853985844495</c:v>
                </c:pt>
                <c:pt idx="25">
                  <c:v>-0.96758402626170559</c:v>
                </c:pt>
                <c:pt idx="26">
                  <c:v>-0.96758402626170559</c:v>
                </c:pt>
                <c:pt idx="27">
                  <c:v>-0.96758402626170559</c:v>
                </c:pt>
                <c:pt idx="28">
                  <c:v>-1.2729656758128873</c:v>
                </c:pt>
                <c:pt idx="29">
                  <c:v>-1.3862943611198906</c:v>
                </c:pt>
                <c:pt idx="30">
                  <c:v>-1.3862943611198906</c:v>
                </c:pt>
                <c:pt idx="31">
                  <c:v>-0.73396917508020043</c:v>
                </c:pt>
                <c:pt idx="32">
                  <c:v>-0.73396917508020043</c:v>
                </c:pt>
                <c:pt idx="33">
                  <c:v>-0.73396917508020043</c:v>
                </c:pt>
                <c:pt idx="34">
                  <c:v>-0.73396917508020043</c:v>
                </c:pt>
                <c:pt idx="35">
                  <c:v>-0.73396917508020043</c:v>
                </c:pt>
                <c:pt idx="36">
                  <c:v>-0.73396917508020043</c:v>
                </c:pt>
                <c:pt idx="37">
                  <c:v>-0.73396917508020043</c:v>
                </c:pt>
                <c:pt idx="38">
                  <c:v>-0.73396917508020043</c:v>
                </c:pt>
                <c:pt idx="39">
                  <c:v>-0.86750056770472306</c:v>
                </c:pt>
                <c:pt idx="40">
                  <c:v>-2.2072749131897207</c:v>
                </c:pt>
                <c:pt idx="41">
                  <c:v>-0.61618613942381695</c:v>
                </c:pt>
                <c:pt idx="42">
                  <c:v>-1.3862943611198906</c:v>
                </c:pt>
                <c:pt idx="43">
                  <c:v>-0.34249030894677601</c:v>
                </c:pt>
                <c:pt idx="44">
                  <c:v>-0.34249030894677601</c:v>
                </c:pt>
                <c:pt idx="45">
                  <c:v>-0.34249030894677601</c:v>
                </c:pt>
                <c:pt idx="46">
                  <c:v>-0.34249030894677601</c:v>
                </c:pt>
                <c:pt idx="47">
                  <c:v>-0.34249030894677601</c:v>
                </c:pt>
                <c:pt idx="48">
                  <c:v>-0.34249030894677601</c:v>
                </c:pt>
                <c:pt idx="49">
                  <c:v>-0.34249030894677601</c:v>
                </c:pt>
                <c:pt idx="50">
                  <c:v>-0.34249030894677601</c:v>
                </c:pt>
                <c:pt idx="51">
                  <c:v>-0.51082562376599072</c:v>
                </c:pt>
                <c:pt idx="52">
                  <c:v>-1.7719568419318752</c:v>
                </c:pt>
                <c:pt idx="53">
                  <c:v>-1.8325814637483102</c:v>
                </c:pt>
                <c:pt idx="54">
                  <c:v>-1.4271163556401458</c:v>
                </c:pt>
                <c:pt idx="55">
                  <c:v>-2.3025850929940455</c:v>
                </c:pt>
                <c:pt idx="56">
                  <c:v>-1.2039728043259361</c:v>
                </c:pt>
                <c:pt idx="57">
                  <c:v>-1.7719568419318752</c:v>
                </c:pt>
                <c:pt idx="58">
                  <c:v>-1.8971199848858813</c:v>
                </c:pt>
                <c:pt idx="59">
                  <c:v>-2.0402208285265546</c:v>
                </c:pt>
                <c:pt idx="60">
                  <c:v>-1.6094379124341003</c:v>
                </c:pt>
                <c:pt idx="61">
                  <c:v>-1.6094379124341003</c:v>
                </c:pt>
                <c:pt idx="62">
                  <c:v>-2.3025850929940455</c:v>
                </c:pt>
                <c:pt idx="63">
                  <c:v>-2.3025850929940455</c:v>
                </c:pt>
                <c:pt idx="64">
                  <c:v>-1.9661128563728327</c:v>
                </c:pt>
                <c:pt idx="65">
                  <c:v>-0.56211891815354131</c:v>
                </c:pt>
                <c:pt idx="66">
                  <c:v>-2.5257286443082556</c:v>
                </c:pt>
                <c:pt idx="67">
                  <c:v>-2.8134107167600364</c:v>
                </c:pt>
                <c:pt idx="68">
                  <c:v>-2.6592600369327779</c:v>
                </c:pt>
                <c:pt idx="69">
                  <c:v>-2.2072749131897207</c:v>
                </c:pt>
                <c:pt idx="70">
                  <c:v>-2.3025850929940455</c:v>
                </c:pt>
                <c:pt idx="71">
                  <c:v>-2.2072749131897207</c:v>
                </c:pt>
                <c:pt idx="72">
                  <c:v>-2.4079456086518722</c:v>
                </c:pt>
                <c:pt idx="73">
                  <c:v>-1.8971199848858813</c:v>
                </c:pt>
                <c:pt idx="74">
                  <c:v>-3.2188758248682006</c:v>
                </c:pt>
                <c:pt idx="75">
                  <c:v>-3.2188758248682006</c:v>
                </c:pt>
                <c:pt idx="76">
                  <c:v>-3.2188758248682006</c:v>
                </c:pt>
                <c:pt idx="77">
                  <c:v>-2.3025850929940455</c:v>
                </c:pt>
                <c:pt idx="78">
                  <c:v>-2.3025850929940455</c:v>
                </c:pt>
                <c:pt idx="79">
                  <c:v>-2.3025850929940455</c:v>
                </c:pt>
                <c:pt idx="80">
                  <c:v>-1.7147984280919266</c:v>
                </c:pt>
                <c:pt idx="81">
                  <c:v>-0.67334455326376563</c:v>
                </c:pt>
                <c:pt idx="82">
                  <c:v>-0.61618613942381695</c:v>
                </c:pt>
                <c:pt idx="83">
                  <c:v>0.26236426446749106</c:v>
                </c:pt>
                <c:pt idx="84">
                  <c:v>0.26236426446749106</c:v>
                </c:pt>
                <c:pt idx="85">
                  <c:v>0.26236426446749106</c:v>
                </c:pt>
                <c:pt idx="86">
                  <c:v>0.26236426446749106</c:v>
                </c:pt>
                <c:pt idx="87">
                  <c:v>0.26236426446749106</c:v>
                </c:pt>
                <c:pt idx="88">
                  <c:v>-2.120263536200091</c:v>
                </c:pt>
                <c:pt idx="89">
                  <c:v>-0.73396917508020043</c:v>
                </c:pt>
                <c:pt idx="90">
                  <c:v>-0.84397007029452897</c:v>
                </c:pt>
                <c:pt idx="91">
                  <c:v>-0.96758402626170559</c:v>
                </c:pt>
                <c:pt idx="92">
                  <c:v>-2.4079456086518722</c:v>
                </c:pt>
                <c:pt idx="93">
                  <c:v>-2.4079456086518722</c:v>
                </c:pt>
                <c:pt idx="94">
                  <c:v>-1.1394342831883648</c:v>
                </c:pt>
                <c:pt idx="95">
                  <c:v>-0.79850769621777162</c:v>
                </c:pt>
                <c:pt idx="96">
                  <c:v>-0.96758402626170559</c:v>
                </c:pt>
                <c:pt idx="97">
                  <c:v>-1.7719568419318752</c:v>
                </c:pt>
                <c:pt idx="98">
                  <c:v>-1.4696759700589417</c:v>
                </c:pt>
                <c:pt idx="99">
                  <c:v>-1.2378743560016174</c:v>
                </c:pt>
                <c:pt idx="100">
                  <c:v>-1.1711829815029451</c:v>
                </c:pt>
                <c:pt idx="101">
                  <c:v>-1.0498221244986778</c:v>
                </c:pt>
                <c:pt idx="102">
                  <c:v>-1.9661128563728327</c:v>
                </c:pt>
                <c:pt idx="103">
                  <c:v>-0.16251892949777494</c:v>
                </c:pt>
                <c:pt idx="104">
                  <c:v>-1.4271163556401458</c:v>
                </c:pt>
                <c:pt idx="105">
                  <c:v>-1.0498221244986778</c:v>
                </c:pt>
                <c:pt idx="106">
                  <c:v>-1.0498221244986778</c:v>
                </c:pt>
                <c:pt idx="107">
                  <c:v>0</c:v>
                </c:pt>
                <c:pt idx="108">
                  <c:v>-0.86750056770472306</c:v>
                </c:pt>
                <c:pt idx="109">
                  <c:v>-2.6592600369327779</c:v>
                </c:pt>
                <c:pt idx="110">
                  <c:v>-2.3025850929940455</c:v>
                </c:pt>
                <c:pt idx="111">
                  <c:v>-1.3470736479666092</c:v>
                </c:pt>
                <c:pt idx="112">
                  <c:v>-1.8971199848858813</c:v>
                </c:pt>
                <c:pt idx="113">
                  <c:v>-2.5257286443082556</c:v>
                </c:pt>
                <c:pt idx="114">
                  <c:v>-1.4271163556401458</c:v>
                </c:pt>
                <c:pt idx="115">
                  <c:v>-7.2570692834835374E-2</c:v>
                </c:pt>
                <c:pt idx="116">
                  <c:v>-7.2570692834835374E-2</c:v>
                </c:pt>
                <c:pt idx="117">
                  <c:v>-1.3470736479666092</c:v>
                </c:pt>
                <c:pt idx="118">
                  <c:v>1.2178757094949273</c:v>
                </c:pt>
                <c:pt idx="119">
                  <c:v>0.29266961396282004</c:v>
                </c:pt>
                <c:pt idx="120">
                  <c:v>9.950330853168092E-3</c:v>
                </c:pt>
                <c:pt idx="121">
                  <c:v>-0.6348782724359695</c:v>
                </c:pt>
                <c:pt idx="122">
                  <c:v>-0.79850769621777162</c:v>
                </c:pt>
                <c:pt idx="123">
                  <c:v>-0.916290731874155</c:v>
                </c:pt>
                <c:pt idx="124">
                  <c:v>-0.35667494393873245</c:v>
                </c:pt>
                <c:pt idx="125">
                  <c:v>-2.0402208285265546</c:v>
                </c:pt>
                <c:pt idx="126">
                  <c:v>-2.4079456086518722</c:v>
                </c:pt>
                <c:pt idx="127">
                  <c:v>-2.4079456086518722</c:v>
                </c:pt>
                <c:pt idx="128">
                  <c:v>-2.2072749131897207</c:v>
                </c:pt>
                <c:pt idx="129">
                  <c:v>-2.5257286443082556</c:v>
                </c:pt>
                <c:pt idx="130">
                  <c:v>-0.61618613942381695</c:v>
                </c:pt>
                <c:pt idx="131">
                  <c:v>-1.6607312068216509</c:v>
                </c:pt>
                <c:pt idx="132">
                  <c:v>-1.9661128563728327</c:v>
                </c:pt>
                <c:pt idx="133">
                  <c:v>-2.3025850929940455</c:v>
                </c:pt>
                <c:pt idx="134">
                  <c:v>-1.7719568419318752</c:v>
                </c:pt>
                <c:pt idx="135">
                  <c:v>-2.0402208285265546</c:v>
                </c:pt>
                <c:pt idx="136">
                  <c:v>-2.3025850929940455</c:v>
                </c:pt>
                <c:pt idx="137">
                  <c:v>-1.2039728043259361</c:v>
                </c:pt>
                <c:pt idx="138">
                  <c:v>-0.51082562376599072</c:v>
                </c:pt>
                <c:pt idx="139">
                  <c:v>-1.0498221244986778</c:v>
                </c:pt>
                <c:pt idx="140">
                  <c:v>-1.5606477482646683</c:v>
                </c:pt>
                <c:pt idx="141">
                  <c:v>-1.3862943611198906</c:v>
                </c:pt>
                <c:pt idx="142">
                  <c:v>-1.3862943611198906</c:v>
                </c:pt>
                <c:pt idx="143">
                  <c:v>-1.3862943611198906</c:v>
                </c:pt>
                <c:pt idx="144">
                  <c:v>-1.3862943611198906</c:v>
                </c:pt>
                <c:pt idx="145">
                  <c:v>-1.3862943611198906</c:v>
                </c:pt>
                <c:pt idx="146">
                  <c:v>-1.3862943611198906</c:v>
                </c:pt>
                <c:pt idx="147">
                  <c:v>-1.3862943611198906</c:v>
                </c:pt>
                <c:pt idx="148">
                  <c:v>-1.3862943611198906</c:v>
                </c:pt>
                <c:pt idx="149">
                  <c:v>-1.3862943611198906</c:v>
                </c:pt>
                <c:pt idx="150">
                  <c:v>-1.3862943611198906</c:v>
                </c:pt>
                <c:pt idx="151">
                  <c:v>-1.3862943611198906</c:v>
                </c:pt>
                <c:pt idx="152">
                  <c:v>-1.9661128563728327</c:v>
                </c:pt>
                <c:pt idx="153">
                  <c:v>-1.3862943611198906</c:v>
                </c:pt>
                <c:pt idx="154">
                  <c:v>-1.3862943611198906</c:v>
                </c:pt>
                <c:pt idx="155">
                  <c:v>-1.3862943611198906</c:v>
                </c:pt>
                <c:pt idx="156">
                  <c:v>-1.3862943611198906</c:v>
                </c:pt>
                <c:pt idx="157">
                  <c:v>-1.3862943611198906</c:v>
                </c:pt>
                <c:pt idx="158">
                  <c:v>-1.3862943611198906</c:v>
                </c:pt>
                <c:pt idx="159">
                  <c:v>-1.3862943611198906</c:v>
                </c:pt>
                <c:pt idx="160">
                  <c:v>-1.3862943611198906</c:v>
                </c:pt>
                <c:pt idx="161">
                  <c:v>-1.3862943611198906</c:v>
                </c:pt>
                <c:pt idx="162">
                  <c:v>-1.4696759700589417</c:v>
                </c:pt>
                <c:pt idx="163">
                  <c:v>-0.52763274208237199</c:v>
                </c:pt>
                <c:pt idx="164">
                  <c:v>-0.82098055206983023</c:v>
                </c:pt>
                <c:pt idx="165">
                  <c:v>-0.79850769621777162</c:v>
                </c:pt>
                <c:pt idx="166">
                  <c:v>-0.6348782724359695</c:v>
                </c:pt>
                <c:pt idx="167">
                  <c:v>-0.49429632181478012</c:v>
                </c:pt>
              </c:numCache>
            </c:numRef>
          </c:yVal>
          <c:smooth val="0"/>
          <c:extLst>
            <c:ext xmlns:c16="http://schemas.microsoft.com/office/drawing/2014/chart" uri="{C3380CC4-5D6E-409C-BE32-E72D297353CC}">
              <c16:uniqueId val="{00000000-5E11-4DD4-872C-E0FD0D5F3805}"/>
            </c:ext>
          </c:extLst>
        </c:ser>
        <c:dLbls>
          <c:showLegendKey val="0"/>
          <c:showVal val="0"/>
          <c:showCatName val="0"/>
          <c:showSerName val="0"/>
          <c:showPercent val="0"/>
          <c:showBubbleSize val="0"/>
        </c:dLbls>
        <c:axId val="62790656"/>
        <c:axId val="41156608"/>
      </c:scatterChart>
      <c:valAx>
        <c:axId val="62790656"/>
        <c:scaling>
          <c:orientation val="minMax"/>
        </c:scaling>
        <c:delete val="0"/>
        <c:axPos val="b"/>
        <c:numFmt formatCode="0.000" sourceLinked="1"/>
        <c:majorTickMark val="out"/>
        <c:minorTickMark val="none"/>
        <c:tickLblPos val="nextTo"/>
        <c:crossAx val="41156608"/>
        <c:crosses val="autoZero"/>
        <c:crossBetween val="midCat"/>
      </c:valAx>
      <c:valAx>
        <c:axId val="41156608"/>
        <c:scaling>
          <c:orientation val="minMax"/>
        </c:scaling>
        <c:delete val="0"/>
        <c:axPos val="l"/>
        <c:majorGridlines/>
        <c:numFmt formatCode="General" sourceLinked="1"/>
        <c:majorTickMark val="out"/>
        <c:minorTickMark val="none"/>
        <c:tickLblPos val="nextTo"/>
        <c:crossAx val="6279065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'Table 1_afterGislason'!$O$5:$O$172</c:f>
              <c:numCache>
                <c:formatCode>0.000</c:formatCode>
                <c:ptCount val="168"/>
                <c:pt idx="0">
                  <c:v>0.74193734472937733</c:v>
                </c:pt>
                <c:pt idx="1">
                  <c:v>0.58778666490211906</c:v>
                </c:pt>
                <c:pt idx="2">
                  <c:v>-0.51082562376599072</c:v>
                </c:pt>
                <c:pt idx="3">
                  <c:v>-0.43078291609245423</c:v>
                </c:pt>
                <c:pt idx="4">
                  <c:v>0.47000362924573563</c:v>
                </c:pt>
                <c:pt idx="5">
                  <c:v>-0.22314355131420971</c:v>
                </c:pt>
                <c:pt idx="6">
                  <c:v>0.85015092936961001</c:v>
                </c:pt>
                <c:pt idx="7">
                  <c:v>0.3293037471426003</c:v>
                </c:pt>
                <c:pt idx="8">
                  <c:v>3.9220713153281329E-2</c:v>
                </c:pt>
                <c:pt idx="9">
                  <c:v>-0.35667494393873245</c:v>
                </c:pt>
                <c:pt idx="10">
                  <c:v>0.8586616190375187</c:v>
                </c:pt>
                <c:pt idx="11">
                  <c:v>0.95551144502743635</c:v>
                </c:pt>
                <c:pt idx="12">
                  <c:v>9.5310179804324935E-2</c:v>
                </c:pt>
                <c:pt idx="13">
                  <c:v>-0.9942522733438669</c:v>
                </c:pt>
                <c:pt idx="14">
                  <c:v>-0.15082288973458366</c:v>
                </c:pt>
                <c:pt idx="15">
                  <c:v>-0.56211891815354131</c:v>
                </c:pt>
                <c:pt idx="16">
                  <c:v>8.6177696241052412E-2</c:v>
                </c:pt>
                <c:pt idx="17">
                  <c:v>-0.9942522733438669</c:v>
                </c:pt>
                <c:pt idx="18">
                  <c:v>-0.59783700075562041</c:v>
                </c:pt>
                <c:pt idx="19">
                  <c:v>0.87546873735389985</c:v>
                </c:pt>
                <c:pt idx="20">
                  <c:v>-2.5257286443082556</c:v>
                </c:pt>
                <c:pt idx="21">
                  <c:v>-2.3025850929940455</c:v>
                </c:pt>
                <c:pt idx="22">
                  <c:v>-2.3025850929940455</c:v>
                </c:pt>
                <c:pt idx="23">
                  <c:v>-1.7719568419318752</c:v>
                </c:pt>
                <c:pt idx="24">
                  <c:v>-1.6094379124341003</c:v>
                </c:pt>
                <c:pt idx="25">
                  <c:v>-1.7719568419318752</c:v>
                </c:pt>
                <c:pt idx="26">
                  <c:v>-2.0402208285265546</c:v>
                </c:pt>
                <c:pt idx="27">
                  <c:v>-1.7147984280919266</c:v>
                </c:pt>
                <c:pt idx="28">
                  <c:v>-1.8325814637483102</c:v>
                </c:pt>
                <c:pt idx="29">
                  <c:v>1.5173226235262947</c:v>
                </c:pt>
                <c:pt idx="30">
                  <c:v>0.69813472207098426</c:v>
                </c:pt>
                <c:pt idx="31">
                  <c:v>-1.5606477482646683</c:v>
                </c:pt>
                <c:pt idx="32">
                  <c:v>-1.1394342831883648</c:v>
                </c:pt>
                <c:pt idx="33">
                  <c:v>-0.84397007029452897</c:v>
                </c:pt>
                <c:pt idx="34">
                  <c:v>-0.84397007029452897</c:v>
                </c:pt>
                <c:pt idx="35">
                  <c:v>-0.40047756659712525</c:v>
                </c:pt>
                <c:pt idx="36">
                  <c:v>-1.0050335853501451E-2</c:v>
                </c:pt>
                <c:pt idx="37">
                  <c:v>0.23111172096338664</c:v>
                </c:pt>
                <c:pt idx="38">
                  <c:v>-0.69314718055994529</c:v>
                </c:pt>
                <c:pt idx="39">
                  <c:v>0.22314355131420976</c:v>
                </c:pt>
                <c:pt idx="40">
                  <c:v>0.45742484703887548</c:v>
                </c:pt>
                <c:pt idx="41">
                  <c:v>-0.71334988787746478</c:v>
                </c:pt>
                <c:pt idx="42">
                  <c:v>0.28517894223366247</c:v>
                </c:pt>
                <c:pt idx="43">
                  <c:v>-0.84397007029452897</c:v>
                </c:pt>
                <c:pt idx="44">
                  <c:v>-0.16251892949777494</c:v>
                </c:pt>
                <c:pt idx="45">
                  <c:v>-7.2570692834835374E-2</c:v>
                </c:pt>
                <c:pt idx="46">
                  <c:v>0.34358970439007686</c:v>
                </c:pt>
                <c:pt idx="47">
                  <c:v>0.28517894223366247</c:v>
                </c:pt>
                <c:pt idx="48">
                  <c:v>0.75612197972133366</c:v>
                </c:pt>
                <c:pt idx="49">
                  <c:v>0.3293037471426003</c:v>
                </c:pt>
                <c:pt idx="50">
                  <c:v>-0.10536051565782628</c:v>
                </c:pt>
                <c:pt idx="51">
                  <c:v>-0.46203545959655867</c:v>
                </c:pt>
                <c:pt idx="52">
                  <c:v>-1.6094379124341003</c:v>
                </c:pt>
                <c:pt idx="53">
                  <c:v>-1.3862943611198906</c:v>
                </c:pt>
                <c:pt idx="54">
                  <c:v>-0.38566248081198462</c:v>
                </c:pt>
                <c:pt idx="55">
                  <c:v>-2.3025850929940455</c:v>
                </c:pt>
                <c:pt idx="56">
                  <c:v>-1.7147984280919266</c:v>
                </c:pt>
                <c:pt idx="57">
                  <c:v>-0.916290731874155</c:v>
                </c:pt>
                <c:pt idx="58">
                  <c:v>-1.2039728043259361</c:v>
                </c:pt>
                <c:pt idx="59">
                  <c:v>-1.1086626245216111</c:v>
                </c:pt>
                <c:pt idx="60">
                  <c:v>1.33500106673234</c:v>
                </c:pt>
                <c:pt idx="61">
                  <c:v>-0.59783700075562041</c:v>
                </c:pt>
                <c:pt idx="62">
                  <c:v>9.5310179804324935E-2</c:v>
                </c:pt>
                <c:pt idx="63">
                  <c:v>-1.6094379124341003</c:v>
                </c:pt>
                <c:pt idx="64">
                  <c:v>-1.9661128563728327</c:v>
                </c:pt>
                <c:pt idx="65">
                  <c:v>0.19885085874516517</c:v>
                </c:pt>
                <c:pt idx="66">
                  <c:v>-1.5141277326297755</c:v>
                </c:pt>
                <c:pt idx="67">
                  <c:v>-1.4696759700589417</c:v>
                </c:pt>
                <c:pt idx="68">
                  <c:v>-1.7147984280919266</c:v>
                </c:pt>
                <c:pt idx="69">
                  <c:v>-1.7147984280919266</c:v>
                </c:pt>
                <c:pt idx="70">
                  <c:v>-1.2039728043259361</c:v>
                </c:pt>
                <c:pt idx="71">
                  <c:v>-1.3862943611198906</c:v>
                </c:pt>
                <c:pt idx="72">
                  <c:v>-1.3093333199837622</c:v>
                </c:pt>
                <c:pt idx="73">
                  <c:v>-1.3470736479666092</c:v>
                </c:pt>
                <c:pt idx="74">
                  <c:v>-0.916290731874155</c:v>
                </c:pt>
                <c:pt idx="75">
                  <c:v>-2.0402208285265546</c:v>
                </c:pt>
                <c:pt idx="76">
                  <c:v>-0.67334455326376563</c:v>
                </c:pt>
                <c:pt idx="77">
                  <c:v>-0.916290731874155</c:v>
                </c:pt>
                <c:pt idx="78">
                  <c:v>-1.9661128563728327</c:v>
                </c:pt>
                <c:pt idx="79">
                  <c:v>-0.2876820724517809</c:v>
                </c:pt>
                <c:pt idx="80">
                  <c:v>-1.6094379124341003</c:v>
                </c:pt>
                <c:pt idx="81">
                  <c:v>-0.6348782724359695</c:v>
                </c:pt>
                <c:pt idx="82">
                  <c:v>-1.0216512475319814</c:v>
                </c:pt>
                <c:pt idx="83">
                  <c:v>2.3025850929940459</c:v>
                </c:pt>
                <c:pt idx="84">
                  <c:v>1.5040773967762742</c:v>
                </c:pt>
                <c:pt idx="85">
                  <c:v>0.47000362924573563</c:v>
                </c:pt>
                <c:pt idx="86">
                  <c:v>0.18232155679395459</c:v>
                </c:pt>
                <c:pt idx="87">
                  <c:v>0.69314718055994529</c:v>
                </c:pt>
                <c:pt idx="88">
                  <c:v>-1.7147984280919266</c:v>
                </c:pt>
                <c:pt idx="89">
                  <c:v>-0.82098055206983023</c:v>
                </c:pt>
                <c:pt idx="90">
                  <c:v>5.8268908123975824E-2</c:v>
                </c:pt>
                <c:pt idx="91">
                  <c:v>-0.56211891815354131</c:v>
                </c:pt>
                <c:pt idx="92">
                  <c:v>-1.3862943611198906</c:v>
                </c:pt>
                <c:pt idx="93">
                  <c:v>-1.3862943611198906</c:v>
                </c:pt>
                <c:pt idx="94">
                  <c:v>-1.4271163556401458</c:v>
                </c:pt>
                <c:pt idx="95">
                  <c:v>-1.6094379124341003</c:v>
                </c:pt>
                <c:pt idx="96">
                  <c:v>-1.8971199848858813</c:v>
                </c:pt>
                <c:pt idx="97">
                  <c:v>-1.7147984280919266</c:v>
                </c:pt>
                <c:pt idx="98">
                  <c:v>-2.2072749131897207</c:v>
                </c:pt>
                <c:pt idx="99">
                  <c:v>-2.0402208285265546</c:v>
                </c:pt>
                <c:pt idx="100">
                  <c:v>-1.8971199848858813</c:v>
                </c:pt>
                <c:pt idx="101">
                  <c:v>-1.8971199848858813</c:v>
                </c:pt>
                <c:pt idx="102">
                  <c:v>-1.8971199848858813</c:v>
                </c:pt>
                <c:pt idx="103">
                  <c:v>-1.0788096613719298</c:v>
                </c:pt>
                <c:pt idx="104">
                  <c:v>-0.84397007029452897</c:v>
                </c:pt>
                <c:pt idx="105">
                  <c:v>-0.23572233352106983</c:v>
                </c:pt>
                <c:pt idx="106">
                  <c:v>-0.1743533871447778</c:v>
                </c:pt>
                <c:pt idx="107">
                  <c:v>0.9242589015233319</c:v>
                </c:pt>
                <c:pt idx="108">
                  <c:v>0.5481214085096876</c:v>
                </c:pt>
                <c:pt idx="109">
                  <c:v>0.94778939893352609</c:v>
                </c:pt>
                <c:pt idx="110">
                  <c:v>-2.120263536200091</c:v>
                </c:pt>
                <c:pt idx="111">
                  <c:v>-1.6094379124341003</c:v>
                </c:pt>
                <c:pt idx="112">
                  <c:v>-1.9661128563728327</c:v>
                </c:pt>
                <c:pt idx="113">
                  <c:v>-2.5257286443082556</c:v>
                </c:pt>
                <c:pt idx="114">
                  <c:v>-0.69314718055994529</c:v>
                </c:pt>
                <c:pt idx="115">
                  <c:v>0.95935022133460202</c:v>
                </c:pt>
                <c:pt idx="116">
                  <c:v>1.3962446919730587</c:v>
                </c:pt>
                <c:pt idx="117">
                  <c:v>-1.0788096613719298</c:v>
                </c:pt>
                <c:pt idx="118">
                  <c:v>1.9768549529047348</c:v>
                </c:pt>
                <c:pt idx="119">
                  <c:v>-0.35667494393873245</c:v>
                </c:pt>
                <c:pt idx="120">
                  <c:v>-0.57981849525294205</c:v>
                </c:pt>
                <c:pt idx="121">
                  <c:v>-0.40047756659712525</c:v>
                </c:pt>
                <c:pt idx="122">
                  <c:v>-0.916290731874155</c:v>
                </c:pt>
                <c:pt idx="123">
                  <c:v>-2.0402208285265546</c:v>
                </c:pt>
                <c:pt idx="124">
                  <c:v>-0.84397007029452897</c:v>
                </c:pt>
                <c:pt idx="125">
                  <c:v>-3.2188758248682006</c:v>
                </c:pt>
                <c:pt idx="126">
                  <c:v>-3.2188758248682006</c:v>
                </c:pt>
                <c:pt idx="127">
                  <c:v>-2.6592600369327779</c:v>
                </c:pt>
                <c:pt idx="128">
                  <c:v>-1.8971199848858813</c:v>
                </c:pt>
                <c:pt idx="129">
                  <c:v>-1.8971199848858813</c:v>
                </c:pt>
                <c:pt idx="130">
                  <c:v>-0.82098055206983023</c:v>
                </c:pt>
                <c:pt idx="131">
                  <c:v>-2.6592600369327779</c:v>
                </c:pt>
                <c:pt idx="132">
                  <c:v>-3.2188758248682006</c:v>
                </c:pt>
                <c:pt idx="133">
                  <c:v>-2.2072749131897207</c:v>
                </c:pt>
                <c:pt idx="134">
                  <c:v>-2.3025850929940455</c:v>
                </c:pt>
                <c:pt idx="135">
                  <c:v>-2.120263536200091</c:v>
                </c:pt>
                <c:pt idx="136">
                  <c:v>-2.6592600369327779</c:v>
                </c:pt>
                <c:pt idx="137">
                  <c:v>-0.38566248081198462</c:v>
                </c:pt>
                <c:pt idx="138">
                  <c:v>-1.4271163556401458</c:v>
                </c:pt>
                <c:pt idx="139">
                  <c:v>0.53649337051456847</c:v>
                </c:pt>
                <c:pt idx="140">
                  <c:v>-1.6607312068216509</c:v>
                </c:pt>
                <c:pt idx="141">
                  <c:v>1.824549292051046</c:v>
                </c:pt>
                <c:pt idx="142">
                  <c:v>1.2809338454620642</c:v>
                </c:pt>
                <c:pt idx="143">
                  <c:v>0.33647223662121289</c:v>
                </c:pt>
                <c:pt idx="144">
                  <c:v>-0.38566248081198462</c:v>
                </c:pt>
                <c:pt idx="145">
                  <c:v>-0.82098055206983023</c:v>
                </c:pt>
                <c:pt idx="146">
                  <c:v>-0.37106368139083207</c:v>
                </c:pt>
                <c:pt idx="147">
                  <c:v>0.58778666490211906</c:v>
                </c:pt>
                <c:pt idx="148">
                  <c:v>0.74193734472937733</c:v>
                </c:pt>
                <c:pt idx="149">
                  <c:v>1.6524974018945473</c:v>
                </c:pt>
                <c:pt idx="150">
                  <c:v>-0.22314355131420971</c:v>
                </c:pt>
                <c:pt idx="151">
                  <c:v>0.27002713721306021</c:v>
                </c:pt>
                <c:pt idx="152">
                  <c:v>-1.4271163556401458</c:v>
                </c:pt>
                <c:pt idx="153">
                  <c:v>1.4350845252893227</c:v>
                </c:pt>
                <c:pt idx="154">
                  <c:v>-0.69314718055994529</c:v>
                </c:pt>
                <c:pt idx="155">
                  <c:v>-0.22314355131420971</c:v>
                </c:pt>
                <c:pt idx="156">
                  <c:v>-2.3025850929940455</c:v>
                </c:pt>
                <c:pt idx="157">
                  <c:v>-0.10536051565782628</c:v>
                </c:pt>
                <c:pt idx="158">
                  <c:v>0.75141608868392118</c:v>
                </c:pt>
                <c:pt idx="159">
                  <c:v>0.30010459245033816</c:v>
                </c:pt>
                <c:pt idx="160">
                  <c:v>-0.41551544396166579</c:v>
                </c:pt>
                <c:pt idx="161">
                  <c:v>-1.7147984280919266</c:v>
                </c:pt>
                <c:pt idx="162">
                  <c:v>-1.7147984280919266</c:v>
                </c:pt>
                <c:pt idx="163">
                  <c:v>0.47000362924573563</c:v>
                </c:pt>
                <c:pt idx="164">
                  <c:v>0.47000362924573563</c:v>
                </c:pt>
                <c:pt idx="165">
                  <c:v>0.39204208777602367</c:v>
                </c:pt>
                <c:pt idx="166">
                  <c:v>0.40546510810816438</c:v>
                </c:pt>
                <c:pt idx="167">
                  <c:v>0.88789125735245711</c:v>
                </c:pt>
              </c:numCache>
            </c:numRef>
          </c:xVal>
          <c:yVal>
            <c:numRef>
              <c:f>'Table 1_afterGislason'!$AA$5:$AA$172</c:f>
              <c:numCache>
                <c:formatCode>General</c:formatCode>
                <c:ptCount val="168"/>
                <c:pt idx="0">
                  <c:v>-0.85090797261130324</c:v>
                </c:pt>
                <c:pt idx="1">
                  <c:v>-0.47542369671507478</c:v>
                </c:pt>
                <c:pt idx="2">
                  <c:v>-0.33000669685657108</c:v>
                </c:pt>
                <c:pt idx="3">
                  <c:v>-0.22314355131420971</c:v>
                </c:pt>
                <c:pt idx="4">
                  <c:v>-0.1514516228580933</c:v>
                </c:pt>
                <c:pt idx="5">
                  <c:v>-9.0457110155251472E-2</c:v>
                </c:pt>
                <c:pt idx="6">
                  <c:v>-0.69314718055994529</c:v>
                </c:pt>
                <c:pt idx="7">
                  <c:v>-0.2876820724517809</c:v>
                </c:pt>
                <c:pt idx="8">
                  <c:v>-0.13353139262452263</c:v>
                </c:pt>
                <c:pt idx="9">
                  <c:v>-6.4538521137571178E-2</c:v>
                </c:pt>
                <c:pt idx="10">
                  <c:v>-0.67015766233524676</c:v>
                </c:pt>
                <c:pt idx="11">
                  <c:v>-0.45675840249571498</c:v>
                </c:pt>
                <c:pt idx="12">
                  <c:v>-0.62860865942237421</c:v>
                </c:pt>
                <c:pt idx="13">
                  <c:v>-0.36624439495488303</c:v>
                </c:pt>
                <c:pt idx="14">
                  <c:v>-0.2066142493629993</c:v>
                </c:pt>
                <c:pt idx="15">
                  <c:v>-0.75070046113750233</c:v>
                </c:pt>
                <c:pt idx="16">
                  <c:v>-0.41539567631076518</c:v>
                </c:pt>
                <c:pt idx="17">
                  <c:v>-0.26461679952078487</c:v>
                </c:pt>
                <c:pt idx="18">
                  <c:v>-0.13185213110480262</c:v>
                </c:pt>
                <c:pt idx="19">
                  <c:v>-0.23995066963059089</c:v>
                </c:pt>
                <c:pt idx="20">
                  <c:v>-0.15135933118998773</c:v>
                </c:pt>
                <c:pt idx="21">
                  <c:v>-0.21978596561936392</c:v>
                </c:pt>
                <c:pt idx="22">
                  <c:v>-0.22202560821286868</c:v>
                </c:pt>
                <c:pt idx="23">
                  <c:v>-0.16907633004393399</c:v>
                </c:pt>
                <c:pt idx="24">
                  <c:v>-9.5988375828963149E-2</c:v>
                </c:pt>
                <c:pt idx="25">
                  <c:v>-0.21484474849951468</c:v>
                </c:pt>
                <c:pt idx="26">
                  <c:v>-0.21484474849951468</c:v>
                </c:pt>
                <c:pt idx="27">
                  <c:v>-0.21484474849951468</c:v>
                </c:pt>
                <c:pt idx="28">
                  <c:v>-4.714677842570196E-2</c:v>
                </c:pt>
                <c:pt idx="29">
                  <c:v>-1.5404450409471491</c:v>
                </c:pt>
                <c:pt idx="30">
                  <c:v>-1.0296194171811581</c:v>
                </c:pt>
                <c:pt idx="31">
                  <c:v>-0.27541197985996652</c:v>
                </c:pt>
                <c:pt idx="32">
                  <c:v>-0.21392689620928568</c:v>
                </c:pt>
                <c:pt idx="33">
                  <c:v>-0.17788695972608876</c:v>
                </c:pt>
                <c:pt idx="34">
                  <c:v>-0.15600424847658115</c:v>
                </c:pt>
                <c:pt idx="35">
                  <c:v>-0.14310084364067344</c:v>
                </c:pt>
                <c:pt idx="36">
                  <c:v>-0.13036181786324358</c:v>
                </c:pt>
                <c:pt idx="37">
                  <c:v>-0.12195840706686409</c:v>
                </c:pt>
                <c:pt idx="38">
                  <c:v>-0.12615128532690001</c:v>
                </c:pt>
                <c:pt idx="39">
                  <c:v>-0.29354719190417905</c:v>
                </c:pt>
                <c:pt idx="40">
                  <c:v>-0.51820573106361323</c:v>
                </c:pt>
                <c:pt idx="41">
                  <c:v>-0.28116739143058711</c:v>
                </c:pt>
                <c:pt idx="42">
                  <c:v>-0.26789511901395702</c:v>
                </c:pt>
                <c:pt idx="43">
                  <c:v>-3.5297782081023937E-2</c:v>
                </c:pt>
                <c:pt idx="44">
                  <c:v>-1.749315744751723E-2</c:v>
                </c:pt>
                <c:pt idx="45">
                  <c:v>-5.7971176843259579E-3</c:v>
                </c:pt>
                <c:pt idx="46">
                  <c:v>-5.7971176843259579E-3</c:v>
                </c:pt>
                <c:pt idx="47">
                  <c:v>-3.5297782081023937E-2</c:v>
                </c:pt>
                <c:pt idx="48">
                  <c:v>-1.749315744751723E-2</c:v>
                </c:pt>
                <c:pt idx="49">
                  <c:v>-5.7971176843259579E-3</c:v>
                </c:pt>
                <c:pt idx="50">
                  <c:v>-4.7346120597198428E-2</c:v>
                </c:pt>
                <c:pt idx="51">
                  <c:v>-0.55478874718710669</c:v>
                </c:pt>
                <c:pt idx="52">
                  <c:v>-0.17891439847234031</c:v>
                </c:pt>
                <c:pt idx="53">
                  <c:v>-0.17824823140631876</c:v>
                </c:pt>
                <c:pt idx="54">
                  <c:v>-0.29540411854569121</c:v>
                </c:pt>
                <c:pt idx="55">
                  <c:v>-0.65058756614114943</c:v>
                </c:pt>
                <c:pt idx="56">
                  <c:v>-4.7252884850545497E-2</c:v>
                </c:pt>
                <c:pt idx="57">
                  <c:v>-0.23009183306264108</c:v>
                </c:pt>
                <c:pt idx="58">
                  <c:v>-0.30952066923305926</c:v>
                </c:pt>
                <c:pt idx="59">
                  <c:v>-0.47279822817675138</c:v>
                </c:pt>
                <c:pt idx="60">
                  <c:v>-2.3978952727983707</c:v>
                </c:pt>
                <c:pt idx="61">
                  <c:v>-1.3653040852280547</c:v>
                </c:pt>
                <c:pt idx="62">
                  <c:v>-1.5728037792543199</c:v>
                </c:pt>
                <c:pt idx="63">
                  <c:v>-1.1625539730228194</c:v>
                </c:pt>
                <c:pt idx="64">
                  <c:v>-0.55719154432391638</c:v>
                </c:pt>
                <c:pt idx="65">
                  <c:v>-0.34662460808523093</c:v>
                </c:pt>
                <c:pt idx="66">
                  <c:v>-0.3163373282121571</c:v>
                </c:pt>
                <c:pt idx="67">
                  <c:v>-0.42539104756924528</c:v>
                </c:pt>
                <c:pt idx="68">
                  <c:v>-0.10536051565782628</c:v>
                </c:pt>
                <c:pt idx="69">
                  <c:v>-0.1564521768155375</c:v>
                </c:pt>
                <c:pt idx="70">
                  <c:v>-0.1409363406311003</c:v>
                </c:pt>
                <c:pt idx="71">
                  <c:v>-0.22677331936478848</c:v>
                </c:pt>
                <c:pt idx="72">
                  <c:v>-2.0202707317519466E-2</c:v>
                </c:pt>
                <c:pt idx="73">
                  <c:v>-0.11778303565638351</c:v>
                </c:pt>
                <c:pt idx="74">
                  <c:v>-1.9889275341390042</c:v>
                </c:pt>
                <c:pt idx="75">
                  <c:v>-1.2059240244571978</c:v>
                </c:pt>
                <c:pt idx="76">
                  <c:v>-0.64854287432319124</c:v>
                </c:pt>
                <c:pt idx="77">
                  <c:v>-1.2494351784026934</c:v>
                </c:pt>
                <c:pt idx="78">
                  <c:v>-0.57981849525294227</c:v>
                </c:pt>
                <c:pt idx="79">
                  <c:v>-0.19574457712609536</c:v>
                </c:pt>
                <c:pt idx="80">
                  <c:v>-0.65232518603969014</c:v>
                </c:pt>
                <c:pt idx="81">
                  <c:v>-7.6416230444363298E-2</c:v>
                </c:pt>
                <c:pt idx="82">
                  <c:v>-7.5102304541503032E-2</c:v>
                </c:pt>
                <c:pt idx="83">
                  <c:v>-0.95704872434632271</c:v>
                </c:pt>
                <c:pt idx="84">
                  <c:v>-0.62057648772510976</c:v>
                </c:pt>
                <c:pt idx="85">
                  <c:v>-0.36926205944420365</c:v>
                </c:pt>
                <c:pt idx="86">
                  <c:v>-0.1685913639820526</c:v>
                </c:pt>
                <c:pt idx="87">
                  <c:v>-1.5372793188863669E-3</c:v>
                </c:pt>
                <c:pt idx="88">
                  <c:v>-0.39304258810960718</c:v>
                </c:pt>
                <c:pt idx="89">
                  <c:v>-2.9117398570727097E-2</c:v>
                </c:pt>
                <c:pt idx="90">
                  <c:v>-3.010980147137057E-2</c:v>
                </c:pt>
                <c:pt idx="91">
                  <c:v>-6.4682519985829134E-2</c:v>
                </c:pt>
                <c:pt idx="92">
                  <c:v>-0.21316100517703435</c:v>
                </c:pt>
                <c:pt idx="93">
                  <c:v>-0.20453170411961069</c:v>
                </c:pt>
                <c:pt idx="94">
                  <c:v>-5.2537333527881494E-2</c:v>
                </c:pt>
                <c:pt idx="95">
                  <c:v>-8.6720974780532201E-2</c:v>
                </c:pt>
                <c:pt idx="96">
                  <c:v>-0.12356897272342728</c:v>
                </c:pt>
                <c:pt idx="97">
                  <c:v>-0.27657084702671009</c:v>
                </c:pt>
                <c:pt idx="98">
                  <c:v>-0.22636416601425194</c:v>
                </c:pt>
                <c:pt idx="99">
                  <c:v>-0.20848503079058778</c:v>
                </c:pt>
                <c:pt idx="100">
                  <c:v>-7.5223421237587518E-2</c:v>
                </c:pt>
                <c:pt idx="101">
                  <c:v>-5.8683501828090297E-2</c:v>
                </c:pt>
                <c:pt idx="102">
                  <c:v>-0.34484048629172948</c:v>
                </c:pt>
                <c:pt idx="103">
                  <c:v>-8.0723211272441031E-2</c:v>
                </c:pt>
                <c:pt idx="104">
                  <c:v>-0.55660826687146747</c:v>
                </c:pt>
                <c:pt idx="105">
                  <c:v>-0.2605310833858302</c:v>
                </c:pt>
                <c:pt idx="106">
                  <c:v>-0.5914631396314276</c:v>
                </c:pt>
                <c:pt idx="107">
                  <c:v>-0.6451379613735847</c:v>
                </c:pt>
                <c:pt idx="108">
                  <c:v>-0.48397837372980274</c:v>
                </c:pt>
                <c:pt idx="109">
                  <c:v>-2.3298296151006115</c:v>
                </c:pt>
                <c:pt idx="110">
                  <c:v>-0.37082961144540805</c:v>
                </c:pt>
                <c:pt idx="111">
                  <c:v>-0.23682365521829005</c:v>
                </c:pt>
                <c:pt idx="112">
                  <c:v>-0.36624439495488303</c:v>
                </c:pt>
                <c:pt idx="113">
                  <c:v>-0.5471932679368654</c:v>
                </c:pt>
                <c:pt idx="114">
                  <c:v>-0.17228039529446404</c:v>
                </c:pt>
                <c:pt idx="115">
                  <c:v>-0.72593700338293632</c:v>
                </c:pt>
                <c:pt idx="116">
                  <c:v>-0.28410425110389698</c:v>
                </c:pt>
                <c:pt idx="117">
                  <c:v>-0.39375661884326429</c:v>
                </c:pt>
                <c:pt idx="118">
                  <c:v>-0.17185025692665901</c:v>
                </c:pt>
                <c:pt idx="119">
                  <c:v>-8.3114906710506684E-2</c:v>
                </c:pt>
                <c:pt idx="120">
                  <c:v>-0.13431233760759406</c:v>
                </c:pt>
                <c:pt idx="121">
                  <c:v>-0.35598505084479465</c:v>
                </c:pt>
                <c:pt idx="122">
                  <c:v>-8.5461229415228324E-2</c:v>
                </c:pt>
                <c:pt idx="123">
                  <c:v>-0.1330631182071621</c:v>
                </c:pt>
                <c:pt idx="124">
                  <c:v>-9.2373320131015166E-2</c:v>
                </c:pt>
                <c:pt idx="125">
                  <c:v>-2.6160826038672164E-2</c:v>
                </c:pt>
                <c:pt idx="126">
                  <c:v>-5.6123324212286524E-2</c:v>
                </c:pt>
                <c:pt idx="127">
                  <c:v>-0.13390445735557951</c:v>
                </c:pt>
                <c:pt idx="128">
                  <c:v>-3.7229341768356038E-2</c:v>
                </c:pt>
                <c:pt idx="129">
                  <c:v>-8.3381608939051013E-2</c:v>
                </c:pt>
                <c:pt idx="130">
                  <c:v>-8.5417751154351906E-2</c:v>
                </c:pt>
                <c:pt idx="131">
                  <c:v>-1.2422519998557209E-2</c:v>
                </c:pt>
                <c:pt idx="132">
                  <c:v>-4.0585280115078212E-2</c:v>
                </c:pt>
                <c:pt idx="133">
                  <c:v>-0.13606508049383256</c:v>
                </c:pt>
                <c:pt idx="134">
                  <c:v>-7.39122582867697E-2</c:v>
                </c:pt>
                <c:pt idx="135">
                  <c:v>-4.5985113241823382E-2</c:v>
                </c:pt>
                <c:pt idx="136">
                  <c:v>-0.10886873166227384</c:v>
                </c:pt>
                <c:pt idx="137">
                  <c:v>-0.25191484859314983</c:v>
                </c:pt>
                <c:pt idx="138">
                  <c:v>-0.40724605247915918</c:v>
                </c:pt>
                <c:pt idx="139">
                  <c:v>-0.6061358035703156</c:v>
                </c:pt>
                <c:pt idx="140">
                  <c:v>-0.4566722661418135</c:v>
                </c:pt>
                <c:pt idx="141">
                  <c:v>-1.8955187035189076</c:v>
                </c:pt>
                <c:pt idx="142">
                  <c:v>-1.5590464668976944</c:v>
                </c:pt>
                <c:pt idx="143">
                  <c:v>-1.3077320386167886</c:v>
                </c:pt>
                <c:pt idx="144">
                  <c:v>-1.1070613431546372</c:v>
                </c:pt>
                <c:pt idx="145">
                  <c:v>-0.94000725849147115</c:v>
                </c:pt>
                <c:pt idx="146">
                  <c:v>-0.79690641485079772</c:v>
                </c:pt>
                <c:pt idx="147">
                  <c:v>-0.67174327189679173</c:v>
                </c:pt>
                <c:pt idx="148">
                  <c:v>-0.5605176367865673</c:v>
                </c:pt>
                <c:pt idx="149">
                  <c:v>-1.7211168860664336</c:v>
                </c:pt>
                <c:pt idx="150">
                  <c:v>-1.2803836391208112</c:v>
                </c:pt>
                <c:pt idx="151">
                  <c:v>-0.61738949673155341</c:v>
                </c:pt>
                <c:pt idx="152">
                  <c:v>-0.67564474491017257</c:v>
                </c:pt>
                <c:pt idx="153">
                  <c:v>-1.80115959373997</c:v>
                </c:pt>
                <c:pt idx="154">
                  <c:v>-1.2903339699739793</c:v>
                </c:pt>
                <c:pt idx="155">
                  <c:v>-0.95386173335276647</c:v>
                </c:pt>
                <c:pt idx="156">
                  <c:v>-0.70254730507186036</c:v>
                </c:pt>
                <c:pt idx="157">
                  <c:v>-0.50187660960970915</c:v>
                </c:pt>
                <c:pt idx="158">
                  <c:v>-1.4646873571187571</c:v>
                </c:pt>
                <c:pt idx="159">
                  <c:v>-1.0592222490105927</c:v>
                </c:pt>
                <c:pt idx="160">
                  <c:v>-0.57738416211785437</c:v>
                </c:pt>
                <c:pt idx="161">
                  <c:v>-1.3793322132335873E-2</c:v>
                </c:pt>
                <c:pt idx="162">
                  <c:v>-7.2710347887083943E-2</c:v>
                </c:pt>
                <c:pt idx="163">
                  <c:v>-0.32104776629558124</c:v>
                </c:pt>
                <c:pt idx="164">
                  <c:v>-0.30538164955118191</c:v>
                </c:pt>
                <c:pt idx="165">
                  <c:v>-0.14489135441446147</c:v>
                </c:pt>
                <c:pt idx="166">
                  <c:v>-0.10227884912041831</c:v>
                </c:pt>
                <c:pt idx="167">
                  <c:v>-0.13786979422312079</c:v>
                </c:pt>
              </c:numCache>
            </c:numRef>
          </c:yVal>
          <c:smooth val="0"/>
          <c:extLst>
            <c:ext xmlns:c16="http://schemas.microsoft.com/office/drawing/2014/chart" uri="{C3380CC4-5D6E-409C-BE32-E72D297353CC}">
              <c16:uniqueId val="{00000000-E006-4F85-B5BB-235877E4DA88}"/>
            </c:ext>
          </c:extLst>
        </c:ser>
        <c:dLbls>
          <c:showLegendKey val="0"/>
          <c:showVal val="0"/>
          <c:showCatName val="0"/>
          <c:showSerName val="0"/>
          <c:showPercent val="0"/>
          <c:showBubbleSize val="0"/>
        </c:dLbls>
        <c:axId val="41164160"/>
        <c:axId val="41194624"/>
      </c:scatterChart>
      <c:valAx>
        <c:axId val="41164160"/>
        <c:scaling>
          <c:orientation val="minMax"/>
        </c:scaling>
        <c:delete val="0"/>
        <c:axPos val="b"/>
        <c:numFmt formatCode="0.000" sourceLinked="1"/>
        <c:majorTickMark val="out"/>
        <c:minorTickMark val="none"/>
        <c:tickLblPos val="nextTo"/>
        <c:crossAx val="41194624"/>
        <c:crosses val="autoZero"/>
        <c:crossBetween val="midCat"/>
      </c:valAx>
      <c:valAx>
        <c:axId val="41194624"/>
        <c:scaling>
          <c:orientation val="minMax"/>
        </c:scaling>
        <c:delete val="0"/>
        <c:axPos val="l"/>
        <c:majorGridlines/>
        <c:numFmt formatCode="General" sourceLinked="1"/>
        <c:majorTickMark val="out"/>
        <c:minorTickMark val="none"/>
        <c:tickLblPos val="nextTo"/>
        <c:crossAx val="411641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ln(L/Linf*K) vs lnM</a:t>
            </a:r>
          </a:p>
        </c:rich>
      </c:tx>
      <c:overlay val="0"/>
    </c:title>
    <c:autoTitleDeleted val="0"/>
    <c:plotArea>
      <c:layout/>
      <c:scatterChart>
        <c:scatterStyle val="lineMarker"/>
        <c:varyColors val="0"/>
        <c:ser>
          <c:idx val="0"/>
          <c:order val="0"/>
          <c:spPr>
            <a:ln w="28575">
              <a:noFill/>
            </a:ln>
          </c:spPr>
          <c:xVal>
            <c:numRef>
              <c:f>'Table 1_afterGislason'!$O$5:$O$172</c:f>
              <c:numCache>
                <c:formatCode>0.000</c:formatCode>
                <c:ptCount val="168"/>
                <c:pt idx="0">
                  <c:v>0.74193734472937733</c:v>
                </c:pt>
                <c:pt idx="1">
                  <c:v>0.58778666490211906</c:v>
                </c:pt>
                <c:pt idx="2">
                  <c:v>-0.51082562376599072</c:v>
                </c:pt>
                <c:pt idx="3">
                  <c:v>-0.43078291609245423</c:v>
                </c:pt>
                <c:pt idx="4">
                  <c:v>0.47000362924573563</c:v>
                </c:pt>
                <c:pt idx="5">
                  <c:v>-0.22314355131420971</c:v>
                </c:pt>
                <c:pt idx="6">
                  <c:v>0.85015092936961001</c:v>
                </c:pt>
                <c:pt idx="7">
                  <c:v>0.3293037471426003</c:v>
                </c:pt>
                <c:pt idx="8">
                  <c:v>3.9220713153281329E-2</c:v>
                </c:pt>
                <c:pt idx="9">
                  <c:v>-0.35667494393873245</c:v>
                </c:pt>
                <c:pt idx="10">
                  <c:v>0.8586616190375187</c:v>
                </c:pt>
                <c:pt idx="11">
                  <c:v>0.95551144502743635</c:v>
                </c:pt>
                <c:pt idx="12">
                  <c:v>9.5310179804324935E-2</c:v>
                </c:pt>
                <c:pt idx="13">
                  <c:v>-0.9942522733438669</c:v>
                </c:pt>
                <c:pt idx="14">
                  <c:v>-0.15082288973458366</c:v>
                </c:pt>
                <c:pt idx="15">
                  <c:v>-0.56211891815354131</c:v>
                </c:pt>
                <c:pt idx="16">
                  <c:v>8.6177696241052412E-2</c:v>
                </c:pt>
                <c:pt idx="17">
                  <c:v>-0.9942522733438669</c:v>
                </c:pt>
                <c:pt idx="18">
                  <c:v>-0.59783700075562041</c:v>
                </c:pt>
                <c:pt idx="19">
                  <c:v>0.87546873735389985</c:v>
                </c:pt>
                <c:pt idx="20">
                  <c:v>-2.5257286443082556</c:v>
                </c:pt>
                <c:pt idx="21">
                  <c:v>-2.3025850929940455</c:v>
                </c:pt>
                <c:pt idx="22">
                  <c:v>-2.3025850929940455</c:v>
                </c:pt>
                <c:pt idx="23">
                  <c:v>-1.7719568419318752</c:v>
                </c:pt>
                <c:pt idx="24">
                  <c:v>-1.6094379124341003</c:v>
                </c:pt>
                <c:pt idx="25">
                  <c:v>-1.7719568419318752</c:v>
                </c:pt>
                <c:pt idx="26">
                  <c:v>-2.0402208285265546</c:v>
                </c:pt>
                <c:pt idx="27">
                  <c:v>-1.7147984280919266</c:v>
                </c:pt>
                <c:pt idx="28">
                  <c:v>-1.8325814637483102</c:v>
                </c:pt>
                <c:pt idx="29">
                  <c:v>1.5173226235262947</c:v>
                </c:pt>
                <c:pt idx="30">
                  <c:v>0.69813472207098426</c:v>
                </c:pt>
                <c:pt idx="31">
                  <c:v>-1.5606477482646683</c:v>
                </c:pt>
                <c:pt idx="32">
                  <c:v>-1.1394342831883648</c:v>
                </c:pt>
                <c:pt idx="33">
                  <c:v>-0.84397007029452897</c:v>
                </c:pt>
                <c:pt idx="34">
                  <c:v>-0.84397007029452897</c:v>
                </c:pt>
                <c:pt idx="35">
                  <c:v>-0.40047756659712525</c:v>
                </c:pt>
                <c:pt idx="36">
                  <c:v>-1.0050335853501451E-2</c:v>
                </c:pt>
                <c:pt idx="37">
                  <c:v>0.23111172096338664</c:v>
                </c:pt>
                <c:pt idx="38">
                  <c:v>-0.69314718055994529</c:v>
                </c:pt>
                <c:pt idx="39">
                  <c:v>0.22314355131420976</c:v>
                </c:pt>
                <c:pt idx="40">
                  <c:v>0.45742484703887548</c:v>
                </c:pt>
                <c:pt idx="41">
                  <c:v>-0.71334988787746478</c:v>
                </c:pt>
                <c:pt idx="42">
                  <c:v>0.28517894223366247</c:v>
                </c:pt>
                <c:pt idx="43">
                  <c:v>-0.84397007029452897</c:v>
                </c:pt>
                <c:pt idx="44">
                  <c:v>-0.16251892949777494</c:v>
                </c:pt>
                <c:pt idx="45">
                  <c:v>-7.2570692834835374E-2</c:v>
                </c:pt>
                <c:pt idx="46">
                  <c:v>0.34358970439007686</c:v>
                </c:pt>
                <c:pt idx="47">
                  <c:v>0.28517894223366247</c:v>
                </c:pt>
                <c:pt idx="48">
                  <c:v>0.75612197972133366</c:v>
                </c:pt>
                <c:pt idx="49">
                  <c:v>0.3293037471426003</c:v>
                </c:pt>
                <c:pt idx="50">
                  <c:v>-0.10536051565782628</c:v>
                </c:pt>
                <c:pt idx="51">
                  <c:v>-0.46203545959655867</c:v>
                </c:pt>
                <c:pt idx="52">
                  <c:v>-1.6094379124341003</c:v>
                </c:pt>
                <c:pt idx="53">
                  <c:v>-1.3862943611198906</c:v>
                </c:pt>
                <c:pt idx="54">
                  <c:v>-0.38566248081198462</c:v>
                </c:pt>
                <c:pt idx="55">
                  <c:v>-2.3025850929940455</c:v>
                </c:pt>
                <c:pt idx="56">
                  <c:v>-1.7147984280919266</c:v>
                </c:pt>
                <c:pt idx="57">
                  <c:v>-0.916290731874155</c:v>
                </c:pt>
                <c:pt idx="58">
                  <c:v>-1.2039728043259361</c:v>
                </c:pt>
                <c:pt idx="59">
                  <c:v>-1.1086626245216111</c:v>
                </c:pt>
                <c:pt idx="60">
                  <c:v>1.33500106673234</c:v>
                </c:pt>
                <c:pt idx="61">
                  <c:v>-0.59783700075562041</c:v>
                </c:pt>
                <c:pt idx="62">
                  <c:v>9.5310179804324935E-2</c:v>
                </c:pt>
                <c:pt idx="63">
                  <c:v>-1.6094379124341003</c:v>
                </c:pt>
                <c:pt idx="64">
                  <c:v>-1.9661128563728327</c:v>
                </c:pt>
                <c:pt idx="65">
                  <c:v>0.19885085874516517</c:v>
                </c:pt>
                <c:pt idx="66">
                  <c:v>-1.5141277326297755</c:v>
                </c:pt>
                <c:pt idx="67">
                  <c:v>-1.4696759700589417</c:v>
                </c:pt>
                <c:pt idx="68">
                  <c:v>-1.7147984280919266</c:v>
                </c:pt>
                <c:pt idx="69">
                  <c:v>-1.7147984280919266</c:v>
                </c:pt>
                <c:pt idx="70">
                  <c:v>-1.2039728043259361</c:v>
                </c:pt>
                <c:pt idx="71">
                  <c:v>-1.3862943611198906</c:v>
                </c:pt>
                <c:pt idx="72">
                  <c:v>-1.3093333199837622</c:v>
                </c:pt>
                <c:pt idx="73">
                  <c:v>-1.3470736479666092</c:v>
                </c:pt>
                <c:pt idx="74">
                  <c:v>-0.916290731874155</c:v>
                </c:pt>
                <c:pt idx="75">
                  <c:v>-2.0402208285265546</c:v>
                </c:pt>
                <c:pt idx="76">
                  <c:v>-0.67334455326376563</c:v>
                </c:pt>
                <c:pt idx="77">
                  <c:v>-0.916290731874155</c:v>
                </c:pt>
                <c:pt idx="78">
                  <c:v>-1.9661128563728327</c:v>
                </c:pt>
                <c:pt idx="79">
                  <c:v>-0.2876820724517809</c:v>
                </c:pt>
                <c:pt idx="80">
                  <c:v>-1.6094379124341003</c:v>
                </c:pt>
                <c:pt idx="81">
                  <c:v>-0.6348782724359695</c:v>
                </c:pt>
                <c:pt idx="82">
                  <c:v>-1.0216512475319814</c:v>
                </c:pt>
                <c:pt idx="83">
                  <c:v>2.3025850929940459</c:v>
                </c:pt>
                <c:pt idx="84">
                  <c:v>1.5040773967762742</c:v>
                </c:pt>
                <c:pt idx="85">
                  <c:v>0.47000362924573563</c:v>
                </c:pt>
                <c:pt idx="86">
                  <c:v>0.18232155679395459</c:v>
                </c:pt>
                <c:pt idx="87">
                  <c:v>0.69314718055994529</c:v>
                </c:pt>
                <c:pt idx="88">
                  <c:v>-1.7147984280919266</c:v>
                </c:pt>
                <c:pt idx="89">
                  <c:v>-0.82098055206983023</c:v>
                </c:pt>
                <c:pt idx="90">
                  <c:v>5.8268908123975824E-2</c:v>
                </c:pt>
                <c:pt idx="91">
                  <c:v>-0.56211891815354131</c:v>
                </c:pt>
                <c:pt idx="92">
                  <c:v>-1.3862943611198906</c:v>
                </c:pt>
                <c:pt idx="93">
                  <c:v>-1.3862943611198906</c:v>
                </c:pt>
                <c:pt idx="94">
                  <c:v>-1.4271163556401458</c:v>
                </c:pt>
                <c:pt idx="95">
                  <c:v>-1.6094379124341003</c:v>
                </c:pt>
                <c:pt idx="96">
                  <c:v>-1.8971199848858813</c:v>
                </c:pt>
                <c:pt idx="97">
                  <c:v>-1.7147984280919266</c:v>
                </c:pt>
                <c:pt idx="98">
                  <c:v>-2.2072749131897207</c:v>
                </c:pt>
                <c:pt idx="99">
                  <c:v>-2.0402208285265546</c:v>
                </c:pt>
                <c:pt idx="100">
                  <c:v>-1.8971199848858813</c:v>
                </c:pt>
                <c:pt idx="101">
                  <c:v>-1.8971199848858813</c:v>
                </c:pt>
                <c:pt idx="102">
                  <c:v>-1.8971199848858813</c:v>
                </c:pt>
                <c:pt idx="103">
                  <c:v>-1.0788096613719298</c:v>
                </c:pt>
                <c:pt idx="104">
                  <c:v>-0.84397007029452897</c:v>
                </c:pt>
                <c:pt idx="105">
                  <c:v>-0.23572233352106983</c:v>
                </c:pt>
                <c:pt idx="106">
                  <c:v>-0.1743533871447778</c:v>
                </c:pt>
                <c:pt idx="107">
                  <c:v>0.9242589015233319</c:v>
                </c:pt>
                <c:pt idx="108">
                  <c:v>0.5481214085096876</c:v>
                </c:pt>
                <c:pt idx="109">
                  <c:v>0.94778939893352609</c:v>
                </c:pt>
                <c:pt idx="110">
                  <c:v>-2.120263536200091</c:v>
                </c:pt>
                <c:pt idx="111">
                  <c:v>-1.6094379124341003</c:v>
                </c:pt>
                <c:pt idx="112">
                  <c:v>-1.9661128563728327</c:v>
                </c:pt>
                <c:pt idx="113">
                  <c:v>-2.5257286443082556</c:v>
                </c:pt>
                <c:pt idx="114">
                  <c:v>-0.69314718055994529</c:v>
                </c:pt>
                <c:pt idx="115">
                  <c:v>0.95935022133460202</c:v>
                </c:pt>
                <c:pt idx="116">
                  <c:v>1.3962446919730587</c:v>
                </c:pt>
                <c:pt idx="117">
                  <c:v>-1.0788096613719298</c:v>
                </c:pt>
                <c:pt idx="118">
                  <c:v>1.9768549529047348</c:v>
                </c:pt>
                <c:pt idx="119">
                  <c:v>-0.35667494393873245</c:v>
                </c:pt>
                <c:pt idx="120">
                  <c:v>-0.57981849525294205</c:v>
                </c:pt>
                <c:pt idx="121">
                  <c:v>-0.40047756659712525</c:v>
                </c:pt>
                <c:pt idx="122">
                  <c:v>-0.916290731874155</c:v>
                </c:pt>
                <c:pt idx="123">
                  <c:v>-2.0402208285265546</c:v>
                </c:pt>
                <c:pt idx="124">
                  <c:v>-0.84397007029452897</c:v>
                </c:pt>
                <c:pt idx="125">
                  <c:v>-3.2188758248682006</c:v>
                </c:pt>
                <c:pt idx="126">
                  <c:v>-3.2188758248682006</c:v>
                </c:pt>
                <c:pt idx="127">
                  <c:v>-2.6592600369327779</c:v>
                </c:pt>
                <c:pt idx="128">
                  <c:v>-1.8971199848858813</c:v>
                </c:pt>
                <c:pt idx="129">
                  <c:v>-1.8971199848858813</c:v>
                </c:pt>
                <c:pt idx="130">
                  <c:v>-0.82098055206983023</c:v>
                </c:pt>
                <c:pt idx="131">
                  <c:v>-2.6592600369327779</c:v>
                </c:pt>
                <c:pt idx="132">
                  <c:v>-3.2188758248682006</c:v>
                </c:pt>
                <c:pt idx="133">
                  <c:v>-2.2072749131897207</c:v>
                </c:pt>
                <c:pt idx="134">
                  <c:v>-2.3025850929940455</c:v>
                </c:pt>
                <c:pt idx="135">
                  <c:v>-2.120263536200091</c:v>
                </c:pt>
                <c:pt idx="136">
                  <c:v>-2.6592600369327779</c:v>
                </c:pt>
                <c:pt idx="137">
                  <c:v>-0.38566248081198462</c:v>
                </c:pt>
                <c:pt idx="138">
                  <c:v>-1.4271163556401458</c:v>
                </c:pt>
                <c:pt idx="139">
                  <c:v>0.53649337051456847</c:v>
                </c:pt>
                <c:pt idx="140">
                  <c:v>-1.6607312068216509</c:v>
                </c:pt>
                <c:pt idx="141">
                  <c:v>1.824549292051046</c:v>
                </c:pt>
                <c:pt idx="142">
                  <c:v>1.2809338454620642</c:v>
                </c:pt>
                <c:pt idx="143">
                  <c:v>0.33647223662121289</c:v>
                </c:pt>
                <c:pt idx="144">
                  <c:v>-0.38566248081198462</c:v>
                </c:pt>
                <c:pt idx="145">
                  <c:v>-0.82098055206983023</c:v>
                </c:pt>
                <c:pt idx="146">
                  <c:v>-0.37106368139083207</c:v>
                </c:pt>
                <c:pt idx="147">
                  <c:v>0.58778666490211906</c:v>
                </c:pt>
                <c:pt idx="148">
                  <c:v>0.74193734472937733</c:v>
                </c:pt>
                <c:pt idx="149">
                  <c:v>1.6524974018945473</c:v>
                </c:pt>
                <c:pt idx="150">
                  <c:v>-0.22314355131420971</c:v>
                </c:pt>
                <c:pt idx="151">
                  <c:v>0.27002713721306021</c:v>
                </c:pt>
                <c:pt idx="152">
                  <c:v>-1.4271163556401458</c:v>
                </c:pt>
                <c:pt idx="153">
                  <c:v>1.4350845252893227</c:v>
                </c:pt>
                <c:pt idx="154">
                  <c:v>-0.69314718055994529</c:v>
                </c:pt>
                <c:pt idx="155">
                  <c:v>-0.22314355131420971</c:v>
                </c:pt>
                <c:pt idx="156">
                  <c:v>-2.3025850929940455</c:v>
                </c:pt>
                <c:pt idx="157">
                  <c:v>-0.10536051565782628</c:v>
                </c:pt>
                <c:pt idx="158">
                  <c:v>0.75141608868392118</c:v>
                </c:pt>
                <c:pt idx="159">
                  <c:v>0.30010459245033816</c:v>
                </c:pt>
                <c:pt idx="160">
                  <c:v>-0.41551544396166579</c:v>
                </c:pt>
                <c:pt idx="161">
                  <c:v>-1.7147984280919266</c:v>
                </c:pt>
                <c:pt idx="162">
                  <c:v>-1.7147984280919266</c:v>
                </c:pt>
                <c:pt idx="163">
                  <c:v>0.47000362924573563</c:v>
                </c:pt>
                <c:pt idx="164">
                  <c:v>0.47000362924573563</c:v>
                </c:pt>
                <c:pt idx="165">
                  <c:v>0.39204208777602367</c:v>
                </c:pt>
                <c:pt idx="166">
                  <c:v>0.40546510810816438</c:v>
                </c:pt>
                <c:pt idx="167">
                  <c:v>0.88789125735245711</c:v>
                </c:pt>
              </c:numCache>
            </c:numRef>
          </c:xVal>
          <c:yVal>
            <c:numRef>
              <c:f>'Table 1_afterGislason'!$AC$5:$AC$172</c:f>
              <c:numCache>
                <c:formatCode>General</c:formatCode>
                <c:ptCount val="168"/>
                <c:pt idx="0">
                  <c:v>-1.8725592201432848</c:v>
                </c:pt>
                <c:pt idx="1">
                  <c:v>-1.4970749442470561</c:v>
                </c:pt>
                <c:pt idx="2">
                  <c:v>-1.3516579443885524</c:v>
                </c:pt>
                <c:pt idx="3">
                  <c:v>-1.2447947988461912</c:v>
                </c:pt>
                <c:pt idx="4">
                  <c:v>-1.1731028703900748</c:v>
                </c:pt>
                <c:pt idx="5">
                  <c:v>-1.1121083576872328</c:v>
                </c:pt>
                <c:pt idx="6">
                  <c:v>-0.95451194469435285</c:v>
                </c:pt>
                <c:pt idx="7">
                  <c:v>-0.54904683658618847</c:v>
                </c:pt>
                <c:pt idx="8">
                  <c:v>-0.39489615675893003</c:v>
                </c:pt>
                <c:pt idx="9">
                  <c:v>-0.32590328527197865</c:v>
                </c:pt>
                <c:pt idx="10">
                  <c:v>-2.1398336323941884</c:v>
                </c:pt>
                <c:pt idx="11">
                  <c:v>-1.0188773206492563</c:v>
                </c:pt>
                <c:pt idx="12">
                  <c:v>-1.4271163556401458</c:v>
                </c:pt>
                <c:pt idx="13">
                  <c:v>-1.1647520911726548</c:v>
                </c:pt>
                <c:pt idx="14">
                  <c:v>-1.0051219455807707</c:v>
                </c:pt>
                <c:pt idx="15">
                  <c:v>-2.7168133175103351</c:v>
                </c:pt>
                <c:pt idx="16">
                  <c:v>-1.1493648513909656</c:v>
                </c:pt>
                <c:pt idx="17">
                  <c:v>-1.2062253393792297</c:v>
                </c:pt>
                <c:pt idx="18">
                  <c:v>-0.59388759070136132</c:v>
                </c:pt>
                <c:pt idx="19">
                  <c:v>0.4481839691058101</c:v>
                </c:pt>
                <c:pt idx="20">
                  <c:v>-1.424325007002875</c:v>
                </c:pt>
                <c:pt idx="21">
                  <c:v>-1.7339136982491394</c:v>
                </c:pt>
                <c:pt idx="22">
                  <c:v>-1.9939824501447438</c:v>
                </c:pt>
                <c:pt idx="23">
                  <c:v>-1.7297240783086025</c:v>
                </c:pt>
                <c:pt idx="24">
                  <c:v>-1.0375969156874081</c:v>
                </c:pt>
                <c:pt idx="25">
                  <c:v>-1.1824287747612203</c:v>
                </c:pt>
                <c:pt idx="26">
                  <c:v>-1.1824287747612203</c:v>
                </c:pt>
                <c:pt idx="27">
                  <c:v>-1.1824287747612203</c:v>
                </c:pt>
                <c:pt idx="28">
                  <c:v>-1.3201124542385891</c:v>
                </c:pt>
                <c:pt idx="29">
                  <c:v>-2.9267394020670396</c:v>
                </c:pt>
                <c:pt idx="30">
                  <c:v>-2.4159137783010487</c:v>
                </c:pt>
                <c:pt idx="31">
                  <c:v>-1.009381154940167</c:v>
                </c:pt>
                <c:pt idx="32">
                  <c:v>-0.94789607128948628</c:v>
                </c:pt>
                <c:pt idx="33">
                  <c:v>-0.91185613480628924</c:v>
                </c:pt>
                <c:pt idx="34">
                  <c:v>-0.88997342355678166</c:v>
                </c:pt>
                <c:pt idx="35">
                  <c:v>-0.87707001872087398</c:v>
                </c:pt>
                <c:pt idx="36">
                  <c:v>-0.86433099294344395</c:v>
                </c:pt>
                <c:pt idx="37">
                  <c:v>-0.85592758214706455</c:v>
                </c:pt>
                <c:pt idx="38">
                  <c:v>-0.86012046040710055</c:v>
                </c:pt>
                <c:pt idx="39">
                  <c:v>-1.1610477596089022</c:v>
                </c:pt>
                <c:pt idx="40">
                  <c:v>-2.7254806442533339</c:v>
                </c:pt>
                <c:pt idx="41">
                  <c:v>-0.89735353085440406</c:v>
                </c:pt>
                <c:pt idx="42">
                  <c:v>-1.6541894801338477</c:v>
                </c:pt>
                <c:pt idx="43">
                  <c:v>-0.37778809102779987</c:v>
                </c:pt>
                <c:pt idx="44">
                  <c:v>-0.35998346639429318</c:v>
                </c:pt>
                <c:pt idx="45">
                  <c:v>-0.34828742663110196</c:v>
                </c:pt>
                <c:pt idx="46">
                  <c:v>-0.34828742663110196</c:v>
                </c:pt>
                <c:pt idx="47">
                  <c:v>-0.37778809102779987</c:v>
                </c:pt>
                <c:pt idx="48">
                  <c:v>-0.35998346639429318</c:v>
                </c:pt>
                <c:pt idx="49">
                  <c:v>-0.34828742663110196</c:v>
                </c:pt>
                <c:pt idx="50">
                  <c:v>-0.38983642954397446</c:v>
                </c:pt>
                <c:pt idx="51">
                  <c:v>-1.0656143709530974</c:v>
                </c:pt>
                <c:pt idx="52">
                  <c:v>-1.9508712404042157</c:v>
                </c:pt>
                <c:pt idx="53">
                  <c:v>-2.0108296951546287</c:v>
                </c:pt>
                <c:pt idx="54">
                  <c:v>-1.7225204741858369</c:v>
                </c:pt>
                <c:pt idx="55">
                  <c:v>-2.9531726591351948</c:v>
                </c:pt>
                <c:pt idx="56">
                  <c:v>-1.2512256891764815</c:v>
                </c:pt>
                <c:pt idx="57">
                  <c:v>-2.0020486749945161</c:v>
                </c:pt>
                <c:pt idx="58">
                  <c:v>-2.2066406541189405</c:v>
                </c:pt>
                <c:pt idx="59">
                  <c:v>-2.5130190567033059</c:v>
                </c:pt>
                <c:pt idx="60">
                  <c:v>-4.0073331852324712</c:v>
                </c:pt>
                <c:pt idx="61">
                  <c:v>-2.974741997662155</c:v>
                </c:pt>
                <c:pt idx="62">
                  <c:v>-3.8753888722483656</c:v>
                </c:pt>
                <c:pt idx="63">
                  <c:v>-3.4651390660168651</c:v>
                </c:pt>
                <c:pt idx="64">
                  <c:v>-2.5233044006967491</c:v>
                </c:pt>
                <c:pt idx="65">
                  <c:v>-0.90874352623877219</c:v>
                </c:pt>
                <c:pt idx="66">
                  <c:v>-2.8420659725204125</c:v>
                </c:pt>
                <c:pt idx="67">
                  <c:v>-3.2388017643292817</c:v>
                </c:pt>
                <c:pt idx="68">
                  <c:v>-2.7646205525906042</c:v>
                </c:pt>
                <c:pt idx="69">
                  <c:v>-2.3637270900052583</c:v>
                </c:pt>
                <c:pt idx="70">
                  <c:v>-2.4435214336251461</c:v>
                </c:pt>
                <c:pt idx="71">
                  <c:v>-2.4340482325545092</c:v>
                </c:pt>
                <c:pt idx="72">
                  <c:v>-2.4281483159693913</c:v>
                </c:pt>
                <c:pt idx="73">
                  <c:v>-2.0149030205422647</c:v>
                </c:pt>
                <c:pt idx="74">
                  <c:v>-5.2078033590072046</c:v>
                </c:pt>
                <c:pt idx="75">
                  <c:v>-4.4247998493253986</c:v>
                </c:pt>
                <c:pt idx="76">
                  <c:v>-3.8674186991913921</c:v>
                </c:pt>
                <c:pt idx="77">
                  <c:v>-3.552020271396739</c:v>
                </c:pt>
                <c:pt idx="78">
                  <c:v>-2.8824035882469881</c:v>
                </c:pt>
                <c:pt idx="79">
                  <c:v>-2.4983296701201412</c:v>
                </c:pt>
                <c:pt idx="80">
                  <c:v>-2.367123614131617</c:v>
                </c:pt>
                <c:pt idx="81">
                  <c:v>-0.74976078370812882</c:v>
                </c:pt>
                <c:pt idx="82">
                  <c:v>-0.69128844396531997</c:v>
                </c:pt>
                <c:pt idx="83">
                  <c:v>-0.69468445987883154</c:v>
                </c:pt>
                <c:pt idx="84">
                  <c:v>-0.35821222325761859</c:v>
                </c:pt>
                <c:pt idx="85">
                  <c:v>-0.10689779497671251</c:v>
                </c:pt>
                <c:pt idx="86">
                  <c:v>9.3772900485438571E-2</c:v>
                </c:pt>
                <c:pt idx="87">
                  <c:v>0.2608269851486047</c:v>
                </c:pt>
                <c:pt idx="88">
                  <c:v>-2.5133061243096981</c:v>
                </c:pt>
                <c:pt idx="89">
                  <c:v>-0.76308657365092758</c:v>
                </c:pt>
                <c:pt idx="90">
                  <c:v>-0.87407987176589952</c:v>
                </c:pt>
                <c:pt idx="91">
                  <c:v>-1.0322665462475349</c:v>
                </c:pt>
                <c:pt idx="92">
                  <c:v>-2.6211066138289065</c:v>
                </c:pt>
                <c:pt idx="93">
                  <c:v>-2.6124773127714827</c:v>
                </c:pt>
                <c:pt idx="94">
                  <c:v>-1.1919716167162462</c:v>
                </c:pt>
                <c:pt idx="95">
                  <c:v>-0.88522867099830371</c:v>
                </c:pt>
                <c:pt idx="96">
                  <c:v>-1.091152998985133</c:v>
                </c:pt>
                <c:pt idx="97">
                  <c:v>-2.0485276889585853</c:v>
                </c:pt>
                <c:pt idx="98">
                  <c:v>-1.6960401360731936</c:v>
                </c:pt>
                <c:pt idx="99">
                  <c:v>-1.4463593867922051</c:v>
                </c:pt>
                <c:pt idx="100">
                  <c:v>-1.2464064027405326</c:v>
                </c:pt>
                <c:pt idx="101">
                  <c:v>-1.1085056263267681</c:v>
                </c:pt>
                <c:pt idx="102">
                  <c:v>-2.3109533426645621</c:v>
                </c:pt>
                <c:pt idx="103">
                  <c:v>-0.24324214077021591</c:v>
                </c:pt>
                <c:pt idx="104">
                  <c:v>-1.9837246225116134</c:v>
                </c:pt>
                <c:pt idx="105">
                  <c:v>-1.3103532078845079</c:v>
                </c:pt>
                <c:pt idx="106">
                  <c:v>-1.6412852641301052</c:v>
                </c:pt>
                <c:pt idx="107">
                  <c:v>-0.6451379613735847</c:v>
                </c:pt>
                <c:pt idx="108">
                  <c:v>-1.3514789414345258</c:v>
                </c:pt>
                <c:pt idx="109">
                  <c:v>-4.9890896520333898</c:v>
                </c:pt>
                <c:pt idx="110">
                  <c:v>-2.6734147044394536</c:v>
                </c:pt>
                <c:pt idx="111">
                  <c:v>-1.5838973031848993</c:v>
                </c:pt>
                <c:pt idx="112">
                  <c:v>-2.2633643798407643</c:v>
                </c:pt>
                <c:pt idx="113">
                  <c:v>-3.0729219122451208</c:v>
                </c:pt>
                <c:pt idx="114">
                  <c:v>-1.5993967509346099</c:v>
                </c:pt>
                <c:pt idx="115">
                  <c:v>-0.79850769621777162</c:v>
                </c:pt>
                <c:pt idx="116">
                  <c:v>-0.35667494393873228</c:v>
                </c:pt>
                <c:pt idx="117">
                  <c:v>-1.7408302668098736</c:v>
                </c:pt>
                <c:pt idx="118">
                  <c:v>1.0460254525682684</c:v>
                </c:pt>
                <c:pt idx="119">
                  <c:v>0.2095547072523134</c:v>
                </c:pt>
                <c:pt idx="120">
                  <c:v>-0.124362006754426</c:v>
                </c:pt>
                <c:pt idx="121">
                  <c:v>-0.9908633232807641</c:v>
                </c:pt>
                <c:pt idx="122">
                  <c:v>-0.88396892563299989</c:v>
                </c:pt>
                <c:pt idx="123">
                  <c:v>-1.0493538500813171</c:v>
                </c:pt>
                <c:pt idx="124">
                  <c:v>-0.44904826406974757</c:v>
                </c:pt>
                <c:pt idx="125">
                  <c:v>-2.0663816545652267</c:v>
                </c:pt>
                <c:pt idx="126">
                  <c:v>-2.4640689328641585</c:v>
                </c:pt>
                <c:pt idx="127">
                  <c:v>-2.5418500660074512</c:v>
                </c:pt>
                <c:pt idx="128">
                  <c:v>-2.2445042549580769</c:v>
                </c:pt>
                <c:pt idx="129">
                  <c:v>-2.6091102532473065</c:v>
                </c:pt>
                <c:pt idx="130">
                  <c:v>-0.70160389057816885</c:v>
                </c:pt>
                <c:pt idx="131">
                  <c:v>-1.6731537268202081</c:v>
                </c:pt>
                <c:pt idx="132">
                  <c:v>-2.0066981364879108</c:v>
                </c:pt>
                <c:pt idx="133">
                  <c:v>-2.4386501734878783</c:v>
                </c:pt>
                <c:pt idx="134">
                  <c:v>-1.8458691002186449</c:v>
                </c:pt>
                <c:pt idx="135">
                  <c:v>-2.086205941768378</c:v>
                </c:pt>
                <c:pt idx="136">
                  <c:v>-2.4114538246563195</c:v>
                </c:pt>
                <c:pt idx="137">
                  <c:v>-1.4558876529190858</c:v>
                </c:pt>
                <c:pt idx="138">
                  <c:v>-0.91807167624514985</c:v>
                </c:pt>
                <c:pt idx="139">
                  <c:v>-1.6559579280689933</c:v>
                </c:pt>
                <c:pt idx="140">
                  <c:v>-2.017320014406482</c:v>
                </c:pt>
                <c:pt idx="141">
                  <c:v>-3.281813064638798</c:v>
                </c:pt>
                <c:pt idx="142">
                  <c:v>-2.945340828017585</c:v>
                </c:pt>
                <c:pt idx="143">
                  <c:v>-2.6940263997366793</c:v>
                </c:pt>
                <c:pt idx="144">
                  <c:v>-2.4933557042745278</c:v>
                </c:pt>
                <c:pt idx="145">
                  <c:v>-2.3263016196113617</c:v>
                </c:pt>
                <c:pt idx="146">
                  <c:v>-2.1832007759706884</c:v>
                </c:pt>
                <c:pt idx="147">
                  <c:v>-2.0580376330166823</c:v>
                </c:pt>
                <c:pt idx="148">
                  <c:v>-1.946811997906458</c:v>
                </c:pt>
                <c:pt idx="149">
                  <c:v>-3.1074112471863242</c:v>
                </c:pt>
                <c:pt idx="150">
                  <c:v>-2.6666780002407018</c:v>
                </c:pt>
                <c:pt idx="151">
                  <c:v>-2.0036838578514442</c:v>
                </c:pt>
                <c:pt idx="152">
                  <c:v>-2.6417576012830053</c:v>
                </c:pt>
                <c:pt idx="153">
                  <c:v>-3.1874539548598606</c:v>
                </c:pt>
                <c:pt idx="154">
                  <c:v>-2.6766283310938701</c:v>
                </c:pt>
                <c:pt idx="155">
                  <c:v>-2.3401560944726572</c:v>
                </c:pt>
                <c:pt idx="156">
                  <c:v>-2.088841666191751</c:v>
                </c:pt>
                <c:pt idx="157">
                  <c:v>-1.8881709707295997</c:v>
                </c:pt>
                <c:pt idx="158">
                  <c:v>-2.8509817182386477</c:v>
                </c:pt>
                <c:pt idx="159">
                  <c:v>-2.4455166101304835</c:v>
                </c:pt>
                <c:pt idx="160">
                  <c:v>-1.9636785232377449</c:v>
                </c:pt>
                <c:pt idx="161">
                  <c:v>-1.4000876832522264</c:v>
                </c:pt>
                <c:pt idx="162">
                  <c:v>-1.5423863179460255</c:v>
                </c:pt>
                <c:pt idx="163">
                  <c:v>-0.84868050837795317</c:v>
                </c:pt>
                <c:pt idx="164">
                  <c:v>-1.1263622016210122</c:v>
                </c:pt>
                <c:pt idx="165">
                  <c:v>-0.94339905063223306</c:v>
                </c:pt>
                <c:pt idx="166">
                  <c:v>-0.7371571215563878</c:v>
                </c:pt>
                <c:pt idx="167">
                  <c:v>-0.63216611603790107</c:v>
                </c:pt>
              </c:numCache>
            </c:numRef>
          </c:yVal>
          <c:smooth val="0"/>
          <c:extLst>
            <c:ext xmlns:c16="http://schemas.microsoft.com/office/drawing/2014/chart" uri="{C3380CC4-5D6E-409C-BE32-E72D297353CC}">
              <c16:uniqueId val="{00000000-20FC-4730-BCBC-7D22991AC708}"/>
            </c:ext>
          </c:extLst>
        </c:ser>
        <c:dLbls>
          <c:showLegendKey val="0"/>
          <c:showVal val="0"/>
          <c:showCatName val="0"/>
          <c:showSerName val="0"/>
          <c:showPercent val="0"/>
          <c:showBubbleSize val="0"/>
        </c:dLbls>
        <c:axId val="41212544"/>
        <c:axId val="109969792"/>
      </c:scatterChart>
      <c:valAx>
        <c:axId val="41212544"/>
        <c:scaling>
          <c:orientation val="minMax"/>
        </c:scaling>
        <c:delete val="0"/>
        <c:axPos val="b"/>
        <c:numFmt formatCode="0.000" sourceLinked="1"/>
        <c:majorTickMark val="out"/>
        <c:minorTickMark val="none"/>
        <c:tickLblPos val="nextTo"/>
        <c:crossAx val="109969792"/>
        <c:crosses val="autoZero"/>
        <c:crossBetween val="midCat"/>
      </c:valAx>
      <c:valAx>
        <c:axId val="109969792"/>
        <c:scaling>
          <c:orientation val="minMax"/>
        </c:scaling>
        <c:delete val="0"/>
        <c:axPos val="l"/>
        <c:majorGridlines/>
        <c:numFmt formatCode="General" sourceLinked="1"/>
        <c:majorTickMark val="out"/>
        <c:minorTickMark val="none"/>
        <c:tickLblPos val="nextTo"/>
        <c:crossAx val="412125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30</xdr:col>
      <xdr:colOff>350520</xdr:colOff>
      <xdr:row>24</xdr:row>
      <xdr:rowOff>80010</xdr:rowOff>
    </xdr:from>
    <xdr:to>
      <xdr:col>38</xdr:col>
      <xdr:colOff>45720</xdr:colOff>
      <xdr:row>44</xdr:row>
      <xdr:rowOff>64770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137160</xdr:colOff>
      <xdr:row>142</xdr:row>
      <xdr:rowOff>19050</xdr:rowOff>
    </xdr:from>
    <xdr:to>
      <xdr:col>21</xdr:col>
      <xdr:colOff>441960</xdr:colOff>
      <xdr:row>161</xdr:row>
      <xdr:rowOff>19050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670560</xdr:colOff>
      <xdr:row>60</xdr:row>
      <xdr:rowOff>11430</xdr:rowOff>
    </xdr:from>
    <xdr:to>
      <xdr:col>24</xdr:col>
      <xdr:colOff>76200</xdr:colOff>
      <xdr:row>76</xdr:row>
      <xdr:rowOff>11430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94"/>
  <sheetViews>
    <sheetView tabSelected="1" workbookViewId="0">
      <selection activeCell="H24" sqref="H24"/>
    </sheetView>
  </sheetViews>
  <sheetFormatPr defaultRowHeight="12.6" x14ac:dyDescent="0.45"/>
  <cols>
    <col min="1" max="1" width="26.64453125" customWidth="1"/>
    <col min="2" max="2" width="5.76171875" customWidth="1"/>
    <col min="3" max="3" width="8.52734375" customWidth="1"/>
    <col min="4" max="4" width="4.64453125" customWidth="1"/>
    <col min="5" max="5" width="25.52734375" customWidth="1"/>
    <col min="6" max="6" width="4.64453125" customWidth="1"/>
    <col min="7" max="10" width="6.87890625" customWidth="1"/>
    <col min="11" max="11" width="24.41015625" customWidth="1"/>
    <col min="12" max="13" width="1.1171875" customWidth="1"/>
    <col min="14" max="14" width="2.234375" customWidth="1"/>
  </cols>
  <sheetData>
    <row r="1" spans="1:30" ht="21" customHeight="1" x14ac:dyDescent="0.45">
      <c r="A1" s="1" t="s">
        <v>0</v>
      </c>
    </row>
    <row r="2" spans="1:30" ht="21" customHeight="1" x14ac:dyDescent="0.45">
      <c r="A2" t="s">
        <v>1</v>
      </c>
    </row>
    <row r="3" spans="1:30" ht="21" customHeight="1" x14ac:dyDescent="0.45">
      <c r="A3" s="2" t="s">
        <v>2</v>
      </c>
      <c r="O3" t="s">
        <v>310</v>
      </c>
      <c r="P3" t="s">
        <v>332</v>
      </c>
      <c r="Q3" t="s">
        <v>332</v>
      </c>
      <c r="T3" t="s">
        <v>311</v>
      </c>
      <c r="U3" t="s">
        <v>312</v>
      </c>
    </row>
    <row r="4" spans="1:30" ht="12" customHeight="1" x14ac:dyDescent="0.45">
      <c r="A4" s="3" t="s">
        <v>3</v>
      </c>
      <c r="B4" s="4" t="s">
        <v>4</v>
      </c>
      <c r="C4" s="4" t="s">
        <v>333</v>
      </c>
      <c r="D4" s="3" t="s">
        <v>5</v>
      </c>
      <c r="E4" s="5" t="s">
        <v>6</v>
      </c>
      <c r="F4" s="3" t="s">
        <v>7</v>
      </c>
      <c r="G4" s="6" t="s">
        <v>8</v>
      </c>
      <c r="H4" s="7" t="s">
        <v>9</v>
      </c>
      <c r="I4" s="7"/>
      <c r="J4" s="6" t="s">
        <v>10</v>
      </c>
      <c r="K4" s="33" t="s">
        <v>11</v>
      </c>
      <c r="L4" s="34"/>
      <c r="M4" s="35"/>
      <c r="U4" t="s">
        <v>313</v>
      </c>
      <c r="V4" t="s">
        <v>314</v>
      </c>
      <c r="W4" t="s">
        <v>315</v>
      </c>
      <c r="X4" t="s">
        <v>316</v>
      </c>
      <c r="Y4" t="s">
        <v>322</v>
      </c>
      <c r="Z4" t="s">
        <v>323</v>
      </c>
      <c r="AA4" t="s">
        <v>317</v>
      </c>
      <c r="AB4" t="s">
        <v>320</v>
      </c>
      <c r="AC4" t="s">
        <v>321</v>
      </c>
    </row>
    <row r="5" spans="1:30" ht="12" customHeight="1" x14ac:dyDescent="0.45">
      <c r="A5" s="8" t="s">
        <v>12</v>
      </c>
      <c r="B5" s="9">
        <v>2.1</v>
      </c>
      <c r="C5" s="51">
        <f t="shared" ref="C5:C36" si="0">1-EXP(-B5)</f>
        <v>0.87754357174701814</v>
      </c>
      <c r="D5" s="8" t="s">
        <v>13</v>
      </c>
      <c r="E5" s="8" t="s">
        <v>14</v>
      </c>
      <c r="F5" s="10">
        <v>7</v>
      </c>
      <c r="G5" s="11">
        <v>7.9</v>
      </c>
      <c r="H5" s="11">
        <v>18.5</v>
      </c>
      <c r="I5" s="9">
        <f t="shared" ref="I5:I36" si="1">G5/H5</f>
        <v>0.42702702702702705</v>
      </c>
      <c r="J5" s="9">
        <v>0.36</v>
      </c>
      <c r="K5" s="36" t="s">
        <v>15</v>
      </c>
      <c r="L5" s="37"/>
      <c r="M5" s="38"/>
      <c r="O5" s="28">
        <f t="shared" ref="O5:O36" si="2">LN(B5)</f>
        <v>0.74193734472937733</v>
      </c>
      <c r="P5" s="28">
        <v>0.3</v>
      </c>
      <c r="Q5" s="28">
        <v>0.6</v>
      </c>
      <c r="R5" s="28">
        <f>LN(P5+B5)</f>
        <v>0.87546873735389985</v>
      </c>
      <c r="S5" s="28">
        <f>LN(P5)</f>
        <v>-1.2039728043259361</v>
      </c>
      <c r="T5" s="28">
        <f t="shared" ref="T5:T36" si="3">LN(J5*(G5/H5)^-1.5)</f>
        <v>0.25471071138497342</v>
      </c>
      <c r="U5" s="28">
        <f t="shared" ref="U5:U36" si="4">EXP(-B5)</f>
        <v>0.12245642825298191</v>
      </c>
      <c r="V5" s="28">
        <f t="shared" ref="V5:V36" si="5">1-U5</f>
        <v>0.87754357174701814</v>
      </c>
      <c r="W5">
        <f t="shared" ref="W5:W36" si="6">LN(J5)</f>
        <v>-1.0216512475319814</v>
      </c>
      <c r="X5">
        <f t="shared" ref="X5:X36" si="7">G5/H5</f>
        <v>0.42702702702702705</v>
      </c>
      <c r="Y5">
        <f t="shared" ref="Y5:Y36" si="8">H5/G5</f>
        <v>2.3417721518987342</v>
      </c>
      <c r="Z5">
        <f t="shared" ref="Z5:Z36" si="9">Y5*J5</f>
        <v>0.84303797468354424</v>
      </c>
      <c r="AA5">
        <f t="shared" ref="AA5:AA36" si="10">LN(X5)</f>
        <v>-0.85090797261130324</v>
      </c>
      <c r="AB5">
        <f t="shared" ref="AB5:AB36" si="11">X5*J5</f>
        <v>0.15372972972972973</v>
      </c>
      <c r="AC5">
        <f t="shared" ref="AC5:AC36" si="12">LN(AB5)</f>
        <v>-1.8725592201432848</v>
      </c>
      <c r="AD5">
        <f t="shared" ref="AD5:AD36" si="13">LN(H5/G5)</f>
        <v>0.85090797261130335</v>
      </c>
    </row>
    <row r="6" spans="1:30" ht="12" customHeight="1" x14ac:dyDescent="0.45">
      <c r="A6" s="8" t="s">
        <v>12</v>
      </c>
      <c r="B6" s="9">
        <v>1.8</v>
      </c>
      <c r="C6" s="51">
        <f t="shared" si="0"/>
        <v>0.83470111177841344</v>
      </c>
      <c r="D6" s="8" t="s">
        <v>13</v>
      </c>
      <c r="E6" s="8" t="s">
        <v>14</v>
      </c>
      <c r="F6" s="10">
        <v>7</v>
      </c>
      <c r="G6" s="11">
        <v>11.5</v>
      </c>
      <c r="H6" s="11">
        <v>18.5</v>
      </c>
      <c r="I6" s="9">
        <f t="shared" si="1"/>
        <v>0.6216216216216216</v>
      </c>
      <c r="J6" s="9">
        <v>0.36</v>
      </c>
      <c r="K6" s="36" t="s">
        <v>15</v>
      </c>
      <c r="L6" s="37"/>
      <c r="M6" s="38"/>
      <c r="O6" s="28">
        <f t="shared" si="2"/>
        <v>0.58778666490211906</v>
      </c>
      <c r="P6" s="28"/>
      <c r="Q6" s="28"/>
      <c r="R6" s="28"/>
      <c r="S6" s="28"/>
      <c r="T6" s="28">
        <f t="shared" si="3"/>
        <v>-0.3085157024593691</v>
      </c>
      <c r="U6" s="28">
        <f t="shared" si="4"/>
        <v>0.16529888822158653</v>
      </c>
      <c r="V6" s="28">
        <f t="shared" si="5"/>
        <v>0.83470111177841344</v>
      </c>
      <c r="W6">
        <f t="shared" si="6"/>
        <v>-1.0216512475319814</v>
      </c>
      <c r="X6">
        <f t="shared" si="7"/>
        <v>0.6216216216216216</v>
      </c>
      <c r="Y6">
        <f t="shared" si="8"/>
        <v>1.6086956521739131</v>
      </c>
      <c r="Z6">
        <f t="shared" si="9"/>
        <v>0.57913043478260873</v>
      </c>
      <c r="AA6">
        <f t="shared" si="10"/>
        <v>-0.47542369671507478</v>
      </c>
      <c r="AB6">
        <f t="shared" si="11"/>
        <v>0.22378378378378377</v>
      </c>
      <c r="AC6">
        <f t="shared" si="12"/>
        <v>-1.4970749442470561</v>
      </c>
      <c r="AD6">
        <f t="shared" si="13"/>
        <v>0.47542369671507478</v>
      </c>
    </row>
    <row r="7" spans="1:30" ht="12" customHeight="1" x14ac:dyDescent="0.45">
      <c r="A7" s="8" t="s">
        <v>12</v>
      </c>
      <c r="B7" s="9">
        <v>0.6</v>
      </c>
      <c r="C7" s="51">
        <f t="shared" si="0"/>
        <v>0.45118836390597361</v>
      </c>
      <c r="D7" s="8" t="s">
        <v>13</v>
      </c>
      <c r="E7" s="8" t="s">
        <v>14</v>
      </c>
      <c r="F7" s="10">
        <v>7</v>
      </c>
      <c r="G7" s="11">
        <v>13.3</v>
      </c>
      <c r="H7" s="11">
        <v>18.5</v>
      </c>
      <c r="I7" s="9">
        <f t="shared" si="1"/>
        <v>0.7189189189189189</v>
      </c>
      <c r="J7" s="9">
        <v>0.36</v>
      </c>
      <c r="K7" s="36" t="s">
        <v>15</v>
      </c>
      <c r="L7" s="37"/>
      <c r="M7" s="38"/>
      <c r="O7" s="28">
        <f t="shared" si="2"/>
        <v>-0.51082562376599072</v>
      </c>
      <c r="P7" s="28"/>
      <c r="Q7" s="28"/>
      <c r="R7" s="28"/>
      <c r="S7" s="28"/>
      <c r="T7" s="28">
        <f t="shared" si="3"/>
        <v>-0.52664120224712474</v>
      </c>
      <c r="U7" s="28">
        <f t="shared" si="4"/>
        <v>0.54881163609402639</v>
      </c>
      <c r="V7" s="28">
        <f t="shared" si="5"/>
        <v>0.45118836390597361</v>
      </c>
      <c r="W7">
        <f t="shared" si="6"/>
        <v>-1.0216512475319814</v>
      </c>
      <c r="X7">
        <f t="shared" si="7"/>
        <v>0.7189189189189189</v>
      </c>
      <c r="Y7">
        <f t="shared" si="8"/>
        <v>1.3909774436090225</v>
      </c>
      <c r="Z7">
        <f t="shared" si="9"/>
        <v>0.50075187969924806</v>
      </c>
      <c r="AA7">
        <f t="shared" si="10"/>
        <v>-0.33000669685657108</v>
      </c>
      <c r="AB7">
        <f t="shared" si="11"/>
        <v>0.25881081081081081</v>
      </c>
      <c r="AC7">
        <f t="shared" si="12"/>
        <v>-1.3516579443885524</v>
      </c>
      <c r="AD7">
        <f t="shared" si="13"/>
        <v>0.33000669685657102</v>
      </c>
    </row>
    <row r="8" spans="1:30" ht="12" customHeight="1" x14ac:dyDescent="0.45">
      <c r="A8" s="8" t="s">
        <v>12</v>
      </c>
      <c r="B8" s="9">
        <v>0.65</v>
      </c>
      <c r="C8" s="51">
        <f t="shared" si="0"/>
        <v>0.47795422323898396</v>
      </c>
      <c r="D8" s="8" t="s">
        <v>13</v>
      </c>
      <c r="E8" s="8" t="s">
        <v>14</v>
      </c>
      <c r="F8" s="10">
        <v>7</v>
      </c>
      <c r="G8" s="11">
        <v>14.8</v>
      </c>
      <c r="H8" s="11">
        <v>18.5</v>
      </c>
      <c r="I8" s="9">
        <f t="shared" si="1"/>
        <v>0.8</v>
      </c>
      <c r="J8" s="9">
        <v>0.36</v>
      </c>
      <c r="K8" s="36" t="s">
        <v>15</v>
      </c>
      <c r="L8" s="37"/>
      <c r="M8" s="38"/>
      <c r="O8" s="28">
        <f t="shared" si="2"/>
        <v>-0.43078291609245423</v>
      </c>
      <c r="P8" s="28"/>
      <c r="Q8" s="28"/>
      <c r="R8" s="28"/>
      <c r="S8" s="28"/>
      <c r="T8" s="28">
        <f t="shared" si="3"/>
        <v>-0.68693592056066677</v>
      </c>
      <c r="U8" s="28">
        <f t="shared" si="4"/>
        <v>0.52204577676101604</v>
      </c>
      <c r="V8" s="28">
        <f t="shared" si="5"/>
        <v>0.47795422323898396</v>
      </c>
      <c r="W8">
        <f t="shared" si="6"/>
        <v>-1.0216512475319814</v>
      </c>
      <c r="X8">
        <f t="shared" si="7"/>
        <v>0.8</v>
      </c>
      <c r="Y8">
        <f t="shared" si="8"/>
        <v>1.25</v>
      </c>
      <c r="Z8">
        <f t="shared" si="9"/>
        <v>0.44999999999999996</v>
      </c>
      <c r="AA8">
        <f t="shared" si="10"/>
        <v>-0.22314355131420971</v>
      </c>
      <c r="AB8">
        <f t="shared" si="11"/>
        <v>0.28799999999999998</v>
      </c>
      <c r="AC8">
        <f t="shared" si="12"/>
        <v>-1.2447947988461912</v>
      </c>
      <c r="AD8">
        <f t="shared" si="13"/>
        <v>0.22314355131420976</v>
      </c>
    </row>
    <row r="9" spans="1:30" ht="12" customHeight="1" x14ac:dyDescent="0.45">
      <c r="A9" s="8" t="s">
        <v>12</v>
      </c>
      <c r="B9" s="9">
        <v>1.6</v>
      </c>
      <c r="C9" s="51">
        <f t="shared" si="0"/>
        <v>0.79810348200534464</v>
      </c>
      <c r="D9" s="8" t="s">
        <v>13</v>
      </c>
      <c r="E9" s="8" t="s">
        <v>14</v>
      </c>
      <c r="F9" s="10">
        <v>7</v>
      </c>
      <c r="G9" s="11">
        <v>15.9</v>
      </c>
      <c r="H9" s="11">
        <v>18.5</v>
      </c>
      <c r="I9" s="9">
        <f t="shared" si="1"/>
        <v>0.85945945945945945</v>
      </c>
      <c r="J9" s="9">
        <v>0.36</v>
      </c>
      <c r="K9" s="36" t="s">
        <v>15</v>
      </c>
      <c r="L9" s="37"/>
      <c r="M9" s="38"/>
      <c r="O9" s="28">
        <f t="shared" si="2"/>
        <v>0.47000362924573563</v>
      </c>
      <c r="P9" s="28"/>
      <c r="Q9" s="28"/>
      <c r="R9" s="28"/>
      <c r="S9" s="28"/>
      <c r="T9" s="28">
        <f t="shared" si="3"/>
        <v>-0.79447381324484156</v>
      </c>
      <c r="U9" s="28">
        <f t="shared" si="4"/>
        <v>0.20189651799465538</v>
      </c>
      <c r="V9" s="28">
        <f t="shared" si="5"/>
        <v>0.79810348200534464</v>
      </c>
      <c r="W9">
        <f t="shared" si="6"/>
        <v>-1.0216512475319814</v>
      </c>
      <c r="X9">
        <f t="shared" si="7"/>
        <v>0.85945945945945945</v>
      </c>
      <c r="Y9">
        <f t="shared" si="8"/>
        <v>1.1635220125786163</v>
      </c>
      <c r="Z9">
        <f t="shared" si="9"/>
        <v>0.41886792452830185</v>
      </c>
      <c r="AA9">
        <f t="shared" si="10"/>
        <v>-0.1514516228580933</v>
      </c>
      <c r="AB9">
        <f t="shared" si="11"/>
        <v>0.3094054054054054</v>
      </c>
      <c r="AC9">
        <f t="shared" si="12"/>
        <v>-1.1731028703900748</v>
      </c>
      <c r="AD9">
        <f t="shared" si="13"/>
        <v>0.15145162285809327</v>
      </c>
    </row>
    <row r="10" spans="1:30" ht="12" customHeight="1" x14ac:dyDescent="0.45">
      <c r="A10" s="12" t="s">
        <v>12</v>
      </c>
      <c r="B10" s="13">
        <v>0.8</v>
      </c>
      <c r="C10" s="51">
        <f t="shared" si="0"/>
        <v>0.55067103588277844</v>
      </c>
      <c r="D10" s="12" t="s">
        <v>13</v>
      </c>
      <c r="E10" s="12" t="s">
        <v>14</v>
      </c>
      <c r="F10" s="14">
        <v>7</v>
      </c>
      <c r="G10" s="15">
        <v>16.899999999999999</v>
      </c>
      <c r="H10" s="15">
        <v>18.5</v>
      </c>
      <c r="I10" s="9">
        <f t="shared" si="1"/>
        <v>0.9135135135135134</v>
      </c>
      <c r="J10" s="13">
        <v>0.36</v>
      </c>
      <c r="K10" s="39" t="s">
        <v>15</v>
      </c>
      <c r="L10" s="40"/>
      <c r="M10" s="41"/>
      <c r="O10" s="28">
        <f t="shared" si="2"/>
        <v>-0.22314355131420971</v>
      </c>
      <c r="P10" s="28"/>
      <c r="Q10" s="28"/>
      <c r="R10" s="28"/>
      <c r="S10" s="28"/>
      <c r="T10" s="28">
        <f t="shared" si="3"/>
        <v>-0.88596558229910427</v>
      </c>
      <c r="U10" s="28">
        <f t="shared" si="4"/>
        <v>0.44932896411722156</v>
      </c>
      <c r="V10" s="28">
        <f t="shared" si="5"/>
        <v>0.55067103588277844</v>
      </c>
      <c r="W10">
        <f t="shared" si="6"/>
        <v>-1.0216512475319814</v>
      </c>
      <c r="X10">
        <f t="shared" si="7"/>
        <v>0.9135135135135134</v>
      </c>
      <c r="Y10">
        <f t="shared" si="8"/>
        <v>1.0946745562130178</v>
      </c>
      <c r="Z10">
        <f t="shared" si="9"/>
        <v>0.39408284023668638</v>
      </c>
      <c r="AA10">
        <f t="shared" si="10"/>
        <v>-9.0457110155251472E-2</v>
      </c>
      <c r="AB10">
        <f t="shared" si="11"/>
        <v>0.32886486486486483</v>
      </c>
      <c r="AC10">
        <f t="shared" si="12"/>
        <v>-1.1121083576872328</v>
      </c>
      <c r="AD10">
        <f t="shared" si="13"/>
        <v>9.0457110155251388E-2</v>
      </c>
    </row>
    <row r="11" spans="1:30" ht="12" customHeight="1" x14ac:dyDescent="0.45">
      <c r="A11" s="16" t="s">
        <v>16</v>
      </c>
      <c r="B11" s="17">
        <v>2.34</v>
      </c>
      <c r="C11" s="51">
        <f t="shared" si="0"/>
        <v>0.90367236176950694</v>
      </c>
      <c r="D11" s="16" t="s">
        <v>13</v>
      </c>
      <c r="E11" s="16" t="s">
        <v>17</v>
      </c>
      <c r="F11" s="18">
        <v>11</v>
      </c>
      <c r="G11" s="19">
        <v>8</v>
      </c>
      <c r="H11" s="19">
        <v>16</v>
      </c>
      <c r="I11" s="9">
        <f t="shared" si="1"/>
        <v>0.5</v>
      </c>
      <c r="J11" s="17">
        <v>0.77</v>
      </c>
      <c r="K11" s="42" t="s">
        <v>17</v>
      </c>
      <c r="L11" s="43"/>
      <c r="M11" s="44"/>
      <c r="O11" s="28">
        <f t="shared" si="2"/>
        <v>0.85015092936961001</v>
      </c>
      <c r="P11" s="28"/>
      <c r="Q11" s="28"/>
      <c r="R11" s="28"/>
      <c r="S11" s="28"/>
      <c r="T11" s="28">
        <f t="shared" si="3"/>
        <v>0.77835600670551042</v>
      </c>
      <c r="U11" s="28">
        <f t="shared" si="4"/>
        <v>9.6327638230493035E-2</v>
      </c>
      <c r="V11" s="28">
        <f t="shared" si="5"/>
        <v>0.90367236176950694</v>
      </c>
      <c r="W11">
        <f t="shared" si="6"/>
        <v>-0.26136476413440751</v>
      </c>
      <c r="X11">
        <f t="shared" si="7"/>
        <v>0.5</v>
      </c>
      <c r="Y11">
        <f t="shared" si="8"/>
        <v>2</v>
      </c>
      <c r="Z11">
        <f t="shared" si="9"/>
        <v>1.54</v>
      </c>
      <c r="AA11">
        <f t="shared" si="10"/>
        <v>-0.69314718055994529</v>
      </c>
      <c r="AB11">
        <f t="shared" si="11"/>
        <v>0.38500000000000001</v>
      </c>
      <c r="AC11">
        <f t="shared" si="12"/>
        <v>-0.95451194469435285</v>
      </c>
      <c r="AD11">
        <f t="shared" si="13"/>
        <v>0.69314718055994529</v>
      </c>
    </row>
    <row r="12" spans="1:30" ht="12" customHeight="1" x14ac:dyDescent="0.45">
      <c r="A12" s="16" t="s">
        <v>16</v>
      </c>
      <c r="B12" s="17">
        <v>1.39</v>
      </c>
      <c r="C12" s="51">
        <f t="shared" si="0"/>
        <v>0.75092469536833173</v>
      </c>
      <c r="D12" s="16" t="s">
        <v>13</v>
      </c>
      <c r="E12" s="16" t="s">
        <v>17</v>
      </c>
      <c r="F12" s="18">
        <v>11</v>
      </c>
      <c r="G12" s="19">
        <v>12</v>
      </c>
      <c r="H12" s="19">
        <v>16</v>
      </c>
      <c r="I12" s="9">
        <f t="shared" si="1"/>
        <v>0.75</v>
      </c>
      <c r="J12" s="17">
        <v>0.77</v>
      </c>
      <c r="K12" s="42" t="s">
        <v>17</v>
      </c>
      <c r="L12" s="43"/>
      <c r="M12" s="44"/>
      <c r="O12" s="28">
        <f t="shared" si="2"/>
        <v>0.3293037471426003</v>
      </c>
      <c r="P12" s="28"/>
      <c r="Q12" s="28"/>
      <c r="R12" s="28"/>
      <c r="S12" s="28"/>
      <c r="T12" s="28">
        <f t="shared" si="3"/>
        <v>0.1701583445432639</v>
      </c>
      <c r="U12" s="28">
        <f t="shared" si="4"/>
        <v>0.24907530463166822</v>
      </c>
      <c r="V12" s="28">
        <f t="shared" si="5"/>
        <v>0.75092469536833173</v>
      </c>
      <c r="W12">
        <f t="shared" si="6"/>
        <v>-0.26136476413440751</v>
      </c>
      <c r="X12">
        <f t="shared" si="7"/>
        <v>0.75</v>
      </c>
      <c r="Y12">
        <f t="shared" si="8"/>
        <v>1.3333333333333333</v>
      </c>
      <c r="Z12">
        <f t="shared" si="9"/>
        <v>1.0266666666666666</v>
      </c>
      <c r="AA12">
        <f t="shared" si="10"/>
        <v>-0.2876820724517809</v>
      </c>
      <c r="AB12">
        <f t="shared" si="11"/>
        <v>0.57750000000000001</v>
      </c>
      <c r="AC12">
        <f t="shared" si="12"/>
        <v>-0.54904683658618847</v>
      </c>
      <c r="AD12">
        <f t="shared" si="13"/>
        <v>0.28768207245178085</v>
      </c>
    </row>
    <row r="13" spans="1:30" ht="12" customHeight="1" x14ac:dyDescent="0.45">
      <c r="A13" s="16" t="s">
        <v>16</v>
      </c>
      <c r="B13" s="17">
        <v>1.04</v>
      </c>
      <c r="C13" s="51">
        <f t="shared" si="0"/>
        <v>0.64654531804121984</v>
      </c>
      <c r="D13" s="16" t="s">
        <v>13</v>
      </c>
      <c r="E13" s="16" t="s">
        <v>17</v>
      </c>
      <c r="F13" s="18">
        <v>11</v>
      </c>
      <c r="G13" s="19">
        <v>14</v>
      </c>
      <c r="H13" s="19">
        <v>16</v>
      </c>
      <c r="I13" s="9">
        <f t="shared" si="1"/>
        <v>0.875</v>
      </c>
      <c r="J13" s="17">
        <v>0.77</v>
      </c>
      <c r="K13" s="42" t="s">
        <v>17</v>
      </c>
      <c r="L13" s="43"/>
      <c r="M13" s="44"/>
      <c r="O13" s="28">
        <f t="shared" si="2"/>
        <v>3.9220713153281329E-2</v>
      </c>
      <c r="P13" s="28"/>
      <c r="Q13" s="28"/>
      <c r="R13" s="28"/>
      <c r="S13" s="28"/>
      <c r="T13" s="28">
        <f t="shared" si="3"/>
        <v>-6.1067675197623579E-2</v>
      </c>
      <c r="U13" s="28">
        <f t="shared" si="4"/>
        <v>0.35345468195878016</v>
      </c>
      <c r="V13" s="28">
        <f t="shared" si="5"/>
        <v>0.64654531804121984</v>
      </c>
      <c r="W13">
        <f t="shared" si="6"/>
        <v>-0.26136476413440751</v>
      </c>
      <c r="X13">
        <f t="shared" si="7"/>
        <v>0.875</v>
      </c>
      <c r="Y13">
        <f t="shared" si="8"/>
        <v>1.1428571428571428</v>
      </c>
      <c r="Z13">
        <f t="shared" si="9"/>
        <v>0.88</v>
      </c>
      <c r="AA13">
        <f t="shared" si="10"/>
        <v>-0.13353139262452263</v>
      </c>
      <c r="AB13">
        <f t="shared" si="11"/>
        <v>0.67375000000000007</v>
      </c>
      <c r="AC13">
        <f t="shared" si="12"/>
        <v>-0.39489615675893003</v>
      </c>
      <c r="AD13">
        <f t="shared" si="13"/>
        <v>0.13353139262452257</v>
      </c>
    </row>
    <row r="14" spans="1:30" ht="12" customHeight="1" x14ac:dyDescent="0.45">
      <c r="A14" s="16" t="s">
        <v>16</v>
      </c>
      <c r="B14" s="17">
        <v>0.7</v>
      </c>
      <c r="C14" s="51">
        <f t="shared" si="0"/>
        <v>0.50341469620859047</v>
      </c>
      <c r="D14" s="16" t="s">
        <v>13</v>
      </c>
      <c r="E14" s="16" t="s">
        <v>17</v>
      </c>
      <c r="F14" s="18">
        <v>11</v>
      </c>
      <c r="G14" s="19">
        <v>15</v>
      </c>
      <c r="H14" s="19">
        <v>16</v>
      </c>
      <c r="I14" s="9">
        <f t="shared" si="1"/>
        <v>0.9375</v>
      </c>
      <c r="J14" s="17">
        <v>0.77</v>
      </c>
      <c r="K14" s="42" t="s">
        <v>17</v>
      </c>
      <c r="L14" s="43"/>
      <c r="M14" s="44"/>
      <c r="O14" s="28">
        <f t="shared" si="2"/>
        <v>-0.35667494393873245</v>
      </c>
      <c r="P14" s="28"/>
      <c r="Q14" s="28"/>
      <c r="R14" s="28"/>
      <c r="S14" s="28"/>
      <c r="T14" s="28">
        <f t="shared" si="3"/>
        <v>-0.1645569824280507</v>
      </c>
      <c r="U14" s="28">
        <f t="shared" si="4"/>
        <v>0.49658530379140953</v>
      </c>
      <c r="V14" s="28">
        <f t="shared" si="5"/>
        <v>0.50341469620859047</v>
      </c>
      <c r="W14">
        <f t="shared" si="6"/>
        <v>-0.26136476413440751</v>
      </c>
      <c r="X14">
        <f t="shared" si="7"/>
        <v>0.9375</v>
      </c>
      <c r="Y14">
        <f t="shared" si="8"/>
        <v>1.0666666666666667</v>
      </c>
      <c r="Z14">
        <f t="shared" si="9"/>
        <v>0.82133333333333336</v>
      </c>
      <c r="AA14">
        <f t="shared" si="10"/>
        <v>-6.4538521137571178E-2</v>
      </c>
      <c r="AB14">
        <f t="shared" si="11"/>
        <v>0.72187500000000004</v>
      </c>
      <c r="AC14">
        <f t="shared" si="12"/>
        <v>-0.32590328527197865</v>
      </c>
      <c r="AD14">
        <f t="shared" si="13"/>
        <v>6.4538521137571164E-2</v>
      </c>
    </row>
    <row r="15" spans="1:30" ht="12" customHeight="1" x14ac:dyDescent="0.45">
      <c r="A15" s="16" t="s">
        <v>18</v>
      </c>
      <c r="B15" s="17">
        <v>2.36</v>
      </c>
      <c r="C15" s="51">
        <f t="shared" si="0"/>
        <v>0.90557977680369761</v>
      </c>
      <c r="D15" s="16" t="s">
        <v>13</v>
      </c>
      <c r="E15" s="16" t="s">
        <v>19</v>
      </c>
      <c r="F15" s="18">
        <v>17</v>
      </c>
      <c r="G15" s="19">
        <v>6.6</v>
      </c>
      <c r="H15" s="19">
        <v>12.9</v>
      </c>
      <c r="I15" s="9">
        <f t="shared" si="1"/>
        <v>0.5116279069767441</v>
      </c>
      <c r="J15" s="17">
        <v>0.23</v>
      </c>
      <c r="K15" s="42" t="s">
        <v>19</v>
      </c>
      <c r="L15" s="43"/>
      <c r="M15" s="44"/>
      <c r="O15" s="28">
        <f t="shared" si="2"/>
        <v>0.8586616190375187</v>
      </c>
      <c r="P15" s="28"/>
      <c r="Q15" s="28"/>
      <c r="R15" s="28"/>
      <c r="S15" s="28"/>
      <c r="T15" s="28">
        <f t="shared" si="3"/>
        <v>-0.46443947655607148</v>
      </c>
      <c r="U15" s="28">
        <f t="shared" si="4"/>
        <v>9.4420223196302347E-2</v>
      </c>
      <c r="V15" s="28">
        <f t="shared" si="5"/>
        <v>0.90557977680369761</v>
      </c>
      <c r="W15">
        <f t="shared" si="6"/>
        <v>-1.4696759700589417</v>
      </c>
      <c r="X15">
        <f t="shared" si="7"/>
        <v>0.5116279069767441</v>
      </c>
      <c r="Y15">
        <f t="shared" si="8"/>
        <v>1.9545454545454548</v>
      </c>
      <c r="Z15">
        <f t="shared" si="9"/>
        <v>0.44954545454545464</v>
      </c>
      <c r="AA15">
        <f t="shared" si="10"/>
        <v>-0.67015766233524676</v>
      </c>
      <c r="AB15">
        <f t="shared" si="11"/>
        <v>0.11767441860465115</v>
      </c>
      <c r="AC15">
        <f t="shared" si="12"/>
        <v>-2.1398336323941884</v>
      </c>
      <c r="AD15">
        <f t="shared" si="13"/>
        <v>0.67015766233524665</v>
      </c>
    </row>
    <row r="16" spans="1:30" ht="12" customHeight="1" x14ac:dyDescent="0.45">
      <c r="A16" s="16" t="s">
        <v>20</v>
      </c>
      <c r="B16" s="17">
        <v>2.6</v>
      </c>
      <c r="C16" s="51">
        <f t="shared" si="0"/>
        <v>0.92572642178566611</v>
      </c>
      <c r="D16" s="16" t="s">
        <v>13</v>
      </c>
      <c r="E16" s="16" t="s">
        <v>21</v>
      </c>
      <c r="F16" s="18">
        <v>27</v>
      </c>
      <c r="G16" s="19">
        <v>28.5</v>
      </c>
      <c r="H16" s="19">
        <v>45</v>
      </c>
      <c r="I16" s="9">
        <f t="shared" si="1"/>
        <v>0.6333333333333333</v>
      </c>
      <c r="J16" s="17">
        <v>0.56999999999999995</v>
      </c>
      <c r="K16" s="42" t="s">
        <v>21</v>
      </c>
      <c r="L16" s="43"/>
      <c r="M16" s="44"/>
      <c r="O16" s="28">
        <f t="shared" si="2"/>
        <v>0.95551144502743635</v>
      </c>
      <c r="P16" s="28"/>
      <c r="Q16" s="28"/>
      <c r="R16" s="28"/>
      <c r="S16" s="28"/>
      <c r="T16" s="28">
        <f t="shared" si="3"/>
        <v>0.12301868559003103</v>
      </c>
      <c r="U16" s="28">
        <f t="shared" si="4"/>
        <v>7.4273578214333877E-2</v>
      </c>
      <c r="V16" s="28">
        <f t="shared" si="5"/>
        <v>0.92572642178566611</v>
      </c>
      <c r="W16">
        <f t="shared" si="6"/>
        <v>-0.56211891815354131</v>
      </c>
      <c r="X16">
        <f t="shared" si="7"/>
        <v>0.6333333333333333</v>
      </c>
      <c r="Y16">
        <f t="shared" si="8"/>
        <v>1.5789473684210527</v>
      </c>
      <c r="Z16">
        <f t="shared" si="9"/>
        <v>0.89999999999999991</v>
      </c>
      <c r="AA16">
        <f t="shared" si="10"/>
        <v>-0.45675840249571498</v>
      </c>
      <c r="AB16">
        <f t="shared" si="11"/>
        <v>0.36099999999999993</v>
      </c>
      <c r="AC16">
        <f t="shared" si="12"/>
        <v>-1.0188773206492563</v>
      </c>
      <c r="AD16">
        <f t="shared" si="13"/>
        <v>0.45675840249571492</v>
      </c>
    </row>
    <row r="17" spans="1:30" ht="12" customHeight="1" x14ac:dyDescent="0.45">
      <c r="A17" s="16" t="s">
        <v>22</v>
      </c>
      <c r="B17" s="17">
        <v>1.1000000000000001</v>
      </c>
      <c r="C17" s="51">
        <f t="shared" si="0"/>
        <v>0.6671289163019205</v>
      </c>
      <c r="D17" s="16" t="s">
        <v>13</v>
      </c>
      <c r="E17" s="16" t="s">
        <v>23</v>
      </c>
      <c r="F17" s="20">
        <v>7</v>
      </c>
      <c r="G17" s="19">
        <v>4</v>
      </c>
      <c r="H17" s="19">
        <v>7.5</v>
      </c>
      <c r="I17" s="9">
        <f t="shared" si="1"/>
        <v>0.53333333333333333</v>
      </c>
      <c r="J17" s="17">
        <v>0.45</v>
      </c>
      <c r="K17" s="42" t="s">
        <v>23</v>
      </c>
      <c r="L17" s="43"/>
      <c r="M17" s="44"/>
      <c r="O17" s="28">
        <f t="shared" si="2"/>
        <v>9.5310179804324935E-2</v>
      </c>
      <c r="P17" s="28"/>
      <c r="Q17" s="28"/>
      <c r="R17" s="28"/>
      <c r="S17" s="28"/>
      <c r="T17" s="28">
        <f t="shared" si="3"/>
        <v>0.14440529291578968</v>
      </c>
      <c r="U17" s="28">
        <f t="shared" si="4"/>
        <v>0.33287108369807955</v>
      </c>
      <c r="V17" s="28">
        <f t="shared" si="5"/>
        <v>0.6671289163019205</v>
      </c>
      <c r="W17">
        <f t="shared" si="6"/>
        <v>-0.79850769621777162</v>
      </c>
      <c r="X17">
        <f t="shared" si="7"/>
        <v>0.53333333333333333</v>
      </c>
      <c r="Y17">
        <f t="shared" si="8"/>
        <v>1.875</v>
      </c>
      <c r="Z17">
        <f t="shared" si="9"/>
        <v>0.84375</v>
      </c>
      <c r="AA17">
        <f t="shared" si="10"/>
        <v>-0.62860865942237421</v>
      </c>
      <c r="AB17">
        <f t="shared" si="11"/>
        <v>0.24</v>
      </c>
      <c r="AC17">
        <f t="shared" si="12"/>
        <v>-1.4271163556401458</v>
      </c>
      <c r="AD17">
        <f t="shared" si="13"/>
        <v>0.62860865942237409</v>
      </c>
    </row>
    <row r="18" spans="1:30" ht="12" customHeight="1" x14ac:dyDescent="0.45">
      <c r="A18" s="16" t="s">
        <v>22</v>
      </c>
      <c r="B18" s="17">
        <v>0.37</v>
      </c>
      <c r="C18" s="51">
        <f t="shared" si="0"/>
        <v>0.30926566936264532</v>
      </c>
      <c r="D18" s="16" t="s">
        <v>13</v>
      </c>
      <c r="E18" s="16" t="s">
        <v>23</v>
      </c>
      <c r="F18" s="20">
        <v>7</v>
      </c>
      <c r="G18" s="19">
        <v>5.2</v>
      </c>
      <c r="H18" s="19">
        <v>7.5</v>
      </c>
      <c r="I18" s="9">
        <f t="shared" si="1"/>
        <v>0.69333333333333336</v>
      </c>
      <c r="J18" s="17">
        <v>0.45</v>
      </c>
      <c r="K18" s="42" t="s">
        <v>23</v>
      </c>
      <c r="L18" s="43"/>
      <c r="M18" s="44"/>
      <c r="O18" s="28">
        <f t="shared" si="2"/>
        <v>-0.9942522733438669</v>
      </c>
      <c r="P18" s="28"/>
      <c r="Q18" s="28"/>
      <c r="R18" s="28"/>
      <c r="S18" s="28"/>
      <c r="T18" s="28">
        <f t="shared" si="3"/>
        <v>-0.2491411037854469</v>
      </c>
      <c r="U18" s="28">
        <f t="shared" si="4"/>
        <v>0.69073433063735468</v>
      </c>
      <c r="V18" s="28">
        <f t="shared" si="5"/>
        <v>0.30926566936264532</v>
      </c>
      <c r="W18">
        <f t="shared" si="6"/>
        <v>-0.79850769621777162</v>
      </c>
      <c r="X18">
        <f t="shared" si="7"/>
        <v>0.69333333333333336</v>
      </c>
      <c r="Y18">
        <f t="shared" si="8"/>
        <v>1.4423076923076923</v>
      </c>
      <c r="Z18">
        <f t="shared" si="9"/>
        <v>0.64903846153846156</v>
      </c>
      <c r="AA18">
        <f t="shared" si="10"/>
        <v>-0.36624439495488303</v>
      </c>
      <c r="AB18">
        <f t="shared" si="11"/>
        <v>0.312</v>
      </c>
      <c r="AC18">
        <f t="shared" si="12"/>
        <v>-1.1647520911726548</v>
      </c>
      <c r="AD18">
        <f t="shared" si="13"/>
        <v>0.36624439495488309</v>
      </c>
    </row>
    <row r="19" spans="1:30" ht="12" customHeight="1" x14ac:dyDescent="0.45">
      <c r="A19" s="16" t="s">
        <v>22</v>
      </c>
      <c r="B19" s="17">
        <v>0.86</v>
      </c>
      <c r="C19" s="51">
        <f t="shared" si="0"/>
        <v>0.57683791768225112</v>
      </c>
      <c r="D19" s="16" t="s">
        <v>13</v>
      </c>
      <c r="E19" s="16" t="s">
        <v>23</v>
      </c>
      <c r="F19" s="20">
        <v>7</v>
      </c>
      <c r="G19" s="19">
        <v>6.1</v>
      </c>
      <c r="H19" s="19">
        <v>7.5</v>
      </c>
      <c r="I19" s="9">
        <f t="shared" si="1"/>
        <v>0.81333333333333324</v>
      </c>
      <c r="J19" s="17">
        <v>0.45</v>
      </c>
      <c r="K19" s="42" t="s">
        <v>23</v>
      </c>
      <c r="L19" s="43"/>
      <c r="M19" s="44"/>
      <c r="O19" s="28">
        <f t="shared" si="2"/>
        <v>-0.15082288973458366</v>
      </c>
      <c r="P19" s="28"/>
      <c r="Q19" s="28"/>
      <c r="R19" s="28"/>
      <c r="S19" s="28"/>
      <c r="T19" s="28">
        <f t="shared" si="3"/>
        <v>-0.48858632217327258</v>
      </c>
      <c r="U19" s="28">
        <f t="shared" si="4"/>
        <v>0.42316208231774882</v>
      </c>
      <c r="V19" s="28">
        <f t="shared" si="5"/>
        <v>0.57683791768225112</v>
      </c>
      <c r="W19">
        <f t="shared" si="6"/>
        <v>-0.79850769621777162</v>
      </c>
      <c r="X19">
        <f t="shared" si="7"/>
        <v>0.81333333333333324</v>
      </c>
      <c r="Y19">
        <f t="shared" si="8"/>
        <v>1.2295081967213115</v>
      </c>
      <c r="Z19">
        <f t="shared" si="9"/>
        <v>0.55327868852459017</v>
      </c>
      <c r="AA19">
        <f t="shared" si="10"/>
        <v>-0.2066142493629993</v>
      </c>
      <c r="AB19">
        <f t="shared" si="11"/>
        <v>0.36599999999999999</v>
      </c>
      <c r="AC19">
        <f t="shared" si="12"/>
        <v>-1.0051219455807707</v>
      </c>
      <c r="AD19">
        <f t="shared" si="13"/>
        <v>0.20661424936299921</v>
      </c>
    </row>
    <row r="20" spans="1:30" ht="12" customHeight="1" x14ac:dyDescent="0.45">
      <c r="A20" s="21" t="s">
        <v>24</v>
      </c>
      <c r="B20" s="22">
        <v>0.56999999999999995</v>
      </c>
      <c r="C20" s="51">
        <f t="shared" si="0"/>
        <v>0.43447456130046291</v>
      </c>
      <c r="D20" s="21" t="s">
        <v>13</v>
      </c>
      <c r="E20" s="21" t="s">
        <v>25</v>
      </c>
      <c r="F20" s="23">
        <v>18</v>
      </c>
      <c r="G20" s="24">
        <v>21.1</v>
      </c>
      <c r="H20" s="24">
        <v>44.7</v>
      </c>
      <c r="I20" s="9">
        <f t="shared" si="1"/>
        <v>0.47203579418344521</v>
      </c>
      <c r="J20" s="22">
        <v>0.14000000000000001</v>
      </c>
      <c r="K20" s="33" t="s">
        <v>26</v>
      </c>
      <c r="L20" s="34"/>
      <c r="M20" s="35"/>
      <c r="O20" s="28">
        <f t="shared" si="2"/>
        <v>-0.56211891815354131</v>
      </c>
      <c r="P20" s="28"/>
      <c r="Q20" s="28"/>
      <c r="R20" s="28"/>
      <c r="S20" s="28"/>
      <c r="T20" s="28">
        <f t="shared" si="3"/>
        <v>-0.84006216466657913</v>
      </c>
      <c r="U20" s="28">
        <f t="shared" si="4"/>
        <v>0.56552543869953709</v>
      </c>
      <c r="V20" s="28">
        <f t="shared" si="5"/>
        <v>0.43447456130046291</v>
      </c>
      <c r="W20">
        <f t="shared" si="6"/>
        <v>-1.9661128563728327</v>
      </c>
      <c r="X20">
        <f t="shared" si="7"/>
        <v>0.47203579418344521</v>
      </c>
      <c r="Y20">
        <f t="shared" si="8"/>
        <v>2.1184834123222749</v>
      </c>
      <c r="Z20">
        <f t="shared" si="9"/>
        <v>0.29658767772511851</v>
      </c>
      <c r="AA20">
        <f t="shared" si="10"/>
        <v>-0.75070046113750233</v>
      </c>
      <c r="AB20">
        <f t="shared" si="11"/>
        <v>6.608501118568233E-2</v>
      </c>
      <c r="AC20">
        <f t="shared" si="12"/>
        <v>-2.7168133175103351</v>
      </c>
      <c r="AD20">
        <f t="shared" si="13"/>
        <v>0.75070046113750233</v>
      </c>
    </row>
    <row r="21" spans="1:30" ht="12" customHeight="1" x14ac:dyDescent="0.45">
      <c r="A21" s="12" t="s">
        <v>27</v>
      </c>
      <c r="B21" s="13">
        <v>1.0900000000000001</v>
      </c>
      <c r="C21" s="51">
        <f t="shared" si="0"/>
        <v>0.66378350629326666</v>
      </c>
      <c r="D21" s="12" t="s">
        <v>13</v>
      </c>
      <c r="E21" s="12" t="s">
        <v>28</v>
      </c>
      <c r="F21" s="25">
        <v>26</v>
      </c>
      <c r="G21" s="15">
        <v>16.7</v>
      </c>
      <c r="H21" s="15">
        <v>25.3</v>
      </c>
      <c r="I21" s="9">
        <f t="shared" si="1"/>
        <v>0.66007905138339917</v>
      </c>
      <c r="J21" s="13">
        <v>0.48</v>
      </c>
      <c r="K21" s="39" t="s">
        <v>29</v>
      </c>
      <c r="L21" s="40"/>
      <c r="M21" s="41"/>
      <c r="O21" s="28">
        <f t="shared" si="2"/>
        <v>8.6177696241052412E-2</v>
      </c>
      <c r="P21" s="28"/>
      <c r="Q21" s="28"/>
      <c r="R21" s="28"/>
      <c r="S21" s="28"/>
      <c r="T21" s="28">
        <f t="shared" si="3"/>
        <v>-0.11087566061405275</v>
      </c>
      <c r="U21" s="28">
        <f t="shared" si="4"/>
        <v>0.33621649370673334</v>
      </c>
      <c r="V21" s="28">
        <f t="shared" si="5"/>
        <v>0.66378350629326666</v>
      </c>
      <c r="W21">
        <f t="shared" si="6"/>
        <v>-0.73396917508020043</v>
      </c>
      <c r="X21">
        <f t="shared" si="7"/>
        <v>0.66007905138339917</v>
      </c>
      <c r="Y21">
        <f t="shared" si="8"/>
        <v>1.5149700598802396</v>
      </c>
      <c r="Z21">
        <f t="shared" si="9"/>
        <v>0.72718562874251502</v>
      </c>
      <c r="AA21">
        <f t="shared" si="10"/>
        <v>-0.41539567631076518</v>
      </c>
      <c r="AB21">
        <f t="shared" si="11"/>
        <v>0.31683794466403159</v>
      </c>
      <c r="AC21">
        <f t="shared" si="12"/>
        <v>-1.1493648513909656</v>
      </c>
      <c r="AD21">
        <f t="shared" si="13"/>
        <v>0.41539567631076518</v>
      </c>
    </row>
    <row r="22" spans="1:30" ht="12" customHeight="1" x14ac:dyDescent="0.45">
      <c r="A22" s="16" t="s">
        <v>30</v>
      </c>
      <c r="B22" s="17">
        <v>0.37</v>
      </c>
      <c r="C22" s="51">
        <f t="shared" si="0"/>
        <v>0.30926566936264532</v>
      </c>
      <c r="D22" s="16" t="s">
        <v>13</v>
      </c>
      <c r="E22" s="16" t="s">
        <v>31</v>
      </c>
      <c r="F22" s="18">
        <v>10</v>
      </c>
      <c r="G22" s="19">
        <v>30.7</v>
      </c>
      <c r="H22" s="19">
        <v>40</v>
      </c>
      <c r="I22" s="9">
        <f t="shared" si="1"/>
        <v>0.76749999999999996</v>
      </c>
      <c r="J22" s="17">
        <v>0.39</v>
      </c>
      <c r="K22" s="42" t="s">
        <v>31</v>
      </c>
      <c r="L22" s="43"/>
      <c r="M22" s="44"/>
      <c r="O22" s="28">
        <f t="shared" si="2"/>
        <v>-0.9942522733438669</v>
      </c>
      <c r="P22" s="28"/>
      <c r="Q22" s="28"/>
      <c r="R22" s="28"/>
      <c r="S22" s="28"/>
      <c r="T22" s="28">
        <f t="shared" si="3"/>
        <v>-0.54468334057726764</v>
      </c>
      <c r="U22" s="28">
        <f t="shared" si="4"/>
        <v>0.69073433063735468</v>
      </c>
      <c r="V22" s="28">
        <f t="shared" si="5"/>
        <v>0.30926566936264532</v>
      </c>
      <c r="W22">
        <f t="shared" si="6"/>
        <v>-0.94160853985844495</v>
      </c>
      <c r="X22">
        <f t="shared" si="7"/>
        <v>0.76749999999999996</v>
      </c>
      <c r="Y22">
        <f t="shared" si="8"/>
        <v>1.3029315960912053</v>
      </c>
      <c r="Z22">
        <f t="shared" si="9"/>
        <v>0.50814332247557015</v>
      </c>
      <c r="AA22">
        <f t="shared" si="10"/>
        <v>-0.26461679952078487</v>
      </c>
      <c r="AB22">
        <f t="shared" si="11"/>
        <v>0.29932500000000001</v>
      </c>
      <c r="AC22">
        <f t="shared" si="12"/>
        <v>-1.2062253393792297</v>
      </c>
      <c r="AD22">
        <f t="shared" si="13"/>
        <v>0.26461679952078493</v>
      </c>
    </row>
    <row r="23" spans="1:30" ht="12" customHeight="1" x14ac:dyDescent="0.45">
      <c r="A23" s="16" t="s">
        <v>32</v>
      </c>
      <c r="B23" s="17">
        <v>0.55000000000000004</v>
      </c>
      <c r="C23" s="51">
        <f t="shared" si="0"/>
        <v>0.42305018961951335</v>
      </c>
      <c r="D23" s="16" t="s">
        <v>13</v>
      </c>
      <c r="E23" s="16" t="s">
        <v>33</v>
      </c>
      <c r="F23" s="18">
        <v>27</v>
      </c>
      <c r="G23" s="19">
        <v>29.8</v>
      </c>
      <c r="H23" s="19">
        <v>34</v>
      </c>
      <c r="I23" s="9">
        <f t="shared" si="1"/>
        <v>0.87647058823529411</v>
      </c>
      <c r="J23" s="17">
        <v>0.63</v>
      </c>
      <c r="K23" s="42" t="s">
        <v>33</v>
      </c>
      <c r="L23" s="43"/>
      <c r="M23" s="44"/>
      <c r="O23" s="28">
        <f t="shared" si="2"/>
        <v>-0.59783700075562041</v>
      </c>
      <c r="P23" s="28"/>
      <c r="Q23" s="28"/>
      <c r="R23" s="28"/>
      <c r="S23" s="28"/>
      <c r="T23" s="28">
        <f t="shared" si="3"/>
        <v>-0.26425726293935492</v>
      </c>
      <c r="U23" s="28">
        <f t="shared" si="4"/>
        <v>0.57694981038048665</v>
      </c>
      <c r="V23" s="28">
        <f t="shared" si="5"/>
        <v>0.42305018961951335</v>
      </c>
      <c r="W23">
        <f t="shared" si="6"/>
        <v>-0.46203545959655867</v>
      </c>
      <c r="X23">
        <f t="shared" si="7"/>
        <v>0.87647058823529411</v>
      </c>
      <c r="Y23">
        <f t="shared" si="8"/>
        <v>1.1409395973154361</v>
      </c>
      <c r="Z23">
        <f t="shared" si="9"/>
        <v>0.71879194630872478</v>
      </c>
      <c r="AA23">
        <f t="shared" si="10"/>
        <v>-0.13185213110480262</v>
      </c>
      <c r="AB23">
        <f t="shared" si="11"/>
        <v>0.55217647058823527</v>
      </c>
      <c r="AC23">
        <f t="shared" si="12"/>
        <v>-0.59388759070136132</v>
      </c>
      <c r="AD23">
        <f t="shared" si="13"/>
        <v>0.13185213110480254</v>
      </c>
    </row>
    <row r="24" spans="1:30" ht="12" customHeight="1" x14ac:dyDescent="0.45">
      <c r="A24" s="16" t="s">
        <v>34</v>
      </c>
      <c r="B24" s="17">
        <v>2.4</v>
      </c>
      <c r="C24" s="51">
        <f t="shared" si="0"/>
        <v>0.90928204671058754</v>
      </c>
      <c r="D24" s="16" t="s">
        <v>13</v>
      </c>
      <c r="E24" s="16" t="s">
        <v>35</v>
      </c>
      <c r="F24" s="18">
        <v>24</v>
      </c>
      <c r="G24" s="19">
        <v>11.8</v>
      </c>
      <c r="H24" s="19">
        <v>15</v>
      </c>
      <c r="I24" s="9">
        <f t="shared" si="1"/>
        <v>0.78666666666666674</v>
      </c>
      <c r="J24" s="17">
        <v>1.99</v>
      </c>
      <c r="K24" s="42" t="s">
        <v>35</v>
      </c>
      <c r="L24" s="43"/>
      <c r="M24" s="44"/>
      <c r="O24" s="28">
        <f t="shared" si="2"/>
        <v>0.87546873735389985</v>
      </c>
      <c r="P24" s="28"/>
      <c r="Q24" s="28"/>
      <c r="R24" s="28"/>
      <c r="S24" s="28"/>
      <c r="T24" s="28">
        <f t="shared" si="3"/>
        <v>1.0480606431822874</v>
      </c>
      <c r="U24" s="28">
        <f t="shared" si="4"/>
        <v>9.0717953289412512E-2</v>
      </c>
      <c r="V24" s="28">
        <f t="shared" si="5"/>
        <v>0.90928204671058754</v>
      </c>
      <c r="W24">
        <f t="shared" si="6"/>
        <v>0.68813463873640102</v>
      </c>
      <c r="X24">
        <f t="shared" si="7"/>
        <v>0.78666666666666674</v>
      </c>
      <c r="Y24">
        <f t="shared" si="8"/>
        <v>1.271186440677966</v>
      </c>
      <c r="Z24">
        <f t="shared" si="9"/>
        <v>2.5296610169491522</v>
      </c>
      <c r="AA24">
        <f t="shared" si="10"/>
        <v>-0.23995066963059089</v>
      </c>
      <c r="AB24">
        <f t="shared" si="11"/>
        <v>1.5654666666666668</v>
      </c>
      <c r="AC24">
        <f t="shared" si="12"/>
        <v>0.4481839691058101</v>
      </c>
      <c r="AD24">
        <f t="shared" si="13"/>
        <v>0.23995066963059095</v>
      </c>
    </row>
    <row r="25" spans="1:30" ht="12" customHeight="1" x14ac:dyDescent="0.45">
      <c r="A25" s="16" t="s">
        <v>36</v>
      </c>
      <c r="B25" s="17">
        <v>0.08</v>
      </c>
      <c r="C25" s="51">
        <f t="shared" si="0"/>
        <v>7.6883653613364245E-2</v>
      </c>
      <c r="D25" s="16" t="s">
        <v>13</v>
      </c>
      <c r="E25" s="16" t="s">
        <v>37</v>
      </c>
      <c r="F25" s="18">
        <v>14</v>
      </c>
      <c r="G25" s="19">
        <v>41</v>
      </c>
      <c r="H25" s="19">
        <v>47.7</v>
      </c>
      <c r="I25" s="9">
        <f t="shared" si="1"/>
        <v>0.85953878406708595</v>
      </c>
      <c r="J25" s="17">
        <v>0.28000000000000003</v>
      </c>
      <c r="K25" s="42" t="s">
        <v>38</v>
      </c>
      <c r="L25" s="43"/>
      <c r="M25" s="44"/>
      <c r="O25" s="28">
        <f t="shared" si="2"/>
        <v>-2.5257286443082556</v>
      </c>
      <c r="P25" s="28"/>
      <c r="Q25" s="28"/>
      <c r="R25" s="28"/>
      <c r="S25" s="28"/>
      <c r="T25" s="28">
        <f t="shared" si="3"/>
        <v>-1.0459266790279058</v>
      </c>
      <c r="U25" s="28">
        <f t="shared" si="4"/>
        <v>0.92311634638663576</v>
      </c>
      <c r="V25" s="28">
        <f t="shared" si="5"/>
        <v>7.6883653613364245E-2</v>
      </c>
      <c r="W25">
        <f t="shared" si="6"/>
        <v>-1.2729656758128873</v>
      </c>
      <c r="X25">
        <f t="shared" si="7"/>
        <v>0.85953878406708595</v>
      </c>
      <c r="Y25">
        <f t="shared" si="8"/>
        <v>1.1634146341463416</v>
      </c>
      <c r="Z25">
        <f t="shared" si="9"/>
        <v>0.32575609756097568</v>
      </c>
      <c r="AA25">
        <f t="shared" si="10"/>
        <v>-0.15135933118998773</v>
      </c>
      <c r="AB25">
        <f t="shared" si="11"/>
        <v>0.24067085953878409</v>
      </c>
      <c r="AC25">
        <f t="shared" si="12"/>
        <v>-1.424325007002875</v>
      </c>
      <c r="AD25">
        <f t="shared" si="13"/>
        <v>0.15135933118998784</v>
      </c>
    </row>
    <row r="26" spans="1:30" ht="12" customHeight="1" x14ac:dyDescent="0.45">
      <c r="A26" s="16" t="s">
        <v>36</v>
      </c>
      <c r="B26" s="17">
        <v>0.1</v>
      </c>
      <c r="C26" s="51">
        <f t="shared" si="0"/>
        <v>9.5162581964040482E-2</v>
      </c>
      <c r="D26" s="16" t="s">
        <v>39</v>
      </c>
      <c r="E26" s="26" t="s">
        <v>40</v>
      </c>
      <c r="F26" s="18">
        <v>14</v>
      </c>
      <c r="G26" s="19">
        <v>35.799999999999997</v>
      </c>
      <c r="H26" s="19">
        <v>44.6</v>
      </c>
      <c r="I26" s="9">
        <f t="shared" si="1"/>
        <v>0.80269058295964113</v>
      </c>
      <c r="J26" s="17">
        <v>0.22</v>
      </c>
      <c r="K26" s="45" t="s">
        <v>40</v>
      </c>
      <c r="L26" s="46"/>
      <c r="M26" s="47"/>
      <c r="O26" s="28">
        <f t="shared" si="2"/>
        <v>-2.3025850929940455</v>
      </c>
      <c r="P26" s="28"/>
      <c r="Q26" s="28"/>
      <c r="R26" s="28"/>
      <c r="S26" s="28"/>
      <c r="T26" s="28">
        <f t="shared" si="3"/>
        <v>-1.1844487842007296</v>
      </c>
      <c r="U26" s="28">
        <f t="shared" si="4"/>
        <v>0.90483741803595952</v>
      </c>
      <c r="V26" s="28">
        <f t="shared" si="5"/>
        <v>9.5162581964040482E-2</v>
      </c>
      <c r="W26">
        <f t="shared" si="6"/>
        <v>-1.5141277326297755</v>
      </c>
      <c r="X26">
        <f t="shared" si="7"/>
        <v>0.80269058295964113</v>
      </c>
      <c r="Y26">
        <f t="shared" si="8"/>
        <v>1.245810055865922</v>
      </c>
      <c r="Z26">
        <f t="shared" si="9"/>
        <v>0.27407821229050283</v>
      </c>
      <c r="AA26">
        <f t="shared" si="10"/>
        <v>-0.21978596561936392</v>
      </c>
      <c r="AB26">
        <f t="shared" si="11"/>
        <v>0.17659192825112105</v>
      </c>
      <c r="AC26">
        <f t="shared" si="12"/>
        <v>-1.7339136982491394</v>
      </c>
      <c r="AD26">
        <f t="shared" si="13"/>
        <v>0.21978596561936392</v>
      </c>
    </row>
    <row r="27" spans="1:30" ht="12" customHeight="1" x14ac:dyDescent="0.45">
      <c r="A27" s="16" t="s">
        <v>36</v>
      </c>
      <c r="B27" s="17">
        <v>0.1</v>
      </c>
      <c r="C27" s="51">
        <f t="shared" si="0"/>
        <v>9.5162581964040482E-2</v>
      </c>
      <c r="D27" s="16" t="s">
        <v>41</v>
      </c>
      <c r="E27" s="26" t="s">
        <v>40</v>
      </c>
      <c r="F27" s="18">
        <v>14</v>
      </c>
      <c r="G27" s="19">
        <v>35.799999999999997</v>
      </c>
      <c r="H27" s="19">
        <v>44.7</v>
      </c>
      <c r="I27" s="9">
        <f t="shared" si="1"/>
        <v>0.80089485458612963</v>
      </c>
      <c r="J27" s="17">
        <v>0.17</v>
      </c>
      <c r="K27" s="45" t="s">
        <v>40</v>
      </c>
      <c r="L27" s="46"/>
      <c r="M27" s="47"/>
      <c r="O27" s="28">
        <f t="shared" si="2"/>
        <v>-2.3025850929940455</v>
      </c>
      <c r="P27" s="28"/>
      <c r="Q27" s="28"/>
      <c r="R27" s="28"/>
      <c r="S27" s="28"/>
      <c r="T27" s="28">
        <f t="shared" si="3"/>
        <v>-1.4389184296125723</v>
      </c>
      <c r="U27" s="28">
        <f t="shared" si="4"/>
        <v>0.90483741803595952</v>
      </c>
      <c r="V27" s="28">
        <f t="shared" si="5"/>
        <v>9.5162581964040482E-2</v>
      </c>
      <c r="W27">
        <f t="shared" si="6"/>
        <v>-1.7719568419318752</v>
      </c>
      <c r="X27">
        <f t="shared" si="7"/>
        <v>0.80089485458612963</v>
      </c>
      <c r="Y27">
        <f t="shared" si="8"/>
        <v>1.2486033519553075</v>
      </c>
      <c r="Z27">
        <f t="shared" si="9"/>
        <v>0.2122625698324023</v>
      </c>
      <c r="AA27">
        <f t="shared" si="10"/>
        <v>-0.22202560821286868</v>
      </c>
      <c r="AB27">
        <f t="shared" si="11"/>
        <v>0.13615212527964204</v>
      </c>
      <c r="AC27">
        <f t="shared" si="12"/>
        <v>-1.9939824501447438</v>
      </c>
      <c r="AD27">
        <f t="shared" si="13"/>
        <v>0.22202560821286871</v>
      </c>
    </row>
    <row r="28" spans="1:30" ht="12" customHeight="1" x14ac:dyDescent="0.45">
      <c r="A28" s="16" t="s">
        <v>42</v>
      </c>
      <c r="B28" s="17">
        <v>0.17</v>
      </c>
      <c r="C28" s="51">
        <f t="shared" si="0"/>
        <v>0.1563351834036163</v>
      </c>
      <c r="D28" s="16" t="s">
        <v>13</v>
      </c>
      <c r="E28" s="16" t="s">
        <v>43</v>
      </c>
      <c r="F28" s="20">
        <v>8</v>
      </c>
      <c r="G28" s="19">
        <v>30.4</v>
      </c>
      <c r="H28" s="19">
        <v>36</v>
      </c>
      <c r="I28" s="9">
        <f t="shared" si="1"/>
        <v>0.84444444444444444</v>
      </c>
      <c r="J28" s="17">
        <v>0.21</v>
      </c>
      <c r="K28" s="42" t="s">
        <v>43</v>
      </c>
      <c r="L28" s="43"/>
      <c r="M28" s="44"/>
      <c r="O28" s="28">
        <f t="shared" si="2"/>
        <v>-1.7719568419318752</v>
      </c>
      <c r="P28" s="28"/>
      <c r="Q28" s="28"/>
      <c r="R28" s="28"/>
      <c r="S28" s="28"/>
      <c r="T28" s="28">
        <f t="shared" si="3"/>
        <v>-1.3070332531987674</v>
      </c>
      <c r="U28" s="28">
        <f t="shared" si="4"/>
        <v>0.8436648165963837</v>
      </c>
      <c r="V28" s="28">
        <f t="shared" si="5"/>
        <v>0.1563351834036163</v>
      </c>
      <c r="W28">
        <f t="shared" si="6"/>
        <v>-1.5606477482646683</v>
      </c>
      <c r="X28">
        <f t="shared" si="7"/>
        <v>0.84444444444444444</v>
      </c>
      <c r="Y28">
        <f t="shared" si="8"/>
        <v>1.1842105263157896</v>
      </c>
      <c r="Z28">
        <f t="shared" si="9"/>
        <v>0.24868421052631581</v>
      </c>
      <c r="AA28">
        <f t="shared" si="10"/>
        <v>-0.16907633004393399</v>
      </c>
      <c r="AB28">
        <f t="shared" si="11"/>
        <v>0.17733333333333332</v>
      </c>
      <c r="AC28">
        <f t="shared" si="12"/>
        <v>-1.7297240783086025</v>
      </c>
      <c r="AD28">
        <f t="shared" si="13"/>
        <v>0.1690763300439341</v>
      </c>
    </row>
    <row r="29" spans="1:30" ht="12" customHeight="1" x14ac:dyDescent="0.45">
      <c r="A29" s="16" t="s">
        <v>42</v>
      </c>
      <c r="B29" s="17">
        <v>0.2</v>
      </c>
      <c r="C29" s="51">
        <f t="shared" si="0"/>
        <v>0.18126924692201818</v>
      </c>
      <c r="D29" s="16" t="s">
        <v>13</v>
      </c>
      <c r="E29" s="16" t="s">
        <v>43</v>
      </c>
      <c r="F29" s="18">
        <v>12</v>
      </c>
      <c r="G29" s="19">
        <v>26.8</v>
      </c>
      <c r="H29" s="19">
        <v>29.5</v>
      </c>
      <c r="I29" s="9">
        <f t="shared" si="1"/>
        <v>0.90847457627118644</v>
      </c>
      <c r="J29" s="17">
        <v>0.39</v>
      </c>
      <c r="K29" s="42" t="s">
        <v>43</v>
      </c>
      <c r="L29" s="43"/>
      <c r="M29" s="44"/>
      <c r="O29" s="28">
        <f t="shared" si="2"/>
        <v>-1.6094379124341003</v>
      </c>
      <c r="P29" s="28">
        <v>0.3</v>
      </c>
      <c r="Q29" s="28">
        <v>0.6</v>
      </c>
      <c r="R29" s="28">
        <f>LN(P29+B29)</f>
        <v>-0.69314718055994529</v>
      </c>
      <c r="S29" s="28">
        <f>LN(P29)</f>
        <v>-1.2039728043259361</v>
      </c>
      <c r="T29" s="28">
        <f t="shared" si="3"/>
        <v>-0.79762597611500019</v>
      </c>
      <c r="U29" s="28">
        <f t="shared" si="4"/>
        <v>0.81873075307798182</v>
      </c>
      <c r="V29" s="28">
        <f t="shared" si="5"/>
        <v>0.18126924692201818</v>
      </c>
      <c r="W29">
        <f t="shared" si="6"/>
        <v>-0.94160853985844495</v>
      </c>
      <c r="X29">
        <f t="shared" si="7"/>
        <v>0.90847457627118644</v>
      </c>
      <c r="Y29">
        <f t="shared" si="8"/>
        <v>1.1007462686567164</v>
      </c>
      <c r="Z29">
        <f t="shared" si="9"/>
        <v>0.4292910447761194</v>
      </c>
      <c r="AA29">
        <f t="shared" si="10"/>
        <v>-9.5988375828963149E-2</v>
      </c>
      <c r="AB29">
        <f t="shared" si="11"/>
        <v>0.35430508474576272</v>
      </c>
      <c r="AC29">
        <f t="shared" si="12"/>
        <v>-1.0375969156874081</v>
      </c>
      <c r="AD29">
        <f t="shared" si="13"/>
        <v>9.5988375828963163E-2</v>
      </c>
    </row>
    <row r="30" spans="1:30" ht="12" customHeight="1" x14ac:dyDescent="0.45">
      <c r="A30" s="16" t="s">
        <v>42</v>
      </c>
      <c r="B30" s="17">
        <v>0.17</v>
      </c>
      <c r="C30" s="51">
        <f t="shared" si="0"/>
        <v>0.1563351834036163</v>
      </c>
      <c r="D30" s="16" t="s">
        <v>13</v>
      </c>
      <c r="E30" s="16" t="s">
        <v>44</v>
      </c>
      <c r="F30" s="18">
        <v>11</v>
      </c>
      <c r="G30" s="19">
        <v>24.2</v>
      </c>
      <c r="H30" s="19">
        <v>30</v>
      </c>
      <c r="I30" s="9">
        <f t="shared" si="1"/>
        <v>0.80666666666666664</v>
      </c>
      <c r="J30" s="17">
        <v>0.38</v>
      </c>
      <c r="K30" s="42" t="s">
        <v>45</v>
      </c>
      <c r="L30" s="43"/>
      <c r="M30" s="44"/>
      <c r="O30" s="28">
        <f t="shared" si="2"/>
        <v>-1.7719568419318752</v>
      </c>
      <c r="P30" s="28"/>
      <c r="Q30" s="28"/>
      <c r="R30" s="28"/>
      <c r="S30" s="28"/>
      <c r="T30" s="28">
        <f t="shared" si="3"/>
        <v>-0.64531690351243354</v>
      </c>
      <c r="U30" s="28">
        <f t="shared" si="4"/>
        <v>0.8436648165963837</v>
      </c>
      <c r="V30" s="28">
        <f t="shared" si="5"/>
        <v>0.1563351834036163</v>
      </c>
      <c r="W30">
        <f t="shared" si="6"/>
        <v>-0.96758402626170559</v>
      </c>
      <c r="X30">
        <f t="shared" si="7"/>
        <v>0.80666666666666664</v>
      </c>
      <c r="Y30">
        <f t="shared" si="8"/>
        <v>1.2396694214876034</v>
      </c>
      <c r="Z30">
        <f t="shared" si="9"/>
        <v>0.4710743801652893</v>
      </c>
      <c r="AA30">
        <f t="shared" si="10"/>
        <v>-0.21484474849951468</v>
      </c>
      <c r="AB30">
        <f t="shared" si="11"/>
        <v>0.30653333333333332</v>
      </c>
      <c r="AC30">
        <f t="shared" si="12"/>
        <v>-1.1824287747612203</v>
      </c>
      <c r="AD30">
        <f t="shared" si="13"/>
        <v>0.21484474849951474</v>
      </c>
    </row>
    <row r="31" spans="1:30" ht="12" customHeight="1" x14ac:dyDescent="0.45">
      <c r="A31" s="16" t="s">
        <v>42</v>
      </c>
      <c r="B31" s="17">
        <v>0.13</v>
      </c>
      <c r="C31" s="51">
        <f t="shared" si="0"/>
        <v>0.1219045690794387</v>
      </c>
      <c r="D31" s="16" t="s">
        <v>13</v>
      </c>
      <c r="E31" s="16" t="s">
        <v>44</v>
      </c>
      <c r="F31" s="18">
        <v>11</v>
      </c>
      <c r="G31" s="19">
        <v>24.2</v>
      </c>
      <c r="H31" s="19">
        <v>30</v>
      </c>
      <c r="I31" s="9">
        <f t="shared" si="1"/>
        <v>0.80666666666666664</v>
      </c>
      <c r="J31" s="17">
        <v>0.38</v>
      </c>
      <c r="K31" s="42" t="s">
        <v>45</v>
      </c>
      <c r="L31" s="43"/>
      <c r="M31" s="44"/>
      <c r="O31" s="28">
        <f t="shared" si="2"/>
        <v>-2.0402208285265546</v>
      </c>
      <c r="P31" s="28"/>
      <c r="Q31" s="28"/>
      <c r="R31" s="28"/>
      <c r="S31" s="28"/>
      <c r="T31" s="28">
        <f t="shared" si="3"/>
        <v>-0.64531690351243354</v>
      </c>
      <c r="U31" s="28">
        <f t="shared" si="4"/>
        <v>0.8780954309205613</v>
      </c>
      <c r="V31" s="28">
        <f t="shared" si="5"/>
        <v>0.1219045690794387</v>
      </c>
      <c r="W31">
        <f t="shared" si="6"/>
        <v>-0.96758402626170559</v>
      </c>
      <c r="X31">
        <f t="shared" si="7"/>
        <v>0.80666666666666664</v>
      </c>
      <c r="Y31">
        <f t="shared" si="8"/>
        <v>1.2396694214876034</v>
      </c>
      <c r="Z31">
        <f t="shared" si="9"/>
        <v>0.4710743801652893</v>
      </c>
      <c r="AA31">
        <f t="shared" si="10"/>
        <v>-0.21484474849951468</v>
      </c>
      <c r="AB31">
        <f t="shared" si="11"/>
        <v>0.30653333333333332</v>
      </c>
      <c r="AC31">
        <f t="shared" si="12"/>
        <v>-1.1824287747612203</v>
      </c>
      <c r="AD31">
        <f t="shared" si="13"/>
        <v>0.21484474849951474</v>
      </c>
    </row>
    <row r="32" spans="1:30" ht="12" customHeight="1" x14ac:dyDescent="0.45">
      <c r="A32" s="21" t="s">
        <v>42</v>
      </c>
      <c r="B32" s="22">
        <v>0.18</v>
      </c>
      <c r="C32" s="51">
        <f t="shared" si="0"/>
        <v>0.164729788588728</v>
      </c>
      <c r="D32" s="21" t="s">
        <v>13</v>
      </c>
      <c r="E32" s="21" t="s">
        <v>44</v>
      </c>
      <c r="F32" s="23">
        <v>11</v>
      </c>
      <c r="G32" s="24">
        <v>24.2</v>
      </c>
      <c r="H32" s="24">
        <v>30</v>
      </c>
      <c r="I32" s="9">
        <f t="shared" si="1"/>
        <v>0.80666666666666664</v>
      </c>
      <c r="J32" s="22">
        <v>0.38</v>
      </c>
      <c r="K32" s="48" t="s">
        <v>45</v>
      </c>
      <c r="L32" s="49"/>
      <c r="M32" s="50"/>
      <c r="O32" s="28">
        <f t="shared" si="2"/>
        <v>-1.7147984280919266</v>
      </c>
      <c r="P32" s="28"/>
      <c r="Q32" s="28"/>
      <c r="R32" s="28"/>
      <c r="S32" s="28"/>
      <c r="T32" s="28">
        <f t="shared" si="3"/>
        <v>-0.64531690351243354</v>
      </c>
      <c r="U32" s="28">
        <f t="shared" si="4"/>
        <v>0.835270211411272</v>
      </c>
      <c r="V32" s="28">
        <f t="shared" si="5"/>
        <v>0.164729788588728</v>
      </c>
      <c r="W32">
        <f t="shared" si="6"/>
        <v>-0.96758402626170559</v>
      </c>
      <c r="X32">
        <f t="shared" si="7"/>
        <v>0.80666666666666664</v>
      </c>
      <c r="Y32">
        <f t="shared" si="8"/>
        <v>1.2396694214876034</v>
      </c>
      <c r="Z32">
        <f t="shared" si="9"/>
        <v>0.4710743801652893</v>
      </c>
      <c r="AA32">
        <f t="shared" si="10"/>
        <v>-0.21484474849951468</v>
      </c>
      <c r="AB32">
        <f t="shared" si="11"/>
        <v>0.30653333333333332</v>
      </c>
      <c r="AC32">
        <f t="shared" si="12"/>
        <v>-1.1824287747612203</v>
      </c>
      <c r="AD32">
        <f t="shared" si="13"/>
        <v>0.21484474849951474</v>
      </c>
    </row>
    <row r="33" spans="1:30" ht="12" customHeight="1" x14ac:dyDescent="0.45">
      <c r="A33" s="12" t="s">
        <v>42</v>
      </c>
      <c r="B33" s="13">
        <v>0.16</v>
      </c>
      <c r="C33" s="51">
        <f t="shared" si="0"/>
        <v>0.14785621103378865</v>
      </c>
      <c r="D33" s="12" t="s">
        <v>13</v>
      </c>
      <c r="E33" s="12" t="s">
        <v>46</v>
      </c>
      <c r="F33" s="25">
        <v>12</v>
      </c>
      <c r="G33" s="15">
        <v>29</v>
      </c>
      <c r="H33" s="15">
        <v>30.4</v>
      </c>
      <c r="I33" s="9">
        <f t="shared" si="1"/>
        <v>0.95394736842105265</v>
      </c>
      <c r="J33" s="13">
        <v>0.28000000000000003</v>
      </c>
      <c r="K33" s="39" t="s">
        <v>47</v>
      </c>
      <c r="L33" s="40"/>
      <c r="M33" s="41"/>
      <c r="O33" s="28">
        <f t="shared" si="2"/>
        <v>-1.8325814637483102</v>
      </c>
      <c r="P33" s="28"/>
      <c r="Q33" s="28"/>
      <c r="R33" s="28"/>
      <c r="S33" s="28"/>
      <c r="T33" s="28">
        <f t="shared" si="3"/>
        <v>-1.2022455081743344</v>
      </c>
      <c r="U33" s="28">
        <f t="shared" si="4"/>
        <v>0.85214378896621135</v>
      </c>
      <c r="V33" s="28">
        <f t="shared" si="5"/>
        <v>0.14785621103378865</v>
      </c>
      <c r="W33">
        <f t="shared" si="6"/>
        <v>-1.2729656758128873</v>
      </c>
      <c r="X33">
        <f t="shared" si="7"/>
        <v>0.95394736842105265</v>
      </c>
      <c r="Y33">
        <f t="shared" si="8"/>
        <v>1.0482758620689654</v>
      </c>
      <c r="Z33">
        <f t="shared" si="9"/>
        <v>0.29351724137931035</v>
      </c>
      <c r="AA33">
        <f t="shared" si="10"/>
        <v>-4.714677842570196E-2</v>
      </c>
      <c r="AB33">
        <f t="shared" si="11"/>
        <v>0.26710526315789479</v>
      </c>
      <c r="AC33">
        <f t="shared" si="12"/>
        <v>-1.3201124542385891</v>
      </c>
      <c r="AD33">
        <f t="shared" si="13"/>
        <v>4.714677842570187E-2</v>
      </c>
    </row>
    <row r="34" spans="1:30" ht="12" customHeight="1" x14ac:dyDescent="0.45">
      <c r="A34" s="16" t="s">
        <v>48</v>
      </c>
      <c r="B34" s="17">
        <v>4.5599999999999996</v>
      </c>
      <c r="C34" s="51">
        <f t="shared" si="0"/>
        <v>0.98953794105657322</v>
      </c>
      <c r="D34" s="16" t="s">
        <v>13</v>
      </c>
      <c r="E34" s="26" t="s">
        <v>49</v>
      </c>
      <c r="F34" s="20">
        <v>5</v>
      </c>
      <c r="G34" s="19">
        <v>7.5</v>
      </c>
      <c r="H34" s="19">
        <v>35</v>
      </c>
      <c r="I34" s="9">
        <f t="shared" si="1"/>
        <v>0.21428571428571427</v>
      </c>
      <c r="J34" s="17">
        <v>0.25</v>
      </c>
      <c r="K34" s="42" t="s">
        <v>43</v>
      </c>
      <c r="L34" s="43"/>
      <c r="M34" s="44"/>
      <c r="O34" s="28">
        <f t="shared" si="2"/>
        <v>1.5173226235262947</v>
      </c>
      <c r="P34" s="28"/>
      <c r="Q34" s="28"/>
      <c r="R34" s="28"/>
      <c r="S34" s="28"/>
      <c r="T34" s="28">
        <f t="shared" si="3"/>
        <v>0.92437320030083303</v>
      </c>
      <c r="U34" s="28">
        <f t="shared" si="4"/>
        <v>1.0462058943426803E-2</v>
      </c>
      <c r="V34" s="28">
        <f t="shared" si="5"/>
        <v>0.98953794105657322</v>
      </c>
      <c r="W34">
        <f t="shared" si="6"/>
        <v>-1.3862943611198906</v>
      </c>
      <c r="X34">
        <f t="shared" si="7"/>
        <v>0.21428571428571427</v>
      </c>
      <c r="Y34">
        <f t="shared" si="8"/>
        <v>4.666666666666667</v>
      </c>
      <c r="Z34">
        <f t="shared" si="9"/>
        <v>1.1666666666666667</v>
      </c>
      <c r="AA34">
        <f t="shared" si="10"/>
        <v>-1.5404450409471491</v>
      </c>
      <c r="AB34">
        <f t="shared" si="11"/>
        <v>5.3571428571428568E-2</v>
      </c>
      <c r="AC34">
        <f t="shared" si="12"/>
        <v>-2.9267394020670396</v>
      </c>
      <c r="AD34">
        <f t="shared" si="13"/>
        <v>1.5404450409471491</v>
      </c>
    </row>
    <row r="35" spans="1:30" ht="12" customHeight="1" x14ac:dyDescent="0.45">
      <c r="A35" s="16" t="s">
        <v>48</v>
      </c>
      <c r="B35" s="17">
        <v>2.0099999999999998</v>
      </c>
      <c r="C35" s="51">
        <f t="shared" si="0"/>
        <v>0.86601132533119496</v>
      </c>
      <c r="D35" s="16" t="s">
        <v>13</v>
      </c>
      <c r="E35" s="26" t="s">
        <v>50</v>
      </c>
      <c r="F35" s="20">
        <v>5</v>
      </c>
      <c r="G35" s="19">
        <v>12.5</v>
      </c>
      <c r="H35" s="19">
        <v>35</v>
      </c>
      <c r="I35" s="9">
        <f t="shared" si="1"/>
        <v>0.35714285714285715</v>
      </c>
      <c r="J35" s="17">
        <v>0.25</v>
      </c>
      <c r="K35" s="42" t="s">
        <v>43</v>
      </c>
      <c r="L35" s="43"/>
      <c r="M35" s="44"/>
      <c r="O35" s="28">
        <f t="shared" si="2"/>
        <v>0.69813472207098426</v>
      </c>
      <c r="P35" s="28"/>
      <c r="Q35" s="28"/>
      <c r="R35" s="28"/>
      <c r="S35" s="28"/>
      <c r="T35" s="28">
        <f t="shared" si="3"/>
        <v>0.15813476465184642</v>
      </c>
      <c r="U35" s="28">
        <f t="shared" si="4"/>
        <v>0.13398867466880499</v>
      </c>
      <c r="V35" s="28">
        <f t="shared" si="5"/>
        <v>0.86601132533119496</v>
      </c>
      <c r="W35">
        <f t="shared" si="6"/>
        <v>-1.3862943611198906</v>
      </c>
      <c r="X35">
        <f t="shared" si="7"/>
        <v>0.35714285714285715</v>
      </c>
      <c r="Y35">
        <f t="shared" si="8"/>
        <v>2.8</v>
      </c>
      <c r="Z35">
        <f t="shared" si="9"/>
        <v>0.7</v>
      </c>
      <c r="AA35">
        <f t="shared" si="10"/>
        <v>-1.0296194171811581</v>
      </c>
      <c r="AB35">
        <f t="shared" si="11"/>
        <v>8.9285714285714288E-2</v>
      </c>
      <c r="AC35">
        <f t="shared" si="12"/>
        <v>-2.4159137783010487</v>
      </c>
      <c r="AD35">
        <f t="shared" si="13"/>
        <v>1.0296194171811581</v>
      </c>
    </row>
    <row r="36" spans="1:30" ht="12" customHeight="1" x14ac:dyDescent="0.45">
      <c r="A36" s="16" t="s">
        <v>48</v>
      </c>
      <c r="B36" s="17">
        <v>0.21</v>
      </c>
      <c r="C36" s="51">
        <f t="shared" si="0"/>
        <v>0.18941575402981292</v>
      </c>
      <c r="D36" s="16" t="s">
        <v>13</v>
      </c>
      <c r="E36" s="16" t="s">
        <v>51</v>
      </c>
      <c r="F36" s="18">
        <v>10</v>
      </c>
      <c r="G36" s="19">
        <v>20.5</v>
      </c>
      <c r="H36" s="19">
        <v>27</v>
      </c>
      <c r="I36" s="9">
        <f t="shared" si="1"/>
        <v>0.7592592592592593</v>
      </c>
      <c r="J36" s="17">
        <v>0.48</v>
      </c>
      <c r="K36" s="42" t="s">
        <v>43</v>
      </c>
      <c r="L36" s="43"/>
      <c r="M36" s="44"/>
      <c r="O36" s="28">
        <f t="shared" si="2"/>
        <v>-1.5606477482646683</v>
      </c>
      <c r="P36" s="28"/>
      <c r="Q36" s="28"/>
      <c r="R36" s="28"/>
      <c r="S36" s="28"/>
      <c r="T36" s="28">
        <f t="shared" si="3"/>
        <v>-0.32085120529025074</v>
      </c>
      <c r="U36" s="28">
        <f t="shared" si="4"/>
        <v>0.81058424597018708</v>
      </c>
      <c r="V36" s="28">
        <f t="shared" si="5"/>
        <v>0.18941575402981292</v>
      </c>
      <c r="W36">
        <f t="shared" si="6"/>
        <v>-0.73396917508020043</v>
      </c>
      <c r="X36">
        <f t="shared" si="7"/>
        <v>0.7592592592592593</v>
      </c>
      <c r="Y36">
        <f t="shared" si="8"/>
        <v>1.3170731707317074</v>
      </c>
      <c r="Z36">
        <f t="shared" si="9"/>
        <v>0.63219512195121952</v>
      </c>
      <c r="AA36">
        <f t="shared" si="10"/>
        <v>-0.27541197985996652</v>
      </c>
      <c r="AB36">
        <f t="shared" si="11"/>
        <v>0.36444444444444446</v>
      </c>
      <c r="AC36">
        <f t="shared" si="12"/>
        <v>-1.009381154940167</v>
      </c>
      <c r="AD36">
        <f t="shared" si="13"/>
        <v>0.27541197985996663</v>
      </c>
    </row>
    <row r="37" spans="1:30" ht="12" customHeight="1" x14ac:dyDescent="0.45">
      <c r="A37" s="16" t="s">
        <v>48</v>
      </c>
      <c r="B37" s="17">
        <v>0.32</v>
      </c>
      <c r="C37" s="51">
        <f t="shared" ref="C37:C68" si="14">1-EXP(-B37)</f>
        <v>0.27385096292630906</v>
      </c>
      <c r="D37" s="16" t="s">
        <v>13</v>
      </c>
      <c r="E37" s="16" t="s">
        <v>51</v>
      </c>
      <c r="F37" s="18">
        <v>10</v>
      </c>
      <c r="G37" s="19">
        <v>21.8</v>
      </c>
      <c r="H37" s="19">
        <v>27</v>
      </c>
      <c r="I37" s="9">
        <f t="shared" ref="I37:I68" si="15">G37/H37</f>
        <v>0.80740740740740746</v>
      </c>
      <c r="J37" s="17">
        <v>0.48</v>
      </c>
      <c r="K37" s="42" t="s">
        <v>43</v>
      </c>
      <c r="L37" s="43"/>
      <c r="M37" s="44"/>
      <c r="O37" s="28">
        <f t="shared" ref="O37:O68" si="16">LN(B37)</f>
        <v>-1.1394342831883648</v>
      </c>
      <c r="P37" s="28"/>
      <c r="Q37" s="28"/>
      <c r="R37" s="28"/>
      <c r="S37" s="28"/>
      <c r="T37" s="28">
        <f t="shared" ref="T37:T68" si="17">LN(J37*(G37/H37)^-1.5)</f>
        <v>-0.413078830766272</v>
      </c>
      <c r="U37" s="28">
        <f t="shared" ref="U37:U68" si="18">EXP(-B37)</f>
        <v>0.72614903707369094</v>
      </c>
      <c r="V37" s="28">
        <f t="shared" ref="V37:V68" si="19">1-U37</f>
        <v>0.27385096292630906</v>
      </c>
      <c r="W37">
        <f t="shared" ref="W37:W68" si="20">LN(J37)</f>
        <v>-0.73396917508020043</v>
      </c>
      <c r="X37">
        <f t="shared" ref="X37:X68" si="21">G37/H37</f>
        <v>0.80740740740740746</v>
      </c>
      <c r="Y37">
        <f t="shared" ref="Y37:Y68" si="22">H37/G37</f>
        <v>1.238532110091743</v>
      </c>
      <c r="Z37">
        <f t="shared" ref="Z37:Z68" si="23">Y37*J37</f>
        <v>0.59449541284403662</v>
      </c>
      <c r="AA37">
        <f t="shared" ref="AA37:AA68" si="24">LN(X37)</f>
        <v>-0.21392689620928568</v>
      </c>
      <c r="AB37">
        <f t="shared" ref="AB37:AB68" si="25">X37*J37</f>
        <v>0.38755555555555554</v>
      </c>
      <c r="AC37">
        <f t="shared" ref="AC37:AC68" si="26">LN(AB37)</f>
        <v>-0.94789607128948628</v>
      </c>
      <c r="AD37">
        <f t="shared" ref="AD37:AD68" si="27">LN(H37/G37)</f>
        <v>0.21392689620928568</v>
      </c>
    </row>
    <row r="38" spans="1:30" ht="12" customHeight="1" x14ac:dyDescent="0.45">
      <c r="A38" s="16" t="s">
        <v>48</v>
      </c>
      <c r="B38" s="17">
        <v>0.43</v>
      </c>
      <c r="C38" s="51">
        <f t="shared" si="14"/>
        <v>0.34949090527668347</v>
      </c>
      <c r="D38" s="16" t="s">
        <v>13</v>
      </c>
      <c r="E38" s="16" t="s">
        <v>51</v>
      </c>
      <c r="F38" s="18">
        <v>10</v>
      </c>
      <c r="G38" s="19">
        <v>22.6</v>
      </c>
      <c r="H38" s="19">
        <v>27</v>
      </c>
      <c r="I38" s="9">
        <f t="shared" si="15"/>
        <v>0.83703703703703713</v>
      </c>
      <c r="J38" s="17">
        <v>0.48</v>
      </c>
      <c r="K38" s="42" t="s">
        <v>43</v>
      </c>
      <c r="L38" s="43"/>
      <c r="M38" s="44"/>
      <c r="O38" s="28">
        <f t="shared" si="16"/>
        <v>-0.84397007029452897</v>
      </c>
      <c r="P38" s="28"/>
      <c r="Q38" s="28"/>
      <c r="R38" s="28"/>
      <c r="S38" s="28"/>
      <c r="T38" s="28">
        <f t="shared" si="17"/>
        <v>-0.46713873549106733</v>
      </c>
      <c r="U38" s="28">
        <f t="shared" si="18"/>
        <v>0.65050909472331653</v>
      </c>
      <c r="V38" s="28">
        <f t="shared" si="19"/>
        <v>0.34949090527668347</v>
      </c>
      <c r="W38">
        <f t="shared" si="20"/>
        <v>-0.73396917508020043</v>
      </c>
      <c r="X38">
        <f t="shared" si="21"/>
        <v>0.83703703703703713</v>
      </c>
      <c r="Y38">
        <f t="shared" si="22"/>
        <v>1.1946902654867255</v>
      </c>
      <c r="Z38">
        <f t="shared" si="23"/>
        <v>0.57345132743362826</v>
      </c>
      <c r="AA38">
        <f t="shared" si="24"/>
        <v>-0.17788695972608876</v>
      </c>
      <c r="AB38">
        <f t="shared" si="25"/>
        <v>0.40177777777777779</v>
      </c>
      <c r="AC38">
        <f t="shared" si="26"/>
        <v>-0.91185613480628924</v>
      </c>
      <c r="AD38">
        <f t="shared" si="27"/>
        <v>0.17788695972608876</v>
      </c>
    </row>
    <row r="39" spans="1:30" ht="12" customHeight="1" x14ac:dyDescent="0.45">
      <c r="A39" s="16" t="s">
        <v>48</v>
      </c>
      <c r="B39" s="17">
        <v>0.43</v>
      </c>
      <c r="C39" s="51">
        <f t="shared" si="14"/>
        <v>0.34949090527668347</v>
      </c>
      <c r="D39" s="16" t="s">
        <v>13</v>
      </c>
      <c r="E39" s="16" t="s">
        <v>51</v>
      </c>
      <c r="F39" s="18">
        <v>10</v>
      </c>
      <c r="G39" s="19">
        <v>23.1</v>
      </c>
      <c r="H39" s="19">
        <v>27</v>
      </c>
      <c r="I39" s="9">
        <f t="shared" si="15"/>
        <v>0.85555555555555562</v>
      </c>
      <c r="J39" s="17">
        <v>0.48</v>
      </c>
      <c r="K39" s="42" t="s">
        <v>43</v>
      </c>
      <c r="L39" s="43"/>
      <c r="M39" s="44"/>
      <c r="O39" s="28">
        <f t="shared" si="16"/>
        <v>-0.84397007029452897</v>
      </c>
      <c r="P39" s="28"/>
      <c r="Q39" s="28"/>
      <c r="R39" s="28"/>
      <c r="S39" s="28"/>
      <c r="T39" s="28">
        <f t="shared" si="17"/>
        <v>-0.49996280236532875</v>
      </c>
      <c r="U39" s="28">
        <f t="shared" si="18"/>
        <v>0.65050909472331653</v>
      </c>
      <c r="V39" s="28">
        <f t="shared" si="19"/>
        <v>0.34949090527668347</v>
      </c>
      <c r="W39">
        <f t="shared" si="20"/>
        <v>-0.73396917508020043</v>
      </c>
      <c r="X39">
        <f t="shared" si="21"/>
        <v>0.85555555555555562</v>
      </c>
      <c r="Y39">
        <f t="shared" si="22"/>
        <v>1.1688311688311688</v>
      </c>
      <c r="Z39">
        <f t="shared" si="23"/>
        <v>0.561038961038961</v>
      </c>
      <c r="AA39">
        <f t="shared" si="24"/>
        <v>-0.15600424847658115</v>
      </c>
      <c r="AB39">
        <f t="shared" si="25"/>
        <v>0.41066666666666668</v>
      </c>
      <c r="AC39">
        <f t="shared" si="26"/>
        <v>-0.88997342355678166</v>
      </c>
      <c r="AD39">
        <f t="shared" si="27"/>
        <v>0.15600424847658118</v>
      </c>
    </row>
    <row r="40" spans="1:30" ht="12" customHeight="1" x14ac:dyDescent="0.45">
      <c r="A40" s="16" t="s">
        <v>48</v>
      </c>
      <c r="B40" s="17">
        <v>0.67</v>
      </c>
      <c r="C40" s="51">
        <f t="shared" si="14"/>
        <v>0.48829142221345756</v>
      </c>
      <c r="D40" s="16" t="s">
        <v>13</v>
      </c>
      <c r="E40" s="16" t="s">
        <v>51</v>
      </c>
      <c r="F40" s="18">
        <v>10</v>
      </c>
      <c r="G40" s="19">
        <v>23.4</v>
      </c>
      <c r="H40" s="19">
        <v>27</v>
      </c>
      <c r="I40" s="9">
        <f t="shared" si="15"/>
        <v>0.86666666666666659</v>
      </c>
      <c r="J40" s="17">
        <v>0.48</v>
      </c>
      <c r="K40" s="42" t="s">
        <v>43</v>
      </c>
      <c r="L40" s="43"/>
      <c r="M40" s="44"/>
      <c r="O40" s="28">
        <f t="shared" si="16"/>
        <v>-0.40047756659712525</v>
      </c>
      <c r="P40" s="28"/>
      <c r="Q40" s="28"/>
      <c r="R40" s="28"/>
      <c r="S40" s="28"/>
      <c r="T40" s="28">
        <f t="shared" si="17"/>
        <v>-0.51931790961919022</v>
      </c>
      <c r="U40" s="28">
        <f t="shared" si="18"/>
        <v>0.51170857778654244</v>
      </c>
      <c r="V40" s="28">
        <f t="shared" si="19"/>
        <v>0.48829142221345756</v>
      </c>
      <c r="W40">
        <f t="shared" si="20"/>
        <v>-0.73396917508020043</v>
      </c>
      <c r="X40">
        <f t="shared" si="21"/>
        <v>0.86666666666666659</v>
      </c>
      <c r="Y40">
        <f t="shared" si="22"/>
        <v>1.153846153846154</v>
      </c>
      <c r="Z40">
        <f t="shared" si="23"/>
        <v>0.55384615384615388</v>
      </c>
      <c r="AA40">
        <f t="shared" si="24"/>
        <v>-0.14310084364067344</v>
      </c>
      <c r="AB40">
        <f t="shared" si="25"/>
        <v>0.41599999999999993</v>
      </c>
      <c r="AC40">
        <f t="shared" si="26"/>
        <v>-0.87707001872087398</v>
      </c>
      <c r="AD40">
        <f t="shared" si="27"/>
        <v>0.14310084364067344</v>
      </c>
    </row>
    <row r="41" spans="1:30" ht="12" customHeight="1" x14ac:dyDescent="0.45">
      <c r="A41" s="16" t="s">
        <v>48</v>
      </c>
      <c r="B41" s="17">
        <v>0.99</v>
      </c>
      <c r="C41" s="51">
        <f t="shared" si="14"/>
        <v>0.62842330897795429</v>
      </c>
      <c r="D41" s="16" t="s">
        <v>13</v>
      </c>
      <c r="E41" s="16" t="s">
        <v>51</v>
      </c>
      <c r="F41" s="18">
        <v>10</v>
      </c>
      <c r="G41" s="19">
        <v>23.7</v>
      </c>
      <c r="H41" s="19">
        <v>27</v>
      </c>
      <c r="I41" s="9">
        <f t="shared" si="15"/>
        <v>0.87777777777777777</v>
      </c>
      <c r="J41" s="17">
        <v>0.48</v>
      </c>
      <c r="K41" s="42" t="s">
        <v>43</v>
      </c>
      <c r="L41" s="43"/>
      <c r="M41" s="44"/>
      <c r="O41" s="28">
        <f t="shared" si="16"/>
        <v>-1.0050335853501451E-2</v>
      </c>
      <c r="P41" s="28"/>
      <c r="Q41" s="28"/>
      <c r="R41" s="28"/>
      <c r="S41" s="28"/>
      <c r="T41" s="28">
        <f t="shared" si="17"/>
        <v>-0.53842644828533504</v>
      </c>
      <c r="U41" s="28">
        <f t="shared" si="18"/>
        <v>0.37157669102204571</v>
      </c>
      <c r="V41" s="28">
        <f t="shared" si="19"/>
        <v>0.62842330897795429</v>
      </c>
      <c r="W41">
        <f t="shared" si="20"/>
        <v>-0.73396917508020043</v>
      </c>
      <c r="X41">
        <f t="shared" si="21"/>
        <v>0.87777777777777777</v>
      </c>
      <c r="Y41">
        <f t="shared" si="22"/>
        <v>1.139240506329114</v>
      </c>
      <c r="Z41">
        <f t="shared" si="23"/>
        <v>0.54683544303797471</v>
      </c>
      <c r="AA41">
        <f t="shared" si="24"/>
        <v>-0.13036181786324358</v>
      </c>
      <c r="AB41">
        <f t="shared" si="25"/>
        <v>0.42133333333333334</v>
      </c>
      <c r="AC41">
        <f t="shared" si="26"/>
        <v>-0.86433099294344395</v>
      </c>
      <c r="AD41">
        <f t="shared" si="27"/>
        <v>0.13036181786324363</v>
      </c>
    </row>
    <row r="42" spans="1:30" ht="12" customHeight="1" x14ac:dyDescent="0.45">
      <c r="A42" s="16" t="s">
        <v>48</v>
      </c>
      <c r="B42" s="17">
        <v>1.26</v>
      </c>
      <c r="C42" s="51">
        <f t="shared" si="14"/>
        <v>0.71634597350022955</v>
      </c>
      <c r="D42" s="16" t="s">
        <v>13</v>
      </c>
      <c r="E42" s="16" t="s">
        <v>51</v>
      </c>
      <c r="F42" s="18">
        <v>10</v>
      </c>
      <c r="G42" s="19">
        <v>23.9</v>
      </c>
      <c r="H42" s="19">
        <v>27</v>
      </c>
      <c r="I42" s="9">
        <f t="shared" si="15"/>
        <v>0.88518518518518519</v>
      </c>
      <c r="J42" s="17">
        <v>0.48</v>
      </c>
      <c r="K42" s="42" t="s">
        <v>43</v>
      </c>
      <c r="L42" s="43"/>
      <c r="M42" s="44"/>
      <c r="O42" s="28">
        <f t="shared" si="16"/>
        <v>0.23111172096338664</v>
      </c>
      <c r="P42" s="28"/>
      <c r="Q42" s="28"/>
      <c r="R42" s="28"/>
      <c r="S42" s="28"/>
      <c r="T42" s="28">
        <f t="shared" si="17"/>
        <v>-0.55103156447990442</v>
      </c>
      <c r="U42" s="28">
        <f t="shared" si="18"/>
        <v>0.2836540264997704</v>
      </c>
      <c r="V42" s="28">
        <f t="shared" si="19"/>
        <v>0.71634597350022955</v>
      </c>
      <c r="W42">
        <f t="shared" si="20"/>
        <v>-0.73396917508020043</v>
      </c>
      <c r="X42">
        <f t="shared" si="21"/>
        <v>0.88518518518518519</v>
      </c>
      <c r="Y42">
        <f t="shared" si="22"/>
        <v>1.1297071129707115</v>
      </c>
      <c r="Z42">
        <f t="shared" si="23"/>
        <v>0.54225941422594148</v>
      </c>
      <c r="AA42">
        <f t="shared" si="24"/>
        <v>-0.12195840706686409</v>
      </c>
      <c r="AB42">
        <f t="shared" si="25"/>
        <v>0.42488888888888887</v>
      </c>
      <c r="AC42">
        <f t="shared" si="26"/>
        <v>-0.85592758214706455</v>
      </c>
      <c r="AD42">
        <f t="shared" si="27"/>
        <v>0.12195840706686424</v>
      </c>
    </row>
    <row r="43" spans="1:30" ht="12" customHeight="1" x14ac:dyDescent="0.45">
      <c r="A43" s="16" t="s">
        <v>48</v>
      </c>
      <c r="B43" s="17">
        <v>0.5</v>
      </c>
      <c r="C43" s="51">
        <f t="shared" si="14"/>
        <v>0.39346934028736658</v>
      </c>
      <c r="D43" s="16" t="s">
        <v>13</v>
      </c>
      <c r="E43" s="16" t="s">
        <v>43</v>
      </c>
      <c r="F43" s="18">
        <v>10</v>
      </c>
      <c r="G43" s="19">
        <v>23.8</v>
      </c>
      <c r="H43" s="19">
        <v>27</v>
      </c>
      <c r="I43" s="9">
        <f t="shared" si="15"/>
        <v>0.88148148148148153</v>
      </c>
      <c r="J43" s="17">
        <v>0.48</v>
      </c>
      <c r="K43" s="42" t="s">
        <v>43</v>
      </c>
      <c r="L43" s="43"/>
      <c r="M43" s="44"/>
      <c r="O43" s="28">
        <f t="shared" si="16"/>
        <v>-0.69314718055994529</v>
      </c>
      <c r="P43" s="28"/>
      <c r="Q43" s="28"/>
      <c r="R43" s="28"/>
      <c r="S43" s="28"/>
      <c r="T43" s="28">
        <f t="shared" si="17"/>
        <v>-0.54474224708985053</v>
      </c>
      <c r="U43" s="28">
        <f t="shared" si="18"/>
        <v>0.60653065971263342</v>
      </c>
      <c r="V43" s="28">
        <f t="shared" si="19"/>
        <v>0.39346934028736658</v>
      </c>
      <c r="W43">
        <f t="shared" si="20"/>
        <v>-0.73396917508020043</v>
      </c>
      <c r="X43">
        <f t="shared" si="21"/>
        <v>0.88148148148148153</v>
      </c>
      <c r="Y43">
        <f t="shared" si="22"/>
        <v>1.134453781512605</v>
      </c>
      <c r="Z43">
        <f t="shared" si="23"/>
        <v>0.54453781512605037</v>
      </c>
      <c r="AA43">
        <f t="shared" si="24"/>
        <v>-0.12615128532690001</v>
      </c>
      <c r="AB43">
        <f t="shared" si="25"/>
        <v>0.4231111111111111</v>
      </c>
      <c r="AC43">
        <f t="shared" si="26"/>
        <v>-0.86012046040710055</v>
      </c>
      <c r="AD43">
        <f t="shared" si="27"/>
        <v>0.12615128532690004</v>
      </c>
    </row>
    <row r="44" spans="1:30" ht="12" customHeight="1" x14ac:dyDescent="0.45">
      <c r="A44" s="16" t="s">
        <v>52</v>
      </c>
      <c r="B44" s="17">
        <v>1.25</v>
      </c>
      <c r="C44" s="51">
        <f t="shared" si="14"/>
        <v>0.71349520313980985</v>
      </c>
      <c r="D44" s="16" t="s">
        <v>13</v>
      </c>
      <c r="E44" s="16" t="s">
        <v>53</v>
      </c>
      <c r="F44" s="18">
        <v>12</v>
      </c>
      <c r="G44" s="19">
        <v>25.5</v>
      </c>
      <c r="H44" s="19">
        <v>34.200000000000003</v>
      </c>
      <c r="I44" s="9">
        <f t="shared" si="15"/>
        <v>0.74561403508771928</v>
      </c>
      <c r="J44" s="17">
        <v>0.42</v>
      </c>
      <c r="K44" s="42" t="s">
        <v>53</v>
      </c>
      <c r="L44" s="43"/>
      <c r="M44" s="44"/>
      <c r="O44" s="28">
        <f t="shared" si="16"/>
        <v>0.22314355131420976</v>
      </c>
      <c r="P44" s="28"/>
      <c r="Q44" s="28"/>
      <c r="R44" s="28"/>
      <c r="S44" s="28"/>
      <c r="T44" s="28">
        <f t="shared" si="17"/>
        <v>-0.42717977984845457</v>
      </c>
      <c r="U44" s="28">
        <f t="shared" si="18"/>
        <v>0.28650479686019009</v>
      </c>
      <c r="V44" s="28">
        <f t="shared" si="19"/>
        <v>0.71349520313980985</v>
      </c>
      <c r="W44">
        <f t="shared" si="20"/>
        <v>-0.86750056770472306</v>
      </c>
      <c r="X44">
        <f t="shared" si="21"/>
        <v>0.74561403508771928</v>
      </c>
      <c r="Y44">
        <f t="shared" si="22"/>
        <v>1.3411764705882354</v>
      </c>
      <c r="Z44">
        <f t="shared" si="23"/>
        <v>0.56329411764705883</v>
      </c>
      <c r="AA44">
        <f t="shared" si="24"/>
        <v>-0.29354719190417905</v>
      </c>
      <c r="AB44">
        <f t="shared" si="25"/>
        <v>0.31315789473684208</v>
      </c>
      <c r="AC44">
        <f t="shared" si="26"/>
        <v>-1.1610477596089022</v>
      </c>
      <c r="AD44">
        <f t="shared" si="27"/>
        <v>0.29354719190417911</v>
      </c>
    </row>
    <row r="45" spans="1:30" ht="12" customHeight="1" x14ac:dyDescent="0.45">
      <c r="A45" s="16" t="s">
        <v>54</v>
      </c>
      <c r="B45" s="17">
        <v>1.58</v>
      </c>
      <c r="C45" s="51">
        <f t="shared" si="14"/>
        <v>0.79402490179511653</v>
      </c>
      <c r="D45" s="16" t="s">
        <v>13</v>
      </c>
      <c r="E45" s="26" t="s">
        <v>55</v>
      </c>
      <c r="F45" s="18">
        <v>17</v>
      </c>
      <c r="G45" s="19">
        <v>16.2</v>
      </c>
      <c r="H45" s="19">
        <v>27.2</v>
      </c>
      <c r="I45" s="9">
        <f t="shared" si="15"/>
        <v>0.59558823529411764</v>
      </c>
      <c r="J45" s="17">
        <v>0.11</v>
      </c>
      <c r="K45" s="45" t="s">
        <v>56</v>
      </c>
      <c r="L45" s="46"/>
      <c r="M45" s="47"/>
      <c r="O45" s="28">
        <f t="shared" si="16"/>
        <v>0.45742484703887548</v>
      </c>
      <c r="P45" s="28"/>
      <c r="Q45" s="28"/>
      <c r="R45" s="28"/>
      <c r="S45" s="28"/>
      <c r="T45" s="28">
        <f t="shared" si="17"/>
        <v>-1.4299663165943011</v>
      </c>
      <c r="U45" s="28">
        <f t="shared" si="18"/>
        <v>0.20597509820488344</v>
      </c>
      <c r="V45" s="28">
        <f t="shared" si="19"/>
        <v>0.79402490179511653</v>
      </c>
      <c r="W45">
        <f t="shared" si="20"/>
        <v>-2.2072749131897207</v>
      </c>
      <c r="X45">
        <f t="shared" si="21"/>
        <v>0.59558823529411764</v>
      </c>
      <c r="Y45">
        <f t="shared" si="22"/>
        <v>1.6790123456790125</v>
      </c>
      <c r="Z45">
        <f t="shared" si="23"/>
        <v>0.18469135802469136</v>
      </c>
      <c r="AA45">
        <f t="shared" si="24"/>
        <v>-0.51820573106361323</v>
      </c>
      <c r="AB45">
        <f t="shared" si="25"/>
        <v>6.5514705882352947E-2</v>
      </c>
      <c r="AC45">
        <f t="shared" si="26"/>
        <v>-2.7254806442533339</v>
      </c>
      <c r="AD45">
        <f t="shared" si="27"/>
        <v>0.51820573106361334</v>
      </c>
    </row>
    <row r="46" spans="1:30" ht="12" customHeight="1" x14ac:dyDescent="0.45">
      <c r="A46" s="16" t="s">
        <v>57</v>
      </c>
      <c r="B46" s="17">
        <v>0.49</v>
      </c>
      <c r="C46" s="51">
        <f t="shared" si="14"/>
        <v>0.38737360581558389</v>
      </c>
      <c r="D46" s="16" t="s">
        <v>13</v>
      </c>
      <c r="E46" s="26" t="s">
        <v>55</v>
      </c>
      <c r="F46" s="18">
        <v>17</v>
      </c>
      <c r="G46" s="19">
        <v>15.4</v>
      </c>
      <c r="H46" s="19">
        <v>20.399999999999999</v>
      </c>
      <c r="I46" s="9">
        <f t="shared" si="15"/>
        <v>0.75490196078431382</v>
      </c>
      <c r="J46" s="17">
        <v>0.54</v>
      </c>
      <c r="K46" s="42" t="s">
        <v>58</v>
      </c>
      <c r="L46" s="43"/>
      <c r="M46" s="44"/>
      <c r="O46" s="28">
        <f t="shared" si="16"/>
        <v>-0.71334988787746478</v>
      </c>
      <c r="P46" s="28"/>
      <c r="Q46" s="28"/>
      <c r="R46" s="28"/>
      <c r="S46" s="28"/>
      <c r="T46" s="28">
        <f t="shared" si="17"/>
        <v>-0.19443505227793617</v>
      </c>
      <c r="U46" s="28">
        <f t="shared" si="18"/>
        <v>0.61262639418441611</v>
      </c>
      <c r="V46" s="28">
        <f t="shared" si="19"/>
        <v>0.38737360581558389</v>
      </c>
      <c r="W46">
        <f t="shared" si="20"/>
        <v>-0.61618613942381695</v>
      </c>
      <c r="X46">
        <f t="shared" si="21"/>
        <v>0.75490196078431382</v>
      </c>
      <c r="Y46">
        <f t="shared" si="22"/>
        <v>1.3246753246753245</v>
      </c>
      <c r="Z46">
        <f t="shared" si="23"/>
        <v>0.71532467532467525</v>
      </c>
      <c r="AA46">
        <f t="shared" si="24"/>
        <v>-0.28116739143058711</v>
      </c>
      <c r="AB46">
        <f t="shared" si="25"/>
        <v>0.40764705882352947</v>
      </c>
      <c r="AC46">
        <f t="shared" si="26"/>
        <v>-0.89735353085440406</v>
      </c>
      <c r="AD46">
        <f t="shared" si="27"/>
        <v>0.28116739143058705</v>
      </c>
    </row>
    <row r="47" spans="1:30" ht="12" customHeight="1" x14ac:dyDescent="0.45">
      <c r="A47" s="16" t="s">
        <v>59</v>
      </c>
      <c r="B47" s="17">
        <v>1.33</v>
      </c>
      <c r="C47" s="51">
        <f t="shared" si="14"/>
        <v>0.73552273870017604</v>
      </c>
      <c r="D47" s="16" t="s">
        <v>13</v>
      </c>
      <c r="E47" s="26" t="s">
        <v>55</v>
      </c>
      <c r="F47" s="18">
        <v>17</v>
      </c>
      <c r="G47" s="19">
        <v>31.9</v>
      </c>
      <c r="H47" s="19">
        <v>41.7</v>
      </c>
      <c r="I47" s="9">
        <f t="shared" si="15"/>
        <v>0.76498800959232605</v>
      </c>
      <c r="J47" s="17">
        <v>0.25</v>
      </c>
      <c r="K47" s="42" t="s">
        <v>58</v>
      </c>
      <c r="L47" s="43"/>
      <c r="M47" s="44"/>
      <c r="O47" s="28">
        <f t="shared" si="16"/>
        <v>0.28517894223366247</v>
      </c>
      <c r="P47" s="28"/>
      <c r="Q47" s="28"/>
      <c r="R47" s="28"/>
      <c r="S47" s="28"/>
      <c r="T47" s="28">
        <f t="shared" si="17"/>
        <v>-0.9844516825989551</v>
      </c>
      <c r="U47" s="28">
        <f t="shared" si="18"/>
        <v>0.26447726129982396</v>
      </c>
      <c r="V47" s="28">
        <f t="shared" si="19"/>
        <v>0.73552273870017604</v>
      </c>
      <c r="W47">
        <f t="shared" si="20"/>
        <v>-1.3862943611198906</v>
      </c>
      <c r="X47">
        <f t="shared" si="21"/>
        <v>0.76498800959232605</v>
      </c>
      <c r="Y47">
        <f t="shared" si="22"/>
        <v>1.3072100313479624</v>
      </c>
      <c r="Z47">
        <f t="shared" si="23"/>
        <v>0.32680250783699061</v>
      </c>
      <c r="AA47">
        <f t="shared" si="24"/>
        <v>-0.26789511901395702</v>
      </c>
      <c r="AB47">
        <f t="shared" si="25"/>
        <v>0.19124700239808151</v>
      </c>
      <c r="AC47">
        <f t="shared" si="26"/>
        <v>-1.6541894801338477</v>
      </c>
      <c r="AD47">
        <f t="shared" si="27"/>
        <v>0.26789511901395691</v>
      </c>
    </row>
    <row r="48" spans="1:30" ht="12" customHeight="1" x14ac:dyDescent="0.45">
      <c r="A48" s="16" t="s">
        <v>60</v>
      </c>
      <c r="B48" s="17">
        <v>0.43</v>
      </c>
      <c r="C48" s="51">
        <f t="shared" si="14"/>
        <v>0.34949090527668347</v>
      </c>
      <c r="D48" s="16" t="s">
        <v>13</v>
      </c>
      <c r="E48" s="26" t="s">
        <v>61</v>
      </c>
      <c r="F48" s="18">
        <v>16</v>
      </c>
      <c r="G48" s="19">
        <v>16.7</v>
      </c>
      <c r="H48" s="19">
        <v>17.3</v>
      </c>
      <c r="I48" s="9">
        <f t="shared" si="15"/>
        <v>0.96531791907514441</v>
      </c>
      <c r="J48" s="17">
        <v>0.71</v>
      </c>
      <c r="K48" s="45" t="s">
        <v>61</v>
      </c>
      <c r="L48" s="46"/>
      <c r="M48" s="47"/>
      <c r="O48" s="28">
        <f t="shared" si="16"/>
        <v>-0.84397007029452897</v>
      </c>
      <c r="P48" s="28"/>
      <c r="Q48" s="28"/>
      <c r="R48" s="28"/>
      <c r="S48" s="28"/>
      <c r="T48" s="28">
        <f t="shared" si="17"/>
        <v>-0.28954363582524001</v>
      </c>
      <c r="U48" s="28">
        <f t="shared" si="18"/>
        <v>0.65050909472331653</v>
      </c>
      <c r="V48" s="28">
        <f t="shared" si="19"/>
        <v>0.34949090527668347</v>
      </c>
      <c r="W48">
        <f t="shared" si="20"/>
        <v>-0.34249030894677601</v>
      </c>
      <c r="X48">
        <f t="shared" si="21"/>
        <v>0.96531791907514441</v>
      </c>
      <c r="Y48">
        <f t="shared" si="22"/>
        <v>1.0359281437125749</v>
      </c>
      <c r="Z48">
        <f t="shared" si="23"/>
        <v>0.73550898203592818</v>
      </c>
      <c r="AA48">
        <f t="shared" si="24"/>
        <v>-3.5297782081023937E-2</v>
      </c>
      <c r="AB48">
        <f t="shared" si="25"/>
        <v>0.68537572254335255</v>
      </c>
      <c r="AC48">
        <f t="shared" si="26"/>
        <v>-0.37778809102779987</v>
      </c>
      <c r="AD48">
        <f t="shared" si="27"/>
        <v>3.5297782081023896E-2</v>
      </c>
    </row>
    <row r="49" spans="1:30" ht="12" customHeight="1" x14ac:dyDescent="0.45">
      <c r="A49" s="16" t="s">
        <v>60</v>
      </c>
      <c r="B49" s="17">
        <v>0.85</v>
      </c>
      <c r="C49" s="51">
        <f t="shared" si="14"/>
        <v>0.57258506805127329</v>
      </c>
      <c r="D49" s="16" t="s">
        <v>13</v>
      </c>
      <c r="E49" s="26" t="s">
        <v>62</v>
      </c>
      <c r="F49" s="18">
        <v>16</v>
      </c>
      <c r="G49" s="19">
        <v>17</v>
      </c>
      <c r="H49" s="19">
        <v>17.3</v>
      </c>
      <c r="I49" s="9">
        <f t="shared" si="15"/>
        <v>0.98265895953757221</v>
      </c>
      <c r="J49" s="17">
        <v>0.71</v>
      </c>
      <c r="K49" s="45" t="s">
        <v>61</v>
      </c>
      <c r="L49" s="46"/>
      <c r="M49" s="47"/>
      <c r="O49" s="28">
        <f t="shared" si="16"/>
        <v>-0.16251892949777494</v>
      </c>
      <c r="P49" s="28"/>
      <c r="Q49" s="28"/>
      <c r="R49" s="28"/>
      <c r="S49" s="28"/>
      <c r="T49" s="28">
        <f t="shared" si="17"/>
        <v>-0.31625057277550017</v>
      </c>
      <c r="U49" s="28">
        <f t="shared" si="18"/>
        <v>0.42741493194872671</v>
      </c>
      <c r="V49" s="28">
        <f t="shared" si="19"/>
        <v>0.57258506805127329</v>
      </c>
      <c r="W49">
        <f t="shared" si="20"/>
        <v>-0.34249030894677601</v>
      </c>
      <c r="X49">
        <f t="shared" si="21"/>
        <v>0.98265895953757221</v>
      </c>
      <c r="Y49">
        <f t="shared" si="22"/>
        <v>1.0176470588235293</v>
      </c>
      <c r="Z49">
        <f t="shared" si="23"/>
        <v>0.72252941176470575</v>
      </c>
      <c r="AA49">
        <f t="shared" si="24"/>
        <v>-1.749315744751723E-2</v>
      </c>
      <c r="AB49">
        <f t="shared" si="25"/>
        <v>0.69768786127167626</v>
      </c>
      <c r="AC49">
        <f t="shared" si="26"/>
        <v>-0.35998346639429318</v>
      </c>
      <c r="AD49">
        <f t="shared" si="27"/>
        <v>1.7493157447517119E-2</v>
      </c>
    </row>
    <row r="50" spans="1:30" ht="12" customHeight="1" x14ac:dyDescent="0.45">
      <c r="A50" s="16" t="s">
        <v>60</v>
      </c>
      <c r="B50" s="17">
        <v>0.93</v>
      </c>
      <c r="C50" s="51">
        <f t="shared" si="14"/>
        <v>0.60544628962839897</v>
      </c>
      <c r="D50" s="16" t="s">
        <v>13</v>
      </c>
      <c r="E50" s="26" t="s">
        <v>62</v>
      </c>
      <c r="F50" s="18">
        <v>16</v>
      </c>
      <c r="G50" s="19">
        <v>17.2</v>
      </c>
      <c r="H50" s="19">
        <v>17.3</v>
      </c>
      <c r="I50" s="9">
        <f t="shared" si="15"/>
        <v>0.9942196531791907</v>
      </c>
      <c r="J50" s="17">
        <v>0.71</v>
      </c>
      <c r="K50" s="45" t="s">
        <v>61</v>
      </c>
      <c r="L50" s="46"/>
      <c r="M50" s="47"/>
      <c r="O50" s="28">
        <f t="shared" si="16"/>
        <v>-7.2570692834835374E-2</v>
      </c>
      <c r="P50" s="28"/>
      <c r="Q50" s="28"/>
      <c r="R50" s="28"/>
      <c r="S50" s="28"/>
      <c r="T50" s="28">
        <f t="shared" si="17"/>
        <v>-0.33379463242028712</v>
      </c>
      <c r="U50" s="28">
        <f t="shared" si="18"/>
        <v>0.39455371037160109</v>
      </c>
      <c r="V50" s="28">
        <f t="shared" si="19"/>
        <v>0.60544628962839897</v>
      </c>
      <c r="W50">
        <f t="shared" si="20"/>
        <v>-0.34249030894677601</v>
      </c>
      <c r="X50">
        <f t="shared" si="21"/>
        <v>0.9942196531791907</v>
      </c>
      <c r="Y50">
        <f t="shared" si="22"/>
        <v>1.0058139534883721</v>
      </c>
      <c r="Z50">
        <f t="shared" si="23"/>
        <v>0.71412790697674411</v>
      </c>
      <c r="AA50">
        <f t="shared" si="24"/>
        <v>-5.7971176843259579E-3</v>
      </c>
      <c r="AB50">
        <f t="shared" si="25"/>
        <v>0.70589595375722536</v>
      </c>
      <c r="AC50">
        <f t="shared" si="26"/>
        <v>-0.34828742663110196</v>
      </c>
      <c r="AD50">
        <f t="shared" si="27"/>
        <v>5.7971176843259146E-3</v>
      </c>
    </row>
    <row r="51" spans="1:30" ht="12" customHeight="1" x14ac:dyDescent="0.45">
      <c r="A51" s="16" t="s">
        <v>60</v>
      </c>
      <c r="B51" s="17">
        <v>1.41</v>
      </c>
      <c r="C51" s="51">
        <f t="shared" si="14"/>
        <v>0.75585671684656286</v>
      </c>
      <c r="D51" s="16" t="s">
        <v>13</v>
      </c>
      <c r="E51" s="26" t="s">
        <v>61</v>
      </c>
      <c r="F51" s="18">
        <v>16</v>
      </c>
      <c r="G51" s="19">
        <v>17.2</v>
      </c>
      <c r="H51" s="19">
        <v>17.3</v>
      </c>
      <c r="I51" s="9">
        <f t="shared" si="15"/>
        <v>0.9942196531791907</v>
      </c>
      <c r="J51" s="17">
        <v>0.71</v>
      </c>
      <c r="K51" s="45" t="s">
        <v>61</v>
      </c>
      <c r="L51" s="46"/>
      <c r="M51" s="47"/>
      <c r="O51" s="28">
        <f t="shared" si="16"/>
        <v>0.34358970439007686</v>
      </c>
      <c r="P51" s="28"/>
      <c r="Q51" s="28"/>
      <c r="R51" s="28"/>
      <c r="S51" s="28"/>
      <c r="T51" s="28">
        <f t="shared" si="17"/>
        <v>-0.33379463242028712</v>
      </c>
      <c r="U51" s="28">
        <f t="shared" si="18"/>
        <v>0.24414328315343711</v>
      </c>
      <c r="V51" s="28">
        <f t="shared" si="19"/>
        <v>0.75585671684656286</v>
      </c>
      <c r="W51">
        <f t="shared" si="20"/>
        <v>-0.34249030894677601</v>
      </c>
      <c r="X51">
        <f t="shared" si="21"/>
        <v>0.9942196531791907</v>
      </c>
      <c r="Y51">
        <f t="shared" si="22"/>
        <v>1.0058139534883721</v>
      </c>
      <c r="Z51">
        <f t="shared" si="23"/>
        <v>0.71412790697674411</v>
      </c>
      <c r="AA51">
        <f t="shared" si="24"/>
        <v>-5.7971176843259579E-3</v>
      </c>
      <c r="AB51">
        <f t="shared" si="25"/>
        <v>0.70589595375722536</v>
      </c>
      <c r="AC51">
        <f t="shared" si="26"/>
        <v>-0.34828742663110196</v>
      </c>
      <c r="AD51">
        <f t="shared" si="27"/>
        <v>5.7971176843259146E-3</v>
      </c>
    </row>
    <row r="52" spans="1:30" ht="12" customHeight="1" x14ac:dyDescent="0.45">
      <c r="A52" s="16" t="s">
        <v>60</v>
      </c>
      <c r="B52" s="17">
        <v>1.33</v>
      </c>
      <c r="C52" s="51">
        <f t="shared" si="14"/>
        <v>0.73552273870017604</v>
      </c>
      <c r="D52" s="16" t="s">
        <v>13</v>
      </c>
      <c r="E52" s="26" t="s">
        <v>61</v>
      </c>
      <c r="F52" s="18">
        <v>16</v>
      </c>
      <c r="G52" s="19">
        <v>16.7</v>
      </c>
      <c r="H52" s="19">
        <v>17.3</v>
      </c>
      <c r="I52" s="9">
        <f t="shared" si="15"/>
        <v>0.96531791907514441</v>
      </c>
      <c r="J52" s="17">
        <v>0.71</v>
      </c>
      <c r="K52" s="45" t="s">
        <v>61</v>
      </c>
      <c r="L52" s="46"/>
      <c r="M52" s="47"/>
      <c r="O52" s="28">
        <f t="shared" si="16"/>
        <v>0.28517894223366247</v>
      </c>
      <c r="P52" s="28"/>
      <c r="Q52" s="28"/>
      <c r="R52" s="28"/>
      <c r="S52" s="28"/>
      <c r="T52" s="28">
        <f t="shared" si="17"/>
        <v>-0.28954363582524001</v>
      </c>
      <c r="U52" s="28">
        <f t="shared" si="18"/>
        <v>0.26447726129982396</v>
      </c>
      <c r="V52" s="28">
        <f t="shared" si="19"/>
        <v>0.73552273870017604</v>
      </c>
      <c r="W52">
        <f t="shared" si="20"/>
        <v>-0.34249030894677601</v>
      </c>
      <c r="X52">
        <f t="shared" si="21"/>
        <v>0.96531791907514441</v>
      </c>
      <c r="Y52">
        <f t="shared" si="22"/>
        <v>1.0359281437125749</v>
      </c>
      <c r="Z52">
        <f t="shared" si="23"/>
        <v>0.73550898203592818</v>
      </c>
      <c r="AA52">
        <f t="shared" si="24"/>
        <v>-3.5297782081023937E-2</v>
      </c>
      <c r="AB52">
        <f t="shared" si="25"/>
        <v>0.68537572254335255</v>
      </c>
      <c r="AC52">
        <f t="shared" si="26"/>
        <v>-0.37778809102779987</v>
      </c>
      <c r="AD52">
        <f t="shared" si="27"/>
        <v>3.5297782081023896E-2</v>
      </c>
    </row>
    <row r="53" spans="1:30" ht="12" customHeight="1" x14ac:dyDescent="0.45">
      <c r="A53" s="16" t="s">
        <v>60</v>
      </c>
      <c r="B53" s="17">
        <v>2.13</v>
      </c>
      <c r="C53" s="51">
        <f t="shared" si="14"/>
        <v>0.8811627061475904</v>
      </c>
      <c r="D53" s="16" t="s">
        <v>13</v>
      </c>
      <c r="E53" s="26" t="s">
        <v>61</v>
      </c>
      <c r="F53" s="18">
        <v>16</v>
      </c>
      <c r="G53" s="19">
        <v>17</v>
      </c>
      <c r="H53" s="19">
        <v>17.3</v>
      </c>
      <c r="I53" s="9">
        <f t="shared" si="15"/>
        <v>0.98265895953757221</v>
      </c>
      <c r="J53" s="17">
        <v>0.71</v>
      </c>
      <c r="K53" s="45" t="s">
        <v>61</v>
      </c>
      <c r="L53" s="46"/>
      <c r="M53" s="47"/>
      <c r="O53" s="28">
        <f t="shared" si="16"/>
        <v>0.75612197972133366</v>
      </c>
      <c r="P53" s="28"/>
      <c r="Q53" s="28"/>
      <c r="R53" s="28"/>
      <c r="S53" s="28"/>
      <c r="T53" s="28">
        <f t="shared" si="17"/>
        <v>-0.31625057277550017</v>
      </c>
      <c r="U53" s="28">
        <f t="shared" si="18"/>
        <v>0.11883729385240965</v>
      </c>
      <c r="V53" s="28">
        <f t="shared" si="19"/>
        <v>0.8811627061475904</v>
      </c>
      <c r="W53">
        <f t="shared" si="20"/>
        <v>-0.34249030894677601</v>
      </c>
      <c r="X53">
        <f t="shared" si="21"/>
        <v>0.98265895953757221</v>
      </c>
      <c r="Y53">
        <f t="shared" si="22"/>
        <v>1.0176470588235293</v>
      </c>
      <c r="Z53">
        <f t="shared" si="23"/>
        <v>0.72252941176470575</v>
      </c>
      <c r="AA53">
        <f t="shared" si="24"/>
        <v>-1.749315744751723E-2</v>
      </c>
      <c r="AB53">
        <f t="shared" si="25"/>
        <v>0.69768786127167626</v>
      </c>
      <c r="AC53">
        <f t="shared" si="26"/>
        <v>-0.35998346639429318</v>
      </c>
      <c r="AD53">
        <f t="shared" si="27"/>
        <v>1.7493157447517119E-2</v>
      </c>
    </row>
    <row r="54" spans="1:30" ht="12" customHeight="1" x14ac:dyDescent="0.45">
      <c r="A54" s="16" t="s">
        <v>60</v>
      </c>
      <c r="B54" s="17">
        <v>1.39</v>
      </c>
      <c r="C54" s="51">
        <f t="shared" si="14"/>
        <v>0.75092469536833173</v>
      </c>
      <c r="D54" s="16" t="s">
        <v>13</v>
      </c>
      <c r="E54" s="26" t="s">
        <v>61</v>
      </c>
      <c r="F54" s="18">
        <v>16</v>
      </c>
      <c r="G54" s="19">
        <v>17.2</v>
      </c>
      <c r="H54" s="19">
        <v>17.3</v>
      </c>
      <c r="I54" s="9">
        <f t="shared" si="15"/>
        <v>0.9942196531791907</v>
      </c>
      <c r="J54" s="17">
        <v>0.71</v>
      </c>
      <c r="K54" s="45" t="s">
        <v>61</v>
      </c>
      <c r="L54" s="46"/>
      <c r="M54" s="47"/>
      <c r="O54" s="28">
        <f t="shared" si="16"/>
        <v>0.3293037471426003</v>
      </c>
      <c r="P54" s="28"/>
      <c r="Q54" s="28"/>
      <c r="R54" s="28"/>
      <c r="S54" s="28"/>
      <c r="T54" s="28">
        <f t="shared" si="17"/>
        <v>-0.33379463242028712</v>
      </c>
      <c r="U54" s="28">
        <f t="shared" si="18"/>
        <v>0.24907530463166822</v>
      </c>
      <c r="V54" s="28">
        <f t="shared" si="19"/>
        <v>0.75092469536833173</v>
      </c>
      <c r="W54">
        <f t="shared" si="20"/>
        <v>-0.34249030894677601</v>
      </c>
      <c r="X54">
        <f t="shared" si="21"/>
        <v>0.9942196531791907</v>
      </c>
      <c r="Y54">
        <f t="shared" si="22"/>
        <v>1.0058139534883721</v>
      </c>
      <c r="Z54">
        <f t="shared" si="23"/>
        <v>0.71412790697674411</v>
      </c>
      <c r="AA54">
        <f t="shared" si="24"/>
        <v>-5.7971176843259579E-3</v>
      </c>
      <c r="AB54">
        <f t="shared" si="25"/>
        <v>0.70589595375722536</v>
      </c>
      <c r="AC54">
        <f t="shared" si="26"/>
        <v>-0.34828742663110196</v>
      </c>
      <c r="AD54">
        <f t="shared" si="27"/>
        <v>5.7971176843259146E-3</v>
      </c>
    </row>
    <row r="55" spans="1:30" ht="12" customHeight="1" x14ac:dyDescent="0.45">
      <c r="A55" s="16" t="s">
        <v>60</v>
      </c>
      <c r="B55" s="17">
        <v>0.9</v>
      </c>
      <c r="C55" s="51">
        <f t="shared" si="14"/>
        <v>0.59343034025940089</v>
      </c>
      <c r="D55" s="16" t="s">
        <v>13</v>
      </c>
      <c r="E55" s="26" t="s">
        <v>61</v>
      </c>
      <c r="F55" s="18">
        <v>16</v>
      </c>
      <c r="G55" s="19">
        <v>16.5</v>
      </c>
      <c r="H55" s="19">
        <v>17.3</v>
      </c>
      <c r="I55" s="9">
        <f t="shared" si="15"/>
        <v>0.95375722543352592</v>
      </c>
      <c r="J55" s="17">
        <v>0.71</v>
      </c>
      <c r="K55" s="45" t="s">
        <v>61</v>
      </c>
      <c r="L55" s="46"/>
      <c r="M55" s="47"/>
      <c r="O55" s="28">
        <f t="shared" si="16"/>
        <v>-0.10536051565782628</v>
      </c>
      <c r="P55" s="28"/>
      <c r="Q55" s="28"/>
      <c r="R55" s="28"/>
      <c r="S55" s="28"/>
      <c r="T55" s="28">
        <f t="shared" si="17"/>
        <v>-0.27147112805097834</v>
      </c>
      <c r="U55" s="28">
        <f t="shared" si="18"/>
        <v>0.40656965974059911</v>
      </c>
      <c r="V55" s="28">
        <f t="shared" si="19"/>
        <v>0.59343034025940089</v>
      </c>
      <c r="W55">
        <f t="shared" si="20"/>
        <v>-0.34249030894677601</v>
      </c>
      <c r="X55">
        <f t="shared" si="21"/>
        <v>0.95375722543352592</v>
      </c>
      <c r="Y55">
        <f t="shared" si="22"/>
        <v>1.0484848484848486</v>
      </c>
      <c r="Z55">
        <f t="shared" si="23"/>
        <v>0.74442424242424243</v>
      </c>
      <c r="AA55">
        <f t="shared" si="24"/>
        <v>-4.7346120597198428E-2</v>
      </c>
      <c r="AB55">
        <f t="shared" si="25"/>
        <v>0.67716763005780334</v>
      </c>
      <c r="AC55">
        <f t="shared" si="26"/>
        <v>-0.38983642954397446</v>
      </c>
      <c r="AD55">
        <f t="shared" si="27"/>
        <v>4.7346120597198421E-2</v>
      </c>
    </row>
    <row r="56" spans="1:30" ht="12" customHeight="1" x14ac:dyDescent="0.45">
      <c r="A56" s="16" t="s">
        <v>63</v>
      </c>
      <c r="B56" s="17">
        <v>0.63</v>
      </c>
      <c r="C56" s="51">
        <f t="shared" si="14"/>
        <v>0.46740819899310282</v>
      </c>
      <c r="D56" s="16" t="s">
        <v>13</v>
      </c>
      <c r="E56" s="26" t="s">
        <v>64</v>
      </c>
      <c r="F56" s="18">
        <v>12</v>
      </c>
      <c r="G56" s="19">
        <v>8.9</v>
      </c>
      <c r="H56" s="19">
        <v>15.5</v>
      </c>
      <c r="I56" s="9">
        <f t="shared" si="15"/>
        <v>0.5741935483870968</v>
      </c>
      <c r="J56" s="17">
        <v>0.6</v>
      </c>
      <c r="K56" s="45" t="s">
        <v>64</v>
      </c>
      <c r="L56" s="46"/>
      <c r="M56" s="47"/>
      <c r="O56" s="28">
        <f t="shared" si="16"/>
        <v>-0.46203545959655867</v>
      </c>
      <c r="P56" s="28"/>
      <c r="Q56" s="28"/>
      <c r="R56" s="28"/>
      <c r="S56" s="28"/>
      <c r="T56" s="28">
        <f t="shared" si="17"/>
        <v>0.32135749701466937</v>
      </c>
      <c r="U56" s="28">
        <f t="shared" si="18"/>
        <v>0.53259180100689718</v>
      </c>
      <c r="V56" s="28">
        <f t="shared" si="19"/>
        <v>0.46740819899310282</v>
      </c>
      <c r="W56">
        <f t="shared" si="20"/>
        <v>-0.51082562376599072</v>
      </c>
      <c r="X56">
        <f t="shared" si="21"/>
        <v>0.5741935483870968</v>
      </c>
      <c r="Y56">
        <f t="shared" si="22"/>
        <v>1.7415730337078652</v>
      </c>
      <c r="Z56">
        <f t="shared" si="23"/>
        <v>1.044943820224719</v>
      </c>
      <c r="AA56">
        <f t="shared" si="24"/>
        <v>-0.55478874718710669</v>
      </c>
      <c r="AB56">
        <f t="shared" si="25"/>
        <v>0.34451612903225809</v>
      </c>
      <c r="AC56">
        <f t="shared" si="26"/>
        <v>-1.0656143709530974</v>
      </c>
      <c r="AD56">
        <f t="shared" si="27"/>
        <v>0.5547887471871068</v>
      </c>
    </row>
    <row r="57" spans="1:30" ht="12" customHeight="1" x14ac:dyDescent="0.45">
      <c r="A57" s="16" t="s">
        <v>65</v>
      </c>
      <c r="B57" s="17">
        <v>0.2</v>
      </c>
      <c r="C57" s="51">
        <f t="shared" si="14"/>
        <v>0.18126924692201818</v>
      </c>
      <c r="D57" s="16" t="s">
        <v>39</v>
      </c>
      <c r="E57" s="16" t="s">
        <v>66</v>
      </c>
      <c r="F57" s="20">
        <v>9</v>
      </c>
      <c r="G57" s="19">
        <v>49</v>
      </c>
      <c r="H57" s="19">
        <v>58.6</v>
      </c>
      <c r="I57" s="9">
        <f t="shared" si="15"/>
        <v>0.83617747440273038</v>
      </c>
      <c r="J57" s="17">
        <v>0.17</v>
      </c>
      <c r="K57" s="42" t="s">
        <v>66</v>
      </c>
      <c r="L57" s="43"/>
      <c r="M57" s="44"/>
      <c r="O57" s="28">
        <f t="shared" si="16"/>
        <v>-1.6094379124341003</v>
      </c>
      <c r="P57" s="28"/>
      <c r="Q57" s="28"/>
      <c r="R57" s="28"/>
      <c r="S57" s="28"/>
      <c r="T57" s="28">
        <f t="shared" si="17"/>
        <v>-1.5035852442233648</v>
      </c>
      <c r="U57" s="28">
        <f t="shared" si="18"/>
        <v>0.81873075307798182</v>
      </c>
      <c r="V57" s="28">
        <f t="shared" si="19"/>
        <v>0.18126924692201818</v>
      </c>
      <c r="W57">
        <f t="shared" si="20"/>
        <v>-1.7719568419318752</v>
      </c>
      <c r="X57">
        <f t="shared" si="21"/>
        <v>0.83617747440273038</v>
      </c>
      <c r="Y57">
        <f t="shared" si="22"/>
        <v>1.1959183673469389</v>
      </c>
      <c r="Z57">
        <f t="shared" si="23"/>
        <v>0.20330612244897964</v>
      </c>
      <c r="AA57">
        <f t="shared" si="24"/>
        <v>-0.17891439847234031</v>
      </c>
      <c r="AB57">
        <f t="shared" si="25"/>
        <v>0.14215017064846416</v>
      </c>
      <c r="AC57">
        <f t="shared" si="26"/>
        <v>-1.9508712404042157</v>
      </c>
      <c r="AD57">
        <f t="shared" si="27"/>
        <v>0.17891439847234042</v>
      </c>
    </row>
    <row r="58" spans="1:30" ht="12" customHeight="1" x14ac:dyDescent="0.45">
      <c r="A58" s="16" t="s">
        <v>67</v>
      </c>
      <c r="B58" s="17">
        <v>0.25</v>
      </c>
      <c r="C58" s="51">
        <f t="shared" si="14"/>
        <v>0.22119921692859512</v>
      </c>
      <c r="D58" s="16" t="s">
        <v>41</v>
      </c>
      <c r="E58" s="16" t="s">
        <v>66</v>
      </c>
      <c r="F58" s="20">
        <v>9</v>
      </c>
      <c r="G58" s="19">
        <v>41</v>
      </c>
      <c r="H58" s="19">
        <v>49</v>
      </c>
      <c r="I58" s="9">
        <f t="shared" si="15"/>
        <v>0.83673469387755106</v>
      </c>
      <c r="J58" s="17">
        <v>0.16</v>
      </c>
      <c r="K58" s="42" t="s">
        <v>66</v>
      </c>
      <c r="L58" s="43"/>
      <c r="M58" s="44"/>
      <c r="O58" s="28">
        <f t="shared" si="16"/>
        <v>-1.3862943611198906</v>
      </c>
      <c r="P58" s="28"/>
      <c r="Q58" s="28"/>
      <c r="R58" s="28"/>
      <c r="S58" s="28"/>
      <c r="T58" s="28">
        <f t="shared" si="17"/>
        <v>-1.565209116638832</v>
      </c>
      <c r="U58" s="28">
        <f t="shared" si="18"/>
        <v>0.77880078307140488</v>
      </c>
      <c r="V58" s="28">
        <f t="shared" si="19"/>
        <v>0.22119921692859512</v>
      </c>
      <c r="W58">
        <f t="shared" si="20"/>
        <v>-1.8325814637483102</v>
      </c>
      <c r="X58">
        <f t="shared" si="21"/>
        <v>0.83673469387755106</v>
      </c>
      <c r="Y58">
        <f t="shared" si="22"/>
        <v>1.1951219512195121</v>
      </c>
      <c r="Z58">
        <f t="shared" si="23"/>
        <v>0.19121951219512195</v>
      </c>
      <c r="AA58">
        <f t="shared" si="24"/>
        <v>-0.17824823140631876</v>
      </c>
      <c r="AB58">
        <f t="shared" si="25"/>
        <v>0.13387755102040819</v>
      </c>
      <c r="AC58">
        <f t="shared" si="26"/>
        <v>-2.0108296951546287</v>
      </c>
      <c r="AD58">
        <f t="shared" si="27"/>
        <v>0.17824823140631876</v>
      </c>
    </row>
    <row r="59" spans="1:30" ht="12" customHeight="1" x14ac:dyDescent="0.45">
      <c r="A59" s="16" t="s">
        <v>68</v>
      </c>
      <c r="B59" s="17">
        <v>0.68</v>
      </c>
      <c r="C59" s="51">
        <f t="shared" si="14"/>
        <v>0.49338300763441045</v>
      </c>
      <c r="D59" s="16" t="s">
        <v>13</v>
      </c>
      <c r="E59" s="16" t="s">
        <v>33</v>
      </c>
      <c r="F59" s="18">
        <v>27</v>
      </c>
      <c r="G59" s="19">
        <v>38.700000000000003</v>
      </c>
      <c r="H59" s="19">
        <v>52</v>
      </c>
      <c r="I59" s="9">
        <f t="shared" si="15"/>
        <v>0.74423076923076925</v>
      </c>
      <c r="J59" s="17">
        <v>0.24</v>
      </c>
      <c r="K59" s="42" t="s">
        <v>33</v>
      </c>
      <c r="L59" s="43"/>
      <c r="M59" s="44"/>
      <c r="O59" s="28">
        <f t="shared" si="16"/>
        <v>-0.38566248081198462</v>
      </c>
      <c r="P59" s="28"/>
      <c r="Q59" s="28"/>
      <c r="R59" s="28"/>
      <c r="S59" s="28"/>
      <c r="T59" s="28">
        <f t="shared" si="17"/>
        <v>-0.98401017782160904</v>
      </c>
      <c r="U59" s="28">
        <f t="shared" si="18"/>
        <v>0.50661699236558955</v>
      </c>
      <c r="V59" s="28">
        <f t="shared" si="19"/>
        <v>0.49338300763441045</v>
      </c>
      <c r="W59">
        <f t="shared" si="20"/>
        <v>-1.4271163556401458</v>
      </c>
      <c r="X59">
        <f t="shared" si="21"/>
        <v>0.74423076923076925</v>
      </c>
      <c r="Y59">
        <f t="shared" si="22"/>
        <v>1.3436692506459946</v>
      </c>
      <c r="Z59">
        <f t="shared" si="23"/>
        <v>0.3224806201550387</v>
      </c>
      <c r="AA59">
        <f t="shared" si="24"/>
        <v>-0.29540411854569121</v>
      </c>
      <c r="AB59">
        <f t="shared" si="25"/>
        <v>0.17861538461538462</v>
      </c>
      <c r="AC59">
        <f t="shared" si="26"/>
        <v>-1.7225204741858369</v>
      </c>
      <c r="AD59">
        <f t="shared" si="27"/>
        <v>0.2954041185456911</v>
      </c>
    </row>
    <row r="60" spans="1:30" ht="12" customHeight="1" x14ac:dyDescent="0.45">
      <c r="A60" s="16" t="s">
        <v>69</v>
      </c>
      <c r="B60" s="17">
        <v>0.1</v>
      </c>
      <c r="C60" s="51">
        <f t="shared" si="14"/>
        <v>9.5162581964040482E-2</v>
      </c>
      <c r="D60" s="16" t="s">
        <v>13</v>
      </c>
      <c r="E60" s="16" t="s">
        <v>70</v>
      </c>
      <c r="F60" s="20">
        <v>6</v>
      </c>
      <c r="G60" s="19">
        <v>60</v>
      </c>
      <c r="H60" s="19">
        <v>115</v>
      </c>
      <c r="I60" s="9">
        <f t="shared" si="15"/>
        <v>0.52173913043478259</v>
      </c>
      <c r="J60" s="17">
        <v>0.1</v>
      </c>
      <c r="K60" s="42" t="s">
        <v>71</v>
      </c>
      <c r="L60" s="43"/>
      <c r="M60" s="44"/>
      <c r="O60" s="28">
        <f t="shared" si="16"/>
        <v>-2.3025850929940455</v>
      </c>
      <c r="P60" s="28"/>
      <c r="Q60" s="28"/>
      <c r="R60" s="28"/>
      <c r="S60" s="28"/>
      <c r="T60" s="28">
        <f t="shared" si="17"/>
        <v>-1.3267037437823213</v>
      </c>
      <c r="U60" s="28">
        <f t="shared" si="18"/>
        <v>0.90483741803595952</v>
      </c>
      <c r="V60" s="28">
        <f t="shared" si="19"/>
        <v>9.5162581964040482E-2</v>
      </c>
      <c r="W60">
        <f t="shared" si="20"/>
        <v>-2.3025850929940455</v>
      </c>
      <c r="X60">
        <f t="shared" si="21"/>
        <v>0.52173913043478259</v>
      </c>
      <c r="Y60">
        <f t="shared" si="22"/>
        <v>1.9166666666666667</v>
      </c>
      <c r="Z60">
        <f t="shared" si="23"/>
        <v>0.19166666666666668</v>
      </c>
      <c r="AA60">
        <f t="shared" si="24"/>
        <v>-0.65058756614114943</v>
      </c>
      <c r="AB60">
        <f t="shared" si="25"/>
        <v>5.2173913043478265E-2</v>
      </c>
      <c r="AC60">
        <f t="shared" si="26"/>
        <v>-2.9531726591351948</v>
      </c>
      <c r="AD60">
        <f t="shared" si="27"/>
        <v>0.65058756614114943</v>
      </c>
    </row>
    <row r="61" spans="1:30" ht="12" customHeight="1" x14ac:dyDescent="0.45">
      <c r="A61" s="16" t="s">
        <v>69</v>
      </c>
      <c r="B61" s="17">
        <v>0.18</v>
      </c>
      <c r="C61" s="51">
        <f t="shared" si="14"/>
        <v>0.164729788588728</v>
      </c>
      <c r="D61" s="16" t="s">
        <v>13</v>
      </c>
      <c r="E61" s="16" t="s">
        <v>72</v>
      </c>
      <c r="F61" s="20">
        <v>4</v>
      </c>
      <c r="G61" s="19">
        <v>62</v>
      </c>
      <c r="H61" s="19">
        <v>65</v>
      </c>
      <c r="I61" s="9">
        <f t="shared" si="15"/>
        <v>0.9538461538461539</v>
      </c>
      <c r="J61" s="17">
        <v>0.3</v>
      </c>
      <c r="K61" s="42" t="s">
        <v>73</v>
      </c>
      <c r="L61" s="43"/>
      <c r="M61" s="44"/>
      <c r="O61" s="28">
        <f t="shared" si="16"/>
        <v>-1.7147984280919266</v>
      </c>
      <c r="P61" s="28"/>
      <c r="Q61" s="28"/>
      <c r="R61" s="28"/>
      <c r="S61" s="28"/>
      <c r="T61" s="28">
        <f t="shared" si="17"/>
        <v>-1.1330934770501178</v>
      </c>
      <c r="U61" s="28">
        <f t="shared" si="18"/>
        <v>0.835270211411272</v>
      </c>
      <c r="V61" s="28">
        <f t="shared" si="19"/>
        <v>0.164729788588728</v>
      </c>
      <c r="W61">
        <f t="shared" si="20"/>
        <v>-1.2039728043259361</v>
      </c>
      <c r="X61">
        <f t="shared" si="21"/>
        <v>0.9538461538461539</v>
      </c>
      <c r="Y61">
        <f t="shared" si="22"/>
        <v>1.0483870967741935</v>
      </c>
      <c r="Z61">
        <f t="shared" si="23"/>
        <v>0.31451612903225806</v>
      </c>
      <c r="AA61">
        <f t="shared" si="24"/>
        <v>-4.7252884850545497E-2</v>
      </c>
      <c r="AB61">
        <f t="shared" si="25"/>
        <v>0.28615384615384615</v>
      </c>
      <c r="AC61">
        <f t="shared" si="26"/>
        <v>-1.2512256891764815</v>
      </c>
      <c r="AD61">
        <f t="shared" si="27"/>
        <v>4.7252884850545511E-2</v>
      </c>
    </row>
    <row r="62" spans="1:30" ht="12" customHeight="1" x14ac:dyDescent="0.45">
      <c r="A62" s="16" t="s">
        <v>69</v>
      </c>
      <c r="B62" s="17">
        <v>0.4</v>
      </c>
      <c r="C62" s="51">
        <f t="shared" si="14"/>
        <v>0.32967995396436067</v>
      </c>
      <c r="D62" s="16" t="s">
        <v>13</v>
      </c>
      <c r="E62" s="16" t="s">
        <v>74</v>
      </c>
      <c r="F62" s="20">
        <v>4</v>
      </c>
      <c r="G62" s="19">
        <v>54.5</v>
      </c>
      <c r="H62" s="19">
        <v>68.599999999999994</v>
      </c>
      <c r="I62" s="9">
        <f t="shared" si="15"/>
        <v>0.79446064139941697</v>
      </c>
      <c r="J62" s="17">
        <v>0.17</v>
      </c>
      <c r="K62" s="42" t="s">
        <v>74</v>
      </c>
      <c r="L62" s="43"/>
      <c r="M62" s="44"/>
      <c r="O62" s="28">
        <f t="shared" si="16"/>
        <v>-0.916290731874155</v>
      </c>
      <c r="P62" s="28"/>
      <c r="Q62" s="28"/>
      <c r="R62" s="28"/>
      <c r="S62" s="28"/>
      <c r="T62" s="28">
        <f t="shared" si="17"/>
        <v>-1.4268190923379136</v>
      </c>
      <c r="U62" s="28">
        <f t="shared" si="18"/>
        <v>0.67032004603563933</v>
      </c>
      <c r="V62" s="28">
        <f t="shared" si="19"/>
        <v>0.32967995396436067</v>
      </c>
      <c r="W62">
        <f t="shared" si="20"/>
        <v>-1.7719568419318752</v>
      </c>
      <c r="X62">
        <f t="shared" si="21"/>
        <v>0.79446064139941697</v>
      </c>
      <c r="Y62">
        <f t="shared" si="22"/>
        <v>1.2587155963302752</v>
      </c>
      <c r="Z62">
        <f t="shared" si="23"/>
        <v>0.2139816513761468</v>
      </c>
      <c r="AA62">
        <f t="shared" si="24"/>
        <v>-0.23009183306264108</v>
      </c>
      <c r="AB62">
        <f t="shared" si="25"/>
        <v>0.13505830903790089</v>
      </c>
      <c r="AC62">
        <f t="shared" si="26"/>
        <v>-2.0020486749945161</v>
      </c>
      <c r="AD62">
        <f t="shared" si="27"/>
        <v>0.23009183306264111</v>
      </c>
    </row>
    <row r="63" spans="1:30" ht="12" customHeight="1" x14ac:dyDescent="0.45">
      <c r="A63" s="16" t="s">
        <v>69</v>
      </c>
      <c r="B63" s="17">
        <v>0.3</v>
      </c>
      <c r="C63" s="51">
        <f t="shared" si="14"/>
        <v>0.25918177931828212</v>
      </c>
      <c r="D63" s="16" t="s">
        <v>13</v>
      </c>
      <c r="E63" s="16" t="s">
        <v>74</v>
      </c>
      <c r="F63" s="20">
        <v>4</v>
      </c>
      <c r="G63" s="19">
        <v>73.599999999999994</v>
      </c>
      <c r="H63" s="19">
        <v>100.3</v>
      </c>
      <c r="I63" s="9">
        <f t="shared" si="15"/>
        <v>0.7337986041874377</v>
      </c>
      <c r="J63" s="17">
        <v>0.15</v>
      </c>
      <c r="K63" s="42" t="s">
        <v>74</v>
      </c>
      <c r="L63" s="43"/>
      <c r="M63" s="44"/>
      <c r="O63" s="28">
        <f t="shared" si="16"/>
        <v>-1.2039728043259361</v>
      </c>
      <c r="P63" s="28"/>
      <c r="Q63" s="28"/>
      <c r="R63" s="28"/>
      <c r="S63" s="28"/>
      <c r="T63" s="28">
        <f t="shared" si="17"/>
        <v>-1.4328389810362925</v>
      </c>
      <c r="U63" s="28">
        <f t="shared" si="18"/>
        <v>0.74081822068171788</v>
      </c>
      <c r="V63" s="28">
        <f t="shared" si="19"/>
        <v>0.25918177931828212</v>
      </c>
      <c r="W63">
        <f t="shared" si="20"/>
        <v>-1.8971199848858813</v>
      </c>
      <c r="X63">
        <f t="shared" si="21"/>
        <v>0.7337986041874377</v>
      </c>
      <c r="Y63">
        <f t="shared" si="22"/>
        <v>1.3627717391304348</v>
      </c>
      <c r="Z63">
        <f t="shared" si="23"/>
        <v>0.20441576086956523</v>
      </c>
      <c r="AA63">
        <f t="shared" si="24"/>
        <v>-0.30952066923305926</v>
      </c>
      <c r="AB63">
        <f t="shared" si="25"/>
        <v>0.11006979062811566</v>
      </c>
      <c r="AC63">
        <f t="shared" si="26"/>
        <v>-2.2066406541189405</v>
      </c>
      <c r="AD63">
        <f t="shared" si="27"/>
        <v>0.30952066923305932</v>
      </c>
    </row>
    <row r="64" spans="1:30" ht="12" customHeight="1" x14ac:dyDescent="0.45">
      <c r="A64" s="16" t="s">
        <v>69</v>
      </c>
      <c r="B64" s="17">
        <v>0.33</v>
      </c>
      <c r="C64" s="51">
        <f t="shared" si="14"/>
        <v>0.28107626656807383</v>
      </c>
      <c r="D64" s="16" t="s">
        <v>13</v>
      </c>
      <c r="E64" s="16" t="s">
        <v>75</v>
      </c>
      <c r="F64" s="20">
        <v>3</v>
      </c>
      <c r="G64" s="19">
        <v>80.400000000000006</v>
      </c>
      <c r="H64" s="19">
        <v>129</v>
      </c>
      <c r="I64" s="9">
        <f t="shared" si="15"/>
        <v>0.62325581395348839</v>
      </c>
      <c r="J64" s="17">
        <v>0.13</v>
      </c>
      <c r="K64" s="42" t="s">
        <v>76</v>
      </c>
      <c r="L64" s="43"/>
      <c r="M64" s="44"/>
      <c r="O64" s="28">
        <f t="shared" si="16"/>
        <v>-1.1086626245216111</v>
      </c>
      <c r="P64" s="28"/>
      <c r="Q64" s="28"/>
      <c r="R64" s="28"/>
      <c r="S64" s="28"/>
      <c r="T64" s="28">
        <f t="shared" si="17"/>
        <v>-1.3310234862614274</v>
      </c>
      <c r="U64" s="28">
        <f t="shared" si="18"/>
        <v>0.71892373343192617</v>
      </c>
      <c r="V64" s="28">
        <f t="shared" si="19"/>
        <v>0.28107626656807383</v>
      </c>
      <c r="W64">
        <f t="shared" si="20"/>
        <v>-2.0402208285265546</v>
      </c>
      <c r="X64">
        <f t="shared" si="21"/>
        <v>0.62325581395348839</v>
      </c>
      <c r="Y64">
        <f t="shared" si="22"/>
        <v>1.6044776119402984</v>
      </c>
      <c r="Z64">
        <f t="shared" si="23"/>
        <v>0.20858208955223878</v>
      </c>
      <c r="AA64">
        <f t="shared" si="24"/>
        <v>-0.47279822817675138</v>
      </c>
      <c r="AB64">
        <f t="shared" si="25"/>
        <v>8.102325581395349E-2</v>
      </c>
      <c r="AC64">
        <f t="shared" si="26"/>
        <v>-2.5130190567033059</v>
      </c>
      <c r="AD64">
        <f t="shared" si="27"/>
        <v>0.47279822817675132</v>
      </c>
    </row>
    <row r="65" spans="1:30" ht="12" customHeight="1" x14ac:dyDescent="0.45">
      <c r="A65" s="16" t="s">
        <v>69</v>
      </c>
      <c r="B65" s="17">
        <v>3.8</v>
      </c>
      <c r="C65" s="52">
        <f t="shared" si="14"/>
        <v>0.97762922814383435</v>
      </c>
      <c r="D65" s="16" t="s">
        <v>13</v>
      </c>
      <c r="E65" s="26" t="s">
        <v>77</v>
      </c>
      <c r="F65" s="20">
        <v>8</v>
      </c>
      <c r="G65" s="19">
        <v>12</v>
      </c>
      <c r="H65" s="19">
        <v>132</v>
      </c>
      <c r="I65" s="9">
        <f t="shared" si="15"/>
        <v>9.0909090909090912E-2</v>
      </c>
      <c r="J65" s="17">
        <v>0.2</v>
      </c>
      <c r="K65" s="42" t="s">
        <v>45</v>
      </c>
      <c r="L65" s="43"/>
      <c r="M65" s="44"/>
      <c r="O65" s="28">
        <f t="shared" si="16"/>
        <v>1.33500106673234</v>
      </c>
      <c r="P65" s="28"/>
      <c r="Q65" s="28"/>
      <c r="R65" s="28"/>
      <c r="S65" s="28"/>
      <c r="T65" s="28">
        <f t="shared" si="17"/>
        <v>1.9874049967634557</v>
      </c>
      <c r="U65" s="28">
        <f t="shared" si="18"/>
        <v>2.2370771856165601E-2</v>
      </c>
      <c r="V65" s="28">
        <f t="shared" si="19"/>
        <v>0.97762922814383435</v>
      </c>
      <c r="W65">
        <f t="shared" si="20"/>
        <v>-1.6094379124341003</v>
      </c>
      <c r="X65">
        <f t="shared" si="21"/>
        <v>9.0909090909090912E-2</v>
      </c>
      <c r="Y65">
        <f t="shared" si="22"/>
        <v>11</v>
      </c>
      <c r="Z65">
        <f t="shared" si="23"/>
        <v>2.2000000000000002</v>
      </c>
      <c r="AA65">
        <f t="shared" si="24"/>
        <v>-2.3978952727983707</v>
      </c>
      <c r="AB65">
        <f t="shared" si="25"/>
        <v>1.8181818181818184E-2</v>
      </c>
      <c r="AC65">
        <f t="shared" si="26"/>
        <v>-4.0073331852324712</v>
      </c>
      <c r="AD65">
        <f t="shared" si="27"/>
        <v>2.3978952727983707</v>
      </c>
    </row>
    <row r="66" spans="1:30" ht="12" customHeight="1" x14ac:dyDescent="0.45">
      <c r="A66" s="16" t="s">
        <v>69</v>
      </c>
      <c r="B66" s="17">
        <v>0.55000000000000004</v>
      </c>
      <c r="C66" s="51">
        <f t="shared" si="14"/>
        <v>0.42305018961951335</v>
      </c>
      <c r="D66" s="16" t="s">
        <v>13</v>
      </c>
      <c r="E66" s="26" t="s">
        <v>77</v>
      </c>
      <c r="F66" s="20">
        <v>8</v>
      </c>
      <c r="G66" s="19">
        <v>33.700000000000003</v>
      </c>
      <c r="H66" s="19">
        <v>132</v>
      </c>
      <c r="I66" s="9">
        <f t="shared" si="15"/>
        <v>0.25530303030303031</v>
      </c>
      <c r="J66" s="17">
        <v>0.2</v>
      </c>
      <c r="K66" s="42" t="s">
        <v>45</v>
      </c>
      <c r="L66" s="43"/>
      <c r="M66" s="44"/>
      <c r="O66" s="28">
        <f t="shared" si="16"/>
        <v>-0.59783700075562041</v>
      </c>
      <c r="P66" s="28"/>
      <c r="Q66" s="28"/>
      <c r="R66" s="28"/>
      <c r="S66" s="28"/>
      <c r="T66" s="28">
        <f t="shared" si="17"/>
        <v>0.43851821540798169</v>
      </c>
      <c r="U66" s="28">
        <f t="shared" si="18"/>
        <v>0.57694981038048665</v>
      </c>
      <c r="V66" s="28">
        <f t="shared" si="19"/>
        <v>0.42305018961951335</v>
      </c>
      <c r="W66">
        <f t="shared" si="20"/>
        <v>-1.6094379124341003</v>
      </c>
      <c r="X66">
        <f t="shared" si="21"/>
        <v>0.25530303030303031</v>
      </c>
      <c r="Y66">
        <f t="shared" si="22"/>
        <v>3.9169139465875369</v>
      </c>
      <c r="Z66">
        <f t="shared" si="23"/>
        <v>0.78338278931750738</v>
      </c>
      <c r="AA66">
        <f t="shared" si="24"/>
        <v>-1.3653040852280547</v>
      </c>
      <c r="AB66">
        <f t="shared" si="25"/>
        <v>5.1060606060606063E-2</v>
      </c>
      <c r="AC66">
        <f t="shared" si="26"/>
        <v>-2.974741997662155</v>
      </c>
      <c r="AD66">
        <f t="shared" si="27"/>
        <v>1.3653040852280547</v>
      </c>
    </row>
    <row r="67" spans="1:30" ht="12" customHeight="1" x14ac:dyDescent="0.45">
      <c r="A67" s="16" t="s">
        <v>69</v>
      </c>
      <c r="B67" s="17">
        <v>1.1000000000000001</v>
      </c>
      <c r="C67" s="51">
        <f t="shared" si="14"/>
        <v>0.6671289163019205</v>
      </c>
      <c r="D67" s="16" t="s">
        <v>13</v>
      </c>
      <c r="E67" s="16" t="s">
        <v>78</v>
      </c>
      <c r="F67" s="20">
        <v>6</v>
      </c>
      <c r="G67" s="19">
        <v>27.8</v>
      </c>
      <c r="H67" s="19">
        <v>134</v>
      </c>
      <c r="I67" s="9">
        <f t="shared" si="15"/>
        <v>0.20746268656716418</v>
      </c>
      <c r="J67" s="17">
        <v>0.1</v>
      </c>
      <c r="K67" s="42" t="s">
        <v>45</v>
      </c>
      <c r="L67" s="43"/>
      <c r="M67" s="44"/>
      <c r="O67" s="28">
        <f t="shared" si="16"/>
        <v>9.5310179804324935E-2</v>
      </c>
      <c r="P67" s="28"/>
      <c r="Q67" s="28"/>
      <c r="R67" s="28"/>
      <c r="S67" s="28"/>
      <c r="T67" s="28">
        <f t="shared" si="17"/>
        <v>5.6620575887434015E-2</v>
      </c>
      <c r="U67" s="28">
        <f t="shared" si="18"/>
        <v>0.33287108369807955</v>
      </c>
      <c r="V67" s="28">
        <f t="shared" si="19"/>
        <v>0.6671289163019205</v>
      </c>
      <c r="W67">
        <f t="shared" si="20"/>
        <v>-2.3025850929940455</v>
      </c>
      <c r="X67">
        <f t="shared" si="21"/>
        <v>0.20746268656716418</v>
      </c>
      <c r="Y67">
        <f t="shared" si="22"/>
        <v>4.8201438848920866</v>
      </c>
      <c r="Z67">
        <f t="shared" si="23"/>
        <v>0.48201438848920869</v>
      </c>
      <c r="AA67">
        <f t="shared" si="24"/>
        <v>-1.5728037792543199</v>
      </c>
      <c r="AB67">
        <f t="shared" si="25"/>
        <v>2.0746268656716419E-2</v>
      </c>
      <c r="AC67">
        <f t="shared" si="26"/>
        <v>-3.8753888722483656</v>
      </c>
      <c r="AD67">
        <f t="shared" si="27"/>
        <v>1.5728037792543201</v>
      </c>
    </row>
    <row r="68" spans="1:30" ht="12" customHeight="1" x14ac:dyDescent="0.45">
      <c r="A68" s="16" t="s">
        <v>69</v>
      </c>
      <c r="B68" s="17">
        <v>0.2</v>
      </c>
      <c r="C68" s="51">
        <f t="shared" si="14"/>
        <v>0.18126924692201818</v>
      </c>
      <c r="D68" s="16" t="s">
        <v>13</v>
      </c>
      <c r="E68" s="16" t="s">
        <v>78</v>
      </c>
      <c r="F68" s="20">
        <v>6</v>
      </c>
      <c r="G68" s="19">
        <v>41.9</v>
      </c>
      <c r="H68" s="19">
        <v>134</v>
      </c>
      <c r="I68" s="9">
        <f t="shared" si="15"/>
        <v>0.31268656716417909</v>
      </c>
      <c r="J68" s="17">
        <v>0.1</v>
      </c>
      <c r="K68" s="42" t="s">
        <v>45</v>
      </c>
      <c r="L68" s="43"/>
      <c r="M68" s="44"/>
      <c r="O68" s="28">
        <f t="shared" si="16"/>
        <v>-1.6094379124341003</v>
      </c>
      <c r="P68" s="28"/>
      <c r="Q68" s="28"/>
      <c r="R68" s="28"/>
      <c r="S68" s="28"/>
      <c r="T68" s="28">
        <f t="shared" si="17"/>
        <v>-0.55875413345981673</v>
      </c>
      <c r="U68" s="28">
        <f t="shared" si="18"/>
        <v>0.81873075307798182</v>
      </c>
      <c r="V68" s="28">
        <f t="shared" si="19"/>
        <v>0.18126924692201818</v>
      </c>
      <c r="W68">
        <f t="shared" si="20"/>
        <v>-2.3025850929940455</v>
      </c>
      <c r="X68">
        <f t="shared" si="21"/>
        <v>0.31268656716417909</v>
      </c>
      <c r="Y68">
        <f t="shared" si="22"/>
        <v>3.1980906921241052</v>
      </c>
      <c r="Z68">
        <f t="shared" si="23"/>
        <v>0.31980906921241053</v>
      </c>
      <c r="AA68">
        <f t="shared" si="24"/>
        <v>-1.1625539730228194</v>
      </c>
      <c r="AB68">
        <f t="shared" si="25"/>
        <v>3.126865671641791E-2</v>
      </c>
      <c r="AC68">
        <f t="shared" si="26"/>
        <v>-3.4651390660168651</v>
      </c>
      <c r="AD68">
        <f t="shared" si="27"/>
        <v>1.1625539730228194</v>
      </c>
    </row>
    <row r="69" spans="1:30" ht="12" customHeight="1" x14ac:dyDescent="0.45">
      <c r="A69" s="16" t="s">
        <v>79</v>
      </c>
      <c r="B69" s="17">
        <v>0.14000000000000001</v>
      </c>
      <c r="C69" s="51">
        <f t="shared" ref="C69:C100" si="28">1-EXP(-B69)</f>
        <v>0.13064176460119414</v>
      </c>
      <c r="D69" s="16" t="s">
        <v>13</v>
      </c>
      <c r="E69" s="16" t="s">
        <v>80</v>
      </c>
      <c r="F69" s="18">
        <v>27</v>
      </c>
      <c r="G69" s="19">
        <v>29.5</v>
      </c>
      <c r="H69" s="19">
        <v>51.5</v>
      </c>
      <c r="I69" s="9">
        <f t="shared" ref="I69:I100" si="29">G69/H69</f>
        <v>0.57281553398058249</v>
      </c>
      <c r="J69" s="17">
        <v>0.14000000000000001</v>
      </c>
      <c r="K69" s="42" t="s">
        <v>80</v>
      </c>
      <c r="L69" s="43"/>
      <c r="M69" s="44"/>
      <c r="O69" s="28">
        <f t="shared" ref="O69:O100" si="30">LN(B69)</f>
        <v>-1.9661128563728327</v>
      </c>
      <c r="P69" s="28"/>
      <c r="Q69" s="28"/>
      <c r="R69" s="28"/>
      <c r="S69" s="28"/>
      <c r="T69" s="28">
        <f t="shared" ref="T69:T100" si="31">LN(J69*(G69/H69)^-1.5)</f>
        <v>-1.1303255398869581</v>
      </c>
      <c r="U69" s="28">
        <f t="shared" ref="U69:U100" si="32">EXP(-B69)</f>
        <v>0.86935823539880586</v>
      </c>
      <c r="V69" s="28">
        <f t="shared" ref="V69:V100" si="33">1-U69</f>
        <v>0.13064176460119414</v>
      </c>
      <c r="W69">
        <f t="shared" ref="W69:W100" si="34">LN(J69)</f>
        <v>-1.9661128563728327</v>
      </c>
      <c r="X69">
        <f t="shared" ref="X69:X100" si="35">G69/H69</f>
        <v>0.57281553398058249</v>
      </c>
      <c r="Y69">
        <f t="shared" ref="Y69:Y100" si="36">H69/G69</f>
        <v>1.7457627118644068</v>
      </c>
      <c r="Z69">
        <f t="shared" ref="Z69:Z100" si="37">Y69*J69</f>
        <v>0.24440677966101698</v>
      </c>
      <c r="AA69">
        <f t="shared" ref="AA69:AA100" si="38">LN(X69)</f>
        <v>-0.55719154432391638</v>
      </c>
      <c r="AB69">
        <f t="shared" ref="AB69:AB100" si="39">X69*J69</f>
        <v>8.019417475728155E-2</v>
      </c>
      <c r="AC69">
        <f t="shared" ref="AC69:AC100" si="40">LN(AB69)</f>
        <v>-2.5233044006967491</v>
      </c>
      <c r="AD69">
        <f t="shared" ref="AD69:AD100" si="41">LN(H69/G69)</f>
        <v>0.55719154432391638</v>
      </c>
    </row>
    <row r="70" spans="1:30" ht="12" customHeight="1" x14ac:dyDescent="0.45">
      <c r="A70" s="16" t="s">
        <v>81</v>
      </c>
      <c r="B70" s="17">
        <v>1.22</v>
      </c>
      <c r="C70" s="51">
        <f t="shared" si="28"/>
        <v>0.70476983307598573</v>
      </c>
      <c r="D70" s="16" t="s">
        <v>13</v>
      </c>
      <c r="E70" s="16" t="s">
        <v>82</v>
      </c>
      <c r="F70" s="18">
        <v>18</v>
      </c>
      <c r="G70" s="19">
        <v>14</v>
      </c>
      <c r="H70" s="19">
        <v>19.8</v>
      </c>
      <c r="I70" s="9">
        <f t="shared" si="29"/>
        <v>0.70707070707070707</v>
      </c>
      <c r="J70" s="17">
        <v>0.56999999999999995</v>
      </c>
      <c r="K70" s="42" t="s">
        <v>82</v>
      </c>
      <c r="L70" s="43"/>
      <c r="M70" s="44"/>
      <c r="O70" s="28">
        <f t="shared" si="30"/>
        <v>0.19885085874516517</v>
      </c>
      <c r="P70" s="28"/>
      <c r="Q70" s="28"/>
      <c r="R70" s="28"/>
      <c r="S70" s="28"/>
      <c r="T70" s="28">
        <f t="shared" si="31"/>
        <v>-4.2182006025694989E-2</v>
      </c>
      <c r="U70" s="28">
        <f t="shared" si="32"/>
        <v>0.29523016692401421</v>
      </c>
      <c r="V70" s="28">
        <f t="shared" si="33"/>
        <v>0.70476983307598573</v>
      </c>
      <c r="W70">
        <f t="shared" si="34"/>
        <v>-0.56211891815354131</v>
      </c>
      <c r="X70">
        <f t="shared" si="35"/>
        <v>0.70707070707070707</v>
      </c>
      <c r="Y70">
        <f t="shared" si="36"/>
        <v>1.4142857142857144</v>
      </c>
      <c r="Z70">
        <f t="shared" si="37"/>
        <v>0.80614285714285716</v>
      </c>
      <c r="AA70">
        <f t="shared" si="38"/>
        <v>-0.34662460808523093</v>
      </c>
      <c r="AB70">
        <f t="shared" si="39"/>
        <v>0.40303030303030302</v>
      </c>
      <c r="AC70">
        <f t="shared" si="40"/>
        <v>-0.90874352623877219</v>
      </c>
      <c r="AD70">
        <f t="shared" si="41"/>
        <v>0.34662460808523099</v>
      </c>
    </row>
    <row r="71" spans="1:30" ht="12" customHeight="1" x14ac:dyDescent="0.45">
      <c r="A71" s="16" t="s">
        <v>83</v>
      </c>
      <c r="B71" s="17">
        <v>0.22</v>
      </c>
      <c r="C71" s="51">
        <f t="shared" si="28"/>
        <v>0.19748120203752151</v>
      </c>
      <c r="D71" s="16" t="s">
        <v>39</v>
      </c>
      <c r="E71" s="16" t="s">
        <v>84</v>
      </c>
      <c r="F71" s="20">
        <v>3</v>
      </c>
      <c r="G71" s="19">
        <v>43</v>
      </c>
      <c r="H71" s="19">
        <v>59</v>
      </c>
      <c r="I71" s="9">
        <f t="shared" si="29"/>
        <v>0.72881355932203384</v>
      </c>
      <c r="J71" s="17">
        <v>0.08</v>
      </c>
      <c r="K71" s="42" t="s">
        <v>84</v>
      </c>
      <c r="L71" s="43"/>
      <c r="M71" s="44"/>
      <c r="O71" s="28">
        <f t="shared" si="30"/>
        <v>-1.5141277326297755</v>
      </c>
      <c r="P71" s="28"/>
      <c r="Q71" s="28"/>
      <c r="R71" s="28"/>
      <c r="S71" s="28"/>
      <c r="T71" s="28">
        <f t="shared" si="31"/>
        <v>-2.0512226519900199</v>
      </c>
      <c r="U71" s="28">
        <f t="shared" si="32"/>
        <v>0.80251879796247849</v>
      </c>
      <c r="V71" s="28">
        <f t="shared" si="33"/>
        <v>0.19748120203752151</v>
      </c>
      <c r="W71">
        <f t="shared" si="34"/>
        <v>-2.5257286443082556</v>
      </c>
      <c r="X71">
        <f t="shared" si="35"/>
        <v>0.72881355932203384</v>
      </c>
      <c r="Y71">
        <f t="shared" si="36"/>
        <v>1.3720930232558139</v>
      </c>
      <c r="Z71">
        <f t="shared" si="37"/>
        <v>0.10976744186046512</v>
      </c>
      <c r="AA71">
        <f t="shared" si="38"/>
        <v>-0.3163373282121571</v>
      </c>
      <c r="AB71">
        <f t="shared" si="39"/>
        <v>5.8305084745762709E-2</v>
      </c>
      <c r="AC71">
        <f t="shared" si="40"/>
        <v>-2.8420659725204125</v>
      </c>
      <c r="AD71">
        <f t="shared" si="41"/>
        <v>0.31633732821215704</v>
      </c>
    </row>
    <row r="72" spans="1:30" ht="12" customHeight="1" x14ac:dyDescent="0.45">
      <c r="A72" s="16" t="s">
        <v>83</v>
      </c>
      <c r="B72" s="17">
        <v>0.23</v>
      </c>
      <c r="C72" s="51">
        <f t="shared" si="28"/>
        <v>0.20546639749666595</v>
      </c>
      <c r="D72" s="16" t="s">
        <v>39</v>
      </c>
      <c r="E72" s="16" t="s">
        <v>84</v>
      </c>
      <c r="F72" s="20">
        <v>3</v>
      </c>
      <c r="G72" s="19">
        <v>53</v>
      </c>
      <c r="H72" s="19">
        <v>81.099999999999994</v>
      </c>
      <c r="I72" s="9">
        <f t="shared" si="29"/>
        <v>0.653514180024661</v>
      </c>
      <c r="J72" s="17">
        <v>0.06</v>
      </c>
      <c r="K72" s="42" t="s">
        <v>84</v>
      </c>
      <c r="L72" s="43"/>
      <c r="M72" s="44"/>
      <c r="O72" s="28">
        <f t="shared" si="30"/>
        <v>-1.4696759700589417</v>
      </c>
      <c r="P72" s="28"/>
      <c r="Q72" s="28"/>
      <c r="R72" s="28"/>
      <c r="S72" s="28"/>
      <c r="T72" s="28">
        <f t="shared" si="31"/>
        <v>-2.1753241454061683</v>
      </c>
      <c r="U72" s="28">
        <f t="shared" si="32"/>
        <v>0.79453360250333405</v>
      </c>
      <c r="V72" s="28">
        <f t="shared" si="33"/>
        <v>0.20546639749666595</v>
      </c>
      <c r="W72">
        <f t="shared" si="34"/>
        <v>-2.8134107167600364</v>
      </c>
      <c r="X72">
        <f t="shared" si="35"/>
        <v>0.653514180024661</v>
      </c>
      <c r="Y72">
        <f t="shared" si="36"/>
        <v>1.530188679245283</v>
      </c>
      <c r="Z72">
        <f t="shared" si="37"/>
        <v>9.1811320754716971E-2</v>
      </c>
      <c r="AA72">
        <f t="shared" si="38"/>
        <v>-0.42539104756924528</v>
      </c>
      <c r="AB72">
        <f t="shared" si="39"/>
        <v>3.9210850801479659E-2</v>
      </c>
      <c r="AC72">
        <f t="shared" si="40"/>
        <v>-3.2388017643292817</v>
      </c>
      <c r="AD72">
        <f t="shared" si="41"/>
        <v>0.4253910475692454</v>
      </c>
    </row>
    <row r="73" spans="1:30" ht="12" customHeight="1" x14ac:dyDescent="0.45">
      <c r="A73" s="16" t="s">
        <v>83</v>
      </c>
      <c r="B73" s="17">
        <v>0.18</v>
      </c>
      <c r="C73" s="51">
        <f t="shared" si="28"/>
        <v>0.164729788588728</v>
      </c>
      <c r="D73" s="16" t="s">
        <v>39</v>
      </c>
      <c r="E73" s="16" t="s">
        <v>84</v>
      </c>
      <c r="F73" s="20">
        <v>5</v>
      </c>
      <c r="G73" s="19">
        <v>54</v>
      </c>
      <c r="H73" s="19">
        <v>60</v>
      </c>
      <c r="I73" s="9">
        <f t="shared" si="29"/>
        <v>0.9</v>
      </c>
      <c r="J73" s="17">
        <v>7.0000000000000007E-2</v>
      </c>
      <c r="K73" s="42" t="s">
        <v>84</v>
      </c>
      <c r="L73" s="43"/>
      <c r="M73" s="44"/>
      <c r="O73" s="28">
        <f t="shared" si="30"/>
        <v>-1.7147984280919266</v>
      </c>
      <c r="P73" s="28"/>
      <c r="Q73" s="28"/>
      <c r="R73" s="28"/>
      <c r="S73" s="28"/>
      <c r="T73" s="28">
        <f t="shared" si="31"/>
        <v>-2.5012192634460386</v>
      </c>
      <c r="U73" s="28">
        <f t="shared" si="32"/>
        <v>0.835270211411272</v>
      </c>
      <c r="V73" s="28">
        <f t="shared" si="33"/>
        <v>0.164729788588728</v>
      </c>
      <c r="W73">
        <f t="shared" si="34"/>
        <v>-2.6592600369327779</v>
      </c>
      <c r="X73">
        <f t="shared" si="35"/>
        <v>0.9</v>
      </c>
      <c r="Y73">
        <f t="shared" si="36"/>
        <v>1.1111111111111112</v>
      </c>
      <c r="Z73">
        <f t="shared" si="37"/>
        <v>7.7777777777777793E-2</v>
      </c>
      <c r="AA73">
        <f t="shared" si="38"/>
        <v>-0.10536051565782628</v>
      </c>
      <c r="AB73">
        <f t="shared" si="39"/>
        <v>6.3000000000000014E-2</v>
      </c>
      <c r="AC73">
        <f t="shared" si="40"/>
        <v>-2.7646205525906042</v>
      </c>
      <c r="AD73">
        <f t="shared" si="41"/>
        <v>0.10536051565782635</v>
      </c>
    </row>
    <row r="74" spans="1:30" ht="12" customHeight="1" x14ac:dyDescent="0.45">
      <c r="A74" s="16" t="s">
        <v>83</v>
      </c>
      <c r="B74" s="17">
        <v>0.18</v>
      </c>
      <c r="C74" s="51">
        <f t="shared" si="28"/>
        <v>0.164729788588728</v>
      </c>
      <c r="D74" s="16" t="s">
        <v>39</v>
      </c>
      <c r="E74" s="16" t="s">
        <v>84</v>
      </c>
      <c r="F74" s="20">
        <v>5</v>
      </c>
      <c r="G74" s="19">
        <v>62</v>
      </c>
      <c r="H74" s="19">
        <v>72.5</v>
      </c>
      <c r="I74" s="9">
        <f t="shared" si="29"/>
        <v>0.85517241379310349</v>
      </c>
      <c r="J74" s="17">
        <v>0.11</v>
      </c>
      <c r="K74" s="42" t="s">
        <v>84</v>
      </c>
      <c r="L74" s="43"/>
      <c r="M74" s="44"/>
      <c r="O74" s="28">
        <f t="shared" si="30"/>
        <v>-1.7147984280919266</v>
      </c>
      <c r="P74" s="28"/>
      <c r="Q74" s="28"/>
      <c r="R74" s="28"/>
      <c r="S74" s="28"/>
      <c r="T74" s="28">
        <f t="shared" si="31"/>
        <v>-1.9725966479664145</v>
      </c>
      <c r="U74" s="28">
        <f t="shared" si="32"/>
        <v>0.835270211411272</v>
      </c>
      <c r="V74" s="28">
        <f t="shared" si="33"/>
        <v>0.164729788588728</v>
      </c>
      <c r="W74">
        <f t="shared" si="34"/>
        <v>-2.2072749131897207</v>
      </c>
      <c r="X74">
        <f t="shared" si="35"/>
        <v>0.85517241379310349</v>
      </c>
      <c r="Y74">
        <f t="shared" si="36"/>
        <v>1.1693548387096775</v>
      </c>
      <c r="Z74">
        <f t="shared" si="37"/>
        <v>0.12862903225806452</v>
      </c>
      <c r="AA74">
        <f t="shared" si="38"/>
        <v>-0.1564521768155375</v>
      </c>
      <c r="AB74">
        <f t="shared" si="39"/>
        <v>9.4068965517241379E-2</v>
      </c>
      <c r="AC74">
        <f t="shared" si="40"/>
        <v>-2.3637270900052583</v>
      </c>
      <c r="AD74">
        <f t="shared" si="41"/>
        <v>0.15645217681553761</v>
      </c>
    </row>
    <row r="75" spans="1:30" ht="12" customHeight="1" x14ac:dyDescent="0.45">
      <c r="A75" s="16" t="s">
        <v>83</v>
      </c>
      <c r="B75" s="17">
        <v>0.3</v>
      </c>
      <c r="C75" s="51">
        <f t="shared" si="28"/>
        <v>0.25918177931828212</v>
      </c>
      <c r="D75" s="16" t="s">
        <v>41</v>
      </c>
      <c r="E75" s="16" t="s">
        <v>84</v>
      </c>
      <c r="F75" s="20">
        <v>8</v>
      </c>
      <c r="G75" s="19">
        <v>37</v>
      </c>
      <c r="H75" s="19">
        <v>42.6</v>
      </c>
      <c r="I75" s="9">
        <f t="shared" si="29"/>
        <v>0.86854460093896713</v>
      </c>
      <c r="J75" s="17">
        <v>0.1</v>
      </c>
      <c r="K75" s="42" t="s">
        <v>84</v>
      </c>
      <c r="L75" s="43"/>
      <c r="M75" s="44"/>
      <c r="O75" s="28">
        <f t="shared" si="30"/>
        <v>-1.2039728043259361</v>
      </c>
      <c r="P75" s="28"/>
      <c r="Q75" s="28"/>
      <c r="R75" s="28"/>
      <c r="S75" s="28"/>
      <c r="T75" s="28">
        <f t="shared" si="31"/>
        <v>-2.0911805820473952</v>
      </c>
      <c r="U75" s="28">
        <f t="shared" si="32"/>
        <v>0.74081822068171788</v>
      </c>
      <c r="V75" s="28">
        <f t="shared" si="33"/>
        <v>0.25918177931828212</v>
      </c>
      <c r="W75">
        <f t="shared" si="34"/>
        <v>-2.3025850929940455</v>
      </c>
      <c r="X75">
        <f t="shared" si="35"/>
        <v>0.86854460093896713</v>
      </c>
      <c r="Y75">
        <f t="shared" si="36"/>
        <v>1.1513513513513514</v>
      </c>
      <c r="Z75">
        <f t="shared" si="37"/>
        <v>0.11513513513513514</v>
      </c>
      <c r="AA75">
        <f t="shared" si="38"/>
        <v>-0.1409363406311003</v>
      </c>
      <c r="AB75">
        <f t="shared" si="39"/>
        <v>8.6854460093896718E-2</v>
      </c>
      <c r="AC75">
        <f t="shared" si="40"/>
        <v>-2.4435214336251461</v>
      </c>
      <c r="AD75">
        <f t="shared" si="41"/>
        <v>0.1409363406311003</v>
      </c>
    </row>
    <row r="76" spans="1:30" ht="12" customHeight="1" x14ac:dyDescent="0.45">
      <c r="A76" s="16" t="s">
        <v>83</v>
      </c>
      <c r="B76" s="17">
        <v>0.25</v>
      </c>
      <c r="C76" s="51">
        <f t="shared" si="28"/>
        <v>0.22119921692859512</v>
      </c>
      <c r="D76" s="16" t="s">
        <v>41</v>
      </c>
      <c r="E76" s="16" t="s">
        <v>84</v>
      </c>
      <c r="F76" s="20">
        <v>8</v>
      </c>
      <c r="G76" s="19">
        <v>44</v>
      </c>
      <c r="H76" s="19">
        <v>55.2</v>
      </c>
      <c r="I76" s="9">
        <f t="shared" si="29"/>
        <v>0.79710144927536231</v>
      </c>
      <c r="J76" s="17">
        <v>0.11</v>
      </c>
      <c r="K76" s="42" t="s">
        <v>84</v>
      </c>
      <c r="L76" s="43"/>
      <c r="M76" s="44"/>
      <c r="O76" s="28">
        <f t="shared" si="30"/>
        <v>-1.3862943611198906</v>
      </c>
      <c r="P76" s="28"/>
      <c r="Q76" s="28"/>
      <c r="R76" s="28"/>
      <c r="S76" s="28"/>
      <c r="T76" s="28">
        <f t="shared" si="31"/>
        <v>-1.8671149341425382</v>
      </c>
      <c r="U76" s="28">
        <f t="shared" si="32"/>
        <v>0.77880078307140488</v>
      </c>
      <c r="V76" s="28">
        <f t="shared" si="33"/>
        <v>0.22119921692859512</v>
      </c>
      <c r="W76">
        <f t="shared" si="34"/>
        <v>-2.2072749131897207</v>
      </c>
      <c r="X76">
        <f t="shared" si="35"/>
        <v>0.79710144927536231</v>
      </c>
      <c r="Y76">
        <f t="shared" si="36"/>
        <v>1.2545454545454546</v>
      </c>
      <c r="Z76">
        <f t="shared" si="37"/>
        <v>0.13800000000000001</v>
      </c>
      <c r="AA76">
        <f t="shared" si="38"/>
        <v>-0.22677331936478848</v>
      </c>
      <c r="AB76">
        <f t="shared" si="39"/>
        <v>8.7681159420289853E-2</v>
      </c>
      <c r="AC76">
        <f t="shared" si="40"/>
        <v>-2.4340482325545092</v>
      </c>
      <c r="AD76">
        <f t="shared" si="41"/>
        <v>0.22677331936478853</v>
      </c>
    </row>
    <row r="77" spans="1:30" ht="12" customHeight="1" x14ac:dyDescent="0.45">
      <c r="A77" s="16" t="s">
        <v>83</v>
      </c>
      <c r="B77" s="17">
        <v>0.27</v>
      </c>
      <c r="C77" s="51">
        <f t="shared" si="28"/>
        <v>0.23662050566314685</v>
      </c>
      <c r="D77" s="16" t="s">
        <v>41</v>
      </c>
      <c r="E77" s="16" t="s">
        <v>84</v>
      </c>
      <c r="F77" s="20">
        <v>6</v>
      </c>
      <c r="G77" s="19">
        <v>49</v>
      </c>
      <c r="H77" s="19">
        <v>50</v>
      </c>
      <c r="I77" s="9">
        <f t="shared" si="29"/>
        <v>0.98</v>
      </c>
      <c r="J77" s="17">
        <v>0.09</v>
      </c>
      <c r="K77" s="42" t="s">
        <v>84</v>
      </c>
      <c r="L77" s="43"/>
      <c r="M77" s="44"/>
      <c r="O77" s="28">
        <f t="shared" si="30"/>
        <v>-1.3093333199837622</v>
      </c>
      <c r="P77" s="28"/>
      <c r="Q77" s="28"/>
      <c r="R77" s="28"/>
      <c r="S77" s="28"/>
      <c r="T77" s="28">
        <f t="shared" si="31"/>
        <v>-2.377641547675593</v>
      </c>
      <c r="U77" s="28">
        <f t="shared" si="32"/>
        <v>0.76337949433685315</v>
      </c>
      <c r="V77" s="28">
        <f t="shared" si="33"/>
        <v>0.23662050566314685</v>
      </c>
      <c r="W77">
        <f t="shared" si="34"/>
        <v>-2.4079456086518722</v>
      </c>
      <c r="X77">
        <f t="shared" si="35"/>
        <v>0.98</v>
      </c>
      <c r="Y77">
        <f t="shared" si="36"/>
        <v>1.0204081632653061</v>
      </c>
      <c r="Z77">
        <f t="shared" si="37"/>
        <v>9.1836734693877556E-2</v>
      </c>
      <c r="AA77">
        <f t="shared" si="38"/>
        <v>-2.0202707317519466E-2</v>
      </c>
      <c r="AB77">
        <f t="shared" si="39"/>
        <v>8.8200000000000001E-2</v>
      </c>
      <c r="AC77">
        <f t="shared" si="40"/>
        <v>-2.4281483159693913</v>
      </c>
      <c r="AD77">
        <f t="shared" si="41"/>
        <v>2.0202707317519469E-2</v>
      </c>
    </row>
    <row r="78" spans="1:30" ht="12" customHeight="1" x14ac:dyDescent="0.45">
      <c r="A78" s="16" t="s">
        <v>83</v>
      </c>
      <c r="B78" s="17">
        <v>0.26</v>
      </c>
      <c r="C78" s="51">
        <f t="shared" si="28"/>
        <v>0.22894841419643375</v>
      </c>
      <c r="D78" s="16" t="s">
        <v>41</v>
      </c>
      <c r="E78" s="16" t="s">
        <v>84</v>
      </c>
      <c r="F78" s="20">
        <v>6</v>
      </c>
      <c r="G78" s="19">
        <v>52</v>
      </c>
      <c r="H78" s="19">
        <v>58.5</v>
      </c>
      <c r="I78" s="9">
        <f t="shared" si="29"/>
        <v>0.88888888888888884</v>
      </c>
      <c r="J78" s="17">
        <v>0.15</v>
      </c>
      <c r="K78" s="42" t="s">
        <v>84</v>
      </c>
      <c r="L78" s="43"/>
      <c r="M78" s="44"/>
      <c r="O78" s="28">
        <f t="shared" si="30"/>
        <v>-1.3470736479666092</v>
      </c>
      <c r="P78" s="28"/>
      <c r="Q78" s="28"/>
      <c r="R78" s="28"/>
      <c r="S78" s="28"/>
      <c r="T78" s="28">
        <f t="shared" si="31"/>
        <v>-1.720445431401306</v>
      </c>
      <c r="U78" s="28">
        <f t="shared" si="32"/>
        <v>0.77105158580356625</v>
      </c>
      <c r="V78" s="28">
        <f t="shared" si="33"/>
        <v>0.22894841419643375</v>
      </c>
      <c r="W78">
        <f t="shared" si="34"/>
        <v>-1.8971199848858813</v>
      </c>
      <c r="X78">
        <f t="shared" si="35"/>
        <v>0.88888888888888884</v>
      </c>
      <c r="Y78">
        <f t="shared" si="36"/>
        <v>1.125</v>
      </c>
      <c r="Z78">
        <f t="shared" si="37"/>
        <v>0.16874999999999998</v>
      </c>
      <c r="AA78">
        <f t="shared" si="38"/>
        <v>-0.11778303565638351</v>
      </c>
      <c r="AB78">
        <f t="shared" si="39"/>
        <v>0.13333333333333333</v>
      </c>
      <c r="AC78">
        <f t="shared" si="40"/>
        <v>-2.0149030205422647</v>
      </c>
      <c r="AD78">
        <f t="shared" si="41"/>
        <v>0.11778303565638346</v>
      </c>
    </row>
    <row r="79" spans="1:30" ht="12" customHeight="1" x14ac:dyDescent="0.45">
      <c r="A79" s="16" t="s">
        <v>83</v>
      </c>
      <c r="B79" s="17">
        <v>0.4</v>
      </c>
      <c r="C79" s="51">
        <f t="shared" si="28"/>
        <v>0.32967995396436067</v>
      </c>
      <c r="D79" s="16" t="s">
        <v>39</v>
      </c>
      <c r="E79" s="16" t="s">
        <v>85</v>
      </c>
      <c r="F79" s="20">
        <v>3</v>
      </c>
      <c r="G79" s="19">
        <v>11.7</v>
      </c>
      <c r="H79" s="19">
        <v>85.5</v>
      </c>
      <c r="I79" s="9">
        <f t="shared" si="29"/>
        <v>0.13684210526315788</v>
      </c>
      <c r="J79" s="17">
        <v>0.04</v>
      </c>
      <c r="K79" s="42" t="s">
        <v>85</v>
      </c>
      <c r="L79" s="43"/>
      <c r="M79" s="44"/>
      <c r="O79" s="28">
        <f t="shared" si="30"/>
        <v>-0.916290731874155</v>
      </c>
      <c r="P79" s="28"/>
      <c r="Q79" s="28"/>
      <c r="R79" s="28"/>
      <c r="S79" s="28"/>
      <c r="T79" s="28">
        <f t="shared" si="31"/>
        <v>-0.23548452365969444</v>
      </c>
      <c r="U79" s="28">
        <f t="shared" si="32"/>
        <v>0.67032004603563933</v>
      </c>
      <c r="V79" s="28">
        <f t="shared" si="33"/>
        <v>0.32967995396436067</v>
      </c>
      <c r="W79">
        <f t="shared" si="34"/>
        <v>-3.2188758248682006</v>
      </c>
      <c r="X79">
        <f t="shared" si="35"/>
        <v>0.13684210526315788</v>
      </c>
      <c r="Y79">
        <f t="shared" si="36"/>
        <v>7.3076923076923084</v>
      </c>
      <c r="Z79">
        <f t="shared" si="37"/>
        <v>0.29230769230769232</v>
      </c>
      <c r="AA79">
        <f t="shared" si="38"/>
        <v>-1.9889275341390042</v>
      </c>
      <c r="AB79">
        <f t="shared" si="39"/>
        <v>5.4736842105263155E-3</v>
      </c>
      <c r="AC79">
        <f t="shared" si="40"/>
        <v>-5.2078033590072046</v>
      </c>
      <c r="AD79">
        <f t="shared" si="41"/>
        <v>1.9889275341390042</v>
      </c>
    </row>
    <row r="80" spans="1:30" ht="12" customHeight="1" x14ac:dyDescent="0.45">
      <c r="A80" s="16" t="s">
        <v>83</v>
      </c>
      <c r="B80" s="17">
        <v>0.13</v>
      </c>
      <c r="C80" s="51">
        <f t="shared" si="28"/>
        <v>0.1219045690794387</v>
      </c>
      <c r="D80" s="16" t="s">
        <v>39</v>
      </c>
      <c r="E80" s="16" t="s">
        <v>85</v>
      </c>
      <c r="F80" s="20">
        <v>3</v>
      </c>
      <c r="G80" s="19">
        <v>25.6</v>
      </c>
      <c r="H80" s="19">
        <v>85.5</v>
      </c>
      <c r="I80" s="9">
        <f t="shared" si="29"/>
        <v>0.29941520467836258</v>
      </c>
      <c r="J80" s="17">
        <v>0.04</v>
      </c>
      <c r="K80" s="42" t="s">
        <v>85</v>
      </c>
      <c r="L80" s="43"/>
      <c r="M80" s="44"/>
      <c r="O80" s="28">
        <f t="shared" si="30"/>
        <v>-2.0402208285265546</v>
      </c>
      <c r="P80" s="28"/>
      <c r="Q80" s="28"/>
      <c r="R80" s="28"/>
      <c r="S80" s="28"/>
      <c r="T80" s="28">
        <f t="shared" si="31"/>
        <v>-1.4099897881824039</v>
      </c>
      <c r="U80" s="28">
        <f t="shared" si="32"/>
        <v>0.8780954309205613</v>
      </c>
      <c r="V80" s="28">
        <f t="shared" si="33"/>
        <v>0.1219045690794387</v>
      </c>
      <c r="W80">
        <f t="shared" si="34"/>
        <v>-3.2188758248682006</v>
      </c>
      <c r="X80">
        <f t="shared" si="35"/>
        <v>0.29941520467836258</v>
      </c>
      <c r="Y80">
        <f t="shared" si="36"/>
        <v>3.33984375</v>
      </c>
      <c r="Z80">
        <f t="shared" si="37"/>
        <v>0.13359375000000001</v>
      </c>
      <c r="AA80">
        <f t="shared" si="38"/>
        <v>-1.2059240244571978</v>
      </c>
      <c r="AB80">
        <f t="shared" si="39"/>
        <v>1.1976608187134504E-2</v>
      </c>
      <c r="AC80">
        <f t="shared" si="40"/>
        <v>-4.4247998493253986</v>
      </c>
      <c r="AD80">
        <f t="shared" si="41"/>
        <v>1.2059240244571978</v>
      </c>
    </row>
    <row r="81" spans="1:30" ht="12" customHeight="1" x14ac:dyDescent="0.45">
      <c r="A81" s="16" t="s">
        <v>83</v>
      </c>
      <c r="B81" s="17">
        <v>0.51</v>
      </c>
      <c r="C81" s="51">
        <f t="shared" si="28"/>
        <v>0.3995044211877341</v>
      </c>
      <c r="D81" s="16" t="s">
        <v>39</v>
      </c>
      <c r="E81" s="16" t="s">
        <v>85</v>
      </c>
      <c r="F81" s="20">
        <v>3</v>
      </c>
      <c r="G81" s="19">
        <v>44.7</v>
      </c>
      <c r="H81" s="19">
        <v>85.5</v>
      </c>
      <c r="I81" s="9">
        <f t="shared" si="29"/>
        <v>0.52280701754385972</v>
      </c>
      <c r="J81" s="17">
        <v>0.04</v>
      </c>
      <c r="K81" s="42" t="s">
        <v>85</v>
      </c>
      <c r="L81" s="43"/>
      <c r="M81" s="44"/>
      <c r="O81" s="28">
        <f t="shared" si="30"/>
        <v>-0.67334455326376563</v>
      </c>
      <c r="P81" s="28"/>
      <c r="Q81" s="28"/>
      <c r="R81" s="28"/>
      <c r="S81" s="28"/>
      <c r="T81" s="28">
        <f t="shared" si="31"/>
        <v>-2.2460615133834136</v>
      </c>
      <c r="U81" s="28">
        <f t="shared" si="32"/>
        <v>0.6004955788122659</v>
      </c>
      <c r="V81" s="28">
        <f t="shared" si="33"/>
        <v>0.3995044211877341</v>
      </c>
      <c r="W81">
        <f t="shared" si="34"/>
        <v>-3.2188758248682006</v>
      </c>
      <c r="X81">
        <f t="shared" si="35"/>
        <v>0.52280701754385972</v>
      </c>
      <c r="Y81">
        <f t="shared" si="36"/>
        <v>1.9127516778523488</v>
      </c>
      <c r="Z81">
        <f t="shared" si="37"/>
        <v>7.6510067114093958E-2</v>
      </c>
      <c r="AA81">
        <f t="shared" si="38"/>
        <v>-0.64854287432319124</v>
      </c>
      <c r="AB81">
        <f t="shared" si="39"/>
        <v>2.0912280701754389E-2</v>
      </c>
      <c r="AC81">
        <f t="shared" si="40"/>
        <v>-3.8674186991913921</v>
      </c>
      <c r="AD81">
        <f t="shared" si="41"/>
        <v>0.64854287432319124</v>
      </c>
    </row>
    <row r="82" spans="1:30" ht="12" customHeight="1" x14ac:dyDescent="0.45">
      <c r="A82" s="16" t="s">
        <v>83</v>
      </c>
      <c r="B82" s="17">
        <v>0.4</v>
      </c>
      <c r="C82" s="51">
        <f t="shared" si="28"/>
        <v>0.32967995396436067</v>
      </c>
      <c r="D82" s="16" t="s">
        <v>41</v>
      </c>
      <c r="E82" s="16" t="s">
        <v>85</v>
      </c>
      <c r="F82" s="20">
        <v>3</v>
      </c>
      <c r="G82" s="19">
        <v>12.9</v>
      </c>
      <c r="H82" s="19">
        <v>45</v>
      </c>
      <c r="I82" s="9">
        <f t="shared" si="29"/>
        <v>0.28666666666666668</v>
      </c>
      <c r="J82" s="17">
        <v>0.1</v>
      </c>
      <c r="K82" s="42" t="s">
        <v>85</v>
      </c>
      <c r="L82" s="43"/>
      <c r="M82" s="44"/>
      <c r="O82" s="28">
        <f t="shared" si="30"/>
        <v>-0.916290731874155</v>
      </c>
      <c r="P82" s="28"/>
      <c r="Q82" s="28"/>
      <c r="R82" s="28"/>
      <c r="S82" s="28"/>
      <c r="T82" s="28">
        <f t="shared" si="31"/>
        <v>-0.42843232539000553</v>
      </c>
      <c r="U82" s="28">
        <f t="shared" si="32"/>
        <v>0.67032004603563933</v>
      </c>
      <c r="V82" s="28">
        <f t="shared" si="33"/>
        <v>0.32967995396436067</v>
      </c>
      <c r="W82">
        <f t="shared" si="34"/>
        <v>-2.3025850929940455</v>
      </c>
      <c r="X82">
        <f t="shared" si="35"/>
        <v>0.28666666666666668</v>
      </c>
      <c r="Y82">
        <f t="shared" si="36"/>
        <v>3.4883720930232558</v>
      </c>
      <c r="Z82">
        <f t="shared" si="37"/>
        <v>0.34883720930232559</v>
      </c>
      <c r="AA82">
        <f t="shared" si="38"/>
        <v>-1.2494351784026934</v>
      </c>
      <c r="AB82">
        <f t="shared" si="39"/>
        <v>2.866666666666667E-2</v>
      </c>
      <c r="AC82">
        <f t="shared" si="40"/>
        <v>-3.552020271396739</v>
      </c>
      <c r="AD82">
        <f t="shared" si="41"/>
        <v>1.2494351784026934</v>
      </c>
    </row>
    <row r="83" spans="1:30" ht="12" customHeight="1" x14ac:dyDescent="0.45">
      <c r="A83" s="16" t="s">
        <v>83</v>
      </c>
      <c r="B83" s="17">
        <v>0.14000000000000001</v>
      </c>
      <c r="C83" s="51">
        <f t="shared" si="28"/>
        <v>0.13064176460119414</v>
      </c>
      <c r="D83" s="16" t="s">
        <v>41</v>
      </c>
      <c r="E83" s="16" t="s">
        <v>85</v>
      </c>
      <c r="F83" s="20">
        <v>3</v>
      </c>
      <c r="G83" s="19">
        <v>25.2</v>
      </c>
      <c r="H83" s="19">
        <v>45</v>
      </c>
      <c r="I83" s="9">
        <f t="shared" si="29"/>
        <v>0.55999999999999994</v>
      </c>
      <c r="J83" s="17">
        <v>0.1</v>
      </c>
      <c r="K83" s="42" t="s">
        <v>85</v>
      </c>
      <c r="L83" s="43"/>
      <c r="M83" s="44"/>
      <c r="O83" s="28">
        <f t="shared" si="30"/>
        <v>-1.9661128563728327</v>
      </c>
      <c r="P83" s="28"/>
      <c r="Q83" s="28"/>
      <c r="R83" s="28"/>
      <c r="S83" s="28"/>
      <c r="T83" s="28">
        <f t="shared" si="31"/>
        <v>-1.4328573501146322</v>
      </c>
      <c r="U83" s="28">
        <f t="shared" si="32"/>
        <v>0.86935823539880586</v>
      </c>
      <c r="V83" s="28">
        <f t="shared" si="33"/>
        <v>0.13064176460119414</v>
      </c>
      <c r="W83">
        <f t="shared" si="34"/>
        <v>-2.3025850929940455</v>
      </c>
      <c r="X83">
        <f t="shared" si="35"/>
        <v>0.55999999999999994</v>
      </c>
      <c r="Y83">
        <f t="shared" si="36"/>
        <v>1.7857142857142858</v>
      </c>
      <c r="Z83">
        <f t="shared" si="37"/>
        <v>0.1785714285714286</v>
      </c>
      <c r="AA83">
        <f t="shared" si="38"/>
        <v>-0.57981849525294227</v>
      </c>
      <c r="AB83">
        <f t="shared" si="39"/>
        <v>5.5999999999999994E-2</v>
      </c>
      <c r="AC83">
        <f t="shared" si="40"/>
        <v>-2.8824035882469881</v>
      </c>
      <c r="AD83">
        <f t="shared" si="41"/>
        <v>0.57981849525294216</v>
      </c>
    </row>
    <row r="84" spans="1:30" ht="12" customHeight="1" x14ac:dyDescent="0.45">
      <c r="A84" s="16" t="s">
        <v>83</v>
      </c>
      <c r="B84" s="17">
        <v>0.75</v>
      </c>
      <c r="C84" s="51">
        <f t="shared" si="28"/>
        <v>0.52763344725898531</v>
      </c>
      <c r="D84" s="16" t="s">
        <v>41</v>
      </c>
      <c r="E84" s="16" t="s">
        <v>85</v>
      </c>
      <c r="F84" s="20">
        <v>3</v>
      </c>
      <c r="G84" s="20">
        <v>37</v>
      </c>
      <c r="H84" s="19">
        <v>45</v>
      </c>
      <c r="I84" s="9">
        <f t="shared" si="29"/>
        <v>0.82222222222222219</v>
      </c>
      <c r="J84" s="17">
        <v>0.1</v>
      </c>
      <c r="K84" s="42" t="s">
        <v>85</v>
      </c>
      <c r="L84" s="43"/>
      <c r="M84" s="44"/>
      <c r="O84" s="28">
        <f t="shared" si="30"/>
        <v>-0.2876820724517809</v>
      </c>
      <c r="P84" s="28"/>
      <c r="Q84" s="28"/>
      <c r="R84" s="28"/>
      <c r="S84" s="28"/>
      <c r="T84" s="28">
        <f t="shared" si="31"/>
        <v>-2.0089682273049028</v>
      </c>
      <c r="U84" s="28">
        <f t="shared" si="32"/>
        <v>0.47236655274101469</v>
      </c>
      <c r="V84" s="28">
        <f t="shared" si="33"/>
        <v>0.52763344725898531</v>
      </c>
      <c r="W84">
        <f t="shared" si="34"/>
        <v>-2.3025850929940455</v>
      </c>
      <c r="X84">
        <f t="shared" si="35"/>
        <v>0.82222222222222219</v>
      </c>
      <c r="Y84">
        <f t="shared" si="36"/>
        <v>1.2162162162162162</v>
      </c>
      <c r="Z84">
        <f t="shared" si="37"/>
        <v>0.12162162162162163</v>
      </c>
      <c r="AA84">
        <f t="shared" si="38"/>
        <v>-0.19574457712609536</v>
      </c>
      <c r="AB84">
        <f t="shared" si="39"/>
        <v>8.2222222222222224E-2</v>
      </c>
      <c r="AC84">
        <f t="shared" si="40"/>
        <v>-2.4983296701201412</v>
      </c>
      <c r="AD84">
        <f t="shared" si="41"/>
        <v>0.19574457712609533</v>
      </c>
    </row>
    <row r="85" spans="1:30" ht="12" customHeight="1" x14ac:dyDescent="0.45">
      <c r="A85" s="16" t="s">
        <v>86</v>
      </c>
      <c r="B85" s="17">
        <v>0.2</v>
      </c>
      <c r="C85" s="51">
        <f t="shared" si="28"/>
        <v>0.18126924692201818</v>
      </c>
      <c r="D85" s="16" t="s">
        <v>13</v>
      </c>
      <c r="E85" s="16" t="s">
        <v>87</v>
      </c>
      <c r="F85" s="20">
        <v>5</v>
      </c>
      <c r="G85" s="19">
        <v>75</v>
      </c>
      <c r="H85" s="19">
        <v>144</v>
      </c>
      <c r="I85" s="9">
        <f t="shared" si="29"/>
        <v>0.52083333333333337</v>
      </c>
      <c r="J85" s="17">
        <v>0.18</v>
      </c>
      <c r="K85" s="42" t="s">
        <v>88</v>
      </c>
      <c r="L85" s="43"/>
      <c r="M85" s="44"/>
      <c r="O85" s="28">
        <f t="shared" si="30"/>
        <v>-1.6094379124341003</v>
      </c>
      <c r="P85" s="28"/>
      <c r="Q85" s="28"/>
      <c r="R85" s="28"/>
      <c r="S85" s="28"/>
      <c r="T85" s="28">
        <f t="shared" si="31"/>
        <v>-0.73631064903239141</v>
      </c>
      <c r="U85" s="28">
        <f t="shared" si="32"/>
        <v>0.81873075307798182</v>
      </c>
      <c r="V85" s="28">
        <f t="shared" si="33"/>
        <v>0.18126924692201818</v>
      </c>
      <c r="W85">
        <f t="shared" si="34"/>
        <v>-1.7147984280919266</v>
      </c>
      <c r="X85">
        <f t="shared" si="35"/>
        <v>0.52083333333333337</v>
      </c>
      <c r="Y85">
        <f t="shared" si="36"/>
        <v>1.92</v>
      </c>
      <c r="Z85">
        <f t="shared" si="37"/>
        <v>0.34559999999999996</v>
      </c>
      <c r="AA85">
        <f t="shared" si="38"/>
        <v>-0.65232518603969014</v>
      </c>
      <c r="AB85">
        <f t="shared" si="39"/>
        <v>9.375E-2</v>
      </c>
      <c r="AC85">
        <f t="shared" si="40"/>
        <v>-2.367123614131617</v>
      </c>
      <c r="AD85">
        <f t="shared" si="41"/>
        <v>0.65232518603969014</v>
      </c>
    </row>
    <row r="86" spans="1:30" ht="12" customHeight="1" x14ac:dyDescent="0.45">
      <c r="A86" s="16" t="s">
        <v>89</v>
      </c>
      <c r="B86" s="17">
        <v>0.53</v>
      </c>
      <c r="C86" s="51">
        <f t="shared" si="28"/>
        <v>0.41139503032164482</v>
      </c>
      <c r="D86" s="16" t="s">
        <v>41</v>
      </c>
      <c r="E86" s="16" t="s">
        <v>90</v>
      </c>
      <c r="F86" s="18">
        <v>20</v>
      </c>
      <c r="G86" s="19">
        <v>34</v>
      </c>
      <c r="H86" s="19">
        <v>36.700000000000003</v>
      </c>
      <c r="I86" s="9">
        <f t="shared" si="29"/>
        <v>0.92643051771117158</v>
      </c>
      <c r="J86" s="17">
        <v>0.51</v>
      </c>
      <c r="K86" s="42" t="s">
        <v>90</v>
      </c>
      <c r="L86" s="43"/>
      <c r="M86" s="44"/>
      <c r="O86" s="28">
        <f t="shared" si="30"/>
        <v>-0.6348782724359695</v>
      </c>
      <c r="P86" s="28"/>
      <c r="Q86" s="28"/>
      <c r="R86" s="28"/>
      <c r="S86" s="28"/>
      <c r="T86" s="28">
        <f t="shared" si="31"/>
        <v>-0.55872020759722063</v>
      </c>
      <c r="U86" s="28">
        <f t="shared" si="32"/>
        <v>0.58860496967835518</v>
      </c>
      <c r="V86" s="28">
        <f t="shared" si="33"/>
        <v>0.41139503032164482</v>
      </c>
      <c r="W86">
        <f t="shared" si="34"/>
        <v>-0.67334455326376563</v>
      </c>
      <c r="X86">
        <f t="shared" si="35"/>
        <v>0.92643051771117158</v>
      </c>
      <c r="Y86">
        <f t="shared" si="36"/>
        <v>1.0794117647058825</v>
      </c>
      <c r="Z86">
        <f t="shared" si="37"/>
        <v>0.5505000000000001</v>
      </c>
      <c r="AA86">
        <f t="shared" si="38"/>
        <v>-7.6416230444363298E-2</v>
      </c>
      <c r="AB86">
        <f t="shared" si="39"/>
        <v>0.47247956403269753</v>
      </c>
      <c r="AC86">
        <f t="shared" si="40"/>
        <v>-0.74976078370812882</v>
      </c>
      <c r="AD86">
        <f t="shared" si="41"/>
        <v>7.6416230444363353E-2</v>
      </c>
    </row>
    <row r="87" spans="1:30" ht="12" customHeight="1" x14ac:dyDescent="0.45">
      <c r="A87" s="16" t="s">
        <v>89</v>
      </c>
      <c r="B87" s="17">
        <v>0.36</v>
      </c>
      <c r="C87" s="51">
        <f t="shared" si="28"/>
        <v>0.30232367392896897</v>
      </c>
      <c r="D87" s="16" t="s">
        <v>39</v>
      </c>
      <c r="E87" s="16" t="s">
        <v>90</v>
      </c>
      <c r="F87" s="18">
        <v>20</v>
      </c>
      <c r="G87" s="19">
        <v>35.9</v>
      </c>
      <c r="H87" s="19">
        <v>38.700000000000003</v>
      </c>
      <c r="I87" s="9">
        <f t="shared" si="29"/>
        <v>0.92764857881136942</v>
      </c>
      <c r="J87" s="17">
        <v>0.54</v>
      </c>
      <c r="K87" s="42" t="s">
        <v>90</v>
      </c>
      <c r="L87" s="43"/>
      <c r="M87" s="44"/>
      <c r="O87" s="28">
        <f t="shared" si="30"/>
        <v>-1.0216512475319814</v>
      </c>
      <c r="P87" s="28"/>
      <c r="Q87" s="28"/>
      <c r="R87" s="28"/>
      <c r="S87" s="28"/>
      <c r="T87" s="28">
        <f t="shared" si="31"/>
        <v>-0.50353268261156225</v>
      </c>
      <c r="U87" s="28">
        <f t="shared" si="32"/>
        <v>0.69767632607103103</v>
      </c>
      <c r="V87" s="28">
        <f t="shared" si="33"/>
        <v>0.30232367392896897</v>
      </c>
      <c r="W87">
        <f t="shared" si="34"/>
        <v>-0.61618613942381695</v>
      </c>
      <c r="X87">
        <f t="shared" si="35"/>
        <v>0.92764857881136942</v>
      </c>
      <c r="Y87">
        <f t="shared" si="36"/>
        <v>1.0779944289693595</v>
      </c>
      <c r="Z87">
        <f t="shared" si="37"/>
        <v>0.58211699164345421</v>
      </c>
      <c r="AA87">
        <f t="shared" si="38"/>
        <v>-7.5102304541503032E-2</v>
      </c>
      <c r="AB87">
        <f t="shared" si="39"/>
        <v>0.50093023255813951</v>
      </c>
      <c r="AC87">
        <f t="shared" si="40"/>
        <v>-0.69128844396531997</v>
      </c>
      <c r="AD87">
        <f t="shared" si="41"/>
        <v>7.5102304541503073E-2</v>
      </c>
    </row>
    <row r="88" spans="1:30" ht="12" customHeight="1" x14ac:dyDescent="0.45">
      <c r="A88" s="16" t="s">
        <v>91</v>
      </c>
      <c r="B88" s="19">
        <v>10</v>
      </c>
      <c r="C88" s="51">
        <f t="shared" si="28"/>
        <v>0.99995460007023751</v>
      </c>
      <c r="D88" s="16" t="s">
        <v>13</v>
      </c>
      <c r="E88" s="16" t="s">
        <v>92</v>
      </c>
      <c r="F88" s="18">
        <v>25</v>
      </c>
      <c r="G88" s="19">
        <v>25</v>
      </c>
      <c r="H88" s="19">
        <v>65.099999999999994</v>
      </c>
      <c r="I88" s="9">
        <f t="shared" si="29"/>
        <v>0.38402457757296471</v>
      </c>
      <c r="J88" s="17">
        <v>1.3</v>
      </c>
      <c r="K88" s="42" t="s">
        <v>92</v>
      </c>
      <c r="L88" s="43"/>
      <c r="M88" s="44"/>
      <c r="O88" s="28">
        <f t="shared" si="30"/>
        <v>2.3025850929940459</v>
      </c>
      <c r="P88" s="28"/>
      <c r="Q88" s="28"/>
      <c r="R88" s="28"/>
      <c r="S88" s="28"/>
      <c r="T88" s="28">
        <f t="shared" si="31"/>
        <v>1.6979373509869751</v>
      </c>
      <c r="U88" s="28">
        <f t="shared" si="32"/>
        <v>4.5399929762484854E-5</v>
      </c>
      <c r="V88" s="28">
        <f t="shared" si="33"/>
        <v>0.99995460007023751</v>
      </c>
      <c r="W88">
        <f t="shared" si="34"/>
        <v>0.26236426446749106</v>
      </c>
      <c r="X88">
        <f t="shared" si="35"/>
        <v>0.38402457757296471</v>
      </c>
      <c r="Y88">
        <f t="shared" si="36"/>
        <v>2.6039999999999996</v>
      </c>
      <c r="Z88">
        <f t="shared" si="37"/>
        <v>3.3851999999999998</v>
      </c>
      <c r="AA88">
        <f t="shared" si="38"/>
        <v>-0.95704872434632271</v>
      </c>
      <c r="AB88">
        <f t="shared" si="39"/>
        <v>0.49923195084485417</v>
      </c>
      <c r="AC88">
        <f t="shared" si="40"/>
        <v>-0.69468445987883154</v>
      </c>
      <c r="AD88">
        <f t="shared" si="41"/>
        <v>0.95704872434632271</v>
      </c>
    </row>
    <row r="89" spans="1:30" ht="12" customHeight="1" x14ac:dyDescent="0.45">
      <c r="A89" s="16" t="s">
        <v>91</v>
      </c>
      <c r="B89" s="17">
        <v>4.5</v>
      </c>
      <c r="C89" s="51">
        <f t="shared" si="28"/>
        <v>0.98889100346175773</v>
      </c>
      <c r="D89" s="16" t="s">
        <v>13</v>
      </c>
      <c r="E89" s="16" t="s">
        <v>92</v>
      </c>
      <c r="F89" s="18">
        <v>25</v>
      </c>
      <c r="G89" s="19">
        <v>35</v>
      </c>
      <c r="H89" s="19">
        <v>65.099999999999994</v>
      </c>
      <c r="I89" s="9">
        <f t="shared" si="29"/>
        <v>0.53763440860215062</v>
      </c>
      <c r="J89" s="17">
        <v>1.3</v>
      </c>
      <c r="K89" s="42" t="s">
        <v>92</v>
      </c>
      <c r="L89" s="43"/>
      <c r="M89" s="44"/>
      <c r="O89" s="28">
        <f t="shared" si="30"/>
        <v>1.5040773967762742</v>
      </c>
      <c r="P89" s="28"/>
      <c r="Q89" s="28"/>
      <c r="R89" s="28"/>
      <c r="S89" s="28"/>
      <c r="T89" s="28">
        <f t="shared" si="31"/>
        <v>1.1932289960551559</v>
      </c>
      <c r="U89" s="28">
        <f t="shared" si="32"/>
        <v>1.1108996538242306E-2</v>
      </c>
      <c r="V89" s="28">
        <f t="shared" si="33"/>
        <v>0.98889100346175773</v>
      </c>
      <c r="W89">
        <f t="shared" si="34"/>
        <v>0.26236426446749106</v>
      </c>
      <c r="X89">
        <f t="shared" si="35"/>
        <v>0.53763440860215062</v>
      </c>
      <c r="Y89">
        <f t="shared" si="36"/>
        <v>1.8599999999999999</v>
      </c>
      <c r="Z89">
        <f t="shared" si="37"/>
        <v>2.4179999999999997</v>
      </c>
      <c r="AA89">
        <f t="shared" si="38"/>
        <v>-0.62057648772510976</v>
      </c>
      <c r="AB89">
        <f t="shared" si="39"/>
        <v>0.69892473118279586</v>
      </c>
      <c r="AC89">
        <f t="shared" si="40"/>
        <v>-0.35821222325761859</v>
      </c>
      <c r="AD89">
        <f t="shared" si="41"/>
        <v>0.62057648772510976</v>
      </c>
    </row>
    <row r="90" spans="1:30" ht="12" customHeight="1" x14ac:dyDescent="0.45">
      <c r="A90" s="16" t="s">
        <v>91</v>
      </c>
      <c r="B90" s="17">
        <v>1.6</v>
      </c>
      <c r="C90" s="51">
        <f t="shared" si="28"/>
        <v>0.79810348200534464</v>
      </c>
      <c r="D90" s="16" t="s">
        <v>13</v>
      </c>
      <c r="E90" s="16" t="s">
        <v>92</v>
      </c>
      <c r="F90" s="18">
        <v>25</v>
      </c>
      <c r="G90" s="19">
        <v>45</v>
      </c>
      <c r="H90" s="19">
        <v>65.099999999999994</v>
      </c>
      <c r="I90" s="9">
        <f t="shared" si="29"/>
        <v>0.69124423963133652</v>
      </c>
      <c r="J90" s="17">
        <v>1.3</v>
      </c>
      <c r="K90" s="42" t="s">
        <v>92</v>
      </c>
      <c r="L90" s="43"/>
      <c r="M90" s="44"/>
      <c r="O90" s="28">
        <f t="shared" si="30"/>
        <v>0.47000362924573563</v>
      </c>
      <c r="P90" s="28"/>
      <c r="Q90" s="28"/>
      <c r="R90" s="28"/>
      <c r="S90" s="28"/>
      <c r="T90" s="28">
        <f t="shared" si="31"/>
        <v>0.81625735363379648</v>
      </c>
      <c r="U90" s="28">
        <f t="shared" si="32"/>
        <v>0.20189651799465538</v>
      </c>
      <c r="V90" s="28">
        <f t="shared" si="33"/>
        <v>0.79810348200534464</v>
      </c>
      <c r="W90">
        <f t="shared" si="34"/>
        <v>0.26236426446749106</v>
      </c>
      <c r="X90">
        <f t="shared" si="35"/>
        <v>0.69124423963133652</v>
      </c>
      <c r="Y90">
        <f t="shared" si="36"/>
        <v>1.4466666666666665</v>
      </c>
      <c r="Z90">
        <f t="shared" si="37"/>
        <v>1.8806666666666665</v>
      </c>
      <c r="AA90">
        <f t="shared" si="38"/>
        <v>-0.36926205944420365</v>
      </c>
      <c r="AB90">
        <f t="shared" si="39"/>
        <v>0.89861751152073754</v>
      </c>
      <c r="AC90">
        <f t="shared" si="40"/>
        <v>-0.10689779497671251</v>
      </c>
      <c r="AD90">
        <f t="shared" si="41"/>
        <v>0.36926205944420371</v>
      </c>
    </row>
    <row r="91" spans="1:30" ht="12" customHeight="1" x14ac:dyDescent="0.45">
      <c r="A91" s="16" t="s">
        <v>91</v>
      </c>
      <c r="B91" s="17">
        <v>1.2</v>
      </c>
      <c r="C91" s="51">
        <f t="shared" si="28"/>
        <v>0.69880578808779781</v>
      </c>
      <c r="D91" s="16" t="s">
        <v>13</v>
      </c>
      <c r="E91" s="16" t="s">
        <v>92</v>
      </c>
      <c r="F91" s="18">
        <v>25</v>
      </c>
      <c r="G91" s="19">
        <v>55</v>
      </c>
      <c r="H91" s="19">
        <v>65.099999999999994</v>
      </c>
      <c r="I91" s="9">
        <f t="shared" si="29"/>
        <v>0.84485407066052232</v>
      </c>
      <c r="J91" s="17">
        <v>1.3</v>
      </c>
      <c r="K91" s="42" t="s">
        <v>92</v>
      </c>
      <c r="L91" s="43"/>
      <c r="M91" s="44"/>
      <c r="O91" s="28">
        <f t="shared" si="30"/>
        <v>0.18232155679395459</v>
      </c>
      <c r="P91" s="28"/>
      <c r="Q91" s="28"/>
      <c r="R91" s="28"/>
      <c r="S91" s="28"/>
      <c r="T91" s="28">
        <f t="shared" si="31"/>
        <v>0.51525131044057004</v>
      </c>
      <c r="U91" s="28">
        <f t="shared" si="32"/>
        <v>0.30119421191220214</v>
      </c>
      <c r="V91" s="28">
        <f t="shared" si="33"/>
        <v>0.69880578808779781</v>
      </c>
      <c r="W91">
        <f t="shared" si="34"/>
        <v>0.26236426446749106</v>
      </c>
      <c r="X91">
        <f t="shared" si="35"/>
        <v>0.84485407066052232</v>
      </c>
      <c r="Y91">
        <f t="shared" si="36"/>
        <v>1.1836363636363636</v>
      </c>
      <c r="Z91">
        <f t="shared" si="37"/>
        <v>1.5387272727272727</v>
      </c>
      <c r="AA91">
        <f t="shared" si="38"/>
        <v>-0.1685913639820526</v>
      </c>
      <c r="AB91">
        <f t="shared" si="39"/>
        <v>1.0983102918586791</v>
      </c>
      <c r="AC91">
        <f t="shared" si="40"/>
        <v>9.3772900485438571E-2</v>
      </c>
      <c r="AD91">
        <f t="shared" si="41"/>
        <v>0.1685913639820526</v>
      </c>
    </row>
    <row r="92" spans="1:30" ht="12" customHeight="1" x14ac:dyDescent="0.45">
      <c r="A92" s="16" t="s">
        <v>91</v>
      </c>
      <c r="B92" s="17">
        <v>2</v>
      </c>
      <c r="C92" s="51">
        <f t="shared" si="28"/>
        <v>0.8646647167633873</v>
      </c>
      <c r="D92" s="16" t="s">
        <v>13</v>
      </c>
      <c r="E92" s="16" t="s">
        <v>92</v>
      </c>
      <c r="F92" s="18">
        <v>25</v>
      </c>
      <c r="G92" s="19">
        <v>65</v>
      </c>
      <c r="H92" s="19">
        <v>65.099999999999994</v>
      </c>
      <c r="I92" s="9">
        <f t="shared" si="29"/>
        <v>0.99846390168970822</v>
      </c>
      <c r="J92" s="17">
        <v>1.3</v>
      </c>
      <c r="K92" s="42" t="s">
        <v>92</v>
      </c>
      <c r="L92" s="43"/>
      <c r="M92" s="44"/>
      <c r="O92" s="28">
        <f t="shared" si="30"/>
        <v>0.69314718055994529</v>
      </c>
      <c r="P92" s="28"/>
      <c r="Q92" s="28"/>
      <c r="R92" s="28"/>
      <c r="S92" s="28"/>
      <c r="T92" s="28">
        <f t="shared" si="31"/>
        <v>0.26467018344582072</v>
      </c>
      <c r="U92" s="28">
        <f t="shared" si="32"/>
        <v>0.1353352832366127</v>
      </c>
      <c r="V92" s="28">
        <f t="shared" si="33"/>
        <v>0.8646647167633873</v>
      </c>
      <c r="W92">
        <f t="shared" si="34"/>
        <v>0.26236426446749106</v>
      </c>
      <c r="X92">
        <f t="shared" si="35"/>
        <v>0.99846390168970822</v>
      </c>
      <c r="Y92">
        <f t="shared" si="36"/>
        <v>1.0015384615384615</v>
      </c>
      <c r="Z92">
        <f t="shared" si="37"/>
        <v>1.302</v>
      </c>
      <c r="AA92">
        <f t="shared" si="38"/>
        <v>-1.5372793188863669E-3</v>
      </c>
      <c r="AB92">
        <f t="shared" si="39"/>
        <v>1.2980030721966207</v>
      </c>
      <c r="AC92">
        <f t="shared" si="40"/>
        <v>0.2608269851486047</v>
      </c>
      <c r="AD92">
        <f t="shared" si="41"/>
        <v>1.5372793188863979E-3</v>
      </c>
    </row>
    <row r="93" spans="1:30" ht="12" customHeight="1" x14ac:dyDescent="0.45">
      <c r="A93" s="16" t="s">
        <v>93</v>
      </c>
      <c r="B93" s="17">
        <v>0.18</v>
      </c>
      <c r="C93" s="51">
        <f t="shared" si="28"/>
        <v>0.164729788588728</v>
      </c>
      <c r="D93" s="16" t="s">
        <v>13</v>
      </c>
      <c r="E93" s="16" t="s">
        <v>94</v>
      </c>
      <c r="F93" s="20">
        <v>7</v>
      </c>
      <c r="G93" s="19">
        <v>189</v>
      </c>
      <c r="H93" s="19">
        <v>280</v>
      </c>
      <c r="I93" s="9">
        <f t="shared" si="29"/>
        <v>0.67500000000000004</v>
      </c>
      <c r="J93" s="17">
        <v>0.12</v>
      </c>
      <c r="K93" s="42" t="s">
        <v>94</v>
      </c>
      <c r="L93" s="43"/>
      <c r="M93" s="44"/>
      <c r="O93" s="28">
        <f t="shared" si="30"/>
        <v>-1.7147984280919266</v>
      </c>
      <c r="P93" s="28"/>
      <c r="Q93" s="28"/>
      <c r="R93" s="28"/>
      <c r="S93" s="28"/>
      <c r="T93" s="28">
        <f t="shared" si="31"/>
        <v>-1.5306996540356805</v>
      </c>
      <c r="U93" s="28">
        <f t="shared" si="32"/>
        <v>0.835270211411272</v>
      </c>
      <c r="V93" s="28">
        <f t="shared" si="33"/>
        <v>0.164729788588728</v>
      </c>
      <c r="W93">
        <f t="shared" si="34"/>
        <v>-2.120263536200091</v>
      </c>
      <c r="X93">
        <f t="shared" si="35"/>
        <v>0.67500000000000004</v>
      </c>
      <c r="Y93">
        <f t="shared" si="36"/>
        <v>1.4814814814814814</v>
      </c>
      <c r="Z93">
        <f t="shared" si="37"/>
        <v>0.17777777777777776</v>
      </c>
      <c r="AA93">
        <f t="shared" si="38"/>
        <v>-0.39304258810960718</v>
      </c>
      <c r="AB93">
        <f t="shared" si="39"/>
        <v>8.1000000000000003E-2</v>
      </c>
      <c r="AC93">
        <f t="shared" si="40"/>
        <v>-2.5133061243096981</v>
      </c>
      <c r="AD93">
        <f t="shared" si="41"/>
        <v>0.39304258810960718</v>
      </c>
    </row>
    <row r="94" spans="1:30" ht="12" customHeight="1" x14ac:dyDescent="0.45">
      <c r="A94" s="16" t="s">
        <v>95</v>
      </c>
      <c r="B94" s="17">
        <v>0.44</v>
      </c>
      <c r="C94" s="51">
        <f t="shared" si="28"/>
        <v>0.35596357891685859</v>
      </c>
      <c r="D94" s="16" t="s">
        <v>13</v>
      </c>
      <c r="E94" s="26" t="s">
        <v>96</v>
      </c>
      <c r="F94" s="18">
        <v>26</v>
      </c>
      <c r="G94" s="19">
        <v>44</v>
      </c>
      <c r="H94" s="19">
        <v>45.3</v>
      </c>
      <c r="I94" s="9">
        <f t="shared" si="29"/>
        <v>0.97130242825607072</v>
      </c>
      <c r="J94" s="17">
        <v>0.48</v>
      </c>
      <c r="K94" s="45" t="s">
        <v>97</v>
      </c>
      <c r="L94" s="46"/>
      <c r="M94" s="47"/>
      <c r="O94" s="28">
        <f t="shared" si="30"/>
        <v>-0.82098055206983023</v>
      </c>
      <c r="P94" s="28"/>
      <c r="Q94" s="28"/>
      <c r="R94" s="28"/>
      <c r="S94" s="28"/>
      <c r="T94" s="28">
        <f t="shared" si="31"/>
        <v>-0.69029307722410993</v>
      </c>
      <c r="U94" s="28">
        <f t="shared" si="32"/>
        <v>0.64403642108314141</v>
      </c>
      <c r="V94" s="28">
        <f t="shared" si="33"/>
        <v>0.35596357891685859</v>
      </c>
      <c r="W94">
        <f t="shared" si="34"/>
        <v>-0.73396917508020043</v>
      </c>
      <c r="X94">
        <f t="shared" si="35"/>
        <v>0.97130242825607072</v>
      </c>
      <c r="Y94">
        <f t="shared" si="36"/>
        <v>1.0295454545454545</v>
      </c>
      <c r="Z94">
        <f t="shared" si="37"/>
        <v>0.49418181818181817</v>
      </c>
      <c r="AA94">
        <f t="shared" si="38"/>
        <v>-2.9117398570727097E-2</v>
      </c>
      <c r="AB94">
        <f t="shared" si="39"/>
        <v>0.46622516556291393</v>
      </c>
      <c r="AC94">
        <f t="shared" si="40"/>
        <v>-0.76308657365092758</v>
      </c>
      <c r="AD94">
        <f t="shared" si="41"/>
        <v>2.911739857072717E-2</v>
      </c>
    </row>
    <row r="95" spans="1:30" ht="12" customHeight="1" x14ac:dyDescent="0.45">
      <c r="A95" s="16" t="s">
        <v>95</v>
      </c>
      <c r="B95" s="17">
        <v>1.06</v>
      </c>
      <c r="C95" s="51">
        <f t="shared" si="28"/>
        <v>0.65354418966994254</v>
      </c>
      <c r="D95" s="16" t="s">
        <v>13</v>
      </c>
      <c r="E95" s="26" t="s">
        <v>96</v>
      </c>
      <c r="F95" s="18">
        <v>26</v>
      </c>
      <c r="G95" s="19">
        <v>45.8</v>
      </c>
      <c r="H95" s="19">
        <v>47.2</v>
      </c>
      <c r="I95" s="9">
        <f t="shared" si="29"/>
        <v>0.97033898305084731</v>
      </c>
      <c r="J95" s="17">
        <v>0.43</v>
      </c>
      <c r="K95" s="45" t="s">
        <v>97</v>
      </c>
      <c r="L95" s="46"/>
      <c r="M95" s="47"/>
      <c r="O95" s="28">
        <f t="shared" si="30"/>
        <v>5.8268908123975824E-2</v>
      </c>
      <c r="P95" s="28"/>
      <c r="Q95" s="28"/>
      <c r="R95" s="28"/>
      <c r="S95" s="28"/>
      <c r="T95" s="28">
        <f t="shared" si="31"/>
        <v>-0.79880536808747304</v>
      </c>
      <c r="U95" s="28">
        <f t="shared" si="32"/>
        <v>0.3464558103300574</v>
      </c>
      <c r="V95" s="28">
        <f t="shared" si="33"/>
        <v>0.65354418966994254</v>
      </c>
      <c r="W95">
        <f t="shared" si="34"/>
        <v>-0.84397007029452897</v>
      </c>
      <c r="X95">
        <f t="shared" si="35"/>
        <v>0.97033898305084731</v>
      </c>
      <c r="Y95">
        <f t="shared" si="36"/>
        <v>1.0305676855895198</v>
      </c>
      <c r="Z95">
        <f t="shared" si="37"/>
        <v>0.44314410480349353</v>
      </c>
      <c r="AA95">
        <f t="shared" si="38"/>
        <v>-3.010980147137057E-2</v>
      </c>
      <c r="AB95">
        <f t="shared" si="39"/>
        <v>0.41724576271186437</v>
      </c>
      <c r="AC95">
        <f t="shared" si="40"/>
        <v>-0.87407987176589952</v>
      </c>
      <c r="AD95">
        <f t="shared" si="41"/>
        <v>3.0109801471370597E-2</v>
      </c>
    </row>
    <row r="96" spans="1:30" ht="12" customHeight="1" x14ac:dyDescent="0.45">
      <c r="A96" s="16" t="s">
        <v>95</v>
      </c>
      <c r="B96" s="17">
        <v>0.56999999999999995</v>
      </c>
      <c r="C96" s="51">
        <f t="shared" si="28"/>
        <v>0.43447456130046291</v>
      </c>
      <c r="D96" s="16" t="s">
        <v>13</v>
      </c>
      <c r="E96" s="26" t="s">
        <v>96</v>
      </c>
      <c r="F96" s="18">
        <v>26</v>
      </c>
      <c r="G96" s="19">
        <v>43.4</v>
      </c>
      <c r="H96" s="19">
        <v>46.3</v>
      </c>
      <c r="I96" s="9">
        <f t="shared" si="29"/>
        <v>0.93736501079913614</v>
      </c>
      <c r="J96" s="17">
        <v>0.38</v>
      </c>
      <c r="K96" s="45" t="s">
        <v>97</v>
      </c>
      <c r="L96" s="46"/>
      <c r="M96" s="47"/>
      <c r="O96" s="28">
        <f t="shared" si="30"/>
        <v>-0.56211891815354131</v>
      </c>
      <c r="P96" s="28"/>
      <c r="Q96" s="28"/>
      <c r="R96" s="28"/>
      <c r="S96" s="28"/>
      <c r="T96" s="28">
        <f t="shared" si="31"/>
        <v>-0.87056024628296191</v>
      </c>
      <c r="U96" s="28">
        <f t="shared" si="32"/>
        <v>0.56552543869953709</v>
      </c>
      <c r="V96" s="28">
        <f t="shared" si="33"/>
        <v>0.43447456130046291</v>
      </c>
      <c r="W96">
        <f t="shared" si="34"/>
        <v>-0.96758402626170559</v>
      </c>
      <c r="X96">
        <f t="shared" si="35"/>
        <v>0.93736501079913614</v>
      </c>
      <c r="Y96">
        <f t="shared" si="36"/>
        <v>1.0668202764976957</v>
      </c>
      <c r="Z96">
        <f t="shared" si="37"/>
        <v>0.40539170506912436</v>
      </c>
      <c r="AA96">
        <f t="shared" si="38"/>
        <v>-6.4682519985829134E-2</v>
      </c>
      <c r="AB96">
        <f t="shared" si="39"/>
        <v>0.35619870410367171</v>
      </c>
      <c r="AC96">
        <f t="shared" si="40"/>
        <v>-1.0322665462475349</v>
      </c>
      <c r="AD96">
        <f t="shared" si="41"/>
        <v>6.4682519985829093E-2</v>
      </c>
    </row>
    <row r="97" spans="1:30" ht="12" customHeight="1" x14ac:dyDescent="0.45">
      <c r="A97" s="16" t="s">
        <v>98</v>
      </c>
      <c r="B97" s="17">
        <v>0.25</v>
      </c>
      <c r="C97" s="51">
        <f t="shared" si="28"/>
        <v>0.22119921692859512</v>
      </c>
      <c r="D97" s="16" t="s">
        <v>41</v>
      </c>
      <c r="E97" s="16" t="s">
        <v>99</v>
      </c>
      <c r="F97" s="18">
        <v>10</v>
      </c>
      <c r="G97" s="19">
        <v>74.5</v>
      </c>
      <c r="H97" s="19">
        <v>92.2</v>
      </c>
      <c r="I97" s="9">
        <f t="shared" si="29"/>
        <v>0.80802603036876353</v>
      </c>
      <c r="J97" s="17">
        <v>0.09</v>
      </c>
      <c r="K97" s="42" t="s">
        <v>99</v>
      </c>
      <c r="L97" s="43"/>
      <c r="M97" s="44"/>
      <c r="O97" s="28">
        <f t="shared" si="30"/>
        <v>-1.3862943611198906</v>
      </c>
      <c r="P97" s="28"/>
      <c r="Q97" s="28"/>
      <c r="R97" s="28"/>
      <c r="S97" s="28"/>
      <c r="T97" s="28">
        <f t="shared" si="31"/>
        <v>-2.0882041008863204</v>
      </c>
      <c r="U97" s="28">
        <f t="shared" si="32"/>
        <v>0.77880078307140488</v>
      </c>
      <c r="V97" s="28">
        <f t="shared" si="33"/>
        <v>0.22119921692859512</v>
      </c>
      <c r="W97">
        <f t="shared" si="34"/>
        <v>-2.4079456086518722</v>
      </c>
      <c r="X97">
        <f t="shared" si="35"/>
        <v>0.80802603036876353</v>
      </c>
      <c r="Y97">
        <f t="shared" si="36"/>
        <v>1.2375838926174496</v>
      </c>
      <c r="Z97">
        <f t="shared" si="37"/>
        <v>0.11138255033557046</v>
      </c>
      <c r="AA97">
        <f t="shared" si="38"/>
        <v>-0.21316100517703435</v>
      </c>
      <c r="AB97">
        <f t="shared" si="39"/>
        <v>7.2722342733188713E-2</v>
      </c>
      <c r="AC97">
        <f t="shared" si="40"/>
        <v>-2.6211066138289065</v>
      </c>
      <c r="AD97">
        <f t="shared" si="41"/>
        <v>0.21316100517703426</v>
      </c>
    </row>
    <row r="98" spans="1:30" ht="12" customHeight="1" x14ac:dyDescent="0.45">
      <c r="A98" s="16" t="s">
        <v>100</v>
      </c>
      <c r="B98" s="17">
        <v>0.25</v>
      </c>
      <c r="C98" s="51">
        <f t="shared" si="28"/>
        <v>0.22119921692859512</v>
      </c>
      <c r="D98" s="16" t="s">
        <v>39</v>
      </c>
      <c r="E98" s="16" t="s">
        <v>99</v>
      </c>
      <c r="F98" s="18">
        <v>10</v>
      </c>
      <c r="G98" s="19">
        <v>70.5</v>
      </c>
      <c r="H98" s="19">
        <v>86.5</v>
      </c>
      <c r="I98" s="9">
        <f t="shared" si="29"/>
        <v>0.81502890173410403</v>
      </c>
      <c r="J98" s="17">
        <v>0.09</v>
      </c>
      <c r="K98" s="42" t="s">
        <v>99</v>
      </c>
      <c r="L98" s="43"/>
      <c r="M98" s="44"/>
      <c r="O98" s="28">
        <f t="shared" si="30"/>
        <v>-1.3862943611198906</v>
      </c>
      <c r="P98" s="28"/>
      <c r="Q98" s="28"/>
      <c r="R98" s="28"/>
      <c r="S98" s="28"/>
      <c r="T98" s="28">
        <f t="shared" si="31"/>
        <v>-2.101148052472456</v>
      </c>
      <c r="U98" s="28">
        <f t="shared" si="32"/>
        <v>0.77880078307140488</v>
      </c>
      <c r="V98" s="28">
        <f t="shared" si="33"/>
        <v>0.22119921692859512</v>
      </c>
      <c r="W98">
        <f t="shared" si="34"/>
        <v>-2.4079456086518722</v>
      </c>
      <c r="X98">
        <f t="shared" si="35"/>
        <v>0.81502890173410403</v>
      </c>
      <c r="Y98">
        <f t="shared" si="36"/>
        <v>1.2269503546099292</v>
      </c>
      <c r="Z98">
        <f t="shared" si="37"/>
        <v>0.11042553191489363</v>
      </c>
      <c r="AA98">
        <f t="shared" si="38"/>
        <v>-0.20453170411961069</v>
      </c>
      <c r="AB98">
        <f t="shared" si="39"/>
        <v>7.3352601156069355E-2</v>
      </c>
      <c r="AC98">
        <f t="shared" si="40"/>
        <v>-2.6124773127714827</v>
      </c>
      <c r="AD98">
        <f t="shared" si="41"/>
        <v>0.20453170411961075</v>
      </c>
    </row>
    <row r="99" spans="1:30" ht="12" customHeight="1" x14ac:dyDescent="0.45">
      <c r="A99" s="16" t="s">
        <v>101</v>
      </c>
      <c r="B99" s="17">
        <v>0.24</v>
      </c>
      <c r="C99" s="51">
        <f t="shared" si="28"/>
        <v>0.21337213893344653</v>
      </c>
      <c r="D99" s="16" t="s">
        <v>13</v>
      </c>
      <c r="E99" s="26" t="s">
        <v>102</v>
      </c>
      <c r="F99" s="18">
        <v>26</v>
      </c>
      <c r="G99" s="19">
        <v>24.1</v>
      </c>
      <c r="H99" s="19">
        <v>25.4</v>
      </c>
      <c r="I99" s="9">
        <f t="shared" si="29"/>
        <v>0.94881889763779537</v>
      </c>
      <c r="J99" s="17">
        <v>0.32</v>
      </c>
      <c r="K99" s="45" t="s">
        <v>102</v>
      </c>
      <c r="L99" s="46"/>
      <c r="M99" s="47"/>
      <c r="O99" s="28">
        <f t="shared" si="30"/>
        <v>-1.4271163556401458</v>
      </c>
      <c r="P99" s="28"/>
      <c r="Q99" s="28"/>
      <c r="R99" s="28"/>
      <c r="S99" s="28"/>
      <c r="T99" s="28">
        <f t="shared" si="31"/>
        <v>-1.0606282828965425</v>
      </c>
      <c r="U99" s="28">
        <f t="shared" si="32"/>
        <v>0.78662786106655347</v>
      </c>
      <c r="V99" s="28">
        <f t="shared" si="33"/>
        <v>0.21337213893344653</v>
      </c>
      <c r="W99">
        <f t="shared" si="34"/>
        <v>-1.1394342831883648</v>
      </c>
      <c r="X99">
        <f t="shared" si="35"/>
        <v>0.94881889763779537</v>
      </c>
      <c r="Y99">
        <f t="shared" si="36"/>
        <v>1.0539419087136928</v>
      </c>
      <c r="Z99">
        <f t="shared" si="37"/>
        <v>0.33726141078838168</v>
      </c>
      <c r="AA99">
        <f t="shared" si="38"/>
        <v>-5.2537333527881494E-2</v>
      </c>
      <c r="AB99">
        <f t="shared" si="39"/>
        <v>0.30362204724409453</v>
      </c>
      <c r="AC99">
        <f t="shared" si="40"/>
        <v>-1.1919716167162462</v>
      </c>
      <c r="AD99">
        <f t="shared" si="41"/>
        <v>5.2537333527881404E-2</v>
      </c>
    </row>
    <row r="100" spans="1:30" ht="12" customHeight="1" x14ac:dyDescent="0.45">
      <c r="A100" s="16" t="s">
        <v>103</v>
      </c>
      <c r="B100" s="17">
        <v>0.2</v>
      </c>
      <c r="C100" s="51">
        <f t="shared" si="28"/>
        <v>0.18126924692201818</v>
      </c>
      <c r="D100" s="16" t="s">
        <v>13</v>
      </c>
      <c r="E100" s="26" t="s">
        <v>104</v>
      </c>
      <c r="F100" s="18">
        <v>26</v>
      </c>
      <c r="G100" s="19">
        <v>28.7</v>
      </c>
      <c r="H100" s="19">
        <v>31.3</v>
      </c>
      <c r="I100" s="9">
        <f t="shared" si="29"/>
        <v>0.91693290734824273</v>
      </c>
      <c r="J100" s="17">
        <v>0.45</v>
      </c>
      <c r="K100" s="45" t="s">
        <v>104</v>
      </c>
      <c r="L100" s="46"/>
      <c r="M100" s="47"/>
      <c r="O100" s="28">
        <f t="shared" si="30"/>
        <v>-1.6094379124341003</v>
      </c>
      <c r="P100" s="28"/>
      <c r="Q100" s="28"/>
      <c r="R100" s="28"/>
      <c r="S100" s="28"/>
      <c r="T100" s="28">
        <f t="shared" si="31"/>
        <v>-0.66842623404697343</v>
      </c>
      <c r="U100" s="28">
        <f t="shared" si="32"/>
        <v>0.81873075307798182</v>
      </c>
      <c r="V100" s="28">
        <f t="shared" si="33"/>
        <v>0.18126924692201818</v>
      </c>
      <c r="W100">
        <f t="shared" si="34"/>
        <v>-0.79850769621777162</v>
      </c>
      <c r="X100">
        <f t="shared" si="35"/>
        <v>0.91693290734824273</v>
      </c>
      <c r="Y100">
        <f t="shared" si="36"/>
        <v>1.0905923344947737</v>
      </c>
      <c r="Z100">
        <f t="shared" si="37"/>
        <v>0.49076655052264817</v>
      </c>
      <c r="AA100">
        <f t="shared" si="38"/>
        <v>-8.6720974780532201E-2</v>
      </c>
      <c r="AB100">
        <f t="shared" si="39"/>
        <v>0.41261980830670925</v>
      </c>
      <c r="AC100">
        <f t="shared" si="40"/>
        <v>-0.88522867099830371</v>
      </c>
      <c r="AD100">
        <f t="shared" si="41"/>
        <v>8.6720974780532242E-2</v>
      </c>
    </row>
    <row r="101" spans="1:30" ht="12" customHeight="1" x14ac:dyDescent="0.45">
      <c r="A101" s="16" t="s">
        <v>105</v>
      </c>
      <c r="B101" s="17">
        <v>0.15</v>
      </c>
      <c r="C101" s="51">
        <f t="shared" ref="C101:C132" si="42">1-EXP(-B101)</f>
        <v>0.13929202357494219</v>
      </c>
      <c r="D101" s="16" t="s">
        <v>13</v>
      </c>
      <c r="E101" s="26" t="s">
        <v>106</v>
      </c>
      <c r="F101" s="18">
        <v>26</v>
      </c>
      <c r="G101" s="19">
        <v>51.7</v>
      </c>
      <c r="H101" s="19">
        <v>58.5</v>
      </c>
      <c r="I101" s="9">
        <f t="shared" ref="I101:I132" si="43">G101/H101</f>
        <v>0.88376068376068384</v>
      </c>
      <c r="J101" s="17">
        <v>0.38</v>
      </c>
      <c r="K101" s="45" t="s">
        <v>106</v>
      </c>
      <c r="L101" s="46"/>
      <c r="M101" s="47"/>
      <c r="O101" s="28">
        <f t="shared" ref="O101:O132" si="44">LN(B101)</f>
        <v>-1.8971199848858813</v>
      </c>
      <c r="P101" s="28"/>
      <c r="Q101" s="28"/>
      <c r="R101" s="28"/>
      <c r="S101" s="28"/>
      <c r="T101" s="28">
        <f t="shared" ref="T101:T132" si="45">LN(J101*(G101/H101)^-1.5)</f>
        <v>-0.78223056717656458</v>
      </c>
      <c r="U101" s="28">
        <f t="shared" ref="U101:U132" si="46">EXP(-B101)</f>
        <v>0.86070797642505781</v>
      </c>
      <c r="V101" s="28">
        <f t="shared" ref="V101:V132" si="47">1-U101</f>
        <v>0.13929202357494219</v>
      </c>
      <c r="W101">
        <f t="shared" ref="W101:W132" si="48">LN(J101)</f>
        <v>-0.96758402626170559</v>
      </c>
      <c r="X101">
        <f t="shared" ref="X101:X132" si="49">G101/H101</f>
        <v>0.88376068376068384</v>
      </c>
      <c r="Y101">
        <f t="shared" ref="Y101:Y132" si="50">H101/G101</f>
        <v>1.1315280464216635</v>
      </c>
      <c r="Z101">
        <f t="shared" ref="Z101:Z132" si="51">Y101*J101</f>
        <v>0.42998065764023213</v>
      </c>
      <c r="AA101">
        <f t="shared" ref="AA101:AA132" si="52">LN(X101)</f>
        <v>-0.12356897272342728</v>
      </c>
      <c r="AB101">
        <f t="shared" ref="AB101:AB132" si="53">X101*J101</f>
        <v>0.33582905982905986</v>
      </c>
      <c r="AC101">
        <f t="shared" ref="AC101:AC132" si="54">LN(AB101)</f>
        <v>-1.091152998985133</v>
      </c>
      <c r="AD101">
        <f t="shared" ref="AD101:AD132" si="55">LN(H101/G101)</f>
        <v>0.1235689727234274</v>
      </c>
    </row>
    <row r="102" spans="1:30" ht="12" customHeight="1" x14ac:dyDescent="0.45">
      <c r="A102" s="16" t="s">
        <v>107</v>
      </c>
      <c r="B102" s="17">
        <v>0.18</v>
      </c>
      <c r="C102" s="51">
        <f t="shared" si="42"/>
        <v>0.164729788588728</v>
      </c>
      <c r="D102" s="16" t="s">
        <v>13</v>
      </c>
      <c r="E102" s="16" t="s">
        <v>108</v>
      </c>
      <c r="F102" s="18">
        <v>25</v>
      </c>
      <c r="G102" s="19">
        <v>54.3</v>
      </c>
      <c r="H102" s="19">
        <v>71.599999999999994</v>
      </c>
      <c r="I102" s="9">
        <f t="shared" si="43"/>
        <v>0.7583798882681565</v>
      </c>
      <c r="J102" s="17">
        <v>0.17</v>
      </c>
      <c r="K102" s="42" t="s">
        <v>108</v>
      </c>
      <c r="L102" s="43"/>
      <c r="M102" s="44"/>
      <c r="O102" s="28">
        <f t="shared" si="44"/>
        <v>-1.7147984280919266</v>
      </c>
      <c r="P102" s="28"/>
      <c r="Q102" s="28"/>
      <c r="R102" s="28"/>
      <c r="S102" s="28"/>
      <c r="T102" s="28">
        <f t="shared" si="45"/>
        <v>-1.3571005713918101</v>
      </c>
      <c r="U102" s="28">
        <f t="shared" si="46"/>
        <v>0.835270211411272</v>
      </c>
      <c r="V102" s="28">
        <f t="shared" si="47"/>
        <v>0.164729788588728</v>
      </c>
      <c r="W102">
        <f t="shared" si="48"/>
        <v>-1.7719568419318752</v>
      </c>
      <c r="X102">
        <f t="shared" si="49"/>
        <v>0.7583798882681565</v>
      </c>
      <c r="Y102">
        <f t="shared" si="50"/>
        <v>1.3186003683241252</v>
      </c>
      <c r="Z102">
        <f t="shared" si="51"/>
        <v>0.2241620626151013</v>
      </c>
      <c r="AA102">
        <f t="shared" si="52"/>
        <v>-0.27657084702671009</v>
      </c>
      <c r="AB102">
        <f t="shared" si="53"/>
        <v>0.12892458100558662</v>
      </c>
      <c r="AC102">
        <f t="shared" si="54"/>
        <v>-2.0485276889585853</v>
      </c>
      <c r="AD102">
        <f t="shared" si="55"/>
        <v>0.27657084702671014</v>
      </c>
    </row>
    <row r="103" spans="1:30" ht="12" customHeight="1" x14ac:dyDescent="0.45">
      <c r="A103" s="16" t="s">
        <v>109</v>
      </c>
      <c r="B103" s="17">
        <v>0.11</v>
      </c>
      <c r="C103" s="51">
        <f t="shared" si="42"/>
        <v>0.10416586470347178</v>
      </c>
      <c r="D103" s="16" t="s">
        <v>13</v>
      </c>
      <c r="E103" s="16" t="s">
        <v>110</v>
      </c>
      <c r="F103" s="18">
        <v>27</v>
      </c>
      <c r="G103" s="19">
        <v>49.6</v>
      </c>
      <c r="H103" s="19">
        <v>62.2</v>
      </c>
      <c r="I103" s="9">
        <f t="shared" si="43"/>
        <v>0.797427652733119</v>
      </c>
      <c r="J103" s="17">
        <v>0.23</v>
      </c>
      <c r="K103" s="42" t="s">
        <v>110</v>
      </c>
      <c r="L103" s="43"/>
      <c r="M103" s="44"/>
      <c r="O103" s="28">
        <f t="shared" si="44"/>
        <v>-2.2072749131897207</v>
      </c>
      <c r="P103" s="28"/>
      <c r="Q103" s="28"/>
      <c r="R103" s="28"/>
      <c r="S103" s="28"/>
      <c r="T103" s="28">
        <f t="shared" si="45"/>
        <v>-1.1301297210375636</v>
      </c>
      <c r="U103" s="28">
        <f t="shared" si="46"/>
        <v>0.89583413529652822</v>
      </c>
      <c r="V103" s="28">
        <f t="shared" si="47"/>
        <v>0.10416586470347178</v>
      </c>
      <c r="W103">
        <f t="shared" si="48"/>
        <v>-1.4696759700589417</v>
      </c>
      <c r="X103">
        <f t="shared" si="49"/>
        <v>0.797427652733119</v>
      </c>
      <c r="Y103">
        <f t="shared" si="50"/>
        <v>1.2540322580645162</v>
      </c>
      <c r="Z103">
        <f t="shared" si="51"/>
        <v>0.28842741935483873</v>
      </c>
      <c r="AA103">
        <f t="shared" si="52"/>
        <v>-0.22636416601425194</v>
      </c>
      <c r="AB103">
        <f t="shared" si="53"/>
        <v>0.18340836012861739</v>
      </c>
      <c r="AC103">
        <f t="shared" si="54"/>
        <v>-1.6960401360731936</v>
      </c>
      <c r="AD103">
        <f t="shared" si="55"/>
        <v>0.22636416601425205</v>
      </c>
    </row>
    <row r="104" spans="1:30" ht="12" customHeight="1" x14ac:dyDescent="0.45">
      <c r="A104" s="16" t="s">
        <v>109</v>
      </c>
      <c r="B104" s="17">
        <v>0.13</v>
      </c>
      <c r="C104" s="51">
        <f t="shared" si="42"/>
        <v>0.1219045690794387</v>
      </c>
      <c r="D104" s="16" t="s">
        <v>13</v>
      </c>
      <c r="E104" s="26" t="s">
        <v>106</v>
      </c>
      <c r="F104" s="18">
        <v>26</v>
      </c>
      <c r="G104" s="19">
        <v>59.1</v>
      </c>
      <c r="H104" s="19">
        <v>72.8</v>
      </c>
      <c r="I104" s="9">
        <f t="shared" si="43"/>
        <v>0.81181318681318682</v>
      </c>
      <c r="J104" s="17">
        <v>0.28999999999999998</v>
      </c>
      <c r="K104" s="45" t="s">
        <v>106</v>
      </c>
      <c r="L104" s="46"/>
      <c r="M104" s="47"/>
      <c r="O104" s="28">
        <f t="shared" si="44"/>
        <v>-2.0402208285265546</v>
      </c>
      <c r="P104" s="28"/>
      <c r="Q104" s="28"/>
      <c r="R104" s="28"/>
      <c r="S104" s="28"/>
      <c r="T104" s="28">
        <f t="shared" si="45"/>
        <v>-0.92514680981573572</v>
      </c>
      <c r="U104" s="28">
        <f t="shared" si="46"/>
        <v>0.8780954309205613</v>
      </c>
      <c r="V104" s="28">
        <f t="shared" si="47"/>
        <v>0.1219045690794387</v>
      </c>
      <c r="W104">
        <f t="shared" si="48"/>
        <v>-1.2378743560016174</v>
      </c>
      <c r="X104">
        <f t="shared" si="49"/>
        <v>0.81181318681318682</v>
      </c>
      <c r="Y104">
        <f t="shared" si="50"/>
        <v>1.2318104906937393</v>
      </c>
      <c r="Z104">
        <f t="shared" si="51"/>
        <v>0.35722504230118435</v>
      </c>
      <c r="AA104">
        <f t="shared" si="52"/>
        <v>-0.20848503079058778</v>
      </c>
      <c r="AB104">
        <f t="shared" si="53"/>
        <v>0.23542582417582417</v>
      </c>
      <c r="AC104">
        <f t="shared" si="54"/>
        <v>-1.4463593867922051</v>
      </c>
      <c r="AD104">
        <f t="shared" si="55"/>
        <v>0.20848503079058764</v>
      </c>
    </row>
    <row r="105" spans="1:30" ht="12" customHeight="1" x14ac:dyDescent="0.45">
      <c r="A105" s="16" t="s">
        <v>111</v>
      </c>
      <c r="B105" s="17">
        <v>0.15</v>
      </c>
      <c r="C105" s="51">
        <f t="shared" si="42"/>
        <v>0.13929202357494219</v>
      </c>
      <c r="D105" s="16" t="s">
        <v>13</v>
      </c>
      <c r="E105" s="26" t="s">
        <v>112</v>
      </c>
      <c r="F105" s="18">
        <v>26</v>
      </c>
      <c r="G105" s="19">
        <v>19.2</v>
      </c>
      <c r="H105" s="19">
        <v>20.7</v>
      </c>
      <c r="I105" s="9">
        <f t="shared" si="43"/>
        <v>0.92753623188405798</v>
      </c>
      <c r="J105" s="17">
        <v>0.31</v>
      </c>
      <c r="K105" s="45" t="s">
        <v>112</v>
      </c>
      <c r="L105" s="46"/>
      <c r="M105" s="47"/>
      <c r="O105" s="28">
        <f t="shared" si="44"/>
        <v>-1.8971199848858813</v>
      </c>
      <c r="P105" s="28"/>
      <c r="Q105" s="28"/>
      <c r="R105" s="28"/>
      <c r="S105" s="28"/>
      <c r="T105" s="28">
        <f t="shared" si="45"/>
        <v>-1.0583478496465637</v>
      </c>
      <c r="U105" s="28">
        <f t="shared" si="46"/>
        <v>0.86070797642505781</v>
      </c>
      <c r="V105" s="28">
        <f t="shared" si="47"/>
        <v>0.13929202357494219</v>
      </c>
      <c r="W105">
        <f t="shared" si="48"/>
        <v>-1.1711829815029451</v>
      </c>
      <c r="X105">
        <f t="shared" si="49"/>
        <v>0.92753623188405798</v>
      </c>
      <c r="Y105">
        <f t="shared" si="50"/>
        <v>1.078125</v>
      </c>
      <c r="Z105">
        <f t="shared" si="51"/>
        <v>0.33421875000000001</v>
      </c>
      <c r="AA105">
        <f t="shared" si="52"/>
        <v>-7.5223421237587518E-2</v>
      </c>
      <c r="AB105">
        <f t="shared" si="53"/>
        <v>0.28753623188405797</v>
      </c>
      <c r="AC105">
        <f t="shared" si="54"/>
        <v>-1.2464064027405326</v>
      </c>
      <c r="AD105">
        <f t="shared" si="55"/>
        <v>7.5223421237587532E-2</v>
      </c>
    </row>
    <row r="106" spans="1:30" ht="12" customHeight="1" x14ac:dyDescent="0.45">
      <c r="A106" s="16" t="s">
        <v>113</v>
      </c>
      <c r="B106" s="17">
        <v>0.15</v>
      </c>
      <c r="C106" s="51">
        <f t="shared" si="42"/>
        <v>0.13929202357494219</v>
      </c>
      <c r="D106" s="16" t="s">
        <v>13</v>
      </c>
      <c r="E106" s="16" t="s">
        <v>114</v>
      </c>
      <c r="F106" s="18">
        <v>27</v>
      </c>
      <c r="G106" s="19">
        <v>36.4</v>
      </c>
      <c r="H106" s="19">
        <v>38.6</v>
      </c>
      <c r="I106" s="9">
        <f t="shared" si="43"/>
        <v>0.94300518134715017</v>
      </c>
      <c r="J106" s="17">
        <v>0.35</v>
      </c>
      <c r="K106" s="42" t="s">
        <v>114</v>
      </c>
      <c r="L106" s="43"/>
      <c r="M106" s="44"/>
      <c r="O106" s="28">
        <f t="shared" si="44"/>
        <v>-1.8971199848858813</v>
      </c>
      <c r="P106" s="28"/>
      <c r="Q106" s="28"/>
      <c r="R106" s="28"/>
      <c r="S106" s="28"/>
      <c r="T106" s="28">
        <f t="shared" si="45"/>
        <v>-0.96179687175654238</v>
      </c>
      <c r="U106" s="28">
        <f t="shared" si="46"/>
        <v>0.86070797642505781</v>
      </c>
      <c r="V106" s="28">
        <f t="shared" si="47"/>
        <v>0.13929202357494219</v>
      </c>
      <c r="W106">
        <f t="shared" si="48"/>
        <v>-1.0498221244986778</v>
      </c>
      <c r="X106">
        <f t="shared" si="49"/>
        <v>0.94300518134715017</v>
      </c>
      <c r="Y106">
        <f t="shared" si="50"/>
        <v>1.0604395604395604</v>
      </c>
      <c r="Z106">
        <f t="shared" si="51"/>
        <v>0.37115384615384611</v>
      </c>
      <c r="AA106">
        <f t="shared" si="52"/>
        <v>-5.8683501828090297E-2</v>
      </c>
      <c r="AB106">
        <f t="shared" si="53"/>
        <v>0.33005181347150253</v>
      </c>
      <c r="AC106">
        <f t="shared" si="54"/>
        <v>-1.1085056263267681</v>
      </c>
      <c r="AD106">
        <f t="shared" si="55"/>
        <v>5.8683501828090207E-2</v>
      </c>
    </row>
    <row r="107" spans="1:30" ht="12" customHeight="1" x14ac:dyDescent="0.45">
      <c r="A107" s="16" t="s">
        <v>115</v>
      </c>
      <c r="B107" s="17">
        <v>0.15</v>
      </c>
      <c r="C107" s="51">
        <f t="shared" si="42"/>
        <v>0.13929202357494219</v>
      </c>
      <c r="D107" s="16" t="s">
        <v>13</v>
      </c>
      <c r="E107" s="26" t="s">
        <v>106</v>
      </c>
      <c r="F107" s="18">
        <v>26</v>
      </c>
      <c r="G107" s="19">
        <v>56.1</v>
      </c>
      <c r="H107" s="19">
        <v>79.2</v>
      </c>
      <c r="I107" s="9">
        <f t="shared" si="43"/>
        <v>0.70833333333333337</v>
      </c>
      <c r="J107" s="17">
        <v>0.14000000000000001</v>
      </c>
      <c r="K107" s="45" t="s">
        <v>106</v>
      </c>
      <c r="L107" s="46"/>
      <c r="M107" s="47"/>
      <c r="O107" s="28">
        <f t="shared" si="44"/>
        <v>-1.8971199848858813</v>
      </c>
      <c r="P107" s="28"/>
      <c r="Q107" s="28"/>
      <c r="R107" s="28"/>
      <c r="S107" s="28"/>
      <c r="T107" s="28">
        <f t="shared" si="45"/>
        <v>-1.4488521269352383</v>
      </c>
      <c r="U107" s="28">
        <f t="shared" si="46"/>
        <v>0.86070797642505781</v>
      </c>
      <c r="V107" s="28">
        <f t="shared" si="47"/>
        <v>0.13929202357494219</v>
      </c>
      <c r="W107">
        <f t="shared" si="48"/>
        <v>-1.9661128563728327</v>
      </c>
      <c r="X107">
        <f t="shared" si="49"/>
        <v>0.70833333333333337</v>
      </c>
      <c r="Y107">
        <f t="shared" si="50"/>
        <v>1.411764705882353</v>
      </c>
      <c r="Z107">
        <f t="shared" si="51"/>
        <v>0.19764705882352945</v>
      </c>
      <c r="AA107">
        <f t="shared" si="52"/>
        <v>-0.34484048629172948</v>
      </c>
      <c r="AB107">
        <f t="shared" si="53"/>
        <v>9.9166666666666681E-2</v>
      </c>
      <c r="AC107">
        <f t="shared" si="54"/>
        <v>-2.3109533426645621</v>
      </c>
      <c r="AD107">
        <f t="shared" si="55"/>
        <v>0.34484048629172959</v>
      </c>
    </row>
    <row r="108" spans="1:30" ht="12" customHeight="1" x14ac:dyDescent="0.45">
      <c r="A108" s="16" t="s">
        <v>116</v>
      </c>
      <c r="B108" s="17">
        <v>0.34</v>
      </c>
      <c r="C108" s="51">
        <f t="shared" si="42"/>
        <v>0.28822967723739035</v>
      </c>
      <c r="D108" s="16" t="s">
        <v>13</v>
      </c>
      <c r="E108" s="26" t="s">
        <v>104</v>
      </c>
      <c r="F108" s="18">
        <v>26</v>
      </c>
      <c r="G108" s="19">
        <v>22.6</v>
      </c>
      <c r="H108" s="19">
        <v>24.5</v>
      </c>
      <c r="I108" s="9">
        <f t="shared" si="43"/>
        <v>0.9224489795918368</v>
      </c>
      <c r="J108" s="17">
        <v>0.85</v>
      </c>
      <c r="K108" s="45" t="s">
        <v>104</v>
      </c>
      <c r="L108" s="46"/>
      <c r="M108" s="47"/>
      <c r="O108" s="28">
        <f t="shared" si="44"/>
        <v>-1.0788096613719298</v>
      </c>
      <c r="P108" s="28"/>
      <c r="Q108" s="28"/>
      <c r="R108" s="28"/>
      <c r="S108" s="28"/>
      <c r="T108" s="28">
        <f t="shared" si="45"/>
        <v>-4.1434112589113427E-2</v>
      </c>
      <c r="U108" s="28">
        <f t="shared" si="46"/>
        <v>0.71177032276260965</v>
      </c>
      <c r="V108" s="28">
        <f t="shared" si="47"/>
        <v>0.28822967723739035</v>
      </c>
      <c r="W108">
        <f t="shared" si="48"/>
        <v>-0.16251892949777494</v>
      </c>
      <c r="X108">
        <f t="shared" si="49"/>
        <v>0.9224489795918368</v>
      </c>
      <c r="Y108">
        <f t="shared" si="50"/>
        <v>1.084070796460177</v>
      </c>
      <c r="Z108">
        <f t="shared" si="51"/>
        <v>0.92146017699115046</v>
      </c>
      <c r="AA108">
        <f t="shared" si="52"/>
        <v>-8.0723211272441031E-2</v>
      </c>
      <c r="AB108">
        <f t="shared" si="53"/>
        <v>0.7840816326530613</v>
      </c>
      <c r="AC108">
        <f t="shared" si="54"/>
        <v>-0.24324214077021591</v>
      </c>
      <c r="AD108">
        <f t="shared" si="55"/>
        <v>8.0723211272441128E-2</v>
      </c>
    </row>
    <row r="109" spans="1:30" ht="12" customHeight="1" x14ac:dyDescent="0.45">
      <c r="A109" s="16" t="s">
        <v>117</v>
      </c>
      <c r="B109" s="17">
        <v>0.43</v>
      </c>
      <c r="C109" s="51">
        <f t="shared" si="42"/>
        <v>0.34949090527668347</v>
      </c>
      <c r="D109" s="16" t="s">
        <v>13</v>
      </c>
      <c r="E109" s="16" t="s">
        <v>118</v>
      </c>
      <c r="F109" s="20">
        <v>9</v>
      </c>
      <c r="G109" s="19">
        <v>33.299999999999997</v>
      </c>
      <c r="H109" s="19">
        <v>58.1</v>
      </c>
      <c r="I109" s="9">
        <f t="shared" si="43"/>
        <v>0.57314974182444056</v>
      </c>
      <c r="J109" s="17">
        <v>0.24</v>
      </c>
      <c r="K109" s="42" t="s">
        <v>119</v>
      </c>
      <c r="L109" s="43"/>
      <c r="M109" s="44"/>
      <c r="O109" s="28">
        <f t="shared" si="44"/>
        <v>-0.84397007029452897</v>
      </c>
      <c r="P109" s="28"/>
      <c r="Q109" s="28"/>
      <c r="R109" s="28"/>
      <c r="S109" s="28"/>
      <c r="T109" s="28">
        <f t="shared" si="45"/>
        <v>-0.59220395533294456</v>
      </c>
      <c r="U109" s="28">
        <f t="shared" si="46"/>
        <v>0.65050909472331653</v>
      </c>
      <c r="V109" s="28">
        <f t="shared" si="47"/>
        <v>0.34949090527668347</v>
      </c>
      <c r="W109">
        <f t="shared" si="48"/>
        <v>-1.4271163556401458</v>
      </c>
      <c r="X109">
        <f t="shared" si="49"/>
        <v>0.57314974182444056</v>
      </c>
      <c r="Y109">
        <f t="shared" si="50"/>
        <v>1.7447447447447448</v>
      </c>
      <c r="Z109">
        <f t="shared" si="51"/>
        <v>0.41873873873873874</v>
      </c>
      <c r="AA109">
        <f t="shared" si="52"/>
        <v>-0.55660826687146747</v>
      </c>
      <c r="AB109">
        <f t="shared" si="53"/>
        <v>0.13755593803786573</v>
      </c>
      <c r="AC109">
        <f t="shared" si="54"/>
        <v>-1.9837246225116134</v>
      </c>
      <c r="AD109">
        <f t="shared" si="55"/>
        <v>0.55660826687146747</v>
      </c>
    </row>
    <row r="110" spans="1:30" ht="12" customHeight="1" x14ac:dyDescent="0.45">
      <c r="A110" s="16" t="s">
        <v>120</v>
      </c>
      <c r="B110" s="17">
        <v>0.79</v>
      </c>
      <c r="C110" s="51">
        <f t="shared" si="42"/>
        <v>0.54615520471764412</v>
      </c>
      <c r="D110" s="16" t="s">
        <v>13</v>
      </c>
      <c r="E110" s="16" t="s">
        <v>121</v>
      </c>
      <c r="F110" s="18">
        <v>20</v>
      </c>
      <c r="G110" s="19">
        <v>25.2</v>
      </c>
      <c r="H110" s="19">
        <v>32.700000000000003</v>
      </c>
      <c r="I110" s="9">
        <f t="shared" si="43"/>
        <v>0.77064220183486232</v>
      </c>
      <c r="J110" s="17">
        <v>0.35</v>
      </c>
      <c r="K110" s="42" t="s">
        <v>121</v>
      </c>
      <c r="L110" s="43"/>
      <c r="M110" s="44"/>
      <c r="O110" s="28">
        <f t="shared" si="44"/>
        <v>-0.23572233352106983</v>
      </c>
      <c r="P110" s="28"/>
      <c r="Q110" s="28"/>
      <c r="R110" s="28"/>
      <c r="S110" s="28"/>
      <c r="T110" s="28">
        <f t="shared" si="45"/>
        <v>-0.65902549941993249</v>
      </c>
      <c r="U110" s="28">
        <f t="shared" si="46"/>
        <v>0.45384479528235583</v>
      </c>
      <c r="V110" s="28">
        <f t="shared" si="47"/>
        <v>0.54615520471764412</v>
      </c>
      <c r="W110">
        <f t="shared" si="48"/>
        <v>-1.0498221244986778</v>
      </c>
      <c r="X110">
        <f t="shared" si="49"/>
        <v>0.77064220183486232</v>
      </c>
      <c r="Y110">
        <f t="shared" si="50"/>
        <v>1.2976190476190477</v>
      </c>
      <c r="Z110">
        <f t="shared" si="51"/>
        <v>0.45416666666666666</v>
      </c>
      <c r="AA110">
        <f t="shared" si="52"/>
        <v>-0.2605310833858302</v>
      </c>
      <c r="AB110">
        <f t="shared" si="53"/>
        <v>0.26972477064220179</v>
      </c>
      <c r="AC110">
        <f t="shared" si="54"/>
        <v>-1.3103532078845079</v>
      </c>
      <c r="AD110">
        <f t="shared" si="55"/>
        <v>0.26053108338583014</v>
      </c>
    </row>
    <row r="111" spans="1:30" ht="12" customHeight="1" x14ac:dyDescent="0.45">
      <c r="A111" s="16" t="s">
        <v>120</v>
      </c>
      <c r="B111" s="17">
        <v>0.84</v>
      </c>
      <c r="C111" s="51">
        <f t="shared" si="42"/>
        <v>0.56828947657092033</v>
      </c>
      <c r="D111" s="16" t="s">
        <v>13</v>
      </c>
      <c r="E111" s="16" t="s">
        <v>121</v>
      </c>
      <c r="F111" s="18">
        <v>20</v>
      </c>
      <c r="G111" s="19">
        <v>18.100000000000001</v>
      </c>
      <c r="H111" s="19">
        <v>32.700000000000003</v>
      </c>
      <c r="I111" s="9">
        <f t="shared" si="43"/>
        <v>0.55351681957186549</v>
      </c>
      <c r="J111" s="17">
        <v>0.35</v>
      </c>
      <c r="K111" s="42" t="s">
        <v>121</v>
      </c>
      <c r="L111" s="43"/>
      <c r="M111" s="44"/>
      <c r="O111" s="28">
        <f t="shared" si="44"/>
        <v>-0.1743533871447778</v>
      </c>
      <c r="P111" s="28"/>
      <c r="Q111" s="28"/>
      <c r="R111" s="28"/>
      <c r="S111" s="28"/>
      <c r="T111" s="28">
        <f t="shared" si="45"/>
        <v>-0.16262741505153627</v>
      </c>
      <c r="U111" s="28">
        <f t="shared" si="46"/>
        <v>0.43171052342907973</v>
      </c>
      <c r="V111" s="28">
        <f t="shared" si="47"/>
        <v>0.56828947657092033</v>
      </c>
      <c r="W111">
        <f t="shared" si="48"/>
        <v>-1.0498221244986778</v>
      </c>
      <c r="X111">
        <f t="shared" si="49"/>
        <v>0.55351681957186549</v>
      </c>
      <c r="Y111">
        <f t="shared" si="50"/>
        <v>1.8066298342541436</v>
      </c>
      <c r="Z111">
        <f t="shared" si="51"/>
        <v>0.63232044198895021</v>
      </c>
      <c r="AA111">
        <f t="shared" si="52"/>
        <v>-0.5914631396314276</v>
      </c>
      <c r="AB111">
        <f t="shared" si="53"/>
        <v>0.19373088685015291</v>
      </c>
      <c r="AC111">
        <f t="shared" si="54"/>
        <v>-1.6412852641301052</v>
      </c>
      <c r="AD111">
        <f t="shared" si="55"/>
        <v>0.5914631396314276</v>
      </c>
    </row>
    <row r="112" spans="1:30" ht="12" customHeight="1" x14ac:dyDescent="0.45">
      <c r="A112" s="16" t="s">
        <v>122</v>
      </c>
      <c r="B112" s="17">
        <v>2.52</v>
      </c>
      <c r="C112" s="51">
        <f t="shared" si="42"/>
        <v>0.91954039325046755</v>
      </c>
      <c r="D112" s="16" t="s">
        <v>13</v>
      </c>
      <c r="E112" s="16" t="s">
        <v>123</v>
      </c>
      <c r="F112" s="18">
        <v>27</v>
      </c>
      <c r="G112" s="19">
        <v>16</v>
      </c>
      <c r="H112" s="19">
        <v>30.5</v>
      </c>
      <c r="I112" s="9">
        <f t="shared" si="43"/>
        <v>0.52459016393442626</v>
      </c>
      <c r="J112" s="17">
        <v>1</v>
      </c>
      <c r="K112" s="42" t="s">
        <v>123</v>
      </c>
      <c r="L112" s="43"/>
      <c r="M112" s="44"/>
      <c r="O112" s="28">
        <f t="shared" si="44"/>
        <v>0.9242589015233319</v>
      </c>
      <c r="P112" s="28"/>
      <c r="Q112" s="28"/>
      <c r="R112" s="28"/>
      <c r="S112" s="28"/>
      <c r="T112" s="28">
        <f t="shared" si="45"/>
        <v>0.967706942060377</v>
      </c>
      <c r="U112" s="28">
        <f t="shared" si="46"/>
        <v>8.0459606749532439E-2</v>
      </c>
      <c r="V112" s="28">
        <f t="shared" si="47"/>
        <v>0.91954039325046755</v>
      </c>
      <c r="W112">
        <f t="shared" si="48"/>
        <v>0</v>
      </c>
      <c r="X112">
        <f t="shared" si="49"/>
        <v>0.52459016393442626</v>
      </c>
      <c r="Y112">
        <f t="shared" si="50"/>
        <v>1.90625</v>
      </c>
      <c r="Z112">
        <f t="shared" si="51"/>
        <v>1.90625</v>
      </c>
      <c r="AA112">
        <f t="shared" si="52"/>
        <v>-0.6451379613735847</v>
      </c>
      <c r="AB112">
        <f t="shared" si="53"/>
        <v>0.52459016393442626</v>
      </c>
      <c r="AC112">
        <f t="shared" si="54"/>
        <v>-0.6451379613735847</v>
      </c>
      <c r="AD112">
        <f t="shared" si="55"/>
        <v>0.6451379613735847</v>
      </c>
    </row>
    <row r="113" spans="1:30" ht="12" customHeight="1" x14ac:dyDescent="0.45">
      <c r="A113" s="16" t="s">
        <v>124</v>
      </c>
      <c r="B113" s="17">
        <v>1.73</v>
      </c>
      <c r="C113" s="51">
        <f t="shared" si="42"/>
        <v>0.82271559003012218</v>
      </c>
      <c r="D113" s="16" t="s">
        <v>13</v>
      </c>
      <c r="E113" s="16" t="s">
        <v>125</v>
      </c>
      <c r="F113" s="18">
        <v>28</v>
      </c>
      <c r="G113" s="19">
        <v>15.1</v>
      </c>
      <c r="H113" s="19">
        <v>24.5</v>
      </c>
      <c r="I113" s="9">
        <f t="shared" si="43"/>
        <v>0.61632653061224485</v>
      </c>
      <c r="J113" s="17">
        <v>0.42</v>
      </c>
      <c r="K113" s="42" t="s">
        <v>125</v>
      </c>
      <c r="L113" s="43"/>
      <c r="M113" s="44"/>
      <c r="O113" s="28">
        <f t="shared" si="44"/>
        <v>0.5481214085096876</v>
      </c>
      <c r="P113" s="28"/>
      <c r="Q113" s="28"/>
      <c r="R113" s="28"/>
      <c r="S113" s="28"/>
      <c r="T113" s="28">
        <f t="shared" si="45"/>
        <v>-0.14153300711001898</v>
      </c>
      <c r="U113" s="28">
        <f t="shared" si="46"/>
        <v>0.17728440996987782</v>
      </c>
      <c r="V113" s="28">
        <f t="shared" si="47"/>
        <v>0.82271559003012218</v>
      </c>
      <c r="W113">
        <f t="shared" si="48"/>
        <v>-0.86750056770472306</v>
      </c>
      <c r="X113">
        <f t="shared" si="49"/>
        <v>0.61632653061224485</v>
      </c>
      <c r="Y113">
        <f t="shared" si="50"/>
        <v>1.6225165562913908</v>
      </c>
      <c r="Z113">
        <f t="shared" si="51"/>
        <v>0.68145695364238412</v>
      </c>
      <c r="AA113">
        <f t="shared" si="52"/>
        <v>-0.48397837372980274</v>
      </c>
      <c r="AB113">
        <f t="shared" si="53"/>
        <v>0.25885714285714284</v>
      </c>
      <c r="AC113">
        <f t="shared" si="54"/>
        <v>-1.3514789414345258</v>
      </c>
      <c r="AD113">
        <f t="shared" si="55"/>
        <v>0.48397837372980268</v>
      </c>
    </row>
    <row r="114" spans="1:30" ht="12" customHeight="1" x14ac:dyDescent="0.45">
      <c r="A114" s="16" t="s">
        <v>126</v>
      </c>
      <c r="B114" s="17">
        <v>2.58</v>
      </c>
      <c r="C114" s="51">
        <f t="shared" si="42"/>
        <v>0.92422599597715449</v>
      </c>
      <c r="D114" s="16" t="s">
        <v>13</v>
      </c>
      <c r="E114" s="26" t="s">
        <v>127</v>
      </c>
      <c r="F114" s="18">
        <v>16</v>
      </c>
      <c r="G114" s="19">
        <v>10.5</v>
      </c>
      <c r="H114" s="19">
        <v>107.9</v>
      </c>
      <c r="I114" s="9">
        <f t="shared" si="43"/>
        <v>9.7312326227988868E-2</v>
      </c>
      <c r="J114" s="17">
        <v>7.0000000000000007E-2</v>
      </c>
      <c r="K114" s="42" t="s">
        <v>128</v>
      </c>
      <c r="L114" s="43"/>
      <c r="M114" s="44"/>
      <c r="O114" s="28">
        <f t="shared" si="44"/>
        <v>0.94778939893352609</v>
      </c>
      <c r="P114" s="28"/>
      <c r="Q114" s="28"/>
      <c r="R114" s="28"/>
      <c r="S114" s="28"/>
      <c r="T114" s="28">
        <f t="shared" si="45"/>
        <v>0.83548438571813932</v>
      </c>
      <c r="U114" s="28">
        <f t="shared" si="46"/>
        <v>7.5774004022845481E-2</v>
      </c>
      <c r="V114" s="28">
        <f t="shared" si="47"/>
        <v>0.92422599597715449</v>
      </c>
      <c r="W114">
        <f t="shared" si="48"/>
        <v>-2.6592600369327779</v>
      </c>
      <c r="X114">
        <f t="shared" si="49"/>
        <v>9.7312326227988868E-2</v>
      </c>
      <c r="Y114">
        <f t="shared" si="50"/>
        <v>10.276190476190477</v>
      </c>
      <c r="Z114">
        <f t="shared" si="51"/>
        <v>0.71933333333333349</v>
      </c>
      <c r="AA114">
        <f t="shared" si="52"/>
        <v>-2.3298296151006115</v>
      </c>
      <c r="AB114">
        <f t="shared" si="53"/>
        <v>6.8118628359592212E-3</v>
      </c>
      <c r="AC114">
        <f t="shared" si="54"/>
        <v>-4.9890896520333898</v>
      </c>
      <c r="AD114">
        <f t="shared" si="55"/>
        <v>2.3298296151006115</v>
      </c>
    </row>
    <row r="115" spans="1:30" ht="12" customHeight="1" x14ac:dyDescent="0.45">
      <c r="A115" s="16" t="s">
        <v>129</v>
      </c>
      <c r="B115" s="17">
        <v>0.12</v>
      </c>
      <c r="C115" s="51">
        <f t="shared" si="42"/>
        <v>0.11307956328284252</v>
      </c>
      <c r="D115" s="16" t="s">
        <v>13</v>
      </c>
      <c r="E115" s="16" t="s">
        <v>130</v>
      </c>
      <c r="F115" s="18">
        <v>26</v>
      </c>
      <c r="G115" s="19">
        <v>47</v>
      </c>
      <c r="H115" s="19">
        <v>68.099999999999994</v>
      </c>
      <c r="I115" s="9">
        <f t="shared" si="43"/>
        <v>0.69016152716593249</v>
      </c>
      <c r="J115" s="17">
        <v>0.1</v>
      </c>
      <c r="K115" s="42" t="s">
        <v>131</v>
      </c>
      <c r="L115" s="43"/>
      <c r="M115" s="44"/>
      <c r="O115" s="28">
        <f t="shared" si="44"/>
        <v>-2.120263536200091</v>
      </c>
      <c r="P115" s="28"/>
      <c r="Q115" s="28"/>
      <c r="R115" s="28"/>
      <c r="S115" s="28"/>
      <c r="T115" s="28">
        <f t="shared" si="45"/>
        <v>-1.7463406758259337</v>
      </c>
      <c r="U115" s="28">
        <f t="shared" si="46"/>
        <v>0.88692043671715748</v>
      </c>
      <c r="V115" s="28">
        <f t="shared" si="47"/>
        <v>0.11307956328284252</v>
      </c>
      <c r="W115">
        <f t="shared" si="48"/>
        <v>-2.3025850929940455</v>
      </c>
      <c r="X115">
        <f t="shared" si="49"/>
        <v>0.69016152716593249</v>
      </c>
      <c r="Y115">
        <f t="shared" si="50"/>
        <v>1.4489361702127659</v>
      </c>
      <c r="Z115">
        <f t="shared" si="51"/>
        <v>0.14489361702127659</v>
      </c>
      <c r="AA115">
        <f t="shared" si="52"/>
        <v>-0.37082961144540805</v>
      </c>
      <c r="AB115">
        <f t="shared" si="53"/>
        <v>6.9016152716593254E-2</v>
      </c>
      <c r="AC115">
        <f t="shared" si="54"/>
        <v>-2.6734147044394536</v>
      </c>
      <c r="AD115">
        <f t="shared" si="55"/>
        <v>0.37082961144540805</v>
      </c>
    </row>
    <row r="116" spans="1:30" ht="12" customHeight="1" x14ac:dyDescent="0.45">
      <c r="A116" s="16" t="s">
        <v>132</v>
      </c>
      <c r="B116" s="17">
        <v>0.2</v>
      </c>
      <c r="C116" s="51">
        <f t="shared" si="42"/>
        <v>0.18126924692201818</v>
      </c>
      <c r="D116" s="16" t="s">
        <v>13</v>
      </c>
      <c r="E116" s="16" t="s">
        <v>133</v>
      </c>
      <c r="F116" s="18">
        <v>12</v>
      </c>
      <c r="G116" s="19">
        <v>36.299999999999997</v>
      </c>
      <c r="H116" s="19">
        <v>46</v>
      </c>
      <c r="I116" s="9">
        <f t="shared" si="43"/>
        <v>0.78913043478260858</v>
      </c>
      <c r="J116" s="17">
        <v>0.26</v>
      </c>
      <c r="K116" s="42" t="s">
        <v>134</v>
      </c>
      <c r="L116" s="43"/>
      <c r="M116" s="44"/>
      <c r="O116" s="28">
        <f t="shared" si="44"/>
        <v>-1.6094379124341003</v>
      </c>
      <c r="P116" s="28"/>
      <c r="Q116" s="28"/>
      <c r="R116" s="28"/>
      <c r="S116" s="28"/>
      <c r="T116" s="28">
        <f t="shared" si="45"/>
        <v>-0.99183816513917422</v>
      </c>
      <c r="U116" s="28">
        <f t="shared" si="46"/>
        <v>0.81873075307798182</v>
      </c>
      <c r="V116" s="28">
        <f t="shared" si="47"/>
        <v>0.18126924692201818</v>
      </c>
      <c r="W116">
        <f t="shared" si="48"/>
        <v>-1.3470736479666092</v>
      </c>
      <c r="X116">
        <f t="shared" si="49"/>
        <v>0.78913043478260858</v>
      </c>
      <c r="Y116">
        <f t="shared" si="50"/>
        <v>1.2672176308539946</v>
      </c>
      <c r="Z116">
        <f t="shared" si="51"/>
        <v>0.32947658402203861</v>
      </c>
      <c r="AA116">
        <f t="shared" si="52"/>
        <v>-0.23682365521829005</v>
      </c>
      <c r="AB116">
        <f t="shared" si="53"/>
        <v>0.20517391304347823</v>
      </c>
      <c r="AC116">
        <f t="shared" si="54"/>
        <v>-1.5838973031848993</v>
      </c>
      <c r="AD116">
        <f t="shared" si="55"/>
        <v>0.23682365521829002</v>
      </c>
    </row>
    <row r="117" spans="1:30" ht="12" customHeight="1" x14ac:dyDescent="0.45">
      <c r="A117" s="16" t="s">
        <v>132</v>
      </c>
      <c r="B117" s="17">
        <v>0.14000000000000001</v>
      </c>
      <c r="C117" s="51">
        <f t="shared" si="42"/>
        <v>0.13064176460119414</v>
      </c>
      <c r="D117" s="16" t="s">
        <v>41</v>
      </c>
      <c r="E117" s="16" t="s">
        <v>135</v>
      </c>
      <c r="F117" s="20">
        <v>7</v>
      </c>
      <c r="G117" s="19">
        <v>31.2</v>
      </c>
      <c r="H117" s="19">
        <v>45</v>
      </c>
      <c r="I117" s="9">
        <f t="shared" si="43"/>
        <v>0.69333333333333336</v>
      </c>
      <c r="J117" s="17">
        <v>0.15</v>
      </c>
      <c r="K117" s="42" t="s">
        <v>45</v>
      </c>
      <c r="L117" s="43"/>
      <c r="M117" s="44"/>
      <c r="O117" s="28">
        <f t="shared" si="44"/>
        <v>-1.9661128563728327</v>
      </c>
      <c r="P117" s="28"/>
      <c r="Q117" s="28"/>
      <c r="R117" s="28"/>
      <c r="S117" s="28"/>
      <c r="T117" s="28">
        <f t="shared" si="45"/>
        <v>-1.3477533924535565</v>
      </c>
      <c r="U117" s="28">
        <f t="shared" si="46"/>
        <v>0.86935823539880586</v>
      </c>
      <c r="V117" s="28">
        <f t="shared" si="47"/>
        <v>0.13064176460119414</v>
      </c>
      <c r="W117">
        <f t="shared" si="48"/>
        <v>-1.8971199848858813</v>
      </c>
      <c r="X117">
        <f t="shared" si="49"/>
        <v>0.69333333333333336</v>
      </c>
      <c r="Y117">
        <f t="shared" si="50"/>
        <v>1.4423076923076923</v>
      </c>
      <c r="Z117">
        <f t="shared" si="51"/>
        <v>0.21634615384615383</v>
      </c>
      <c r="AA117">
        <f t="shared" si="52"/>
        <v>-0.36624439495488303</v>
      </c>
      <c r="AB117">
        <f t="shared" si="53"/>
        <v>0.104</v>
      </c>
      <c r="AC117">
        <f t="shared" si="54"/>
        <v>-2.2633643798407643</v>
      </c>
      <c r="AD117">
        <f t="shared" si="55"/>
        <v>0.36624439495488309</v>
      </c>
    </row>
    <row r="118" spans="1:30" ht="12" customHeight="1" x14ac:dyDescent="0.45">
      <c r="A118" s="16" t="s">
        <v>132</v>
      </c>
      <c r="B118" s="17">
        <v>0.08</v>
      </c>
      <c r="C118" s="51">
        <f t="shared" si="42"/>
        <v>7.6883653613364245E-2</v>
      </c>
      <c r="D118" s="16" t="s">
        <v>39</v>
      </c>
      <c r="E118" s="16" t="s">
        <v>135</v>
      </c>
      <c r="F118" s="20">
        <v>7</v>
      </c>
      <c r="G118" s="19">
        <v>40.5</v>
      </c>
      <c r="H118" s="19">
        <v>70</v>
      </c>
      <c r="I118" s="9">
        <f t="shared" si="43"/>
        <v>0.57857142857142863</v>
      </c>
      <c r="J118" s="17">
        <v>0.08</v>
      </c>
      <c r="K118" s="42" t="s">
        <v>45</v>
      </c>
      <c r="L118" s="43"/>
      <c r="M118" s="44"/>
      <c r="O118" s="28">
        <f t="shared" si="44"/>
        <v>-2.5257286443082556</v>
      </c>
      <c r="P118" s="28"/>
      <c r="Q118" s="28"/>
      <c r="R118" s="28"/>
      <c r="S118" s="28"/>
      <c r="T118" s="28">
        <f t="shared" si="45"/>
        <v>-1.7049387424029574</v>
      </c>
      <c r="U118" s="28">
        <f t="shared" si="46"/>
        <v>0.92311634638663576</v>
      </c>
      <c r="V118" s="28">
        <f t="shared" si="47"/>
        <v>7.6883653613364245E-2</v>
      </c>
      <c r="W118">
        <f t="shared" si="48"/>
        <v>-2.5257286443082556</v>
      </c>
      <c r="X118">
        <f t="shared" si="49"/>
        <v>0.57857142857142863</v>
      </c>
      <c r="Y118">
        <f t="shared" si="50"/>
        <v>1.728395061728395</v>
      </c>
      <c r="Z118">
        <f t="shared" si="51"/>
        <v>0.13827160493827159</v>
      </c>
      <c r="AA118">
        <f t="shared" si="52"/>
        <v>-0.5471932679368654</v>
      </c>
      <c r="AB118">
        <f t="shared" si="53"/>
        <v>4.6285714285714291E-2</v>
      </c>
      <c r="AC118">
        <f t="shared" si="54"/>
        <v>-3.0729219122451208</v>
      </c>
      <c r="AD118">
        <f t="shared" si="55"/>
        <v>0.54719326793686551</v>
      </c>
    </row>
    <row r="119" spans="1:30" ht="12" customHeight="1" x14ac:dyDescent="0.45">
      <c r="A119" s="16" t="s">
        <v>136</v>
      </c>
      <c r="B119" s="17">
        <v>0.5</v>
      </c>
      <c r="C119" s="51">
        <f t="shared" si="42"/>
        <v>0.39346934028736658</v>
      </c>
      <c r="D119" s="16" t="s">
        <v>13</v>
      </c>
      <c r="E119" s="16" t="s">
        <v>137</v>
      </c>
      <c r="F119" s="18">
        <v>15</v>
      </c>
      <c r="G119" s="19">
        <v>36.700000000000003</v>
      </c>
      <c r="H119" s="19">
        <v>43.6</v>
      </c>
      <c r="I119" s="9">
        <f t="shared" si="43"/>
        <v>0.84174311926605505</v>
      </c>
      <c r="J119" s="17">
        <v>0.24</v>
      </c>
      <c r="K119" s="42" t="s">
        <v>137</v>
      </c>
      <c r="L119" s="43"/>
      <c r="M119" s="44"/>
      <c r="O119" s="28">
        <f t="shared" si="44"/>
        <v>-0.69314718055994529</v>
      </c>
      <c r="P119" s="28"/>
      <c r="Q119" s="28"/>
      <c r="R119" s="28"/>
      <c r="S119" s="28"/>
      <c r="T119" s="28">
        <f t="shared" si="45"/>
        <v>-1.1686957626984495</v>
      </c>
      <c r="U119" s="28">
        <f t="shared" si="46"/>
        <v>0.60653065971263342</v>
      </c>
      <c r="V119" s="28">
        <f t="shared" si="47"/>
        <v>0.39346934028736658</v>
      </c>
      <c r="W119">
        <f t="shared" si="48"/>
        <v>-1.4271163556401458</v>
      </c>
      <c r="X119">
        <f t="shared" si="49"/>
        <v>0.84174311926605505</v>
      </c>
      <c r="Y119">
        <f t="shared" si="50"/>
        <v>1.1880108991825613</v>
      </c>
      <c r="Z119">
        <f t="shared" si="51"/>
        <v>0.28512261580381471</v>
      </c>
      <c r="AA119">
        <f t="shared" si="52"/>
        <v>-0.17228039529446404</v>
      </c>
      <c r="AB119">
        <f t="shared" si="53"/>
        <v>0.20201834862385321</v>
      </c>
      <c r="AC119">
        <f t="shared" si="54"/>
        <v>-1.5993967509346099</v>
      </c>
      <c r="AD119">
        <f t="shared" si="55"/>
        <v>0.17228039529446404</v>
      </c>
    </row>
    <row r="120" spans="1:30" ht="12" customHeight="1" x14ac:dyDescent="0.45">
      <c r="A120" s="16" t="s">
        <v>138</v>
      </c>
      <c r="B120" s="17">
        <v>2.61</v>
      </c>
      <c r="C120" s="51">
        <f t="shared" si="42"/>
        <v>0.92646545623694287</v>
      </c>
      <c r="D120" s="16" t="s">
        <v>13</v>
      </c>
      <c r="E120" s="16" t="s">
        <v>139</v>
      </c>
      <c r="F120" s="18">
        <v>10</v>
      </c>
      <c r="G120" s="19">
        <v>4.5</v>
      </c>
      <c r="H120" s="19">
        <v>9.3000000000000007</v>
      </c>
      <c r="I120" s="9">
        <f t="shared" si="43"/>
        <v>0.48387096774193544</v>
      </c>
      <c r="J120" s="17">
        <v>0.93</v>
      </c>
      <c r="K120" s="42" t="s">
        <v>139</v>
      </c>
      <c r="L120" s="43"/>
      <c r="M120" s="44"/>
      <c r="O120" s="28">
        <f t="shared" si="44"/>
        <v>0.95935022133460202</v>
      </c>
      <c r="P120" s="28"/>
      <c r="Q120" s="28"/>
      <c r="R120" s="28"/>
      <c r="S120" s="28"/>
      <c r="T120" s="28">
        <f t="shared" si="45"/>
        <v>1.0163348122395692</v>
      </c>
      <c r="U120" s="28">
        <f t="shared" si="46"/>
        <v>7.3534543763057097E-2</v>
      </c>
      <c r="V120" s="28">
        <f t="shared" si="47"/>
        <v>0.92646545623694287</v>
      </c>
      <c r="W120">
        <f t="shared" si="48"/>
        <v>-7.2570692834835374E-2</v>
      </c>
      <c r="X120">
        <f t="shared" si="49"/>
        <v>0.48387096774193544</v>
      </c>
      <c r="Y120">
        <f t="shared" si="50"/>
        <v>2.0666666666666669</v>
      </c>
      <c r="Z120">
        <f t="shared" si="51"/>
        <v>1.9220000000000004</v>
      </c>
      <c r="AA120">
        <f t="shared" si="52"/>
        <v>-0.72593700338293632</v>
      </c>
      <c r="AB120">
        <f t="shared" si="53"/>
        <v>0.45</v>
      </c>
      <c r="AC120">
        <f t="shared" si="54"/>
        <v>-0.79850769621777162</v>
      </c>
      <c r="AD120">
        <f t="shared" si="55"/>
        <v>0.72593700338293632</v>
      </c>
    </row>
    <row r="121" spans="1:30" ht="12" customHeight="1" x14ac:dyDescent="0.45">
      <c r="A121" s="16" t="s">
        <v>138</v>
      </c>
      <c r="B121" s="17">
        <v>4.04</v>
      </c>
      <c r="C121" s="51">
        <f t="shared" si="42"/>
        <v>0.98240252758437663</v>
      </c>
      <c r="D121" s="16" t="s">
        <v>13</v>
      </c>
      <c r="E121" s="16" t="s">
        <v>139</v>
      </c>
      <c r="F121" s="18">
        <v>10</v>
      </c>
      <c r="G121" s="19">
        <v>7</v>
      </c>
      <c r="H121" s="19">
        <v>9.3000000000000007</v>
      </c>
      <c r="I121" s="9">
        <f t="shared" si="43"/>
        <v>0.75268817204301075</v>
      </c>
      <c r="J121" s="17">
        <v>0.93</v>
      </c>
      <c r="K121" s="42" t="s">
        <v>139</v>
      </c>
      <c r="L121" s="43"/>
      <c r="M121" s="44"/>
      <c r="O121" s="28">
        <f t="shared" si="44"/>
        <v>1.3962446919730587</v>
      </c>
      <c r="P121" s="28"/>
      <c r="Q121" s="28"/>
      <c r="R121" s="28"/>
      <c r="S121" s="28"/>
      <c r="T121" s="28">
        <f t="shared" si="45"/>
        <v>0.35358568382101013</v>
      </c>
      <c r="U121" s="28">
        <f t="shared" si="46"/>
        <v>1.7597472415623393E-2</v>
      </c>
      <c r="V121" s="28">
        <f t="shared" si="47"/>
        <v>0.98240252758437663</v>
      </c>
      <c r="W121">
        <f t="shared" si="48"/>
        <v>-7.2570692834835374E-2</v>
      </c>
      <c r="X121">
        <f t="shared" si="49"/>
        <v>0.75268817204301075</v>
      </c>
      <c r="Y121">
        <f t="shared" si="50"/>
        <v>1.3285714285714287</v>
      </c>
      <c r="Z121">
        <f t="shared" si="51"/>
        <v>1.2355714285714288</v>
      </c>
      <c r="AA121">
        <f t="shared" si="52"/>
        <v>-0.28410425110389698</v>
      </c>
      <c r="AB121">
        <f t="shared" si="53"/>
        <v>0.70000000000000007</v>
      </c>
      <c r="AC121">
        <f t="shared" si="54"/>
        <v>-0.35667494393873228</v>
      </c>
      <c r="AD121">
        <f t="shared" si="55"/>
        <v>0.28410425110389709</v>
      </c>
    </row>
    <row r="122" spans="1:30" ht="12" customHeight="1" x14ac:dyDescent="0.45">
      <c r="A122" s="16" t="s">
        <v>140</v>
      </c>
      <c r="B122" s="17">
        <v>0.34</v>
      </c>
      <c r="C122" s="51">
        <f t="shared" si="42"/>
        <v>0.28822967723739035</v>
      </c>
      <c r="D122" s="16" t="s">
        <v>13</v>
      </c>
      <c r="E122" s="16" t="s">
        <v>141</v>
      </c>
      <c r="F122" s="18">
        <v>26</v>
      </c>
      <c r="G122" s="19">
        <v>31.5</v>
      </c>
      <c r="H122" s="19">
        <v>46.7</v>
      </c>
      <c r="I122" s="9">
        <f t="shared" si="43"/>
        <v>0.67451820128479656</v>
      </c>
      <c r="J122" s="17">
        <v>0.26</v>
      </c>
      <c r="K122" s="42" t="s">
        <v>141</v>
      </c>
      <c r="L122" s="43"/>
      <c r="M122" s="44"/>
      <c r="O122" s="28">
        <f t="shared" si="44"/>
        <v>-1.0788096613719298</v>
      </c>
      <c r="P122" s="28"/>
      <c r="Q122" s="28"/>
      <c r="R122" s="28"/>
      <c r="S122" s="28"/>
      <c r="T122" s="28">
        <f t="shared" si="45"/>
        <v>-0.75643871970171295</v>
      </c>
      <c r="U122" s="28">
        <f t="shared" si="46"/>
        <v>0.71177032276260965</v>
      </c>
      <c r="V122" s="28">
        <f t="shared" si="47"/>
        <v>0.28822967723739035</v>
      </c>
      <c r="W122">
        <f t="shared" si="48"/>
        <v>-1.3470736479666092</v>
      </c>
      <c r="X122">
        <f t="shared" si="49"/>
        <v>0.67451820128479656</v>
      </c>
      <c r="Y122">
        <f t="shared" si="50"/>
        <v>1.4825396825396826</v>
      </c>
      <c r="Z122">
        <f t="shared" si="51"/>
        <v>0.3854603174603175</v>
      </c>
      <c r="AA122">
        <f t="shared" si="52"/>
        <v>-0.39375661884326429</v>
      </c>
      <c r="AB122">
        <f t="shared" si="53"/>
        <v>0.1753747323340471</v>
      </c>
      <c r="AC122">
        <f t="shared" si="54"/>
        <v>-1.7408302668098736</v>
      </c>
      <c r="AD122">
        <f t="shared" si="55"/>
        <v>0.39375661884326429</v>
      </c>
    </row>
    <row r="123" spans="1:30" ht="12" customHeight="1" x14ac:dyDescent="0.45">
      <c r="A123" s="16" t="s">
        <v>142</v>
      </c>
      <c r="B123" s="17">
        <v>7.22</v>
      </c>
      <c r="C123" s="51">
        <f t="shared" si="42"/>
        <v>0.99926819758111951</v>
      </c>
      <c r="D123" s="16" t="s">
        <v>13</v>
      </c>
      <c r="E123" s="16" t="s">
        <v>143</v>
      </c>
      <c r="F123" s="18">
        <v>28</v>
      </c>
      <c r="G123" s="19">
        <v>17.600000000000001</v>
      </c>
      <c r="H123" s="19">
        <v>20.9</v>
      </c>
      <c r="I123" s="9">
        <f t="shared" si="43"/>
        <v>0.84210526315789491</v>
      </c>
      <c r="J123" s="17">
        <v>3.38</v>
      </c>
      <c r="K123" s="42" t="s">
        <v>143</v>
      </c>
      <c r="L123" s="43"/>
      <c r="M123" s="44"/>
      <c r="O123" s="28">
        <f t="shared" si="44"/>
        <v>1.9768549529047348</v>
      </c>
      <c r="P123" s="28"/>
      <c r="Q123" s="28"/>
      <c r="R123" s="28"/>
      <c r="S123" s="28"/>
      <c r="T123" s="28">
        <f t="shared" si="45"/>
        <v>1.4756510948849157</v>
      </c>
      <c r="U123" s="28">
        <f t="shared" si="46"/>
        <v>7.3180241888047277E-4</v>
      </c>
      <c r="V123" s="28">
        <f t="shared" si="47"/>
        <v>0.99926819758111951</v>
      </c>
      <c r="W123">
        <f t="shared" si="48"/>
        <v>1.2178757094949273</v>
      </c>
      <c r="X123">
        <f t="shared" si="49"/>
        <v>0.84210526315789491</v>
      </c>
      <c r="Y123">
        <f t="shared" si="50"/>
        <v>1.1874999999999998</v>
      </c>
      <c r="Z123">
        <f t="shared" si="51"/>
        <v>4.013749999999999</v>
      </c>
      <c r="AA123">
        <f t="shared" si="52"/>
        <v>-0.17185025692665901</v>
      </c>
      <c r="AB123">
        <f t="shared" si="53"/>
        <v>2.8463157894736848</v>
      </c>
      <c r="AC123">
        <f t="shared" si="54"/>
        <v>1.0460254525682684</v>
      </c>
      <c r="AD123">
        <f t="shared" si="55"/>
        <v>0.17185025692665903</v>
      </c>
    </row>
    <row r="124" spans="1:30" ht="12" customHeight="1" x14ac:dyDescent="0.45">
      <c r="A124" s="16" t="s">
        <v>144</v>
      </c>
      <c r="B124" s="17">
        <v>0.7</v>
      </c>
      <c r="C124" s="51">
        <f t="shared" si="42"/>
        <v>0.50341469620859047</v>
      </c>
      <c r="D124" s="16" t="s">
        <v>41</v>
      </c>
      <c r="E124" s="16" t="s">
        <v>145</v>
      </c>
      <c r="F124" s="18">
        <v>25</v>
      </c>
      <c r="G124" s="19">
        <v>60</v>
      </c>
      <c r="H124" s="19">
        <v>65.2</v>
      </c>
      <c r="I124" s="9">
        <f t="shared" si="43"/>
        <v>0.92024539877300604</v>
      </c>
      <c r="J124" s="17">
        <v>1.34</v>
      </c>
      <c r="K124" s="42" t="s">
        <v>146</v>
      </c>
      <c r="L124" s="43"/>
      <c r="M124" s="44"/>
      <c r="O124" s="28">
        <f t="shared" si="44"/>
        <v>-0.35667494393873245</v>
      </c>
      <c r="P124" s="28"/>
      <c r="Q124" s="28"/>
      <c r="R124" s="28"/>
      <c r="S124" s="28"/>
      <c r="T124" s="28">
        <f t="shared" si="45"/>
        <v>0.41734197402858003</v>
      </c>
      <c r="U124" s="28">
        <f t="shared" si="46"/>
        <v>0.49658530379140953</v>
      </c>
      <c r="V124" s="28">
        <f t="shared" si="47"/>
        <v>0.50341469620859047</v>
      </c>
      <c r="W124">
        <f t="shared" si="48"/>
        <v>0.29266961396282004</v>
      </c>
      <c r="X124">
        <f t="shared" si="49"/>
        <v>0.92024539877300604</v>
      </c>
      <c r="Y124">
        <f t="shared" si="50"/>
        <v>1.0866666666666667</v>
      </c>
      <c r="Z124">
        <f t="shared" si="51"/>
        <v>1.4561333333333335</v>
      </c>
      <c r="AA124">
        <f t="shared" si="52"/>
        <v>-8.3114906710506684E-2</v>
      </c>
      <c r="AB124">
        <f t="shared" si="53"/>
        <v>1.2331288343558282</v>
      </c>
      <c r="AC124">
        <f t="shared" si="54"/>
        <v>0.2095547072523134</v>
      </c>
      <c r="AD124">
        <f t="shared" si="55"/>
        <v>8.3114906710506586E-2</v>
      </c>
    </row>
    <row r="125" spans="1:30" ht="12" customHeight="1" x14ac:dyDescent="0.45">
      <c r="A125" s="16" t="s">
        <v>144</v>
      </c>
      <c r="B125" s="17">
        <v>0.56000000000000005</v>
      </c>
      <c r="C125" s="51">
        <f t="shared" si="42"/>
        <v>0.42879093615118513</v>
      </c>
      <c r="D125" s="16" t="s">
        <v>39</v>
      </c>
      <c r="E125" s="16" t="s">
        <v>145</v>
      </c>
      <c r="F125" s="18">
        <v>25</v>
      </c>
      <c r="G125" s="19">
        <v>64</v>
      </c>
      <c r="H125" s="19">
        <v>73.2</v>
      </c>
      <c r="I125" s="9">
        <f t="shared" si="43"/>
        <v>0.87431693989071035</v>
      </c>
      <c r="J125" s="17">
        <v>1.01</v>
      </c>
      <c r="K125" s="42" t="s">
        <v>146</v>
      </c>
      <c r="L125" s="43"/>
      <c r="M125" s="44"/>
      <c r="O125" s="28">
        <f t="shared" si="44"/>
        <v>-0.57981849525294205</v>
      </c>
      <c r="P125" s="28"/>
      <c r="Q125" s="28"/>
      <c r="R125" s="28"/>
      <c r="S125" s="28"/>
      <c r="T125" s="28">
        <f t="shared" si="45"/>
        <v>0.21141883726455926</v>
      </c>
      <c r="U125" s="28">
        <f t="shared" si="46"/>
        <v>0.57120906384881487</v>
      </c>
      <c r="V125" s="28">
        <f t="shared" si="47"/>
        <v>0.42879093615118513</v>
      </c>
      <c r="W125">
        <f t="shared" si="48"/>
        <v>9.950330853168092E-3</v>
      </c>
      <c r="X125">
        <f t="shared" si="49"/>
        <v>0.87431693989071035</v>
      </c>
      <c r="Y125">
        <f t="shared" si="50"/>
        <v>1.14375</v>
      </c>
      <c r="Z125">
        <f t="shared" si="51"/>
        <v>1.1551875</v>
      </c>
      <c r="AA125">
        <f t="shared" si="52"/>
        <v>-0.13431233760759406</v>
      </c>
      <c r="AB125">
        <f t="shared" si="53"/>
        <v>0.88306010928961742</v>
      </c>
      <c r="AC125">
        <f t="shared" si="54"/>
        <v>-0.124362006754426</v>
      </c>
      <c r="AD125">
        <f t="shared" si="55"/>
        <v>0.13431233760759406</v>
      </c>
    </row>
    <row r="126" spans="1:30" ht="12" customHeight="1" x14ac:dyDescent="0.45">
      <c r="A126" s="16" t="s">
        <v>147</v>
      </c>
      <c r="B126" s="17">
        <v>0.67</v>
      </c>
      <c r="C126" s="51">
        <f t="shared" si="42"/>
        <v>0.48829142221345756</v>
      </c>
      <c r="D126" s="16" t="s">
        <v>13</v>
      </c>
      <c r="E126" s="16" t="s">
        <v>148</v>
      </c>
      <c r="F126" s="18">
        <v>27</v>
      </c>
      <c r="G126" s="19">
        <v>14.5</v>
      </c>
      <c r="H126" s="19">
        <v>20.7</v>
      </c>
      <c r="I126" s="9">
        <f t="shared" si="43"/>
        <v>0.70048309178743962</v>
      </c>
      <c r="J126" s="17">
        <v>0.53</v>
      </c>
      <c r="K126" s="42" t="s">
        <v>148</v>
      </c>
      <c r="L126" s="43"/>
      <c r="M126" s="44"/>
      <c r="O126" s="28">
        <f t="shared" si="44"/>
        <v>-0.40047756659712525</v>
      </c>
      <c r="P126" s="28"/>
      <c r="Q126" s="28"/>
      <c r="R126" s="28"/>
      <c r="S126" s="28"/>
      <c r="T126" s="28">
        <f t="shared" si="45"/>
        <v>-0.1009006961687775</v>
      </c>
      <c r="U126" s="28">
        <f t="shared" si="46"/>
        <v>0.51170857778654244</v>
      </c>
      <c r="V126" s="28">
        <f t="shared" si="47"/>
        <v>0.48829142221345756</v>
      </c>
      <c r="W126">
        <f t="shared" si="48"/>
        <v>-0.6348782724359695</v>
      </c>
      <c r="X126">
        <f t="shared" si="49"/>
        <v>0.70048309178743962</v>
      </c>
      <c r="Y126">
        <f t="shared" si="50"/>
        <v>1.4275862068965517</v>
      </c>
      <c r="Z126">
        <f t="shared" si="51"/>
        <v>0.75662068965517248</v>
      </c>
      <c r="AA126">
        <f t="shared" si="52"/>
        <v>-0.35598505084479465</v>
      </c>
      <c r="AB126">
        <f t="shared" si="53"/>
        <v>0.37125603864734302</v>
      </c>
      <c r="AC126">
        <f t="shared" si="54"/>
        <v>-0.9908633232807641</v>
      </c>
      <c r="AD126">
        <f t="shared" si="55"/>
        <v>0.35598505084479465</v>
      </c>
    </row>
    <row r="127" spans="1:30" ht="12" customHeight="1" x14ac:dyDescent="0.45">
      <c r="A127" s="16" t="s">
        <v>149</v>
      </c>
      <c r="B127" s="17">
        <v>0.4</v>
      </c>
      <c r="C127" s="51">
        <f t="shared" si="42"/>
        <v>0.32967995396436067</v>
      </c>
      <c r="D127" s="16" t="s">
        <v>13</v>
      </c>
      <c r="E127" s="16" t="s">
        <v>43</v>
      </c>
      <c r="F127" s="18">
        <v>15</v>
      </c>
      <c r="G127" s="19">
        <v>26.9</v>
      </c>
      <c r="H127" s="19">
        <v>29.3</v>
      </c>
      <c r="I127" s="9">
        <f t="shared" si="43"/>
        <v>0.91808873720136508</v>
      </c>
      <c r="J127" s="17">
        <v>0.45</v>
      </c>
      <c r="K127" s="42" t="s">
        <v>43</v>
      </c>
      <c r="L127" s="43"/>
      <c r="M127" s="44"/>
      <c r="O127" s="28">
        <f t="shared" si="44"/>
        <v>-0.916290731874155</v>
      </c>
      <c r="P127" s="28"/>
      <c r="Q127" s="28"/>
      <c r="R127" s="28"/>
      <c r="S127" s="28"/>
      <c r="T127" s="28">
        <f t="shared" si="45"/>
        <v>-0.67031585209492905</v>
      </c>
      <c r="U127" s="28">
        <f t="shared" si="46"/>
        <v>0.67032004603563933</v>
      </c>
      <c r="V127" s="28">
        <f t="shared" si="47"/>
        <v>0.32967995396436067</v>
      </c>
      <c r="W127">
        <f t="shared" si="48"/>
        <v>-0.79850769621777162</v>
      </c>
      <c r="X127">
        <f t="shared" si="49"/>
        <v>0.91808873720136508</v>
      </c>
      <c r="Y127">
        <f t="shared" si="50"/>
        <v>1.0892193308550187</v>
      </c>
      <c r="Z127">
        <f t="shared" si="51"/>
        <v>0.49014869888475843</v>
      </c>
      <c r="AA127">
        <f t="shared" si="52"/>
        <v>-8.5461229415228324E-2</v>
      </c>
      <c r="AB127">
        <f t="shared" si="53"/>
        <v>0.41313993174061431</v>
      </c>
      <c r="AC127">
        <f t="shared" si="54"/>
        <v>-0.88396892563299989</v>
      </c>
      <c r="AD127">
        <f t="shared" si="55"/>
        <v>8.5461229415228254E-2</v>
      </c>
    </row>
    <row r="128" spans="1:30" ht="12" customHeight="1" x14ac:dyDescent="0.45">
      <c r="A128" s="16" t="s">
        <v>150</v>
      </c>
      <c r="B128" s="17">
        <v>0.13</v>
      </c>
      <c r="C128" s="51">
        <f t="shared" si="42"/>
        <v>0.1219045690794387</v>
      </c>
      <c r="D128" s="16" t="s">
        <v>13</v>
      </c>
      <c r="E128" s="16" t="s">
        <v>151</v>
      </c>
      <c r="F128" s="18">
        <v>15</v>
      </c>
      <c r="G128" s="19">
        <v>26.7</v>
      </c>
      <c r="H128" s="19">
        <v>30.5</v>
      </c>
      <c r="I128" s="9">
        <f t="shared" si="43"/>
        <v>0.87540983606557377</v>
      </c>
      <c r="J128" s="17">
        <v>0.4</v>
      </c>
      <c r="K128" s="42" t="s">
        <v>152</v>
      </c>
      <c r="L128" s="43"/>
      <c r="M128" s="44"/>
      <c r="O128" s="28">
        <f t="shared" si="44"/>
        <v>-2.0402208285265546</v>
      </c>
      <c r="P128" s="28"/>
      <c r="Q128" s="28"/>
      <c r="R128" s="28"/>
      <c r="S128" s="28"/>
      <c r="T128" s="28">
        <f t="shared" si="45"/>
        <v>-0.7166960545634119</v>
      </c>
      <c r="U128" s="28">
        <f t="shared" si="46"/>
        <v>0.8780954309205613</v>
      </c>
      <c r="V128" s="28">
        <f t="shared" si="47"/>
        <v>0.1219045690794387</v>
      </c>
      <c r="W128">
        <f t="shared" si="48"/>
        <v>-0.916290731874155</v>
      </c>
      <c r="X128">
        <f t="shared" si="49"/>
        <v>0.87540983606557377</v>
      </c>
      <c r="Y128">
        <f t="shared" si="50"/>
        <v>1.1423220973782773</v>
      </c>
      <c r="Z128">
        <f t="shared" si="51"/>
        <v>0.45692883895131092</v>
      </c>
      <c r="AA128">
        <f t="shared" si="52"/>
        <v>-0.1330631182071621</v>
      </c>
      <c r="AB128">
        <f t="shared" si="53"/>
        <v>0.35016393442622951</v>
      </c>
      <c r="AC128">
        <f t="shared" si="54"/>
        <v>-1.0493538500813171</v>
      </c>
      <c r="AD128">
        <f t="shared" si="55"/>
        <v>0.13306311820716221</v>
      </c>
    </row>
    <row r="129" spans="1:30" ht="12" customHeight="1" x14ac:dyDescent="0.45">
      <c r="A129" s="16" t="s">
        <v>150</v>
      </c>
      <c r="B129" s="17">
        <v>0.43</v>
      </c>
      <c r="C129" s="51">
        <f t="shared" si="42"/>
        <v>0.34949090527668347</v>
      </c>
      <c r="D129" s="16" t="s">
        <v>13</v>
      </c>
      <c r="E129" s="16" t="s">
        <v>153</v>
      </c>
      <c r="F129" s="18">
        <v>15</v>
      </c>
      <c r="G129" s="19">
        <v>15.5</v>
      </c>
      <c r="H129" s="19">
        <v>17</v>
      </c>
      <c r="I129" s="9">
        <f t="shared" si="43"/>
        <v>0.91176470588235292</v>
      </c>
      <c r="J129" s="17">
        <v>0.7</v>
      </c>
      <c r="K129" s="42" t="s">
        <v>153</v>
      </c>
      <c r="L129" s="43"/>
      <c r="M129" s="44"/>
      <c r="O129" s="28">
        <f t="shared" si="44"/>
        <v>-0.84397007029452897</v>
      </c>
      <c r="P129" s="28"/>
      <c r="Q129" s="28"/>
      <c r="R129" s="28"/>
      <c r="S129" s="28"/>
      <c r="T129" s="28">
        <f t="shared" si="45"/>
        <v>-0.21811496374220968</v>
      </c>
      <c r="U129" s="28">
        <f t="shared" si="46"/>
        <v>0.65050909472331653</v>
      </c>
      <c r="V129" s="28">
        <f t="shared" si="47"/>
        <v>0.34949090527668347</v>
      </c>
      <c r="W129">
        <f t="shared" si="48"/>
        <v>-0.35667494393873245</v>
      </c>
      <c r="X129">
        <f t="shared" si="49"/>
        <v>0.91176470588235292</v>
      </c>
      <c r="Y129">
        <f t="shared" si="50"/>
        <v>1.096774193548387</v>
      </c>
      <c r="Z129">
        <f t="shared" si="51"/>
        <v>0.76774193548387082</v>
      </c>
      <c r="AA129">
        <f t="shared" si="52"/>
        <v>-9.2373320131015166E-2</v>
      </c>
      <c r="AB129">
        <f t="shared" si="53"/>
        <v>0.63823529411764701</v>
      </c>
      <c r="AC129">
        <f t="shared" si="54"/>
        <v>-0.44904826406974757</v>
      </c>
      <c r="AD129">
        <f t="shared" si="55"/>
        <v>9.2373320131015069E-2</v>
      </c>
    </row>
    <row r="130" spans="1:30" ht="12" customHeight="1" x14ac:dyDescent="0.45">
      <c r="A130" s="16" t="s">
        <v>154</v>
      </c>
      <c r="B130" s="17">
        <v>0.04</v>
      </c>
      <c r="C130" s="51">
        <f t="shared" si="42"/>
        <v>3.9210560847676823E-2</v>
      </c>
      <c r="D130" s="16" t="s">
        <v>13</v>
      </c>
      <c r="E130" s="26" t="s">
        <v>155</v>
      </c>
      <c r="F130" s="20">
        <v>8</v>
      </c>
      <c r="G130" s="19">
        <v>41.5</v>
      </c>
      <c r="H130" s="19">
        <v>42.6</v>
      </c>
      <c r="I130" s="9">
        <f t="shared" si="43"/>
        <v>0.9741784037558685</v>
      </c>
      <c r="J130" s="17">
        <v>0.13</v>
      </c>
      <c r="K130" s="45" t="s">
        <v>155</v>
      </c>
      <c r="L130" s="46"/>
      <c r="M130" s="47"/>
      <c r="O130" s="28">
        <f t="shared" si="44"/>
        <v>-3.2188758248682006</v>
      </c>
      <c r="P130" s="28"/>
      <c r="Q130" s="28"/>
      <c r="R130" s="28"/>
      <c r="S130" s="28"/>
      <c r="T130" s="28">
        <f t="shared" si="45"/>
        <v>-2.0009795894685465</v>
      </c>
      <c r="U130" s="28">
        <f t="shared" si="46"/>
        <v>0.96078943915232318</v>
      </c>
      <c r="V130" s="28">
        <f t="shared" si="47"/>
        <v>3.9210560847676823E-2</v>
      </c>
      <c r="W130">
        <f t="shared" si="48"/>
        <v>-2.0402208285265546</v>
      </c>
      <c r="X130">
        <f t="shared" si="49"/>
        <v>0.9741784037558685</v>
      </c>
      <c r="Y130">
        <f t="shared" si="50"/>
        <v>1.0265060240963855</v>
      </c>
      <c r="Z130">
        <f t="shared" si="51"/>
        <v>0.13344578313253011</v>
      </c>
      <c r="AA130">
        <f t="shared" si="52"/>
        <v>-2.6160826038672164E-2</v>
      </c>
      <c r="AB130">
        <f t="shared" si="53"/>
        <v>0.12664319248826292</v>
      </c>
      <c r="AC130">
        <f t="shared" si="54"/>
        <v>-2.0663816545652267</v>
      </c>
      <c r="AD130">
        <f t="shared" si="55"/>
        <v>2.6160826038672057E-2</v>
      </c>
    </row>
    <row r="131" spans="1:30" ht="12" customHeight="1" x14ac:dyDescent="0.45">
      <c r="A131" s="16" t="s">
        <v>156</v>
      </c>
      <c r="B131" s="17">
        <v>0.04</v>
      </c>
      <c r="C131" s="51">
        <f t="shared" si="42"/>
        <v>3.9210560847676823E-2</v>
      </c>
      <c r="D131" s="16" t="s">
        <v>13</v>
      </c>
      <c r="E131" s="26" t="s">
        <v>155</v>
      </c>
      <c r="F131" s="20">
        <v>8</v>
      </c>
      <c r="G131" s="19">
        <v>53.7</v>
      </c>
      <c r="H131" s="19">
        <v>56.8</v>
      </c>
      <c r="I131" s="9">
        <f t="shared" si="43"/>
        <v>0.94542253521126773</v>
      </c>
      <c r="J131" s="17">
        <v>0.09</v>
      </c>
      <c r="K131" s="45" t="s">
        <v>155</v>
      </c>
      <c r="L131" s="46"/>
      <c r="M131" s="47"/>
      <c r="O131" s="28">
        <f t="shared" si="44"/>
        <v>-3.2188758248682006</v>
      </c>
      <c r="P131" s="28"/>
      <c r="Q131" s="28"/>
      <c r="R131" s="28"/>
      <c r="S131" s="28"/>
      <c r="T131" s="28">
        <f t="shared" si="45"/>
        <v>-2.3237606223334426</v>
      </c>
      <c r="U131" s="28">
        <f t="shared" si="46"/>
        <v>0.96078943915232318</v>
      </c>
      <c r="V131" s="28">
        <f t="shared" si="47"/>
        <v>3.9210560847676823E-2</v>
      </c>
      <c r="W131">
        <f t="shared" si="48"/>
        <v>-2.4079456086518722</v>
      </c>
      <c r="X131">
        <f t="shared" si="49"/>
        <v>0.94542253521126773</v>
      </c>
      <c r="Y131">
        <f t="shared" si="50"/>
        <v>1.0577281191806331</v>
      </c>
      <c r="Z131">
        <f t="shared" si="51"/>
        <v>9.5195530726256986E-2</v>
      </c>
      <c r="AA131">
        <f t="shared" si="52"/>
        <v>-5.6123324212286524E-2</v>
      </c>
      <c r="AB131">
        <f t="shared" si="53"/>
        <v>8.508802816901409E-2</v>
      </c>
      <c r="AC131">
        <f t="shared" si="54"/>
        <v>-2.4640689328641585</v>
      </c>
      <c r="AD131">
        <f t="shared" si="55"/>
        <v>5.6123324212286656E-2</v>
      </c>
    </row>
    <row r="132" spans="1:30" ht="12" customHeight="1" x14ac:dyDescent="0.45">
      <c r="A132" s="16" t="s">
        <v>157</v>
      </c>
      <c r="B132" s="17">
        <v>7.0000000000000007E-2</v>
      </c>
      <c r="C132" s="51">
        <f t="shared" si="42"/>
        <v>6.7606180094051727E-2</v>
      </c>
      <c r="D132" s="16" t="s">
        <v>13</v>
      </c>
      <c r="E132" s="26" t="s">
        <v>155</v>
      </c>
      <c r="F132" s="20">
        <v>8</v>
      </c>
      <c r="G132" s="19">
        <v>33.5</v>
      </c>
      <c r="H132" s="19">
        <v>38.299999999999997</v>
      </c>
      <c r="I132" s="9">
        <f t="shared" si="43"/>
        <v>0.87467362924281988</v>
      </c>
      <c r="J132" s="17">
        <v>0.09</v>
      </c>
      <c r="K132" s="45" t="s">
        <v>155</v>
      </c>
      <c r="L132" s="46"/>
      <c r="M132" s="47"/>
      <c r="O132" s="28">
        <f t="shared" si="44"/>
        <v>-2.6592600369327779</v>
      </c>
      <c r="P132" s="28"/>
      <c r="Q132" s="28"/>
      <c r="R132" s="28"/>
      <c r="S132" s="28"/>
      <c r="T132" s="28">
        <f t="shared" si="45"/>
        <v>-2.2070889226185026</v>
      </c>
      <c r="U132" s="28">
        <f t="shared" si="46"/>
        <v>0.93239381990594827</v>
      </c>
      <c r="V132" s="28">
        <f t="shared" si="47"/>
        <v>6.7606180094051727E-2</v>
      </c>
      <c r="W132">
        <f t="shared" si="48"/>
        <v>-2.4079456086518722</v>
      </c>
      <c r="X132">
        <f t="shared" si="49"/>
        <v>0.87467362924281988</v>
      </c>
      <c r="Y132">
        <f t="shared" si="50"/>
        <v>1.1432835820895522</v>
      </c>
      <c r="Z132">
        <f t="shared" si="51"/>
        <v>0.10289552238805968</v>
      </c>
      <c r="AA132">
        <f t="shared" si="52"/>
        <v>-0.13390445735557951</v>
      </c>
      <c r="AB132">
        <f t="shared" si="53"/>
        <v>7.8720626631853793E-2</v>
      </c>
      <c r="AC132">
        <f t="shared" si="54"/>
        <v>-2.5418500660074512</v>
      </c>
      <c r="AD132">
        <f t="shared" si="55"/>
        <v>0.13390445735557949</v>
      </c>
    </row>
    <row r="133" spans="1:30" ht="12" customHeight="1" x14ac:dyDescent="0.45">
      <c r="A133" s="16" t="s">
        <v>158</v>
      </c>
      <c r="B133" s="17">
        <v>0.15</v>
      </c>
      <c r="C133" s="51">
        <f t="shared" ref="C133:C164" si="56">1-EXP(-B133)</f>
        <v>0.13929202357494219</v>
      </c>
      <c r="D133" s="16" t="s">
        <v>41</v>
      </c>
      <c r="E133" s="16" t="s">
        <v>159</v>
      </c>
      <c r="F133" s="18">
        <v>12</v>
      </c>
      <c r="G133" s="19">
        <v>29</v>
      </c>
      <c r="H133" s="19">
        <v>30.1</v>
      </c>
      <c r="I133" s="9">
        <f t="shared" ref="I133:I164" si="57">G133/H133</f>
        <v>0.96345514950166111</v>
      </c>
      <c r="J133" s="17">
        <v>0.11</v>
      </c>
      <c r="K133" s="42" t="s">
        <v>159</v>
      </c>
      <c r="L133" s="43"/>
      <c r="M133" s="44"/>
      <c r="O133" s="28">
        <f t="shared" ref="O133:O164" si="58">LN(B133)</f>
        <v>-1.8971199848858813</v>
      </c>
      <c r="P133" s="28"/>
      <c r="Q133" s="28"/>
      <c r="R133" s="28"/>
      <c r="S133" s="28"/>
      <c r="T133" s="28">
        <f t="shared" ref="T133:T164" si="59">LN(J133*(G133/H133)^-1.5)</f>
        <v>-2.151430900537187</v>
      </c>
      <c r="U133" s="28">
        <f t="shared" ref="U133:U164" si="60">EXP(-B133)</f>
        <v>0.86070797642505781</v>
      </c>
      <c r="V133" s="28">
        <f t="shared" ref="V133:V164" si="61">1-U133</f>
        <v>0.13929202357494219</v>
      </c>
      <c r="W133">
        <f t="shared" ref="W133:W164" si="62">LN(J133)</f>
        <v>-2.2072749131897207</v>
      </c>
      <c r="X133">
        <f t="shared" ref="X133:X164" si="63">G133/H133</f>
        <v>0.96345514950166111</v>
      </c>
      <c r="Y133">
        <f t="shared" ref="Y133:Y164" si="64">H133/G133</f>
        <v>1.0379310344827586</v>
      </c>
      <c r="Z133">
        <f t="shared" ref="Z133:Z164" si="65">Y133*J133</f>
        <v>0.11417241379310344</v>
      </c>
      <c r="AA133">
        <f t="shared" ref="AA133:AA164" si="66">LN(X133)</f>
        <v>-3.7229341768356038E-2</v>
      </c>
      <c r="AB133">
        <f t="shared" ref="AB133:AB164" si="67">X133*J133</f>
        <v>0.10598006644518272</v>
      </c>
      <c r="AC133">
        <f t="shared" ref="AC133:AC164" si="68">LN(AB133)</f>
        <v>-2.2445042549580769</v>
      </c>
      <c r="AD133">
        <f t="shared" ref="AD133:AD164" si="69">LN(H133/G133)</f>
        <v>3.7229341768355982E-2</v>
      </c>
    </row>
    <row r="134" spans="1:30" ht="12" customHeight="1" x14ac:dyDescent="0.45">
      <c r="A134" s="16" t="s">
        <v>158</v>
      </c>
      <c r="B134" s="17">
        <v>0.15</v>
      </c>
      <c r="C134" s="51">
        <f t="shared" si="56"/>
        <v>0.13929202357494219</v>
      </c>
      <c r="D134" s="16" t="s">
        <v>39</v>
      </c>
      <c r="E134" s="16" t="s">
        <v>159</v>
      </c>
      <c r="F134" s="18">
        <v>12</v>
      </c>
      <c r="G134" s="19">
        <v>34.5</v>
      </c>
      <c r="H134" s="19">
        <v>37.5</v>
      </c>
      <c r="I134" s="9">
        <f t="shared" si="57"/>
        <v>0.92</v>
      </c>
      <c r="J134" s="17">
        <v>0.08</v>
      </c>
      <c r="K134" s="42" t="s">
        <v>159</v>
      </c>
      <c r="L134" s="43"/>
      <c r="M134" s="44"/>
      <c r="O134" s="28">
        <f t="shared" si="58"/>
        <v>-1.8971199848858813</v>
      </c>
      <c r="P134" s="28"/>
      <c r="Q134" s="28"/>
      <c r="R134" s="28"/>
      <c r="S134" s="28"/>
      <c r="T134" s="28">
        <f t="shared" si="59"/>
        <v>-2.4006562308996791</v>
      </c>
      <c r="U134" s="28">
        <f t="shared" si="60"/>
        <v>0.86070797642505781</v>
      </c>
      <c r="V134" s="28">
        <f t="shared" si="61"/>
        <v>0.13929202357494219</v>
      </c>
      <c r="W134">
        <f t="shared" si="62"/>
        <v>-2.5257286443082556</v>
      </c>
      <c r="X134">
        <f t="shared" si="63"/>
        <v>0.92</v>
      </c>
      <c r="Y134">
        <f t="shared" si="64"/>
        <v>1.0869565217391304</v>
      </c>
      <c r="Z134">
        <f t="shared" si="65"/>
        <v>8.6956521739130432E-2</v>
      </c>
      <c r="AA134">
        <f t="shared" si="66"/>
        <v>-8.3381608939051013E-2</v>
      </c>
      <c r="AB134">
        <f t="shared" si="67"/>
        <v>7.3599999999999999E-2</v>
      </c>
      <c r="AC134">
        <f t="shared" si="68"/>
        <v>-2.6091102532473065</v>
      </c>
      <c r="AD134">
        <f t="shared" si="69"/>
        <v>8.3381608939051E-2</v>
      </c>
    </row>
    <row r="135" spans="1:30" ht="12" customHeight="1" x14ac:dyDescent="0.45">
      <c r="A135" s="16" t="s">
        <v>160</v>
      </c>
      <c r="B135" s="17">
        <v>0.44</v>
      </c>
      <c r="C135" s="51">
        <f t="shared" si="56"/>
        <v>0.35596357891685859</v>
      </c>
      <c r="D135" s="16" t="s">
        <v>39</v>
      </c>
      <c r="E135" s="26" t="s">
        <v>161</v>
      </c>
      <c r="F135" s="18">
        <v>12</v>
      </c>
      <c r="G135" s="19">
        <v>15.7</v>
      </c>
      <c r="H135" s="19">
        <v>17.100000000000001</v>
      </c>
      <c r="I135" s="9">
        <f t="shared" si="57"/>
        <v>0.91812865497076013</v>
      </c>
      <c r="J135" s="17">
        <v>0.54</v>
      </c>
      <c r="K135" s="45" t="s">
        <v>161</v>
      </c>
      <c r="L135" s="46"/>
      <c r="M135" s="47"/>
      <c r="O135" s="28">
        <f t="shared" si="58"/>
        <v>-0.82098055206983023</v>
      </c>
      <c r="P135" s="28"/>
      <c r="Q135" s="28"/>
      <c r="R135" s="28"/>
      <c r="S135" s="28"/>
      <c r="T135" s="28">
        <f t="shared" si="59"/>
        <v>-0.4880595126922892</v>
      </c>
      <c r="U135" s="28">
        <f t="shared" si="60"/>
        <v>0.64403642108314141</v>
      </c>
      <c r="V135" s="28">
        <f t="shared" si="61"/>
        <v>0.35596357891685859</v>
      </c>
      <c r="W135">
        <f t="shared" si="62"/>
        <v>-0.61618613942381695</v>
      </c>
      <c r="X135">
        <f t="shared" si="63"/>
        <v>0.91812865497076013</v>
      </c>
      <c r="Y135">
        <f t="shared" si="64"/>
        <v>1.0891719745222932</v>
      </c>
      <c r="Z135">
        <f t="shared" si="65"/>
        <v>0.58815286624203833</v>
      </c>
      <c r="AA135">
        <f t="shared" si="66"/>
        <v>-8.5417751154351906E-2</v>
      </c>
      <c r="AB135">
        <f t="shared" si="67"/>
        <v>0.4957894736842105</v>
      </c>
      <c r="AC135">
        <f t="shared" si="68"/>
        <v>-0.70160389057816885</v>
      </c>
      <c r="AD135">
        <f t="shared" si="69"/>
        <v>8.5417751154351976E-2</v>
      </c>
    </row>
    <row r="136" spans="1:30" ht="12" customHeight="1" x14ac:dyDescent="0.45">
      <c r="A136" s="16" t="s">
        <v>162</v>
      </c>
      <c r="B136" s="17">
        <v>7.0000000000000007E-2</v>
      </c>
      <c r="C136" s="51">
        <f t="shared" si="56"/>
        <v>6.7606180094051727E-2</v>
      </c>
      <c r="D136" s="16" t="s">
        <v>13</v>
      </c>
      <c r="E136" s="26" t="s">
        <v>155</v>
      </c>
      <c r="F136" s="20">
        <v>8</v>
      </c>
      <c r="G136" s="19">
        <v>48</v>
      </c>
      <c r="H136" s="19">
        <v>48.6</v>
      </c>
      <c r="I136" s="9">
        <f t="shared" si="57"/>
        <v>0.98765432098765427</v>
      </c>
      <c r="J136" s="17">
        <v>0.19</v>
      </c>
      <c r="K136" s="45" t="s">
        <v>155</v>
      </c>
      <c r="L136" s="46"/>
      <c r="M136" s="47"/>
      <c r="O136" s="28">
        <f t="shared" si="58"/>
        <v>-2.6592600369327779</v>
      </c>
      <c r="P136" s="28"/>
      <c r="Q136" s="28"/>
      <c r="R136" s="28"/>
      <c r="S136" s="28"/>
      <c r="T136" s="28">
        <f t="shared" si="59"/>
        <v>-1.6420974268238149</v>
      </c>
      <c r="U136" s="28">
        <f t="shared" si="60"/>
        <v>0.93239381990594827</v>
      </c>
      <c r="V136" s="28">
        <f t="shared" si="61"/>
        <v>6.7606180094051727E-2</v>
      </c>
      <c r="W136">
        <f t="shared" si="62"/>
        <v>-1.6607312068216509</v>
      </c>
      <c r="X136">
        <f t="shared" si="63"/>
        <v>0.98765432098765427</v>
      </c>
      <c r="Y136">
        <f t="shared" si="64"/>
        <v>1.0125</v>
      </c>
      <c r="Z136">
        <f t="shared" si="65"/>
        <v>0.19237499999999999</v>
      </c>
      <c r="AA136">
        <f t="shared" si="66"/>
        <v>-1.2422519998557209E-2</v>
      </c>
      <c r="AB136">
        <f t="shared" si="67"/>
        <v>0.18765432098765431</v>
      </c>
      <c r="AC136">
        <f t="shared" si="68"/>
        <v>-1.6731537268202081</v>
      </c>
      <c r="AD136">
        <f t="shared" si="69"/>
        <v>1.242251999855711E-2</v>
      </c>
    </row>
    <row r="137" spans="1:30" ht="12" customHeight="1" x14ac:dyDescent="0.45">
      <c r="A137" s="16" t="s">
        <v>163</v>
      </c>
      <c r="B137" s="17">
        <v>0.04</v>
      </c>
      <c r="C137" s="51">
        <f t="shared" si="56"/>
        <v>3.9210560847676823E-2</v>
      </c>
      <c r="D137" s="16" t="s">
        <v>41</v>
      </c>
      <c r="E137" s="26" t="s">
        <v>155</v>
      </c>
      <c r="F137" s="20">
        <v>8</v>
      </c>
      <c r="G137" s="19">
        <v>50.7</v>
      </c>
      <c r="H137" s="19">
        <v>52.8</v>
      </c>
      <c r="I137" s="9">
        <f t="shared" si="57"/>
        <v>0.96022727272727282</v>
      </c>
      <c r="J137" s="17">
        <v>0.14000000000000001</v>
      </c>
      <c r="K137" s="45" t="s">
        <v>155</v>
      </c>
      <c r="L137" s="46"/>
      <c r="M137" s="47"/>
      <c r="O137" s="28">
        <f t="shared" si="58"/>
        <v>-3.2188758248682006</v>
      </c>
      <c r="P137" s="28"/>
      <c r="Q137" s="28"/>
      <c r="R137" s="28"/>
      <c r="S137" s="28"/>
      <c r="T137" s="28">
        <f t="shared" si="59"/>
        <v>-1.9052349362002152</v>
      </c>
      <c r="U137" s="28">
        <f t="shared" si="60"/>
        <v>0.96078943915232318</v>
      </c>
      <c r="V137" s="28">
        <f t="shared" si="61"/>
        <v>3.9210560847676823E-2</v>
      </c>
      <c r="W137">
        <f t="shared" si="62"/>
        <v>-1.9661128563728327</v>
      </c>
      <c r="X137">
        <f t="shared" si="63"/>
        <v>0.96022727272727282</v>
      </c>
      <c r="Y137">
        <f t="shared" si="64"/>
        <v>1.0414201183431953</v>
      </c>
      <c r="Z137">
        <f t="shared" si="65"/>
        <v>0.14579881656804736</v>
      </c>
      <c r="AA137">
        <f t="shared" si="66"/>
        <v>-4.0585280115078212E-2</v>
      </c>
      <c r="AB137">
        <f t="shared" si="67"/>
        <v>0.13443181818181821</v>
      </c>
      <c r="AC137">
        <f t="shared" si="68"/>
        <v>-2.0066981364879108</v>
      </c>
      <c r="AD137">
        <f t="shared" si="69"/>
        <v>4.0585280115078302E-2</v>
      </c>
    </row>
    <row r="138" spans="1:30" ht="12" customHeight="1" x14ac:dyDescent="0.45">
      <c r="A138" s="16" t="s">
        <v>163</v>
      </c>
      <c r="B138" s="17">
        <v>0.11</v>
      </c>
      <c r="C138" s="51">
        <f t="shared" si="56"/>
        <v>0.10416586470347178</v>
      </c>
      <c r="D138" s="16" t="s">
        <v>39</v>
      </c>
      <c r="E138" s="26" t="s">
        <v>155</v>
      </c>
      <c r="F138" s="20">
        <v>8</v>
      </c>
      <c r="G138" s="19">
        <v>54.2</v>
      </c>
      <c r="H138" s="19">
        <v>62.1</v>
      </c>
      <c r="I138" s="9">
        <f t="shared" si="57"/>
        <v>0.87278582930756843</v>
      </c>
      <c r="J138" s="17">
        <v>0.1</v>
      </c>
      <c r="K138" s="45" t="s">
        <v>155</v>
      </c>
      <c r="L138" s="46"/>
      <c r="M138" s="47"/>
      <c r="O138" s="28">
        <f t="shared" si="58"/>
        <v>-2.2072749131897207</v>
      </c>
      <c r="P138" s="28"/>
      <c r="Q138" s="28"/>
      <c r="R138" s="28"/>
      <c r="S138" s="28"/>
      <c r="T138" s="28">
        <f t="shared" si="59"/>
        <v>-2.0984874722532969</v>
      </c>
      <c r="U138" s="28">
        <f t="shared" si="60"/>
        <v>0.89583413529652822</v>
      </c>
      <c r="V138" s="28">
        <f t="shared" si="61"/>
        <v>0.10416586470347178</v>
      </c>
      <c r="W138">
        <f t="shared" si="62"/>
        <v>-2.3025850929940455</v>
      </c>
      <c r="X138">
        <f t="shared" si="63"/>
        <v>0.87278582930756843</v>
      </c>
      <c r="Y138">
        <f t="shared" si="64"/>
        <v>1.1457564575645756</v>
      </c>
      <c r="Z138">
        <f t="shared" si="65"/>
        <v>0.11457564575645757</v>
      </c>
      <c r="AA138">
        <f t="shared" si="66"/>
        <v>-0.13606508049383256</v>
      </c>
      <c r="AB138">
        <f t="shared" si="67"/>
        <v>8.7278582930756854E-2</v>
      </c>
      <c r="AC138">
        <f t="shared" si="68"/>
        <v>-2.4386501734878783</v>
      </c>
      <c r="AD138">
        <f t="shared" si="69"/>
        <v>0.13606508049383248</v>
      </c>
    </row>
    <row r="139" spans="1:30" ht="12" customHeight="1" x14ac:dyDescent="0.45">
      <c r="A139" s="16" t="s">
        <v>164</v>
      </c>
      <c r="B139" s="17">
        <v>0.1</v>
      </c>
      <c r="C139" s="51">
        <f t="shared" si="56"/>
        <v>9.5162581964040482E-2</v>
      </c>
      <c r="D139" s="16" t="s">
        <v>13</v>
      </c>
      <c r="E139" s="26" t="s">
        <v>155</v>
      </c>
      <c r="F139" s="20">
        <v>8</v>
      </c>
      <c r="G139" s="19">
        <v>36.5</v>
      </c>
      <c r="H139" s="19">
        <v>39.299999999999997</v>
      </c>
      <c r="I139" s="9">
        <f t="shared" si="57"/>
        <v>0.92875318066157764</v>
      </c>
      <c r="J139" s="17">
        <v>0.17</v>
      </c>
      <c r="K139" s="45" t="s">
        <v>155</v>
      </c>
      <c r="L139" s="46"/>
      <c r="M139" s="47"/>
      <c r="O139" s="28">
        <f t="shared" si="58"/>
        <v>-2.3025850929940455</v>
      </c>
      <c r="P139" s="28"/>
      <c r="Q139" s="28"/>
      <c r="R139" s="28"/>
      <c r="S139" s="28"/>
      <c r="T139" s="28">
        <f t="shared" si="59"/>
        <v>-1.6610884545017208</v>
      </c>
      <c r="U139" s="28">
        <f t="shared" si="60"/>
        <v>0.90483741803595952</v>
      </c>
      <c r="V139" s="28">
        <f t="shared" si="61"/>
        <v>9.5162581964040482E-2</v>
      </c>
      <c r="W139">
        <f t="shared" si="62"/>
        <v>-1.7719568419318752</v>
      </c>
      <c r="X139">
        <f t="shared" si="63"/>
        <v>0.92875318066157764</v>
      </c>
      <c r="Y139">
        <f t="shared" si="64"/>
        <v>1.0767123287671232</v>
      </c>
      <c r="Z139">
        <f t="shared" si="65"/>
        <v>0.18304109589041095</v>
      </c>
      <c r="AA139">
        <f t="shared" si="66"/>
        <v>-7.39122582867697E-2</v>
      </c>
      <c r="AB139">
        <f t="shared" si="67"/>
        <v>0.1578880407124682</v>
      </c>
      <c r="AC139">
        <f t="shared" si="68"/>
        <v>-1.8458691002186449</v>
      </c>
      <c r="AD139">
        <f t="shared" si="69"/>
        <v>7.3912258286769644E-2</v>
      </c>
    </row>
    <row r="140" spans="1:30" ht="12" customHeight="1" x14ac:dyDescent="0.45">
      <c r="A140" s="16" t="s">
        <v>165</v>
      </c>
      <c r="B140" s="17">
        <v>0.12</v>
      </c>
      <c r="C140" s="51">
        <f t="shared" si="56"/>
        <v>0.11307956328284252</v>
      </c>
      <c r="D140" s="16" t="s">
        <v>13</v>
      </c>
      <c r="E140" s="26" t="s">
        <v>155</v>
      </c>
      <c r="F140" s="20">
        <v>8</v>
      </c>
      <c r="G140" s="19">
        <v>42.5</v>
      </c>
      <c r="H140" s="19">
        <v>44.5</v>
      </c>
      <c r="I140" s="9">
        <f t="shared" si="57"/>
        <v>0.9550561797752809</v>
      </c>
      <c r="J140" s="17">
        <v>0.13</v>
      </c>
      <c r="K140" s="45" t="s">
        <v>155</v>
      </c>
      <c r="L140" s="46"/>
      <c r="M140" s="47"/>
      <c r="O140" s="28">
        <f t="shared" si="58"/>
        <v>-2.120263536200091</v>
      </c>
      <c r="P140" s="28"/>
      <c r="Q140" s="28"/>
      <c r="R140" s="28"/>
      <c r="S140" s="28"/>
      <c r="T140" s="28">
        <f t="shared" si="59"/>
        <v>-1.9712431586638197</v>
      </c>
      <c r="U140" s="28">
        <f t="shared" si="60"/>
        <v>0.88692043671715748</v>
      </c>
      <c r="V140" s="28">
        <f t="shared" si="61"/>
        <v>0.11307956328284252</v>
      </c>
      <c r="W140">
        <f t="shared" si="62"/>
        <v>-2.0402208285265546</v>
      </c>
      <c r="X140">
        <f t="shared" si="63"/>
        <v>0.9550561797752809</v>
      </c>
      <c r="Y140">
        <f t="shared" si="64"/>
        <v>1.0470588235294118</v>
      </c>
      <c r="Z140">
        <f t="shared" si="65"/>
        <v>0.13611764705882354</v>
      </c>
      <c r="AA140">
        <f t="shared" si="66"/>
        <v>-4.5985113241823382E-2</v>
      </c>
      <c r="AB140">
        <f t="shared" si="67"/>
        <v>0.12415730337078652</v>
      </c>
      <c r="AC140">
        <f t="shared" si="68"/>
        <v>-2.086205941768378</v>
      </c>
      <c r="AD140">
        <f t="shared" si="69"/>
        <v>4.5985113241823437E-2</v>
      </c>
    </row>
    <row r="141" spans="1:30" ht="12" customHeight="1" x14ac:dyDescent="0.45">
      <c r="A141" s="16" t="s">
        <v>166</v>
      </c>
      <c r="B141" s="17">
        <v>7.0000000000000007E-2</v>
      </c>
      <c r="C141" s="51">
        <f t="shared" si="56"/>
        <v>6.7606180094051727E-2</v>
      </c>
      <c r="D141" s="16" t="s">
        <v>13</v>
      </c>
      <c r="E141" s="26" t="s">
        <v>155</v>
      </c>
      <c r="F141" s="20">
        <v>8</v>
      </c>
      <c r="G141" s="19">
        <v>31.3</v>
      </c>
      <c r="H141" s="19">
        <v>34.9</v>
      </c>
      <c r="I141" s="9">
        <f t="shared" si="57"/>
        <v>0.89684813753581671</v>
      </c>
      <c r="J141" s="17">
        <v>0.1</v>
      </c>
      <c r="K141" s="45" t="s">
        <v>155</v>
      </c>
      <c r="L141" s="46"/>
      <c r="M141" s="47"/>
      <c r="O141" s="28">
        <f t="shared" si="58"/>
        <v>-2.6592600369327779</v>
      </c>
      <c r="P141" s="28"/>
      <c r="Q141" s="28"/>
      <c r="R141" s="28"/>
      <c r="S141" s="28"/>
      <c r="T141" s="28">
        <f t="shared" si="59"/>
        <v>-2.1392819955006352</v>
      </c>
      <c r="U141" s="28">
        <f t="shared" si="60"/>
        <v>0.93239381990594827</v>
      </c>
      <c r="V141" s="28">
        <f t="shared" si="61"/>
        <v>6.7606180094051727E-2</v>
      </c>
      <c r="W141">
        <f t="shared" si="62"/>
        <v>-2.3025850929940455</v>
      </c>
      <c r="X141">
        <f t="shared" si="63"/>
        <v>0.89684813753581671</v>
      </c>
      <c r="Y141">
        <f t="shared" si="64"/>
        <v>1.1150159744408945</v>
      </c>
      <c r="Z141">
        <f t="shared" si="65"/>
        <v>0.11150159744408945</v>
      </c>
      <c r="AA141">
        <f t="shared" si="66"/>
        <v>-0.10886873166227384</v>
      </c>
      <c r="AB141">
        <f t="shared" si="67"/>
        <v>8.9684813753581671E-2</v>
      </c>
      <c r="AC141">
        <f t="shared" si="68"/>
        <v>-2.4114538246563195</v>
      </c>
      <c r="AD141">
        <f t="shared" si="69"/>
        <v>0.1088687316622739</v>
      </c>
    </row>
    <row r="142" spans="1:30" ht="12" customHeight="1" x14ac:dyDescent="0.45">
      <c r="A142" s="16" t="s">
        <v>167</v>
      </c>
      <c r="B142" s="17">
        <v>0.68</v>
      </c>
      <c r="C142" s="51">
        <f t="shared" si="56"/>
        <v>0.49338300763441045</v>
      </c>
      <c r="D142" s="16" t="s">
        <v>13</v>
      </c>
      <c r="E142" s="26" t="s">
        <v>168</v>
      </c>
      <c r="F142" s="18">
        <v>17</v>
      </c>
      <c r="G142" s="19">
        <v>18.5</v>
      </c>
      <c r="H142" s="19">
        <v>23.8</v>
      </c>
      <c r="I142" s="9">
        <f t="shared" si="57"/>
        <v>0.77731092436974791</v>
      </c>
      <c r="J142" s="17">
        <v>0.3</v>
      </c>
      <c r="K142" s="42" t="s">
        <v>169</v>
      </c>
      <c r="L142" s="43"/>
      <c r="M142" s="44"/>
      <c r="O142" s="28">
        <f t="shared" si="58"/>
        <v>-0.38566248081198462</v>
      </c>
      <c r="P142" s="28"/>
      <c r="Q142" s="28"/>
      <c r="R142" s="28"/>
      <c r="S142" s="28"/>
      <c r="T142" s="28">
        <f t="shared" si="59"/>
        <v>-0.82610053143621121</v>
      </c>
      <c r="U142" s="28">
        <f t="shared" si="60"/>
        <v>0.50661699236558955</v>
      </c>
      <c r="V142" s="28">
        <f t="shared" si="61"/>
        <v>0.49338300763441045</v>
      </c>
      <c r="W142">
        <f t="shared" si="62"/>
        <v>-1.2039728043259361</v>
      </c>
      <c r="X142">
        <f t="shared" si="63"/>
        <v>0.77731092436974791</v>
      </c>
      <c r="Y142">
        <f t="shared" si="64"/>
        <v>1.2864864864864864</v>
      </c>
      <c r="Z142">
        <f t="shared" si="65"/>
        <v>0.38594594594594595</v>
      </c>
      <c r="AA142">
        <f t="shared" si="66"/>
        <v>-0.25191484859314983</v>
      </c>
      <c r="AB142">
        <f t="shared" si="67"/>
        <v>0.23319327731092437</v>
      </c>
      <c r="AC142">
        <f t="shared" si="68"/>
        <v>-1.4558876529190858</v>
      </c>
      <c r="AD142">
        <f t="shared" si="69"/>
        <v>0.25191484859314983</v>
      </c>
    </row>
    <row r="143" spans="1:30" ht="12" customHeight="1" x14ac:dyDescent="0.45">
      <c r="A143" s="16" t="s">
        <v>170</v>
      </c>
      <c r="B143" s="17">
        <v>0.24</v>
      </c>
      <c r="C143" s="51">
        <f t="shared" si="56"/>
        <v>0.21337213893344653</v>
      </c>
      <c r="D143" s="16" t="s">
        <v>13</v>
      </c>
      <c r="E143" s="26" t="s">
        <v>171</v>
      </c>
      <c r="F143" s="18">
        <v>28</v>
      </c>
      <c r="G143" s="19">
        <v>18.7</v>
      </c>
      <c r="H143" s="19">
        <v>28.1</v>
      </c>
      <c r="I143" s="9">
        <f t="shared" si="57"/>
        <v>0.66548042704626331</v>
      </c>
      <c r="J143" s="17">
        <v>0.6</v>
      </c>
      <c r="K143" s="45" t="s">
        <v>171</v>
      </c>
      <c r="L143" s="46"/>
      <c r="M143" s="47"/>
      <c r="O143" s="28">
        <f t="shared" si="58"/>
        <v>-1.4271163556401458</v>
      </c>
      <c r="P143" s="28"/>
      <c r="Q143" s="28"/>
      <c r="R143" s="28"/>
      <c r="S143" s="28"/>
      <c r="T143" s="28">
        <f t="shared" si="59"/>
        <v>0.10004345495274806</v>
      </c>
      <c r="U143" s="28">
        <f t="shared" si="60"/>
        <v>0.78662786106655347</v>
      </c>
      <c r="V143" s="28">
        <f t="shared" si="61"/>
        <v>0.21337213893344653</v>
      </c>
      <c r="W143">
        <f t="shared" si="62"/>
        <v>-0.51082562376599072</v>
      </c>
      <c r="X143">
        <f t="shared" si="63"/>
        <v>0.66548042704626331</v>
      </c>
      <c r="Y143">
        <f t="shared" si="64"/>
        <v>1.5026737967914441</v>
      </c>
      <c r="Z143">
        <f t="shared" si="65"/>
        <v>0.90160427807486643</v>
      </c>
      <c r="AA143">
        <f t="shared" si="66"/>
        <v>-0.40724605247915918</v>
      </c>
      <c r="AB143">
        <f t="shared" si="67"/>
        <v>0.39928825622775799</v>
      </c>
      <c r="AC143">
        <f t="shared" si="68"/>
        <v>-0.91807167624514985</v>
      </c>
      <c r="AD143">
        <f t="shared" si="69"/>
        <v>0.40724605247915929</v>
      </c>
    </row>
    <row r="144" spans="1:30" ht="12" customHeight="1" x14ac:dyDescent="0.45">
      <c r="A144" s="16" t="s">
        <v>172</v>
      </c>
      <c r="B144" s="17">
        <v>1.71</v>
      </c>
      <c r="C144" s="51">
        <f t="shared" si="56"/>
        <v>0.8191342073828779</v>
      </c>
      <c r="D144" s="16" t="s">
        <v>13</v>
      </c>
      <c r="E144" s="26" t="s">
        <v>168</v>
      </c>
      <c r="F144" s="18">
        <v>17</v>
      </c>
      <c r="G144" s="19">
        <v>9</v>
      </c>
      <c r="H144" s="19">
        <v>16.5</v>
      </c>
      <c r="I144" s="9">
        <f t="shared" si="57"/>
        <v>0.54545454545454541</v>
      </c>
      <c r="J144" s="17">
        <v>0.35</v>
      </c>
      <c r="K144" s="45" t="s">
        <v>56</v>
      </c>
      <c r="L144" s="46"/>
      <c r="M144" s="47"/>
      <c r="O144" s="28">
        <f t="shared" si="58"/>
        <v>0.53649337051456847</v>
      </c>
      <c r="P144" s="28"/>
      <c r="Q144" s="28"/>
      <c r="R144" s="28"/>
      <c r="S144" s="28"/>
      <c r="T144" s="28">
        <f t="shared" si="59"/>
        <v>-0.14061841914320444</v>
      </c>
      <c r="U144" s="28">
        <f t="shared" si="60"/>
        <v>0.1808657926171221</v>
      </c>
      <c r="V144" s="28">
        <f t="shared" si="61"/>
        <v>0.8191342073828779</v>
      </c>
      <c r="W144">
        <f t="shared" si="62"/>
        <v>-1.0498221244986778</v>
      </c>
      <c r="X144">
        <f t="shared" si="63"/>
        <v>0.54545454545454541</v>
      </c>
      <c r="Y144">
        <f t="shared" si="64"/>
        <v>1.8333333333333333</v>
      </c>
      <c r="Z144">
        <f t="shared" si="65"/>
        <v>0.64166666666666661</v>
      </c>
      <c r="AA144">
        <f t="shared" si="66"/>
        <v>-0.6061358035703156</v>
      </c>
      <c r="AB144">
        <f t="shared" si="67"/>
        <v>0.19090909090909089</v>
      </c>
      <c r="AC144">
        <f t="shared" si="68"/>
        <v>-1.6559579280689933</v>
      </c>
      <c r="AD144">
        <f t="shared" si="69"/>
        <v>0.60613580357031549</v>
      </c>
    </row>
    <row r="145" spans="1:30" ht="12" customHeight="1" x14ac:dyDescent="0.45">
      <c r="A145" s="16" t="s">
        <v>173</v>
      </c>
      <c r="B145" s="17">
        <v>0.19</v>
      </c>
      <c r="C145" s="51">
        <f t="shared" si="56"/>
        <v>0.17304086605663771</v>
      </c>
      <c r="D145" s="16" t="s">
        <v>13</v>
      </c>
      <c r="E145" s="16" t="s">
        <v>174</v>
      </c>
      <c r="F145" s="18">
        <v>25</v>
      </c>
      <c r="G145" s="19">
        <v>77.400000000000006</v>
      </c>
      <c r="H145" s="19">
        <v>122.2</v>
      </c>
      <c r="I145" s="9">
        <f t="shared" si="57"/>
        <v>0.63338788870703766</v>
      </c>
      <c r="J145" s="17">
        <v>0.21</v>
      </c>
      <c r="K145" s="42" t="s">
        <v>175</v>
      </c>
      <c r="L145" s="43"/>
      <c r="M145" s="44"/>
      <c r="O145" s="28">
        <f t="shared" si="58"/>
        <v>-1.6607312068216509</v>
      </c>
      <c r="P145" s="28"/>
      <c r="Q145" s="28"/>
      <c r="R145" s="28"/>
      <c r="S145" s="28"/>
      <c r="T145" s="28">
        <f t="shared" si="59"/>
        <v>-0.87563934905194807</v>
      </c>
      <c r="U145" s="28">
        <f t="shared" si="60"/>
        <v>0.82695913394336229</v>
      </c>
      <c r="V145" s="28">
        <f t="shared" si="61"/>
        <v>0.17304086605663771</v>
      </c>
      <c r="W145">
        <f t="shared" si="62"/>
        <v>-1.5606477482646683</v>
      </c>
      <c r="X145">
        <f t="shared" si="63"/>
        <v>0.63338788870703766</v>
      </c>
      <c r="Y145">
        <f t="shared" si="64"/>
        <v>1.5788113695090438</v>
      </c>
      <c r="Z145">
        <f t="shared" si="65"/>
        <v>0.3315503875968992</v>
      </c>
      <c r="AA145">
        <f t="shared" si="66"/>
        <v>-0.4566722661418135</v>
      </c>
      <c r="AB145">
        <f t="shared" si="67"/>
        <v>0.13301145662847791</v>
      </c>
      <c r="AC145">
        <f t="shared" si="68"/>
        <v>-2.017320014406482</v>
      </c>
      <c r="AD145">
        <f t="shared" si="69"/>
        <v>0.45667226614181344</v>
      </c>
    </row>
    <row r="146" spans="1:30" ht="12" customHeight="1" x14ac:dyDescent="0.45">
      <c r="A146" s="16" t="s">
        <v>176</v>
      </c>
      <c r="B146" s="17">
        <v>6.2</v>
      </c>
      <c r="C146" s="51">
        <f t="shared" si="56"/>
        <v>0.99797056936370432</v>
      </c>
      <c r="D146" s="16" t="s">
        <v>13</v>
      </c>
      <c r="E146" s="16" t="s">
        <v>92</v>
      </c>
      <c r="F146" s="18">
        <v>25</v>
      </c>
      <c r="G146" s="19">
        <v>25</v>
      </c>
      <c r="H146" s="19">
        <v>166.4</v>
      </c>
      <c r="I146" s="9">
        <f t="shared" si="57"/>
        <v>0.15024038461538461</v>
      </c>
      <c r="J146" s="17">
        <v>0.25</v>
      </c>
      <c r="K146" s="42" t="s">
        <v>92</v>
      </c>
      <c r="L146" s="43"/>
      <c r="M146" s="44"/>
      <c r="O146" s="28">
        <f t="shared" si="58"/>
        <v>1.824549292051046</v>
      </c>
      <c r="P146" s="28"/>
      <c r="Q146" s="28"/>
      <c r="R146" s="28"/>
      <c r="S146" s="28"/>
      <c r="T146" s="28">
        <f t="shared" si="59"/>
        <v>1.4569836941584704</v>
      </c>
      <c r="U146" s="28">
        <f t="shared" si="60"/>
        <v>2.029430636295734E-3</v>
      </c>
      <c r="V146" s="28">
        <f t="shared" si="61"/>
        <v>0.99797056936370432</v>
      </c>
      <c r="W146">
        <f t="shared" si="62"/>
        <v>-1.3862943611198906</v>
      </c>
      <c r="X146">
        <f t="shared" si="63"/>
        <v>0.15024038461538461</v>
      </c>
      <c r="Y146">
        <f t="shared" si="64"/>
        <v>6.6560000000000006</v>
      </c>
      <c r="Z146">
        <f t="shared" si="65"/>
        <v>1.6640000000000001</v>
      </c>
      <c r="AA146">
        <f t="shared" si="66"/>
        <v>-1.8955187035189076</v>
      </c>
      <c r="AB146">
        <f t="shared" si="67"/>
        <v>3.7560096153846152E-2</v>
      </c>
      <c r="AC146">
        <f t="shared" si="68"/>
        <v>-3.281813064638798</v>
      </c>
      <c r="AD146">
        <f t="shared" si="69"/>
        <v>1.8955187035189076</v>
      </c>
    </row>
    <row r="147" spans="1:30" ht="12" customHeight="1" x14ac:dyDescent="0.45">
      <c r="A147" s="16" t="s">
        <v>176</v>
      </c>
      <c r="B147" s="17">
        <v>3.6</v>
      </c>
      <c r="C147" s="51">
        <f t="shared" si="56"/>
        <v>0.97267627755270747</v>
      </c>
      <c r="D147" s="16" t="s">
        <v>13</v>
      </c>
      <c r="E147" s="16" t="s">
        <v>92</v>
      </c>
      <c r="F147" s="18">
        <v>25</v>
      </c>
      <c r="G147" s="19">
        <v>35</v>
      </c>
      <c r="H147" s="19">
        <v>166.4</v>
      </c>
      <c r="I147" s="9">
        <f t="shared" si="57"/>
        <v>0.21033653846153846</v>
      </c>
      <c r="J147" s="17">
        <v>0.25</v>
      </c>
      <c r="K147" s="42" t="s">
        <v>92</v>
      </c>
      <c r="L147" s="43"/>
      <c r="M147" s="44"/>
      <c r="O147" s="28">
        <f t="shared" si="58"/>
        <v>1.2809338454620642</v>
      </c>
      <c r="P147" s="28"/>
      <c r="Q147" s="28"/>
      <c r="R147" s="28"/>
      <c r="S147" s="28"/>
      <c r="T147" s="28">
        <f t="shared" si="59"/>
        <v>0.95227533922665109</v>
      </c>
      <c r="U147" s="28">
        <f t="shared" si="60"/>
        <v>2.7323722447292559E-2</v>
      </c>
      <c r="V147" s="28">
        <f t="shared" si="61"/>
        <v>0.97267627755270747</v>
      </c>
      <c r="W147">
        <f t="shared" si="62"/>
        <v>-1.3862943611198906</v>
      </c>
      <c r="X147">
        <f t="shared" si="63"/>
        <v>0.21033653846153846</v>
      </c>
      <c r="Y147">
        <f t="shared" si="64"/>
        <v>4.7542857142857144</v>
      </c>
      <c r="Z147">
        <f t="shared" si="65"/>
        <v>1.1885714285714286</v>
      </c>
      <c r="AA147">
        <f t="shared" si="66"/>
        <v>-1.5590464668976944</v>
      </c>
      <c r="AB147">
        <f t="shared" si="67"/>
        <v>5.2584134615384616E-2</v>
      </c>
      <c r="AC147">
        <f t="shared" si="68"/>
        <v>-2.945340828017585</v>
      </c>
      <c r="AD147">
        <f t="shared" si="69"/>
        <v>1.5590464668976947</v>
      </c>
    </row>
    <row r="148" spans="1:30" ht="12" customHeight="1" x14ac:dyDescent="0.45">
      <c r="A148" s="16" t="s">
        <v>176</v>
      </c>
      <c r="B148" s="17">
        <v>1.4</v>
      </c>
      <c r="C148" s="51">
        <f t="shared" si="56"/>
        <v>0.75340303605839354</v>
      </c>
      <c r="D148" s="16" t="s">
        <v>13</v>
      </c>
      <c r="E148" s="16" t="s">
        <v>92</v>
      </c>
      <c r="F148" s="18">
        <v>25</v>
      </c>
      <c r="G148" s="19">
        <v>45</v>
      </c>
      <c r="H148" s="19">
        <v>166.4</v>
      </c>
      <c r="I148" s="9">
        <f t="shared" si="57"/>
        <v>0.27043269230769229</v>
      </c>
      <c r="J148" s="17">
        <v>0.25</v>
      </c>
      <c r="K148" s="42" t="s">
        <v>92</v>
      </c>
      <c r="L148" s="43"/>
      <c r="M148" s="44"/>
      <c r="O148" s="28">
        <f t="shared" si="58"/>
        <v>0.33647223662121289</v>
      </c>
      <c r="P148" s="28"/>
      <c r="Q148" s="28"/>
      <c r="R148" s="28"/>
      <c r="S148" s="28"/>
      <c r="T148" s="28">
        <f t="shared" si="59"/>
        <v>0.57530369680529214</v>
      </c>
      <c r="U148" s="28">
        <f t="shared" si="60"/>
        <v>0.24659696394160649</v>
      </c>
      <c r="V148" s="28">
        <f t="shared" si="61"/>
        <v>0.75340303605839354</v>
      </c>
      <c r="W148">
        <f t="shared" si="62"/>
        <v>-1.3862943611198906</v>
      </c>
      <c r="X148">
        <f t="shared" si="63"/>
        <v>0.27043269230769229</v>
      </c>
      <c r="Y148">
        <f t="shared" si="64"/>
        <v>3.6977777777777781</v>
      </c>
      <c r="Z148">
        <f t="shared" si="65"/>
        <v>0.92444444444444451</v>
      </c>
      <c r="AA148">
        <f t="shared" si="66"/>
        <v>-1.3077320386167886</v>
      </c>
      <c r="AB148">
        <f t="shared" si="67"/>
        <v>6.7608173076923073E-2</v>
      </c>
      <c r="AC148">
        <f t="shared" si="68"/>
        <v>-2.6940263997366793</v>
      </c>
      <c r="AD148">
        <f t="shared" si="69"/>
        <v>1.3077320386167886</v>
      </c>
    </row>
    <row r="149" spans="1:30" ht="12" customHeight="1" x14ac:dyDescent="0.45">
      <c r="A149" s="16" t="s">
        <v>176</v>
      </c>
      <c r="B149" s="17">
        <v>0.68</v>
      </c>
      <c r="C149" s="51">
        <f t="shared" si="56"/>
        <v>0.49338300763441045</v>
      </c>
      <c r="D149" s="16" t="s">
        <v>13</v>
      </c>
      <c r="E149" s="16" t="s">
        <v>92</v>
      </c>
      <c r="F149" s="18">
        <v>25</v>
      </c>
      <c r="G149" s="19">
        <v>55</v>
      </c>
      <c r="H149" s="19">
        <v>166.4</v>
      </c>
      <c r="I149" s="9">
        <f t="shared" si="57"/>
        <v>0.33052884615384615</v>
      </c>
      <c r="J149" s="17">
        <v>0.25</v>
      </c>
      <c r="K149" s="42" t="s">
        <v>92</v>
      </c>
      <c r="L149" s="43"/>
      <c r="M149" s="44"/>
      <c r="O149" s="28">
        <f t="shared" si="58"/>
        <v>-0.38566248081198462</v>
      </c>
      <c r="P149" s="28"/>
      <c r="Q149" s="28"/>
      <c r="R149" s="28"/>
      <c r="S149" s="28"/>
      <c r="T149" s="28">
        <f t="shared" si="59"/>
        <v>0.27429765361206532</v>
      </c>
      <c r="U149" s="28">
        <f t="shared" si="60"/>
        <v>0.50661699236558955</v>
      </c>
      <c r="V149" s="28">
        <f t="shared" si="61"/>
        <v>0.49338300763441045</v>
      </c>
      <c r="W149">
        <f t="shared" si="62"/>
        <v>-1.3862943611198906</v>
      </c>
      <c r="X149">
        <f t="shared" si="63"/>
        <v>0.33052884615384615</v>
      </c>
      <c r="Y149">
        <f t="shared" si="64"/>
        <v>3.0254545454545454</v>
      </c>
      <c r="Z149">
        <f t="shared" si="65"/>
        <v>0.75636363636363635</v>
      </c>
      <c r="AA149">
        <f t="shared" si="66"/>
        <v>-1.1070613431546372</v>
      </c>
      <c r="AB149">
        <f t="shared" si="67"/>
        <v>8.2632211538461536E-2</v>
      </c>
      <c r="AC149">
        <f t="shared" si="68"/>
        <v>-2.4933557042745278</v>
      </c>
      <c r="AD149">
        <f t="shared" si="69"/>
        <v>1.1070613431546372</v>
      </c>
    </row>
    <row r="150" spans="1:30" ht="12" customHeight="1" x14ac:dyDescent="0.45">
      <c r="A150" s="16" t="s">
        <v>176</v>
      </c>
      <c r="B150" s="17">
        <v>0.44</v>
      </c>
      <c r="C150" s="51">
        <f t="shared" si="56"/>
        <v>0.35596357891685859</v>
      </c>
      <c r="D150" s="16" t="s">
        <v>13</v>
      </c>
      <c r="E150" s="16" t="s">
        <v>92</v>
      </c>
      <c r="F150" s="18">
        <v>25</v>
      </c>
      <c r="G150" s="19">
        <v>65</v>
      </c>
      <c r="H150" s="19">
        <v>166.4</v>
      </c>
      <c r="I150" s="9">
        <f t="shared" si="57"/>
        <v>0.390625</v>
      </c>
      <c r="J150" s="17">
        <v>0.25</v>
      </c>
      <c r="K150" s="42" t="s">
        <v>92</v>
      </c>
      <c r="L150" s="43"/>
      <c r="M150" s="44"/>
      <c r="O150" s="28">
        <f t="shared" si="58"/>
        <v>-0.82098055206983023</v>
      </c>
      <c r="P150" s="28"/>
      <c r="Q150" s="28"/>
      <c r="R150" s="28"/>
      <c r="S150" s="28"/>
      <c r="T150" s="28">
        <f t="shared" si="59"/>
        <v>2.3716526617316065E-2</v>
      </c>
      <c r="U150" s="28">
        <f t="shared" si="60"/>
        <v>0.64403642108314141</v>
      </c>
      <c r="V150" s="28">
        <f t="shared" si="61"/>
        <v>0.35596357891685859</v>
      </c>
      <c r="W150">
        <f t="shared" si="62"/>
        <v>-1.3862943611198906</v>
      </c>
      <c r="X150">
        <f t="shared" si="63"/>
        <v>0.390625</v>
      </c>
      <c r="Y150">
        <f t="shared" si="64"/>
        <v>2.56</v>
      </c>
      <c r="Z150">
        <f t="shared" si="65"/>
        <v>0.64</v>
      </c>
      <c r="AA150">
        <f t="shared" si="66"/>
        <v>-0.94000725849147115</v>
      </c>
      <c r="AB150">
        <f t="shared" si="67"/>
        <v>9.765625E-2</v>
      </c>
      <c r="AC150">
        <f t="shared" si="68"/>
        <v>-2.3263016196113617</v>
      </c>
      <c r="AD150">
        <f t="shared" si="69"/>
        <v>0.94000725849147115</v>
      </c>
    </row>
    <row r="151" spans="1:30" ht="12" customHeight="1" x14ac:dyDescent="0.45">
      <c r="A151" s="16" t="s">
        <v>176</v>
      </c>
      <c r="B151" s="17">
        <v>0.69</v>
      </c>
      <c r="C151" s="51">
        <f t="shared" si="56"/>
        <v>0.49842393093394444</v>
      </c>
      <c r="D151" s="16" t="s">
        <v>13</v>
      </c>
      <c r="E151" s="16" t="s">
        <v>92</v>
      </c>
      <c r="F151" s="18">
        <v>25</v>
      </c>
      <c r="G151" s="19">
        <v>75</v>
      </c>
      <c r="H151" s="19">
        <v>166.4</v>
      </c>
      <c r="I151" s="9">
        <f t="shared" si="57"/>
        <v>0.45072115384615385</v>
      </c>
      <c r="J151" s="17">
        <v>0.25</v>
      </c>
      <c r="K151" s="42" t="s">
        <v>92</v>
      </c>
      <c r="L151" s="43"/>
      <c r="M151" s="44"/>
      <c r="O151" s="28">
        <f t="shared" si="58"/>
        <v>-0.37106368139083207</v>
      </c>
      <c r="P151" s="28"/>
      <c r="Q151" s="28"/>
      <c r="R151" s="28"/>
      <c r="S151" s="28"/>
      <c r="T151" s="28">
        <f t="shared" si="59"/>
        <v>-0.19093473884369397</v>
      </c>
      <c r="U151" s="28">
        <f t="shared" si="60"/>
        <v>0.50157606906605556</v>
      </c>
      <c r="V151" s="28">
        <f t="shared" si="61"/>
        <v>0.49842393093394444</v>
      </c>
      <c r="W151">
        <f t="shared" si="62"/>
        <v>-1.3862943611198906</v>
      </c>
      <c r="X151">
        <f t="shared" si="63"/>
        <v>0.45072115384615385</v>
      </c>
      <c r="Y151">
        <f t="shared" si="64"/>
        <v>2.2186666666666666</v>
      </c>
      <c r="Z151">
        <f t="shared" si="65"/>
        <v>0.55466666666666664</v>
      </c>
      <c r="AA151">
        <f t="shared" si="66"/>
        <v>-0.79690641485079772</v>
      </c>
      <c r="AB151">
        <f t="shared" si="67"/>
        <v>0.11268028846153846</v>
      </c>
      <c r="AC151">
        <f t="shared" si="68"/>
        <v>-2.1832007759706884</v>
      </c>
      <c r="AD151">
        <f t="shared" si="69"/>
        <v>0.79690641485079772</v>
      </c>
    </row>
    <row r="152" spans="1:30" ht="12" customHeight="1" x14ac:dyDescent="0.45">
      <c r="A152" s="16" t="s">
        <v>176</v>
      </c>
      <c r="B152" s="17">
        <v>1.8</v>
      </c>
      <c r="C152" s="51">
        <f t="shared" si="56"/>
        <v>0.83470111177841344</v>
      </c>
      <c r="D152" s="16" t="s">
        <v>13</v>
      </c>
      <c r="E152" s="16" t="s">
        <v>92</v>
      </c>
      <c r="F152" s="18">
        <v>25</v>
      </c>
      <c r="G152" s="19">
        <v>85</v>
      </c>
      <c r="H152" s="19">
        <v>166.4</v>
      </c>
      <c r="I152" s="9">
        <f t="shared" si="57"/>
        <v>0.51081730769230771</v>
      </c>
      <c r="J152" s="17">
        <v>0.25</v>
      </c>
      <c r="K152" s="42" t="s">
        <v>92</v>
      </c>
      <c r="L152" s="43"/>
      <c r="M152" s="44"/>
      <c r="O152" s="28">
        <f t="shared" si="58"/>
        <v>0.58778666490211906</v>
      </c>
      <c r="P152" s="28"/>
      <c r="Q152" s="28"/>
      <c r="R152" s="28"/>
      <c r="S152" s="28"/>
      <c r="T152" s="28">
        <f t="shared" si="59"/>
        <v>-0.37867945327470293</v>
      </c>
      <c r="U152" s="28">
        <f t="shared" si="60"/>
        <v>0.16529888822158653</v>
      </c>
      <c r="V152" s="28">
        <f t="shared" si="61"/>
        <v>0.83470111177841344</v>
      </c>
      <c r="W152">
        <f t="shared" si="62"/>
        <v>-1.3862943611198906</v>
      </c>
      <c r="X152">
        <f t="shared" si="63"/>
        <v>0.51081730769230771</v>
      </c>
      <c r="Y152">
        <f t="shared" si="64"/>
        <v>1.9576470588235295</v>
      </c>
      <c r="Z152">
        <f t="shared" si="65"/>
        <v>0.48941176470588238</v>
      </c>
      <c r="AA152">
        <f t="shared" si="66"/>
        <v>-0.67174327189679173</v>
      </c>
      <c r="AB152">
        <f t="shared" si="67"/>
        <v>0.12770432692307693</v>
      </c>
      <c r="AC152">
        <f t="shared" si="68"/>
        <v>-2.0580376330166823</v>
      </c>
      <c r="AD152">
        <f t="shared" si="69"/>
        <v>0.67174327189679184</v>
      </c>
    </row>
    <row r="153" spans="1:30" ht="12" customHeight="1" x14ac:dyDescent="0.45">
      <c r="A153" s="16" t="s">
        <v>176</v>
      </c>
      <c r="B153" s="17">
        <v>2.1</v>
      </c>
      <c r="C153" s="51">
        <f t="shared" si="56"/>
        <v>0.87754357174701814</v>
      </c>
      <c r="D153" s="16" t="s">
        <v>13</v>
      </c>
      <c r="E153" s="16" t="s">
        <v>92</v>
      </c>
      <c r="F153" s="18">
        <v>25</v>
      </c>
      <c r="G153" s="19">
        <v>95</v>
      </c>
      <c r="H153" s="19">
        <v>166.4</v>
      </c>
      <c r="I153" s="9">
        <f t="shared" si="57"/>
        <v>0.57091346153846156</v>
      </c>
      <c r="J153" s="17">
        <v>0.25</v>
      </c>
      <c r="K153" s="42" t="s">
        <v>92</v>
      </c>
      <c r="L153" s="43"/>
      <c r="M153" s="44"/>
      <c r="O153" s="28">
        <f t="shared" si="58"/>
        <v>0.74193734472937733</v>
      </c>
      <c r="P153" s="28"/>
      <c r="Q153" s="28"/>
      <c r="R153" s="28"/>
      <c r="S153" s="28"/>
      <c r="T153" s="28">
        <f t="shared" si="59"/>
        <v>-0.54551790594003968</v>
      </c>
      <c r="U153" s="28">
        <f t="shared" si="60"/>
        <v>0.12245642825298191</v>
      </c>
      <c r="V153" s="28">
        <f t="shared" si="61"/>
        <v>0.87754357174701814</v>
      </c>
      <c r="W153">
        <f t="shared" si="62"/>
        <v>-1.3862943611198906</v>
      </c>
      <c r="X153">
        <f t="shared" si="63"/>
        <v>0.57091346153846156</v>
      </c>
      <c r="Y153">
        <f t="shared" si="64"/>
        <v>1.7515789473684211</v>
      </c>
      <c r="Z153">
        <f t="shared" si="65"/>
        <v>0.43789473684210528</v>
      </c>
      <c r="AA153">
        <f t="shared" si="66"/>
        <v>-0.5605176367865673</v>
      </c>
      <c r="AB153">
        <f t="shared" si="67"/>
        <v>0.14272836538461539</v>
      </c>
      <c r="AC153">
        <f t="shared" si="68"/>
        <v>-1.946811997906458</v>
      </c>
      <c r="AD153">
        <f t="shared" si="69"/>
        <v>0.56051763678656741</v>
      </c>
    </row>
    <row r="154" spans="1:30" ht="12" customHeight="1" x14ac:dyDescent="0.45">
      <c r="A154" s="16" t="s">
        <v>176</v>
      </c>
      <c r="B154" s="17">
        <v>5.22</v>
      </c>
      <c r="C154" s="51">
        <f t="shared" si="56"/>
        <v>0.99459267087355907</v>
      </c>
      <c r="D154" s="16" t="s">
        <v>13</v>
      </c>
      <c r="E154" s="26" t="s">
        <v>177</v>
      </c>
      <c r="F154" s="18">
        <v>25</v>
      </c>
      <c r="G154" s="19">
        <v>32.5</v>
      </c>
      <c r="H154" s="19">
        <v>181.7</v>
      </c>
      <c r="I154" s="9">
        <f t="shared" si="57"/>
        <v>0.17886626307099615</v>
      </c>
      <c r="J154" s="17">
        <v>0.25</v>
      </c>
      <c r="K154" s="42" t="s">
        <v>92</v>
      </c>
      <c r="L154" s="43"/>
      <c r="M154" s="44"/>
      <c r="O154" s="28">
        <f t="shared" si="58"/>
        <v>1.6524974018945473</v>
      </c>
      <c r="P154" s="28"/>
      <c r="Q154" s="28"/>
      <c r="R154" s="28"/>
      <c r="S154" s="28"/>
      <c r="T154" s="28">
        <f t="shared" si="59"/>
        <v>1.1953809679797598</v>
      </c>
      <c r="U154" s="28">
        <f t="shared" si="60"/>
        <v>5.4073291264409599E-3</v>
      </c>
      <c r="V154" s="28">
        <f t="shared" si="61"/>
        <v>0.99459267087355907</v>
      </c>
      <c r="W154">
        <f t="shared" si="62"/>
        <v>-1.3862943611198906</v>
      </c>
      <c r="X154">
        <f t="shared" si="63"/>
        <v>0.17886626307099615</v>
      </c>
      <c r="Y154">
        <f t="shared" si="64"/>
        <v>5.5907692307692303</v>
      </c>
      <c r="Z154">
        <f t="shared" si="65"/>
        <v>1.3976923076923076</v>
      </c>
      <c r="AA154">
        <f t="shared" si="66"/>
        <v>-1.7211168860664336</v>
      </c>
      <c r="AB154">
        <f t="shared" si="67"/>
        <v>4.4716565767749038E-2</v>
      </c>
      <c r="AC154">
        <f t="shared" si="68"/>
        <v>-3.1074112471863242</v>
      </c>
      <c r="AD154">
        <f t="shared" si="69"/>
        <v>1.7211168860664336</v>
      </c>
    </row>
    <row r="155" spans="1:30" ht="12" customHeight="1" x14ac:dyDescent="0.45">
      <c r="A155" s="16" t="s">
        <v>176</v>
      </c>
      <c r="B155" s="17">
        <v>0.8</v>
      </c>
      <c r="C155" s="51">
        <f t="shared" si="56"/>
        <v>0.55067103588277844</v>
      </c>
      <c r="D155" s="16" t="s">
        <v>13</v>
      </c>
      <c r="E155" s="26" t="s">
        <v>177</v>
      </c>
      <c r="F155" s="18">
        <v>25</v>
      </c>
      <c r="G155" s="19">
        <v>50.5</v>
      </c>
      <c r="H155" s="19">
        <v>181.7</v>
      </c>
      <c r="I155" s="9">
        <f t="shared" si="57"/>
        <v>0.27793065492570174</v>
      </c>
      <c r="J155" s="17">
        <v>0.25</v>
      </c>
      <c r="K155" s="42" t="s">
        <v>92</v>
      </c>
      <c r="L155" s="43"/>
      <c r="M155" s="44"/>
      <c r="O155" s="28">
        <f t="shared" si="58"/>
        <v>-0.22314355131420971</v>
      </c>
      <c r="P155" s="28"/>
      <c r="Q155" s="28"/>
      <c r="R155" s="28"/>
      <c r="S155" s="28"/>
      <c r="T155" s="28">
        <f t="shared" si="59"/>
        <v>0.53428109756132636</v>
      </c>
      <c r="U155" s="28">
        <f t="shared" si="60"/>
        <v>0.44932896411722156</v>
      </c>
      <c r="V155" s="28">
        <f t="shared" si="61"/>
        <v>0.55067103588277844</v>
      </c>
      <c r="W155">
        <f t="shared" si="62"/>
        <v>-1.3862943611198906</v>
      </c>
      <c r="X155">
        <f t="shared" si="63"/>
        <v>0.27793065492570174</v>
      </c>
      <c r="Y155">
        <f t="shared" si="64"/>
        <v>3.5980198019801977</v>
      </c>
      <c r="Z155">
        <f t="shared" si="65"/>
        <v>0.89950495049504942</v>
      </c>
      <c r="AA155">
        <f t="shared" si="66"/>
        <v>-1.2803836391208112</v>
      </c>
      <c r="AB155">
        <f t="shared" si="67"/>
        <v>6.9482663731425434E-2</v>
      </c>
      <c r="AC155">
        <f t="shared" si="68"/>
        <v>-2.6666780002407018</v>
      </c>
      <c r="AD155">
        <f t="shared" si="69"/>
        <v>1.2803836391208112</v>
      </c>
    </row>
    <row r="156" spans="1:30" ht="12" customHeight="1" x14ac:dyDescent="0.45">
      <c r="A156" s="16" t="s">
        <v>176</v>
      </c>
      <c r="B156" s="17">
        <v>1.31</v>
      </c>
      <c r="C156" s="51">
        <f t="shared" si="56"/>
        <v>0.73017994361531313</v>
      </c>
      <c r="D156" s="16" t="s">
        <v>13</v>
      </c>
      <c r="E156" s="26" t="s">
        <v>177</v>
      </c>
      <c r="F156" s="18">
        <v>25</v>
      </c>
      <c r="G156" s="19">
        <v>98</v>
      </c>
      <c r="H156" s="19">
        <v>181.7</v>
      </c>
      <c r="I156" s="9">
        <f t="shared" si="57"/>
        <v>0.53935057787561924</v>
      </c>
      <c r="J156" s="17">
        <v>0.25</v>
      </c>
      <c r="K156" s="42" t="s">
        <v>92</v>
      </c>
      <c r="L156" s="43"/>
      <c r="M156" s="44"/>
      <c r="O156" s="28">
        <f t="shared" si="58"/>
        <v>0.27002713721306021</v>
      </c>
      <c r="P156" s="28"/>
      <c r="Q156" s="28"/>
      <c r="R156" s="28"/>
      <c r="S156" s="28"/>
      <c r="T156" s="28">
        <f t="shared" si="59"/>
        <v>-0.46021011602256046</v>
      </c>
      <c r="U156" s="28">
        <f t="shared" si="60"/>
        <v>0.26982005638468681</v>
      </c>
      <c r="V156" s="28">
        <f t="shared" si="61"/>
        <v>0.73017994361531313</v>
      </c>
      <c r="W156">
        <f t="shared" si="62"/>
        <v>-1.3862943611198906</v>
      </c>
      <c r="X156">
        <f t="shared" si="63"/>
        <v>0.53935057787561924</v>
      </c>
      <c r="Y156">
        <f t="shared" si="64"/>
        <v>1.8540816326530611</v>
      </c>
      <c r="Z156">
        <f t="shared" si="65"/>
        <v>0.46352040816326529</v>
      </c>
      <c r="AA156">
        <f t="shared" si="66"/>
        <v>-0.61738949673155341</v>
      </c>
      <c r="AB156">
        <f t="shared" si="67"/>
        <v>0.13483764446890481</v>
      </c>
      <c r="AC156">
        <f t="shared" si="68"/>
        <v>-2.0036838578514442</v>
      </c>
      <c r="AD156">
        <f t="shared" si="69"/>
        <v>0.61738949673155352</v>
      </c>
    </row>
    <row r="157" spans="1:30" ht="12" customHeight="1" x14ac:dyDescent="0.45">
      <c r="A157" s="16" t="s">
        <v>178</v>
      </c>
      <c r="B157" s="17">
        <v>0.24</v>
      </c>
      <c r="C157" s="51">
        <f t="shared" si="56"/>
        <v>0.21337213893344653</v>
      </c>
      <c r="D157" s="16" t="s">
        <v>13</v>
      </c>
      <c r="E157" s="16" t="s">
        <v>179</v>
      </c>
      <c r="F157" s="18">
        <v>26</v>
      </c>
      <c r="G157" s="19">
        <v>95.1</v>
      </c>
      <c r="H157" s="19">
        <v>186.9</v>
      </c>
      <c r="I157" s="9">
        <f t="shared" si="57"/>
        <v>0.5088282504012841</v>
      </c>
      <c r="J157" s="17">
        <v>0.14000000000000001</v>
      </c>
      <c r="K157" s="42" t="s">
        <v>180</v>
      </c>
      <c r="L157" s="43"/>
      <c r="M157" s="44"/>
      <c r="O157" s="28">
        <f t="shared" si="58"/>
        <v>-1.4271163556401458</v>
      </c>
      <c r="P157" s="28"/>
      <c r="Q157" s="28"/>
      <c r="R157" s="28"/>
      <c r="S157" s="28"/>
      <c r="T157" s="28">
        <f t="shared" si="59"/>
        <v>-0.95264573900757399</v>
      </c>
      <c r="U157" s="28">
        <f t="shared" si="60"/>
        <v>0.78662786106655347</v>
      </c>
      <c r="V157" s="28">
        <f t="shared" si="61"/>
        <v>0.21337213893344653</v>
      </c>
      <c r="W157">
        <f t="shared" si="62"/>
        <v>-1.9661128563728327</v>
      </c>
      <c r="X157">
        <f t="shared" si="63"/>
        <v>0.5088282504012841</v>
      </c>
      <c r="Y157">
        <f t="shared" si="64"/>
        <v>1.965299684542587</v>
      </c>
      <c r="Z157">
        <f t="shared" si="65"/>
        <v>0.27514195583596218</v>
      </c>
      <c r="AA157">
        <f t="shared" si="66"/>
        <v>-0.67564474491017257</v>
      </c>
      <c r="AB157">
        <f t="shared" si="67"/>
        <v>7.1235955056179787E-2</v>
      </c>
      <c r="AC157">
        <f t="shared" si="68"/>
        <v>-2.6417576012830053</v>
      </c>
      <c r="AD157">
        <f t="shared" si="69"/>
        <v>0.67564474491017268</v>
      </c>
    </row>
    <row r="158" spans="1:30" ht="12" customHeight="1" x14ac:dyDescent="0.45">
      <c r="A158" s="16" t="s">
        <v>181</v>
      </c>
      <c r="B158" s="17">
        <v>4.2</v>
      </c>
      <c r="C158" s="51">
        <f t="shared" si="56"/>
        <v>0.9850044231795223</v>
      </c>
      <c r="D158" s="16" t="s">
        <v>13</v>
      </c>
      <c r="E158" s="16" t="s">
        <v>92</v>
      </c>
      <c r="F158" s="18">
        <v>25</v>
      </c>
      <c r="G158" s="19">
        <v>30</v>
      </c>
      <c r="H158" s="19">
        <v>181.7</v>
      </c>
      <c r="I158" s="9">
        <f t="shared" si="57"/>
        <v>0.1651073197578426</v>
      </c>
      <c r="J158" s="17">
        <v>0.25</v>
      </c>
      <c r="K158" s="42" t="s">
        <v>92</v>
      </c>
      <c r="L158" s="43"/>
      <c r="M158" s="44"/>
      <c r="O158" s="28">
        <f t="shared" si="58"/>
        <v>1.4350845252893227</v>
      </c>
      <c r="P158" s="28"/>
      <c r="Q158" s="28"/>
      <c r="R158" s="28"/>
      <c r="S158" s="28"/>
      <c r="T158" s="28">
        <f t="shared" si="59"/>
        <v>1.3154450294900644</v>
      </c>
      <c r="U158" s="28">
        <f t="shared" si="60"/>
        <v>1.4995576820477703E-2</v>
      </c>
      <c r="V158" s="28">
        <f t="shared" si="61"/>
        <v>0.9850044231795223</v>
      </c>
      <c r="W158">
        <f t="shared" si="62"/>
        <v>-1.3862943611198906</v>
      </c>
      <c r="X158">
        <f t="shared" si="63"/>
        <v>0.1651073197578426</v>
      </c>
      <c r="Y158">
        <f t="shared" si="64"/>
        <v>6.0566666666666666</v>
      </c>
      <c r="Z158">
        <f t="shared" si="65"/>
        <v>1.5141666666666667</v>
      </c>
      <c r="AA158">
        <f t="shared" si="66"/>
        <v>-1.80115959373997</v>
      </c>
      <c r="AB158">
        <f t="shared" si="67"/>
        <v>4.1276829939460649E-2</v>
      </c>
      <c r="AC158">
        <f t="shared" si="68"/>
        <v>-3.1874539548598606</v>
      </c>
      <c r="AD158">
        <f t="shared" si="69"/>
        <v>1.80115959373997</v>
      </c>
    </row>
    <row r="159" spans="1:30" ht="12" customHeight="1" x14ac:dyDescent="0.45">
      <c r="A159" s="16" t="s">
        <v>181</v>
      </c>
      <c r="B159" s="17">
        <v>0.5</v>
      </c>
      <c r="C159" s="51">
        <f t="shared" si="56"/>
        <v>0.39346934028736658</v>
      </c>
      <c r="D159" s="16" t="s">
        <v>13</v>
      </c>
      <c r="E159" s="16" t="s">
        <v>92</v>
      </c>
      <c r="F159" s="18">
        <v>25</v>
      </c>
      <c r="G159" s="19">
        <v>50</v>
      </c>
      <c r="H159" s="19">
        <v>181.7</v>
      </c>
      <c r="I159" s="9">
        <f t="shared" si="57"/>
        <v>0.27517886626307103</v>
      </c>
      <c r="J159" s="17">
        <v>0.25</v>
      </c>
      <c r="K159" s="42" t="s">
        <v>92</v>
      </c>
      <c r="L159" s="43"/>
      <c r="M159" s="44"/>
      <c r="O159" s="28">
        <f t="shared" si="58"/>
        <v>-0.69314718055994529</v>
      </c>
      <c r="P159" s="28"/>
      <c r="Q159" s="28"/>
      <c r="R159" s="28"/>
      <c r="S159" s="28"/>
      <c r="T159" s="28">
        <f t="shared" si="59"/>
        <v>0.54920659384107851</v>
      </c>
      <c r="U159" s="28">
        <f t="shared" si="60"/>
        <v>0.60653065971263342</v>
      </c>
      <c r="V159" s="28">
        <f t="shared" si="61"/>
        <v>0.39346934028736658</v>
      </c>
      <c r="W159">
        <f t="shared" si="62"/>
        <v>-1.3862943611198906</v>
      </c>
      <c r="X159">
        <f t="shared" si="63"/>
        <v>0.27517886626307103</v>
      </c>
      <c r="Y159">
        <f t="shared" si="64"/>
        <v>3.6339999999999999</v>
      </c>
      <c r="Z159">
        <f t="shared" si="65"/>
        <v>0.90849999999999997</v>
      </c>
      <c r="AA159">
        <f t="shared" si="66"/>
        <v>-1.2903339699739793</v>
      </c>
      <c r="AB159">
        <f t="shared" si="67"/>
        <v>6.8794716565767758E-2</v>
      </c>
      <c r="AC159">
        <f t="shared" si="68"/>
        <v>-2.6766283310938701</v>
      </c>
      <c r="AD159">
        <f t="shared" si="69"/>
        <v>1.2903339699739793</v>
      </c>
    </row>
    <row r="160" spans="1:30" ht="12" customHeight="1" x14ac:dyDescent="0.45">
      <c r="A160" s="16" t="s">
        <v>181</v>
      </c>
      <c r="B160" s="17">
        <v>0.8</v>
      </c>
      <c r="C160" s="51">
        <f t="shared" si="56"/>
        <v>0.55067103588277844</v>
      </c>
      <c r="D160" s="16" t="s">
        <v>13</v>
      </c>
      <c r="E160" s="16" t="s">
        <v>92</v>
      </c>
      <c r="F160" s="18">
        <v>25</v>
      </c>
      <c r="G160" s="19">
        <v>70</v>
      </c>
      <c r="H160" s="19">
        <v>181.7</v>
      </c>
      <c r="I160" s="9">
        <f t="shared" si="57"/>
        <v>0.38525041276829941</v>
      </c>
      <c r="J160" s="17">
        <v>0.25</v>
      </c>
      <c r="K160" s="42" t="s">
        <v>92</v>
      </c>
      <c r="L160" s="43"/>
      <c r="M160" s="44"/>
      <c r="O160" s="28">
        <f t="shared" si="58"/>
        <v>-0.22314355131420971</v>
      </c>
      <c r="P160" s="28"/>
      <c r="Q160" s="28"/>
      <c r="R160" s="28"/>
      <c r="S160" s="28"/>
      <c r="T160" s="28">
        <f t="shared" si="59"/>
        <v>4.4498238909259032E-2</v>
      </c>
      <c r="U160" s="28">
        <f t="shared" si="60"/>
        <v>0.44932896411722156</v>
      </c>
      <c r="V160" s="28">
        <f t="shared" si="61"/>
        <v>0.55067103588277844</v>
      </c>
      <c r="W160">
        <f t="shared" si="62"/>
        <v>-1.3862943611198906</v>
      </c>
      <c r="X160">
        <f t="shared" si="63"/>
        <v>0.38525041276829941</v>
      </c>
      <c r="Y160">
        <f t="shared" si="64"/>
        <v>2.5957142857142856</v>
      </c>
      <c r="Z160">
        <f t="shared" si="65"/>
        <v>0.64892857142857141</v>
      </c>
      <c r="AA160">
        <f t="shared" si="66"/>
        <v>-0.95386173335276647</v>
      </c>
      <c r="AB160">
        <f t="shared" si="67"/>
        <v>9.6312603192074853E-2</v>
      </c>
      <c r="AC160">
        <f t="shared" si="68"/>
        <v>-2.3401560944726572</v>
      </c>
      <c r="AD160">
        <f t="shared" si="69"/>
        <v>0.95386173335276647</v>
      </c>
    </row>
    <row r="161" spans="1:30" ht="12" customHeight="1" x14ac:dyDescent="0.45">
      <c r="A161" s="16" t="s">
        <v>181</v>
      </c>
      <c r="B161" s="17">
        <v>0.1</v>
      </c>
      <c r="C161" s="51">
        <f t="shared" si="56"/>
        <v>9.5162581964040482E-2</v>
      </c>
      <c r="D161" s="16" t="s">
        <v>13</v>
      </c>
      <c r="E161" s="16" t="s">
        <v>92</v>
      </c>
      <c r="F161" s="18">
        <v>25</v>
      </c>
      <c r="G161" s="19">
        <v>90</v>
      </c>
      <c r="H161" s="19">
        <v>181.7</v>
      </c>
      <c r="I161" s="9">
        <f t="shared" si="57"/>
        <v>0.49532195927352785</v>
      </c>
      <c r="J161" s="17">
        <v>0.25</v>
      </c>
      <c r="K161" s="42" t="s">
        <v>92</v>
      </c>
      <c r="L161" s="43"/>
      <c r="M161" s="44"/>
      <c r="O161" s="28">
        <f t="shared" si="58"/>
        <v>-2.3025850929940455</v>
      </c>
      <c r="P161" s="28"/>
      <c r="Q161" s="28"/>
      <c r="R161" s="28"/>
      <c r="S161" s="28"/>
      <c r="T161" s="28">
        <f t="shared" si="59"/>
        <v>-0.33247340351210003</v>
      </c>
      <c r="U161" s="28">
        <f t="shared" si="60"/>
        <v>0.90483741803595952</v>
      </c>
      <c r="V161" s="28">
        <f t="shared" si="61"/>
        <v>9.5162581964040482E-2</v>
      </c>
      <c r="W161">
        <f t="shared" si="62"/>
        <v>-1.3862943611198906</v>
      </c>
      <c r="X161">
        <f t="shared" si="63"/>
        <v>0.49532195927352785</v>
      </c>
      <c r="Y161">
        <f t="shared" si="64"/>
        <v>2.0188888888888887</v>
      </c>
      <c r="Z161">
        <f t="shared" si="65"/>
        <v>0.50472222222222218</v>
      </c>
      <c r="AA161">
        <f t="shared" si="66"/>
        <v>-0.70254730507186036</v>
      </c>
      <c r="AB161">
        <f t="shared" si="67"/>
        <v>0.12383048981838196</v>
      </c>
      <c r="AC161">
        <f t="shared" si="68"/>
        <v>-2.088841666191751</v>
      </c>
      <c r="AD161">
        <f t="shared" si="69"/>
        <v>0.70254730507186036</v>
      </c>
    </row>
    <row r="162" spans="1:30" ht="12" customHeight="1" x14ac:dyDescent="0.45">
      <c r="A162" s="16" t="s">
        <v>181</v>
      </c>
      <c r="B162" s="17">
        <v>0.9</v>
      </c>
      <c r="C162" s="51">
        <f t="shared" si="56"/>
        <v>0.59343034025940089</v>
      </c>
      <c r="D162" s="16" t="s">
        <v>13</v>
      </c>
      <c r="E162" s="16" t="s">
        <v>92</v>
      </c>
      <c r="F162" s="18">
        <v>25</v>
      </c>
      <c r="G162" s="19">
        <v>110</v>
      </c>
      <c r="H162" s="19">
        <v>181.7</v>
      </c>
      <c r="I162" s="9">
        <f t="shared" si="57"/>
        <v>0.60539350577875628</v>
      </c>
      <c r="J162" s="17">
        <v>0.25</v>
      </c>
      <c r="K162" s="42" t="s">
        <v>92</v>
      </c>
      <c r="L162" s="43"/>
      <c r="M162" s="44"/>
      <c r="O162" s="28">
        <f t="shared" si="58"/>
        <v>-0.10536051565782628</v>
      </c>
      <c r="P162" s="28"/>
      <c r="Q162" s="28"/>
      <c r="R162" s="28"/>
      <c r="S162" s="28"/>
      <c r="T162" s="28">
        <f t="shared" si="59"/>
        <v>-0.63347944670532697</v>
      </c>
      <c r="U162" s="28">
        <f t="shared" si="60"/>
        <v>0.40656965974059911</v>
      </c>
      <c r="V162" s="28">
        <f t="shared" si="61"/>
        <v>0.59343034025940089</v>
      </c>
      <c r="W162">
        <f t="shared" si="62"/>
        <v>-1.3862943611198906</v>
      </c>
      <c r="X162">
        <f t="shared" si="63"/>
        <v>0.60539350577875628</v>
      </c>
      <c r="Y162">
        <f t="shared" si="64"/>
        <v>1.6518181818181816</v>
      </c>
      <c r="Z162">
        <f t="shared" si="65"/>
        <v>0.41295454545454541</v>
      </c>
      <c r="AA162">
        <f t="shared" si="66"/>
        <v>-0.50187660960970915</v>
      </c>
      <c r="AB162">
        <f t="shared" si="67"/>
        <v>0.15134837644468907</v>
      </c>
      <c r="AC162">
        <f t="shared" si="68"/>
        <v>-1.8881709707295997</v>
      </c>
      <c r="AD162">
        <f t="shared" si="69"/>
        <v>0.50187660960970915</v>
      </c>
    </row>
    <row r="163" spans="1:30" ht="12" customHeight="1" x14ac:dyDescent="0.45">
      <c r="A163" s="16" t="s">
        <v>181</v>
      </c>
      <c r="B163" s="17">
        <v>2.12</v>
      </c>
      <c r="C163" s="51">
        <f t="shared" si="56"/>
        <v>0.87996837148854323</v>
      </c>
      <c r="D163" s="16" t="s">
        <v>13</v>
      </c>
      <c r="E163" s="26" t="s">
        <v>177</v>
      </c>
      <c r="F163" s="18">
        <v>25</v>
      </c>
      <c r="G163" s="19">
        <v>42</v>
      </c>
      <c r="H163" s="19">
        <v>181.7</v>
      </c>
      <c r="I163" s="9">
        <f t="shared" si="57"/>
        <v>0.23115024766097966</v>
      </c>
      <c r="J163" s="17">
        <v>0.25</v>
      </c>
      <c r="K163" s="42" t="s">
        <v>92</v>
      </c>
      <c r="L163" s="43"/>
      <c r="M163" s="44"/>
      <c r="O163" s="28">
        <f t="shared" si="58"/>
        <v>0.75141608868392118</v>
      </c>
      <c r="P163" s="28"/>
      <c r="Q163" s="28"/>
      <c r="R163" s="28"/>
      <c r="S163" s="28"/>
      <c r="T163" s="28">
        <f t="shared" si="59"/>
        <v>0.81073667455824494</v>
      </c>
      <c r="U163" s="28">
        <f t="shared" si="60"/>
        <v>0.12003162851145673</v>
      </c>
      <c r="V163" s="28">
        <f t="shared" si="61"/>
        <v>0.87996837148854323</v>
      </c>
      <c r="W163">
        <f t="shared" si="62"/>
        <v>-1.3862943611198906</v>
      </c>
      <c r="X163">
        <f t="shared" si="63"/>
        <v>0.23115024766097966</v>
      </c>
      <c r="Y163">
        <f t="shared" si="64"/>
        <v>4.3261904761904759</v>
      </c>
      <c r="Z163">
        <f t="shared" si="65"/>
        <v>1.081547619047619</v>
      </c>
      <c r="AA163">
        <f t="shared" si="66"/>
        <v>-1.4646873571187571</v>
      </c>
      <c r="AB163">
        <f t="shared" si="67"/>
        <v>5.7787561915244916E-2</v>
      </c>
      <c r="AC163">
        <f t="shared" si="68"/>
        <v>-2.8509817182386477</v>
      </c>
      <c r="AD163">
        <f t="shared" si="69"/>
        <v>1.4646873571187571</v>
      </c>
    </row>
    <row r="164" spans="1:30" ht="12" customHeight="1" x14ac:dyDescent="0.45">
      <c r="A164" s="16" t="s">
        <v>181</v>
      </c>
      <c r="B164" s="17">
        <v>1.35</v>
      </c>
      <c r="C164" s="51">
        <f t="shared" si="56"/>
        <v>0.74075973935410855</v>
      </c>
      <c r="D164" s="16" t="s">
        <v>13</v>
      </c>
      <c r="E164" s="26" t="s">
        <v>177</v>
      </c>
      <c r="F164" s="18">
        <v>25</v>
      </c>
      <c r="G164" s="19">
        <v>63</v>
      </c>
      <c r="H164" s="19">
        <v>181.7</v>
      </c>
      <c r="I164" s="9">
        <f t="shared" si="57"/>
        <v>0.34672537149146948</v>
      </c>
      <c r="J164" s="17">
        <v>0.25</v>
      </c>
      <c r="K164" s="42" t="s">
        <v>92</v>
      </c>
      <c r="L164" s="43"/>
      <c r="M164" s="44"/>
      <c r="O164" s="28">
        <f t="shared" si="58"/>
        <v>0.30010459245033816</v>
      </c>
      <c r="P164" s="28"/>
      <c r="Q164" s="28"/>
      <c r="R164" s="28"/>
      <c r="S164" s="28"/>
      <c r="T164" s="28">
        <f t="shared" si="59"/>
        <v>0.2025390123959985</v>
      </c>
      <c r="U164" s="28">
        <f t="shared" si="60"/>
        <v>0.25924026064589151</v>
      </c>
      <c r="V164" s="28">
        <f t="shared" si="61"/>
        <v>0.74075973935410855</v>
      </c>
      <c r="W164">
        <f t="shared" si="62"/>
        <v>-1.3862943611198906</v>
      </c>
      <c r="X164">
        <f t="shared" si="63"/>
        <v>0.34672537149146948</v>
      </c>
      <c r="Y164">
        <f t="shared" si="64"/>
        <v>2.8841269841269841</v>
      </c>
      <c r="Z164">
        <f t="shared" si="65"/>
        <v>0.72103174603174602</v>
      </c>
      <c r="AA164">
        <f t="shared" si="66"/>
        <v>-1.0592222490105927</v>
      </c>
      <c r="AB164">
        <f t="shared" si="67"/>
        <v>8.668134287286737E-2</v>
      </c>
      <c r="AC164">
        <f t="shared" si="68"/>
        <v>-2.4455166101304835</v>
      </c>
      <c r="AD164">
        <f t="shared" si="69"/>
        <v>1.0592222490105927</v>
      </c>
    </row>
    <row r="165" spans="1:30" ht="12" customHeight="1" x14ac:dyDescent="0.45">
      <c r="A165" s="16" t="s">
        <v>181</v>
      </c>
      <c r="B165" s="17">
        <v>0.66</v>
      </c>
      <c r="C165" s="51">
        <f t="shared" ref="C165:C196" si="70">1-EXP(-B165)</f>
        <v>0.48314866550830082</v>
      </c>
      <c r="D165" s="16" t="s">
        <v>13</v>
      </c>
      <c r="E165" s="26" t="s">
        <v>177</v>
      </c>
      <c r="F165" s="18">
        <v>25</v>
      </c>
      <c r="G165" s="19">
        <v>102</v>
      </c>
      <c r="H165" s="19">
        <v>181.7</v>
      </c>
      <c r="I165" s="9">
        <f t="shared" ref="I165:I196" si="71">G165/H165</f>
        <v>0.56136488717666488</v>
      </c>
      <c r="J165" s="17">
        <v>0.25</v>
      </c>
      <c r="K165" s="42" t="s">
        <v>92</v>
      </c>
      <c r="L165" s="43"/>
      <c r="M165" s="44"/>
      <c r="O165" s="28">
        <f t="shared" ref="O165:O172" si="72">LN(B165)</f>
        <v>-0.41551544396166579</v>
      </c>
      <c r="P165" s="28"/>
      <c r="Q165" s="28"/>
      <c r="R165" s="28"/>
      <c r="S165" s="28"/>
      <c r="T165" s="28">
        <f t="shared" ref="T165:T172" si="73">LN(J165*(G165/H165)^-1.5)</f>
        <v>-0.52021811794310902</v>
      </c>
      <c r="U165" s="28">
        <f t="shared" ref="U165:U172" si="74">EXP(-B165)</f>
        <v>0.51685133449169918</v>
      </c>
      <c r="V165" s="28">
        <f t="shared" ref="V165:V196" si="75">1-U165</f>
        <v>0.48314866550830082</v>
      </c>
      <c r="W165">
        <f t="shared" ref="W165:W172" si="76">LN(J165)</f>
        <v>-1.3862943611198906</v>
      </c>
      <c r="X165">
        <f t="shared" ref="X165:X172" si="77">G165/H165</f>
        <v>0.56136488717666488</v>
      </c>
      <c r="Y165">
        <f t="shared" ref="Y165:Y172" si="78">H165/G165</f>
        <v>1.7813725490196077</v>
      </c>
      <c r="Z165">
        <f t="shared" ref="Z165:Z196" si="79">Y165*J165</f>
        <v>0.44534313725490193</v>
      </c>
      <c r="AA165">
        <f t="shared" ref="AA165:AA172" si="80">LN(X165)</f>
        <v>-0.57738416211785437</v>
      </c>
      <c r="AB165">
        <f t="shared" ref="AB165:AB172" si="81">X165*J165</f>
        <v>0.14034122179416622</v>
      </c>
      <c r="AC165">
        <f t="shared" ref="AC165:AC196" si="82">LN(AB165)</f>
        <v>-1.9636785232377449</v>
      </c>
      <c r="AD165">
        <f t="shared" ref="AD165:AD172" si="83">LN(H165/G165)</f>
        <v>0.57738416211785437</v>
      </c>
    </row>
    <row r="166" spans="1:30" ht="12" customHeight="1" x14ac:dyDescent="0.45">
      <c r="A166" s="16" t="s">
        <v>182</v>
      </c>
      <c r="B166" s="17">
        <v>0.18</v>
      </c>
      <c r="C166" s="51">
        <f t="shared" si="70"/>
        <v>0.164729788588728</v>
      </c>
      <c r="D166" s="16" t="s">
        <v>13</v>
      </c>
      <c r="E166" s="16" t="s">
        <v>183</v>
      </c>
      <c r="F166" s="18">
        <v>12</v>
      </c>
      <c r="G166" s="19">
        <v>50.4</v>
      </c>
      <c r="H166" s="19">
        <v>51.1</v>
      </c>
      <c r="I166" s="9">
        <f t="shared" si="71"/>
        <v>0.98630136986301364</v>
      </c>
      <c r="J166" s="17">
        <v>0.25</v>
      </c>
      <c r="K166" s="42" t="s">
        <v>183</v>
      </c>
      <c r="L166" s="43"/>
      <c r="M166" s="44"/>
      <c r="O166" s="28">
        <f t="shared" si="72"/>
        <v>-1.7147984280919266</v>
      </c>
      <c r="P166" s="28"/>
      <c r="Q166" s="28"/>
      <c r="R166" s="28"/>
      <c r="S166" s="28"/>
      <c r="T166" s="28">
        <f t="shared" si="73"/>
        <v>-1.3656043779213869</v>
      </c>
      <c r="U166" s="28">
        <f t="shared" si="74"/>
        <v>0.835270211411272</v>
      </c>
      <c r="V166" s="28">
        <f t="shared" si="75"/>
        <v>0.164729788588728</v>
      </c>
      <c r="W166">
        <f t="shared" si="76"/>
        <v>-1.3862943611198906</v>
      </c>
      <c r="X166">
        <f t="shared" si="77"/>
        <v>0.98630136986301364</v>
      </c>
      <c r="Y166">
        <f t="shared" si="78"/>
        <v>1.0138888888888888</v>
      </c>
      <c r="Z166">
        <f t="shared" si="79"/>
        <v>0.25347222222222221</v>
      </c>
      <c r="AA166">
        <f t="shared" si="80"/>
        <v>-1.3793322132335873E-2</v>
      </c>
      <c r="AB166">
        <f t="shared" si="81"/>
        <v>0.24657534246575341</v>
      </c>
      <c r="AC166">
        <f t="shared" si="82"/>
        <v>-1.4000876832522264</v>
      </c>
      <c r="AD166">
        <f t="shared" si="83"/>
        <v>1.3793322132335769E-2</v>
      </c>
    </row>
    <row r="167" spans="1:30" ht="12" customHeight="1" x14ac:dyDescent="0.45">
      <c r="A167" s="16" t="s">
        <v>184</v>
      </c>
      <c r="B167" s="17">
        <v>0.18</v>
      </c>
      <c r="C167" s="51">
        <f t="shared" si="70"/>
        <v>0.164729788588728</v>
      </c>
      <c r="D167" s="16" t="s">
        <v>13</v>
      </c>
      <c r="E167" s="16" t="s">
        <v>183</v>
      </c>
      <c r="F167" s="18">
        <v>12</v>
      </c>
      <c r="G167" s="19">
        <v>35.799999999999997</v>
      </c>
      <c r="H167" s="19">
        <v>38.5</v>
      </c>
      <c r="I167" s="9">
        <f t="shared" si="71"/>
        <v>0.92987012987012985</v>
      </c>
      <c r="J167" s="17">
        <v>0.23</v>
      </c>
      <c r="K167" s="42" t="s">
        <v>183</v>
      </c>
      <c r="L167" s="43"/>
      <c r="M167" s="44"/>
      <c r="O167" s="28">
        <f t="shared" si="72"/>
        <v>-1.7147984280919266</v>
      </c>
      <c r="P167" s="28"/>
      <c r="Q167" s="28"/>
      <c r="R167" s="28"/>
      <c r="S167" s="28"/>
      <c r="T167" s="28">
        <f t="shared" si="73"/>
        <v>-1.3606104482283159</v>
      </c>
      <c r="U167" s="28">
        <f t="shared" si="74"/>
        <v>0.835270211411272</v>
      </c>
      <c r="V167" s="28">
        <f t="shared" si="75"/>
        <v>0.164729788588728</v>
      </c>
      <c r="W167">
        <f t="shared" si="76"/>
        <v>-1.4696759700589417</v>
      </c>
      <c r="X167">
        <f t="shared" si="77"/>
        <v>0.92987012987012985</v>
      </c>
      <c r="Y167">
        <f t="shared" si="78"/>
        <v>1.0754189944134078</v>
      </c>
      <c r="Z167">
        <f t="shared" si="79"/>
        <v>0.24734636871508381</v>
      </c>
      <c r="AA167">
        <f t="shared" si="80"/>
        <v>-7.2710347887083943E-2</v>
      </c>
      <c r="AB167">
        <f t="shared" si="81"/>
        <v>0.21387012987012988</v>
      </c>
      <c r="AC167">
        <f t="shared" si="82"/>
        <v>-1.5423863179460255</v>
      </c>
      <c r="AD167">
        <f t="shared" si="83"/>
        <v>7.2710347887083915E-2</v>
      </c>
    </row>
    <row r="168" spans="1:30" ht="12" customHeight="1" x14ac:dyDescent="0.45">
      <c r="A168" s="16" t="s">
        <v>185</v>
      </c>
      <c r="B168" s="17">
        <v>1.6</v>
      </c>
      <c r="C168" s="51">
        <f t="shared" si="70"/>
        <v>0.79810348200534464</v>
      </c>
      <c r="D168" s="16" t="s">
        <v>13</v>
      </c>
      <c r="E168" s="16" t="s">
        <v>186</v>
      </c>
      <c r="F168" s="20">
        <v>9</v>
      </c>
      <c r="G168" s="19">
        <v>14</v>
      </c>
      <c r="H168" s="19">
        <v>19.3</v>
      </c>
      <c r="I168" s="9">
        <f t="shared" si="71"/>
        <v>0.72538860103626945</v>
      </c>
      <c r="J168" s="17">
        <v>0.59</v>
      </c>
      <c r="K168" s="42" t="s">
        <v>186</v>
      </c>
      <c r="L168" s="43"/>
      <c r="M168" s="44"/>
      <c r="O168" s="28">
        <f t="shared" si="72"/>
        <v>0.47000362924573563</v>
      </c>
      <c r="P168" s="28"/>
      <c r="Q168" s="28"/>
      <c r="R168" s="28"/>
      <c r="S168" s="28"/>
      <c r="T168" s="28">
        <f t="shared" si="73"/>
        <v>-4.6061092639000059E-2</v>
      </c>
      <c r="U168" s="28">
        <f t="shared" si="74"/>
        <v>0.20189651799465538</v>
      </c>
      <c r="V168" s="28">
        <f t="shared" si="75"/>
        <v>0.79810348200534464</v>
      </c>
      <c r="W168">
        <f t="shared" si="76"/>
        <v>-0.52763274208237199</v>
      </c>
      <c r="X168">
        <f t="shared" si="77"/>
        <v>0.72538860103626945</v>
      </c>
      <c r="Y168">
        <f t="shared" si="78"/>
        <v>1.3785714285714286</v>
      </c>
      <c r="Z168">
        <f t="shared" si="79"/>
        <v>0.81335714285714278</v>
      </c>
      <c r="AA168">
        <f t="shared" si="80"/>
        <v>-0.32104776629558124</v>
      </c>
      <c r="AB168">
        <f t="shared" si="81"/>
        <v>0.42797927461139895</v>
      </c>
      <c r="AC168">
        <f t="shared" si="82"/>
        <v>-0.84868050837795317</v>
      </c>
      <c r="AD168">
        <f t="shared" si="83"/>
        <v>0.32104776629558124</v>
      </c>
    </row>
    <row r="169" spans="1:30" ht="12" customHeight="1" x14ac:dyDescent="0.45">
      <c r="A169" s="16" t="s">
        <v>185</v>
      </c>
      <c r="B169" s="17">
        <v>1.6</v>
      </c>
      <c r="C169" s="51">
        <f t="shared" si="70"/>
        <v>0.79810348200534464</v>
      </c>
      <c r="D169" s="16" t="s">
        <v>13</v>
      </c>
      <c r="E169" s="16" t="s">
        <v>186</v>
      </c>
      <c r="F169" s="20">
        <v>9</v>
      </c>
      <c r="G169" s="19">
        <v>14</v>
      </c>
      <c r="H169" s="19">
        <v>19</v>
      </c>
      <c r="I169" s="9">
        <f t="shared" si="71"/>
        <v>0.73684210526315785</v>
      </c>
      <c r="J169" s="17">
        <v>0.44</v>
      </c>
      <c r="K169" s="42" t="s">
        <v>186</v>
      </c>
      <c r="L169" s="43"/>
      <c r="M169" s="44"/>
      <c r="O169" s="28">
        <f t="shared" si="72"/>
        <v>0.47000362924573563</v>
      </c>
      <c r="P169" s="28"/>
      <c r="Q169" s="28"/>
      <c r="R169" s="28"/>
      <c r="S169" s="28"/>
      <c r="T169" s="28">
        <f t="shared" si="73"/>
        <v>-0.36290807774305722</v>
      </c>
      <c r="U169" s="28">
        <f t="shared" si="74"/>
        <v>0.20189651799465538</v>
      </c>
      <c r="V169" s="28">
        <f t="shared" si="75"/>
        <v>0.79810348200534464</v>
      </c>
      <c r="W169">
        <f t="shared" si="76"/>
        <v>-0.82098055206983023</v>
      </c>
      <c r="X169">
        <f t="shared" si="77"/>
        <v>0.73684210526315785</v>
      </c>
      <c r="Y169">
        <f t="shared" si="78"/>
        <v>1.3571428571428572</v>
      </c>
      <c r="Z169">
        <f t="shared" si="79"/>
        <v>0.5971428571428572</v>
      </c>
      <c r="AA169">
        <f t="shared" si="80"/>
        <v>-0.30538164955118191</v>
      </c>
      <c r="AB169">
        <f t="shared" si="81"/>
        <v>0.32421052631578945</v>
      </c>
      <c r="AC169">
        <f t="shared" si="82"/>
        <v>-1.1263622016210122</v>
      </c>
      <c r="AD169">
        <f t="shared" si="83"/>
        <v>0.30538164955118191</v>
      </c>
    </row>
    <row r="170" spans="1:30" ht="12" customHeight="1" x14ac:dyDescent="0.45">
      <c r="A170" s="16" t="s">
        <v>185</v>
      </c>
      <c r="B170" s="17">
        <v>1.48</v>
      </c>
      <c r="C170" s="51">
        <f t="shared" si="70"/>
        <v>0.77236231161618729</v>
      </c>
      <c r="D170" s="16" t="s">
        <v>13</v>
      </c>
      <c r="E170" s="16" t="s">
        <v>187</v>
      </c>
      <c r="F170" s="20">
        <v>9</v>
      </c>
      <c r="G170" s="19">
        <v>18.600000000000001</v>
      </c>
      <c r="H170" s="19">
        <v>21.5</v>
      </c>
      <c r="I170" s="9">
        <f t="shared" si="71"/>
        <v>0.86511627906976751</v>
      </c>
      <c r="J170" s="17">
        <v>0.45</v>
      </c>
      <c r="K170" s="42" t="s">
        <v>187</v>
      </c>
      <c r="L170" s="43"/>
      <c r="M170" s="44"/>
      <c r="O170" s="28">
        <f t="shared" si="72"/>
        <v>0.39204208777602367</v>
      </c>
      <c r="P170" s="28"/>
      <c r="Q170" s="28"/>
      <c r="R170" s="28"/>
      <c r="S170" s="28"/>
      <c r="T170" s="28">
        <f t="shared" si="73"/>
        <v>-0.58117066459607925</v>
      </c>
      <c r="U170" s="28">
        <f t="shared" si="74"/>
        <v>0.22763768838381274</v>
      </c>
      <c r="V170" s="28">
        <f t="shared" si="75"/>
        <v>0.77236231161618729</v>
      </c>
      <c r="W170">
        <f t="shared" si="76"/>
        <v>-0.79850769621777162</v>
      </c>
      <c r="X170">
        <f t="shared" si="77"/>
        <v>0.86511627906976751</v>
      </c>
      <c r="Y170">
        <f t="shared" si="78"/>
        <v>1.1559139784946235</v>
      </c>
      <c r="Z170">
        <f t="shared" si="79"/>
        <v>0.52016129032258063</v>
      </c>
      <c r="AA170">
        <f t="shared" si="80"/>
        <v>-0.14489135441446147</v>
      </c>
      <c r="AB170">
        <f t="shared" si="81"/>
        <v>0.38930232558139538</v>
      </c>
      <c r="AC170">
        <f t="shared" si="82"/>
        <v>-0.94339905063223306</v>
      </c>
      <c r="AD170">
        <f t="shared" si="83"/>
        <v>0.14489135441446144</v>
      </c>
    </row>
    <row r="171" spans="1:30" ht="12" customHeight="1" x14ac:dyDescent="0.45">
      <c r="A171" s="16" t="s">
        <v>185</v>
      </c>
      <c r="B171" s="17">
        <v>1.5</v>
      </c>
      <c r="C171" s="51">
        <f t="shared" si="70"/>
        <v>0.77686983985157021</v>
      </c>
      <c r="D171" s="16" t="s">
        <v>13</v>
      </c>
      <c r="E171" s="16" t="s">
        <v>187</v>
      </c>
      <c r="F171" s="20">
        <v>9</v>
      </c>
      <c r="G171" s="19">
        <v>19.5</v>
      </c>
      <c r="H171" s="19">
        <v>21.6</v>
      </c>
      <c r="I171" s="9">
        <f t="shared" si="71"/>
        <v>0.90277777777777768</v>
      </c>
      <c r="J171" s="17">
        <v>0.53</v>
      </c>
      <c r="K171" s="42" t="s">
        <v>187</v>
      </c>
      <c r="L171" s="43"/>
      <c r="M171" s="44"/>
      <c r="O171" s="28">
        <f t="shared" si="72"/>
        <v>0.40546510810816438</v>
      </c>
      <c r="P171" s="28"/>
      <c r="Q171" s="28"/>
      <c r="R171" s="28"/>
      <c r="S171" s="28"/>
      <c r="T171" s="28">
        <f t="shared" si="73"/>
        <v>-0.4814599987553419</v>
      </c>
      <c r="U171" s="28">
        <f t="shared" si="74"/>
        <v>0.22313016014842982</v>
      </c>
      <c r="V171" s="28">
        <f t="shared" si="75"/>
        <v>0.77686983985157021</v>
      </c>
      <c r="W171">
        <f t="shared" si="76"/>
        <v>-0.6348782724359695</v>
      </c>
      <c r="X171">
        <f t="shared" si="77"/>
        <v>0.90277777777777768</v>
      </c>
      <c r="Y171">
        <f t="shared" si="78"/>
        <v>1.1076923076923078</v>
      </c>
      <c r="Z171">
        <f t="shared" si="79"/>
        <v>0.58707692307692316</v>
      </c>
      <c r="AA171">
        <f t="shared" si="80"/>
        <v>-0.10227884912041831</v>
      </c>
      <c r="AB171">
        <f t="shared" si="81"/>
        <v>0.47847222222222219</v>
      </c>
      <c r="AC171">
        <f t="shared" si="82"/>
        <v>-0.7371571215563878</v>
      </c>
      <c r="AD171">
        <f t="shared" si="83"/>
        <v>0.10227884912041825</v>
      </c>
    </row>
    <row r="172" spans="1:30" ht="12" customHeight="1" x14ac:dyDescent="0.45">
      <c r="A172" s="16" t="s">
        <v>185</v>
      </c>
      <c r="B172" s="17">
        <v>2.4300000000000002</v>
      </c>
      <c r="C172" s="51">
        <f t="shared" si="70"/>
        <v>0.9119631674176274</v>
      </c>
      <c r="D172" s="16" t="s">
        <v>13</v>
      </c>
      <c r="E172" s="16" t="s">
        <v>187</v>
      </c>
      <c r="F172" s="20">
        <v>9</v>
      </c>
      <c r="G172" s="19">
        <v>23</v>
      </c>
      <c r="H172" s="19">
        <v>26.4</v>
      </c>
      <c r="I172" s="9">
        <f t="shared" si="71"/>
        <v>0.87121212121212122</v>
      </c>
      <c r="J172" s="17">
        <v>0.61</v>
      </c>
      <c r="K172" s="42" t="s">
        <v>187</v>
      </c>
      <c r="L172" s="43"/>
      <c r="M172" s="44"/>
      <c r="O172" s="28">
        <f t="shared" si="72"/>
        <v>0.88789125735245711</v>
      </c>
      <c r="P172" s="28"/>
      <c r="Q172" s="28"/>
      <c r="R172" s="28"/>
      <c r="S172" s="28"/>
      <c r="T172" s="28">
        <f t="shared" si="73"/>
        <v>-0.2874916304800989</v>
      </c>
      <c r="U172" s="28">
        <f t="shared" si="74"/>
        <v>8.8036832582372548E-2</v>
      </c>
      <c r="V172" s="28">
        <f t="shared" si="75"/>
        <v>0.9119631674176274</v>
      </c>
      <c r="W172">
        <f t="shared" si="76"/>
        <v>-0.49429632181478012</v>
      </c>
      <c r="X172">
        <f t="shared" si="77"/>
        <v>0.87121212121212122</v>
      </c>
      <c r="Y172">
        <f t="shared" si="78"/>
        <v>1.1478260869565218</v>
      </c>
      <c r="Z172">
        <f t="shared" si="79"/>
        <v>0.70017391304347831</v>
      </c>
      <c r="AA172">
        <f t="shared" si="80"/>
        <v>-0.13786979422312079</v>
      </c>
      <c r="AB172">
        <f t="shared" si="81"/>
        <v>0.53143939393939388</v>
      </c>
      <c r="AC172">
        <f t="shared" si="82"/>
        <v>-0.63216611603790107</v>
      </c>
      <c r="AD172">
        <f t="shared" si="83"/>
        <v>0.13786979422312082</v>
      </c>
    </row>
    <row r="173" spans="1:30" ht="16.95" customHeight="1" x14ac:dyDescent="0.45">
      <c r="A173" t="s">
        <v>188</v>
      </c>
      <c r="O173" s="28">
        <f>MIN(O5:O172)</f>
        <v>-3.2188758248682006</v>
      </c>
      <c r="P173" s="28"/>
      <c r="Q173" s="28"/>
      <c r="R173" s="28"/>
      <c r="S173" s="28"/>
      <c r="T173" s="28">
        <f t="shared" ref="T173:AA173" si="84">MIN(T5:T172)</f>
        <v>-2.5012192634460386</v>
      </c>
      <c r="U173" s="28">
        <f t="shared" si="84"/>
        <v>4.5399929762484854E-5</v>
      </c>
      <c r="V173" s="28">
        <f t="shared" si="84"/>
        <v>3.9210560847676823E-2</v>
      </c>
      <c r="W173" s="28">
        <f t="shared" si="84"/>
        <v>-3.2188758248682006</v>
      </c>
      <c r="X173" s="28">
        <f t="shared" si="84"/>
        <v>9.0909090909090912E-2</v>
      </c>
      <c r="Y173" s="28">
        <f t="shared" ref="Y173" si="85">MIN(Y5:Y172)</f>
        <v>1.0015384615384615</v>
      </c>
      <c r="Z173" s="28">
        <f t="shared" ref="Z173" si="86">MIN(Z5:Z172)</f>
        <v>7.6510067114093958E-2</v>
      </c>
      <c r="AA173" s="28">
        <f t="shared" si="84"/>
        <v>-2.3978952727983707</v>
      </c>
      <c r="AB173" s="28">
        <f t="shared" ref="AB173" si="87">MIN(AB5:AB172)</f>
        <v>5.4736842105263155E-3</v>
      </c>
      <c r="AC173" s="28">
        <f t="shared" ref="AC173" si="88">MIN(AC5:AC172)</f>
        <v>-5.2078033590072046</v>
      </c>
    </row>
    <row r="174" spans="1:30" ht="16.95" customHeight="1" x14ac:dyDescent="0.45">
      <c r="A174" s="27" t="s">
        <v>189</v>
      </c>
      <c r="O174" s="28">
        <f>MAX(O5:O172)</f>
        <v>2.3025850929940459</v>
      </c>
      <c r="P174" s="28"/>
      <c r="Q174" s="28"/>
      <c r="R174" s="28"/>
      <c r="S174" s="28"/>
      <c r="T174" s="28">
        <f t="shared" ref="T174:AA174" si="89">MAX(T5:T172)</f>
        <v>1.9874049967634557</v>
      </c>
      <c r="U174" s="28">
        <f t="shared" si="89"/>
        <v>0.96078943915232318</v>
      </c>
      <c r="V174" s="28">
        <f t="shared" si="89"/>
        <v>0.99995460007023751</v>
      </c>
      <c r="W174" s="28">
        <f t="shared" si="89"/>
        <v>1.2178757094949273</v>
      </c>
      <c r="X174" s="28">
        <f t="shared" si="89"/>
        <v>0.99846390168970822</v>
      </c>
      <c r="Y174" s="28">
        <f t="shared" ref="Y174:Z174" si="90">MAX(Y5:Y172)</f>
        <v>11</v>
      </c>
      <c r="Z174" s="28">
        <f t="shared" si="90"/>
        <v>4.013749999999999</v>
      </c>
      <c r="AA174" s="28">
        <f t="shared" si="89"/>
        <v>-1.5372793188863669E-3</v>
      </c>
      <c r="AB174" s="28">
        <f t="shared" ref="AB174:AC174" si="91">MAX(AB5:AB172)</f>
        <v>2.8463157894736848</v>
      </c>
      <c r="AC174" s="28">
        <f t="shared" si="91"/>
        <v>1.0460254525682684</v>
      </c>
    </row>
    <row r="175" spans="1:30" ht="18" customHeight="1" x14ac:dyDescent="0.45">
      <c r="A175" s="2" t="s">
        <v>190</v>
      </c>
    </row>
    <row r="176" spans="1:30" ht="18" customHeight="1" x14ac:dyDescent="0.45">
      <c r="A176" t="s">
        <v>191</v>
      </c>
    </row>
    <row r="177" spans="1:1" ht="18" customHeight="1" x14ac:dyDescent="0.45">
      <c r="A177" t="s">
        <v>192</v>
      </c>
    </row>
    <row r="178" spans="1:1" ht="18" customHeight="1" x14ac:dyDescent="0.45">
      <c r="A178" s="2" t="s">
        <v>193</v>
      </c>
    </row>
    <row r="179" spans="1:1" ht="18" customHeight="1" x14ac:dyDescent="0.45">
      <c r="A179" t="s">
        <v>194</v>
      </c>
    </row>
    <row r="180" spans="1:1" ht="18" customHeight="1" x14ac:dyDescent="0.45">
      <c r="A180" t="s">
        <v>195</v>
      </c>
    </row>
    <row r="181" spans="1:1" ht="18" customHeight="1" x14ac:dyDescent="0.45">
      <c r="A181" t="s">
        <v>196</v>
      </c>
    </row>
    <row r="182" spans="1:1" ht="18" customHeight="1" x14ac:dyDescent="0.45">
      <c r="A182" t="s">
        <v>197</v>
      </c>
    </row>
    <row r="183" spans="1:1" ht="18" customHeight="1" x14ac:dyDescent="0.45">
      <c r="A183" t="s">
        <v>198</v>
      </c>
    </row>
    <row r="184" spans="1:1" ht="18" customHeight="1" x14ac:dyDescent="0.45">
      <c r="A184" s="2" t="s">
        <v>199</v>
      </c>
    </row>
    <row r="185" spans="1:1" ht="18" customHeight="1" x14ac:dyDescent="0.45">
      <c r="A185" t="s">
        <v>200</v>
      </c>
    </row>
    <row r="186" spans="1:1" ht="18" customHeight="1" x14ac:dyDescent="0.45">
      <c r="A186" s="2" t="s">
        <v>201</v>
      </c>
    </row>
    <row r="187" spans="1:1" ht="18" customHeight="1" x14ac:dyDescent="0.45">
      <c r="A187" t="s">
        <v>202</v>
      </c>
    </row>
    <row r="188" spans="1:1" ht="18" customHeight="1" x14ac:dyDescent="0.45">
      <c r="A188" s="2" t="s">
        <v>203</v>
      </c>
    </row>
    <row r="189" spans="1:1" ht="18" customHeight="1" x14ac:dyDescent="0.45">
      <c r="A189" t="s">
        <v>204</v>
      </c>
    </row>
    <row r="190" spans="1:1" ht="18" customHeight="1" x14ac:dyDescent="0.45">
      <c r="A190" s="2" t="s">
        <v>205</v>
      </c>
    </row>
    <row r="191" spans="1:1" ht="18" customHeight="1" x14ac:dyDescent="0.45">
      <c r="A191" t="s">
        <v>206</v>
      </c>
    </row>
    <row r="192" spans="1:1" ht="18" customHeight="1" x14ac:dyDescent="0.45">
      <c r="A192" t="s">
        <v>207</v>
      </c>
    </row>
    <row r="193" spans="1:1" ht="18" customHeight="1" x14ac:dyDescent="0.45">
      <c r="A193" t="s">
        <v>208</v>
      </c>
    </row>
    <row r="194" spans="1:1" ht="18" customHeight="1" x14ac:dyDescent="0.45">
      <c r="A194" t="s">
        <v>209</v>
      </c>
    </row>
    <row r="195" spans="1:1" ht="18" customHeight="1" x14ac:dyDescent="0.45">
      <c r="A195" t="s">
        <v>210</v>
      </c>
    </row>
    <row r="196" spans="1:1" ht="18" customHeight="1" x14ac:dyDescent="0.45">
      <c r="A196" s="2" t="s">
        <v>211</v>
      </c>
    </row>
    <row r="197" spans="1:1" ht="18" customHeight="1" x14ac:dyDescent="0.45">
      <c r="A197" t="s">
        <v>212</v>
      </c>
    </row>
    <row r="198" spans="1:1" ht="18" customHeight="1" x14ac:dyDescent="0.45">
      <c r="A198" t="s">
        <v>213</v>
      </c>
    </row>
    <row r="199" spans="1:1" ht="18" customHeight="1" x14ac:dyDescent="0.45">
      <c r="A199" t="s">
        <v>214</v>
      </c>
    </row>
    <row r="200" spans="1:1" ht="18" customHeight="1" x14ac:dyDescent="0.45">
      <c r="A200" t="s">
        <v>215</v>
      </c>
    </row>
    <row r="201" spans="1:1" ht="18" customHeight="1" x14ac:dyDescent="0.45">
      <c r="A201" t="s">
        <v>216</v>
      </c>
    </row>
    <row r="202" spans="1:1" ht="18" customHeight="1" x14ac:dyDescent="0.45">
      <c r="A202" t="s">
        <v>217</v>
      </c>
    </row>
    <row r="203" spans="1:1" ht="18" customHeight="1" x14ac:dyDescent="0.45">
      <c r="A203" t="s">
        <v>218</v>
      </c>
    </row>
    <row r="204" spans="1:1" ht="18" customHeight="1" x14ac:dyDescent="0.45">
      <c r="A204" t="s">
        <v>219</v>
      </c>
    </row>
    <row r="205" spans="1:1" ht="18" customHeight="1" x14ac:dyDescent="0.45">
      <c r="A205" s="2" t="s">
        <v>220</v>
      </c>
    </row>
    <row r="206" spans="1:1" ht="18" customHeight="1" x14ac:dyDescent="0.45">
      <c r="A206" t="s">
        <v>221</v>
      </c>
    </row>
    <row r="207" spans="1:1" ht="18" customHeight="1" x14ac:dyDescent="0.45">
      <c r="A207" t="s">
        <v>222</v>
      </c>
    </row>
    <row r="208" spans="1:1" ht="18" customHeight="1" x14ac:dyDescent="0.45">
      <c r="A208" t="s">
        <v>223</v>
      </c>
    </row>
    <row r="209" spans="1:1" ht="18" customHeight="1" x14ac:dyDescent="0.45">
      <c r="A209" t="s">
        <v>224</v>
      </c>
    </row>
    <row r="210" spans="1:1" ht="18" customHeight="1" x14ac:dyDescent="0.45">
      <c r="A210" t="s">
        <v>225</v>
      </c>
    </row>
    <row r="211" spans="1:1" ht="18" customHeight="1" x14ac:dyDescent="0.45">
      <c r="A211" t="s">
        <v>226</v>
      </c>
    </row>
    <row r="212" spans="1:1" ht="18" customHeight="1" x14ac:dyDescent="0.45">
      <c r="A212" t="s">
        <v>227</v>
      </c>
    </row>
    <row r="213" spans="1:1" ht="18" customHeight="1" x14ac:dyDescent="0.45">
      <c r="A213" s="2" t="s">
        <v>228</v>
      </c>
    </row>
    <row r="214" spans="1:1" ht="18" customHeight="1" x14ac:dyDescent="0.45">
      <c r="A214" t="s">
        <v>229</v>
      </c>
    </row>
    <row r="215" spans="1:1" ht="18" customHeight="1" x14ac:dyDescent="0.45">
      <c r="A215" t="s">
        <v>230</v>
      </c>
    </row>
    <row r="216" spans="1:1" ht="18" customHeight="1" x14ac:dyDescent="0.45">
      <c r="A216" t="s">
        <v>231</v>
      </c>
    </row>
    <row r="217" spans="1:1" ht="18" customHeight="1" x14ac:dyDescent="0.45">
      <c r="A217" t="s">
        <v>232</v>
      </c>
    </row>
    <row r="218" spans="1:1" ht="18" customHeight="1" x14ac:dyDescent="0.45">
      <c r="A218" t="s">
        <v>233</v>
      </c>
    </row>
    <row r="219" spans="1:1" ht="18" customHeight="1" x14ac:dyDescent="0.45">
      <c r="A219" t="s">
        <v>234</v>
      </c>
    </row>
    <row r="220" spans="1:1" ht="18" customHeight="1" x14ac:dyDescent="0.45">
      <c r="A220" t="s">
        <v>235</v>
      </c>
    </row>
    <row r="221" spans="1:1" ht="18" customHeight="1" x14ac:dyDescent="0.45">
      <c r="A221" t="s">
        <v>236</v>
      </c>
    </row>
    <row r="222" spans="1:1" ht="18" customHeight="1" x14ac:dyDescent="0.45">
      <c r="A222" t="s">
        <v>237</v>
      </c>
    </row>
    <row r="223" spans="1:1" ht="18" customHeight="1" x14ac:dyDescent="0.45">
      <c r="A223" t="s">
        <v>238</v>
      </c>
    </row>
    <row r="224" spans="1:1" ht="18" customHeight="1" x14ac:dyDescent="0.45">
      <c r="A224" t="s">
        <v>239</v>
      </c>
    </row>
    <row r="225" spans="1:1" ht="18" customHeight="1" x14ac:dyDescent="0.45">
      <c r="A225" t="s">
        <v>240</v>
      </c>
    </row>
    <row r="226" spans="1:1" ht="18" customHeight="1" x14ac:dyDescent="0.45">
      <c r="A226" s="2" t="s">
        <v>241</v>
      </c>
    </row>
    <row r="227" spans="1:1" ht="18" customHeight="1" x14ac:dyDescent="0.45">
      <c r="A227" t="s">
        <v>242</v>
      </c>
    </row>
    <row r="228" spans="1:1" ht="18" customHeight="1" x14ac:dyDescent="0.45">
      <c r="A228" s="2" t="s">
        <v>243</v>
      </c>
    </row>
    <row r="229" spans="1:1" ht="18" customHeight="1" x14ac:dyDescent="0.45">
      <c r="A229" t="s">
        <v>244</v>
      </c>
    </row>
    <row r="230" spans="1:1" ht="18" customHeight="1" x14ac:dyDescent="0.45">
      <c r="A230" t="s">
        <v>245</v>
      </c>
    </row>
    <row r="231" spans="1:1" ht="18" customHeight="1" x14ac:dyDescent="0.45">
      <c r="A231" s="2" t="s">
        <v>246</v>
      </c>
    </row>
    <row r="232" spans="1:1" ht="18" customHeight="1" x14ac:dyDescent="0.45">
      <c r="A232" t="s">
        <v>247</v>
      </c>
    </row>
    <row r="233" spans="1:1" ht="18" customHeight="1" x14ac:dyDescent="0.45">
      <c r="A233" s="2" t="s">
        <v>248</v>
      </c>
    </row>
    <row r="234" spans="1:1" ht="18" customHeight="1" x14ac:dyDescent="0.45">
      <c r="A234" t="s">
        <v>249</v>
      </c>
    </row>
    <row r="235" spans="1:1" ht="18" customHeight="1" x14ac:dyDescent="0.45">
      <c r="A235" s="2" t="s">
        <v>250</v>
      </c>
    </row>
    <row r="236" spans="1:1" ht="18" customHeight="1" x14ac:dyDescent="0.45">
      <c r="A236" t="s">
        <v>251</v>
      </c>
    </row>
    <row r="237" spans="1:1" ht="18" customHeight="1" x14ac:dyDescent="0.45">
      <c r="A237" s="2" t="s">
        <v>252</v>
      </c>
    </row>
    <row r="238" spans="1:1" ht="18" customHeight="1" x14ac:dyDescent="0.45">
      <c r="A238" t="s">
        <v>253</v>
      </c>
    </row>
    <row r="239" spans="1:1" ht="18" customHeight="1" x14ac:dyDescent="0.45">
      <c r="A239" t="s">
        <v>254</v>
      </c>
    </row>
    <row r="240" spans="1:1" ht="18" customHeight="1" x14ac:dyDescent="0.45">
      <c r="A240" t="s">
        <v>255</v>
      </c>
    </row>
    <row r="241" spans="1:1" ht="18" customHeight="1" x14ac:dyDescent="0.45">
      <c r="A241" t="s">
        <v>256</v>
      </c>
    </row>
    <row r="242" spans="1:1" ht="18" customHeight="1" x14ac:dyDescent="0.45">
      <c r="A242" t="s">
        <v>257</v>
      </c>
    </row>
    <row r="243" spans="1:1" ht="18" customHeight="1" x14ac:dyDescent="0.45">
      <c r="A243" t="s">
        <v>258</v>
      </c>
    </row>
    <row r="244" spans="1:1" ht="18" customHeight="1" x14ac:dyDescent="0.45">
      <c r="A244" t="s">
        <v>259</v>
      </c>
    </row>
    <row r="245" spans="1:1" ht="18" customHeight="1" x14ac:dyDescent="0.45">
      <c r="A245" t="s">
        <v>260</v>
      </c>
    </row>
    <row r="246" spans="1:1" ht="18" customHeight="1" x14ac:dyDescent="0.45">
      <c r="A246" s="2" t="s">
        <v>261</v>
      </c>
    </row>
    <row r="247" spans="1:1" ht="18" customHeight="1" x14ac:dyDescent="0.45">
      <c r="A247" t="s">
        <v>262</v>
      </c>
    </row>
    <row r="248" spans="1:1" ht="18" customHeight="1" x14ac:dyDescent="0.45">
      <c r="A248" t="s">
        <v>263</v>
      </c>
    </row>
    <row r="249" spans="1:1" ht="18" customHeight="1" x14ac:dyDescent="0.45">
      <c r="A249" t="s">
        <v>264</v>
      </c>
    </row>
    <row r="250" spans="1:1" ht="18" customHeight="1" x14ac:dyDescent="0.45">
      <c r="A250" t="s">
        <v>265</v>
      </c>
    </row>
    <row r="251" spans="1:1" ht="18" customHeight="1" x14ac:dyDescent="0.45">
      <c r="A251" t="s">
        <v>266</v>
      </c>
    </row>
    <row r="252" spans="1:1" ht="18" customHeight="1" x14ac:dyDescent="0.45">
      <c r="A252" t="s">
        <v>267</v>
      </c>
    </row>
    <row r="253" spans="1:1" ht="18" customHeight="1" x14ac:dyDescent="0.45">
      <c r="A253" t="s">
        <v>268</v>
      </c>
    </row>
    <row r="254" spans="1:1" ht="18" customHeight="1" x14ac:dyDescent="0.45">
      <c r="A254" s="2" t="s">
        <v>269</v>
      </c>
    </row>
    <row r="255" spans="1:1" ht="18" customHeight="1" x14ac:dyDescent="0.45">
      <c r="A255" t="s">
        <v>270</v>
      </c>
    </row>
    <row r="256" spans="1:1" ht="18" customHeight="1" x14ac:dyDescent="0.45">
      <c r="A256" t="s">
        <v>271</v>
      </c>
    </row>
    <row r="257" spans="1:1" ht="18" customHeight="1" x14ac:dyDescent="0.45">
      <c r="A257" t="s">
        <v>272</v>
      </c>
    </row>
    <row r="258" spans="1:1" ht="18" customHeight="1" x14ac:dyDescent="0.45">
      <c r="A258" t="s">
        <v>273</v>
      </c>
    </row>
    <row r="259" spans="1:1" ht="18" customHeight="1" x14ac:dyDescent="0.45">
      <c r="A259" t="s">
        <v>274</v>
      </c>
    </row>
    <row r="260" spans="1:1" ht="18" customHeight="1" x14ac:dyDescent="0.45">
      <c r="A260" t="s">
        <v>275</v>
      </c>
    </row>
    <row r="261" spans="1:1" ht="18" customHeight="1" x14ac:dyDescent="0.45">
      <c r="A261" t="s">
        <v>276</v>
      </c>
    </row>
    <row r="262" spans="1:1" ht="18" customHeight="1" x14ac:dyDescent="0.45">
      <c r="A262" t="s">
        <v>277</v>
      </c>
    </row>
    <row r="263" spans="1:1" ht="18" customHeight="1" x14ac:dyDescent="0.45">
      <c r="A263" t="s">
        <v>278</v>
      </c>
    </row>
    <row r="264" spans="1:1" ht="18" customHeight="1" x14ac:dyDescent="0.45">
      <c r="A264" s="2" t="s">
        <v>279</v>
      </c>
    </row>
    <row r="265" spans="1:1" ht="18" customHeight="1" x14ac:dyDescent="0.45">
      <c r="A265" t="s">
        <v>280</v>
      </c>
    </row>
    <row r="266" spans="1:1" ht="18" customHeight="1" x14ac:dyDescent="0.45">
      <c r="A266" t="s">
        <v>281</v>
      </c>
    </row>
    <row r="267" spans="1:1" ht="18" customHeight="1" x14ac:dyDescent="0.45">
      <c r="A267" t="s">
        <v>282</v>
      </c>
    </row>
    <row r="268" spans="1:1" ht="18" customHeight="1" x14ac:dyDescent="0.45">
      <c r="A268" t="s">
        <v>283</v>
      </c>
    </row>
    <row r="269" spans="1:1" ht="18" customHeight="1" x14ac:dyDescent="0.45">
      <c r="A269" t="s">
        <v>284</v>
      </c>
    </row>
    <row r="270" spans="1:1" ht="18" customHeight="1" x14ac:dyDescent="0.45">
      <c r="A270" t="s">
        <v>285</v>
      </c>
    </row>
    <row r="271" spans="1:1" ht="18" customHeight="1" x14ac:dyDescent="0.45">
      <c r="A271" t="s">
        <v>286</v>
      </c>
    </row>
    <row r="272" spans="1:1" ht="18" customHeight="1" x14ac:dyDescent="0.45">
      <c r="A272" t="s">
        <v>287</v>
      </c>
    </row>
    <row r="273" spans="1:1" ht="18" customHeight="1" x14ac:dyDescent="0.45">
      <c r="A273" t="s">
        <v>288</v>
      </c>
    </row>
    <row r="274" spans="1:1" ht="18" customHeight="1" x14ac:dyDescent="0.45">
      <c r="A274" t="s">
        <v>289</v>
      </c>
    </row>
    <row r="275" spans="1:1" ht="18" customHeight="1" x14ac:dyDescent="0.45">
      <c r="A275" t="s">
        <v>290</v>
      </c>
    </row>
    <row r="276" spans="1:1" ht="18" customHeight="1" x14ac:dyDescent="0.45">
      <c r="A276" t="s">
        <v>291</v>
      </c>
    </row>
    <row r="277" spans="1:1" ht="18" customHeight="1" x14ac:dyDescent="0.45">
      <c r="A277" t="s">
        <v>292</v>
      </c>
    </row>
    <row r="278" spans="1:1" ht="18" customHeight="1" x14ac:dyDescent="0.45">
      <c r="A278" t="s">
        <v>293</v>
      </c>
    </row>
    <row r="279" spans="1:1" ht="18" customHeight="1" x14ac:dyDescent="0.45">
      <c r="A279" t="s">
        <v>294</v>
      </c>
    </row>
    <row r="280" spans="1:1" ht="18" customHeight="1" x14ac:dyDescent="0.45">
      <c r="A280" s="2" t="s">
        <v>295</v>
      </c>
    </row>
    <row r="281" spans="1:1" ht="18" customHeight="1" x14ac:dyDescent="0.45">
      <c r="A281" t="s">
        <v>296</v>
      </c>
    </row>
    <row r="282" spans="1:1" ht="18" customHeight="1" x14ac:dyDescent="0.45">
      <c r="A282" t="s">
        <v>297</v>
      </c>
    </row>
    <row r="283" spans="1:1" ht="18" customHeight="1" x14ac:dyDescent="0.45">
      <c r="A283" t="s">
        <v>298</v>
      </c>
    </row>
    <row r="284" spans="1:1" ht="18" customHeight="1" x14ac:dyDescent="0.45">
      <c r="A284" t="s">
        <v>299</v>
      </c>
    </row>
    <row r="285" spans="1:1" ht="18" customHeight="1" x14ac:dyDescent="0.45">
      <c r="A285" t="s">
        <v>300</v>
      </c>
    </row>
    <row r="286" spans="1:1" ht="18" customHeight="1" x14ac:dyDescent="0.45">
      <c r="A286" t="s">
        <v>301</v>
      </c>
    </row>
    <row r="287" spans="1:1" ht="18" customHeight="1" x14ac:dyDescent="0.45">
      <c r="A287" t="s">
        <v>302</v>
      </c>
    </row>
    <row r="288" spans="1:1" ht="18" customHeight="1" x14ac:dyDescent="0.45">
      <c r="A288" t="s">
        <v>303</v>
      </c>
    </row>
    <row r="289" spans="1:1" ht="18" customHeight="1" x14ac:dyDescent="0.45">
      <c r="A289" t="s">
        <v>304</v>
      </c>
    </row>
    <row r="290" spans="1:1" ht="18" customHeight="1" x14ac:dyDescent="0.45">
      <c r="A290" t="s">
        <v>305</v>
      </c>
    </row>
    <row r="291" spans="1:1" ht="18" customHeight="1" x14ac:dyDescent="0.45">
      <c r="A291" t="s">
        <v>306</v>
      </c>
    </row>
    <row r="292" spans="1:1" ht="18" customHeight="1" x14ac:dyDescent="0.45">
      <c r="A292" t="s">
        <v>307</v>
      </c>
    </row>
    <row r="293" spans="1:1" ht="18" customHeight="1" x14ac:dyDescent="0.45">
      <c r="A293" t="s">
        <v>308</v>
      </c>
    </row>
    <row r="294" spans="1:1" ht="18" customHeight="1" x14ac:dyDescent="0.45">
      <c r="A294" s="2" t="s">
        <v>309</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1"/>
  <sheetViews>
    <sheetView workbookViewId="0">
      <selection activeCell="I18" sqref="I18"/>
    </sheetView>
  </sheetViews>
  <sheetFormatPr defaultRowHeight="12.6" x14ac:dyDescent="0.45"/>
  <cols>
    <col min="2" max="2" width="11.87890625" customWidth="1"/>
    <col min="4" max="4" width="15.64453125" customWidth="1"/>
  </cols>
  <sheetData>
    <row r="2" spans="1:5" x14ac:dyDescent="0.45">
      <c r="A2" t="s">
        <v>325</v>
      </c>
    </row>
    <row r="3" spans="1:5" x14ac:dyDescent="0.45">
      <c r="C3" s="29" t="s">
        <v>324</v>
      </c>
      <c r="E3" s="31" t="s">
        <v>329</v>
      </c>
    </row>
    <row r="4" spans="1:5" x14ac:dyDescent="0.45">
      <c r="A4" t="s">
        <v>318</v>
      </c>
      <c r="B4" t="s">
        <v>326</v>
      </c>
      <c r="C4" t="s">
        <v>319</v>
      </c>
      <c r="D4" t="s">
        <v>327</v>
      </c>
      <c r="E4" t="s">
        <v>328</v>
      </c>
    </row>
    <row r="5" spans="1:5" x14ac:dyDescent="0.45">
      <c r="A5">
        <v>100</v>
      </c>
      <c r="B5">
        <f>A5*0.66</f>
        <v>66</v>
      </c>
      <c r="C5" s="30">
        <f>2.15*(A5)^(-0.46)</f>
        <v>0.25848685344274375</v>
      </c>
      <c r="D5">
        <f>((B5/A5)^(-1.5))*C5</f>
        <v>0.48208382104278169</v>
      </c>
      <c r="E5">
        <f>LN(D5)</f>
        <v>-0.72963727747245199</v>
      </c>
    </row>
    <row r="6" spans="1:5" x14ac:dyDescent="0.45">
      <c r="A6">
        <v>80</v>
      </c>
      <c r="B6">
        <f t="shared" ref="B6:B7" si="0">A6*0.66</f>
        <v>52.800000000000004</v>
      </c>
      <c r="C6" s="30">
        <f>2.15*(A6)^(-0.46)</f>
        <v>0.28642905219542708</v>
      </c>
      <c r="D6">
        <f>((B6/A6)^(-1.5))*C6</f>
        <v>0.53419665294745811</v>
      </c>
      <c r="E6">
        <f>LN(D6)</f>
        <v>-0.62699124386791538</v>
      </c>
    </row>
    <row r="7" spans="1:5" x14ac:dyDescent="0.45">
      <c r="A7">
        <v>60</v>
      </c>
      <c r="B7">
        <f t="shared" si="0"/>
        <v>39.6</v>
      </c>
      <c r="C7" s="30">
        <f>2.15*(A7)^(-0.46)</f>
        <v>0.32695567867785835</v>
      </c>
      <c r="D7">
        <f>((B7/A7)^(-1.5))*C7</f>
        <v>0.60977972685783655</v>
      </c>
      <c r="E7">
        <f>LN(D7)</f>
        <v>-0.49465749054009628</v>
      </c>
    </row>
    <row r="10" spans="1:5" x14ac:dyDescent="0.45">
      <c r="A10" s="32" t="s">
        <v>330</v>
      </c>
    </row>
    <row r="11" spans="1:5" x14ac:dyDescent="0.45">
      <c r="C11" s="29"/>
      <c r="E11" s="31" t="s">
        <v>329</v>
      </c>
    </row>
    <row r="12" spans="1:5" x14ac:dyDescent="0.45">
      <c r="A12" t="s">
        <v>318</v>
      </c>
      <c r="B12" t="s">
        <v>326</v>
      </c>
      <c r="C12" t="s">
        <v>319</v>
      </c>
      <c r="D12" t="s">
        <v>327</v>
      </c>
      <c r="E12" t="s">
        <v>328</v>
      </c>
    </row>
    <row r="13" spans="1:5" x14ac:dyDescent="0.45">
      <c r="A13">
        <v>80</v>
      </c>
      <c r="B13">
        <f>A13*0.66</f>
        <v>52.800000000000004</v>
      </c>
      <c r="C13" s="30">
        <v>0.1</v>
      </c>
      <c r="D13">
        <f>((B13/A13)^(-1.5))*C13</f>
        <v>0.18650225905959505</v>
      </c>
      <c r="E13">
        <f>LN(D13)</f>
        <v>-1.6793119270515469</v>
      </c>
    </row>
    <row r="14" spans="1:5" x14ac:dyDescent="0.45">
      <c r="A14">
        <v>50</v>
      </c>
      <c r="B14">
        <f t="shared" ref="B14" si="1">A14*0.66</f>
        <v>33</v>
      </c>
      <c r="C14" s="30">
        <v>0.45</v>
      </c>
      <c r="D14">
        <f>((B14/A14)^(-1.5))*C14</f>
        <v>0.83926016576817764</v>
      </c>
      <c r="E14">
        <f>LN(D14)</f>
        <v>-0.17523453027527297</v>
      </c>
    </row>
    <row r="15" spans="1:5" x14ac:dyDescent="0.45">
      <c r="C15" s="30"/>
    </row>
    <row r="17" spans="1:5" x14ac:dyDescent="0.45">
      <c r="A17" s="32" t="s">
        <v>331</v>
      </c>
    </row>
    <row r="18" spans="1:5" x14ac:dyDescent="0.45">
      <c r="C18" s="29"/>
      <c r="E18" s="31" t="s">
        <v>329</v>
      </c>
    </row>
    <row r="19" spans="1:5" x14ac:dyDescent="0.45">
      <c r="A19" t="s">
        <v>318</v>
      </c>
      <c r="B19" t="s">
        <v>326</v>
      </c>
      <c r="C19" t="s">
        <v>319</v>
      </c>
      <c r="D19" t="s">
        <v>327</v>
      </c>
      <c r="E19" t="s">
        <v>328</v>
      </c>
    </row>
    <row r="20" spans="1:5" x14ac:dyDescent="0.45">
      <c r="A20">
        <v>90</v>
      </c>
      <c r="B20">
        <f>A20*0.66</f>
        <v>59.400000000000006</v>
      </c>
      <c r="C20" s="30">
        <v>0.09</v>
      </c>
      <c r="D20">
        <f>((B20/A20)^(-1.5))*C20</f>
        <v>0.16785203315363553</v>
      </c>
      <c r="E20">
        <f>LN(D20)</f>
        <v>-1.7846724427093734</v>
      </c>
    </row>
    <row r="21" spans="1:5" x14ac:dyDescent="0.45">
      <c r="A21">
        <v>48</v>
      </c>
      <c r="B21">
        <f t="shared" ref="B21" si="2">A21*0.66</f>
        <v>31.68</v>
      </c>
      <c r="C21" s="30">
        <v>0.23</v>
      </c>
      <c r="D21">
        <f>((B21/A21)^(-1.5))*C21</f>
        <v>0.42895519583706859</v>
      </c>
      <c r="E21">
        <f>LN(D21)</f>
        <v>-0.84640280411644297</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1_afterGislason</vt:lpstr>
      <vt:lpstr>someEstimates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Size, growth, temperature and the natural mortality of marine fish</dc:title>
  <dc:creator>hg</dc:creator>
  <cp:lastModifiedBy>Asta Audzijonyte</cp:lastModifiedBy>
  <dcterms:created xsi:type="dcterms:W3CDTF">2015-04-10T14:51:39Z</dcterms:created>
  <dcterms:modified xsi:type="dcterms:W3CDTF">2021-08-22T06:38:05Z</dcterms:modified>
</cp:coreProperties>
</file>