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macs_term\not_gmacs_2\"/>
    </mc:Choice>
  </mc:AlternateContent>
  <bookViews>
    <workbookView xWindow="0" yWindow="0" windowWidth="10596" windowHeight="7020" tabRatio="684"/>
  </bookViews>
  <sheets>
    <sheet name="2016sc" sheetId="1" r:id="rId1"/>
    <sheet name="initial N" sheetId="6" r:id="rId2"/>
    <sheet name="growth" sheetId="3" r:id="rId3"/>
    <sheet name="size at recruit" sheetId="4" r:id="rId4"/>
    <sheet name="Natural mortality" sheetId="5" r:id="rId5"/>
    <sheet name="maturity" sheetId="2" r:id="rId6"/>
  </sheets>
  <definedNames>
    <definedName name="solver_adj" localSheetId="4" hidden="1">'Natural mortality'!$D$9</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0</definedName>
    <definedName name="solver_nwt" localSheetId="4" hidden="1">1</definedName>
    <definedName name="solver_opt" localSheetId="4" hidden="1">'Natural mortality'!$E$9</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0.322415</definedName>
    <definedName name="solver_ver" localSheetId="4" hidden="1">3</definedName>
  </definedNames>
  <calcPr calcId="162913"/>
</workbook>
</file>

<file path=xl/calcChain.xml><?xml version="1.0" encoding="utf-8"?>
<calcChain xmlns="http://schemas.openxmlformats.org/spreadsheetml/2006/main">
  <c r="H92" i="1" l="1"/>
  <c r="H93" i="1"/>
  <c r="H94" i="1"/>
  <c r="H95" i="1"/>
  <c r="H96" i="1"/>
  <c r="H97" i="1"/>
  <c r="H98" i="1"/>
  <c r="H99" i="1"/>
  <c r="H100" i="1"/>
  <c r="H101" i="1"/>
  <c r="H102" i="1"/>
  <c r="H103" i="1"/>
  <c r="H104" i="1"/>
  <c r="H105" i="1"/>
  <c r="H106" i="1"/>
  <c r="H107" i="1"/>
  <c r="H108" i="1"/>
  <c r="H109" i="1"/>
  <c r="H110" i="1"/>
  <c r="H111" i="1"/>
  <c r="H112" i="1"/>
  <c r="H91" i="1"/>
  <c r="M118" i="1"/>
  <c r="M119" i="1"/>
  <c r="M120" i="1"/>
  <c r="M121" i="1"/>
  <c r="M122" i="1"/>
  <c r="M123" i="1"/>
  <c r="M124" i="1"/>
  <c r="M125" i="1"/>
  <c r="M126" i="1"/>
  <c r="M127" i="1"/>
  <c r="M128" i="1"/>
  <c r="M129" i="1"/>
  <c r="M130" i="1"/>
  <c r="M131" i="1"/>
  <c r="M132" i="1"/>
  <c r="M133" i="1"/>
  <c r="M134" i="1"/>
  <c r="M135" i="1"/>
  <c r="M136" i="1"/>
  <c r="M137" i="1"/>
  <c r="M138" i="1"/>
  <c r="M117" i="1"/>
  <c r="L118" i="1"/>
  <c r="L119" i="1"/>
  <c r="L120" i="1"/>
  <c r="L121" i="1"/>
  <c r="L122" i="1"/>
  <c r="L123" i="1"/>
  <c r="L124" i="1"/>
  <c r="L125" i="1"/>
  <c r="L126" i="1"/>
  <c r="L127" i="1"/>
  <c r="L128" i="1"/>
  <c r="L129" i="1"/>
  <c r="L130" i="1"/>
  <c r="L131" i="1"/>
  <c r="L132" i="1"/>
  <c r="L133" i="1"/>
  <c r="L134" i="1"/>
  <c r="L135" i="1"/>
  <c r="L136" i="1"/>
  <c r="L137" i="1"/>
  <c r="L138" i="1"/>
  <c r="L117" i="1"/>
  <c r="K118" i="1"/>
  <c r="K119" i="1"/>
  <c r="K120" i="1"/>
  <c r="K121" i="1"/>
  <c r="K122" i="1"/>
  <c r="K123" i="1"/>
  <c r="K124" i="1"/>
  <c r="K125" i="1"/>
  <c r="K126" i="1"/>
  <c r="K127" i="1"/>
  <c r="K128" i="1"/>
  <c r="K129" i="1"/>
  <c r="K130" i="1"/>
  <c r="K131" i="1"/>
  <c r="K132" i="1"/>
  <c r="K133" i="1"/>
  <c r="K134" i="1"/>
  <c r="K135" i="1"/>
  <c r="K136" i="1"/>
  <c r="K137" i="1"/>
  <c r="K138" i="1"/>
  <c r="K117" i="1"/>
  <c r="I118" i="1"/>
  <c r="I119" i="1"/>
  <c r="I120" i="1"/>
  <c r="I121" i="1"/>
  <c r="I122" i="1"/>
  <c r="I123" i="1"/>
  <c r="I124" i="1"/>
  <c r="I125" i="1"/>
  <c r="I126" i="1"/>
  <c r="I127" i="1"/>
  <c r="I128" i="1"/>
  <c r="I129" i="1"/>
  <c r="I130" i="1"/>
  <c r="I131" i="1"/>
  <c r="I132" i="1"/>
  <c r="I133" i="1"/>
  <c r="I134" i="1"/>
  <c r="I135" i="1"/>
  <c r="I136" i="1"/>
  <c r="I137" i="1"/>
  <c r="I138" i="1"/>
  <c r="I117" i="1"/>
  <c r="G131" i="1"/>
  <c r="H131" i="1"/>
  <c r="G132" i="1"/>
  <c r="H132" i="1"/>
  <c r="G133" i="1"/>
  <c r="H133" i="1"/>
  <c r="G134" i="1"/>
  <c r="H134" i="1"/>
  <c r="G135" i="1"/>
  <c r="H135" i="1"/>
  <c r="G136" i="1"/>
  <c r="H136" i="1"/>
  <c r="G137" i="1"/>
  <c r="H137" i="1"/>
  <c r="G138" i="1"/>
  <c r="H138" i="1"/>
  <c r="H118" i="1"/>
  <c r="H119" i="1"/>
  <c r="H120" i="1"/>
  <c r="H121" i="1"/>
  <c r="H122" i="1"/>
  <c r="H123" i="1"/>
  <c r="H124" i="1"/>
  <c r="H125" i="1"/>
  <c r="H126" i="1"/>
  <c r="H127" i="1"/>
  <c r="H128" i="1"/>
  <c r="H129" i="1"/>
  <c r="H130" i="1"/>
  <c r="H117" i="1"/>
  <c r="G118" i="1"/>
  <c r="G119" i="1"/>
  <c r="G120" i="1"/>
  <c r="G121" i="1"/>
  <c r="G122" i="1"/>
  <c r="G123" i="1"/>
  <c r="G124" i="1"/>
  <c r="G125" i="1"/>
  <c r="G126" i="1"/>
  <c r="G127" i="1"/>
  <c r="G128" i="1"/>
  <c r="G129" i="1"/>
  <c r="G130" i="1"/>
  <c r="G117" i="1"/>
  <c r="C119" i="1"/>
  <c r="D117" i="1"/>
  <c r="C117" i="1"/>
  <c r="D111" i="1"/>
  <c r="C97" i="1"/>
  <c r="D95" i="1"/>
  <c r="D91" i="1"/>
  <c r="C111" i="1" l="1"/>
  <c r="C95" i="1"/>
  <c r="C91" i="1"/>
  <c r="E10" i="5" l="1"/>
  <c r="E9" i="5"/>
  <c r="G3" i="4" l="1"/>
  <c r="G4" i="4"/>
  <c r="G5" i="4"/>
  <c r="G6" i="4"/>
  <c r="G7" i="4"/>
  <c r="G2" i="4"/>
  <c r="F3" i="4"/>
  <c r="F4" i="4"/>
  <c r="F5" i="4"/>
  <c r="F6" i="4"/>
  <c r="F7" i="4"/>
  <c r="F2" i="4"/>
  <c r="E3" i="4"/>
  <c r="E4" i="4"/>
  <c r="E5" i="4"/>
  <c r="E6" i="4"/>
  <c r="E7" i="4"/>
  <c r="E8" i="4"/>
  <c r="E9" i="4"/>
  <c r="E10" i="4"/>
  <c r="E11" i="4"/>
  <c r="E12" i="4"/>
  <c r="E13" i="4"/>
  <c r="E14" i="4"/>
  <c r="E15" i="4"/>
  <c r="E16" i="4"/>
  <c r="E17" i="4"/>
  <c r="E18" i="4"/>
  <c r="E19" i="4"/>
  <c r="E20" i="4"/>
  <c r="E21" i="4"/>
  <c r="E22" i="4"/>
  <c r="E23" i="4"/>
  <c r="E2" i="4"/>
  <c r="J4" i="4"/>
  <c r="F24" i="4" l="1"/>
  <c r="B83" i="1"/>
  <c r="B113" i="1"/>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E7" i="3"/>
  <c r="D7" i="3"/>
  <c r="B8" i="2"/>
  <c r="C8" i="2"/>
  <c r="D8" i="2"/>
  <c r="E8" i="2"/>
  <c r="F8" i="2"/>
  <c r="G8" i="2"/>
  <c r="H8" i="2"/>
  <c r="I8" i="2"/>
  <c r="J8" i="2"/>
  <c r="K8" i="2"/>
  <c r="L8" i="2"/>
  <c r="M8" i="2"/>
  <c r="N8" i="2"/>
  <c r="O8" i="2"/>
  <c r="P8" i="2"/>
  <c r="Q8" i="2"/>
  <c r="R8" i="2"/>
  <c r="C6" i="2"/>
  <c r="D6" i="2"/>
  <c r="E6" i="2"/>
  <c r="F6" i="2"/>
  <c r="G6" i="2"/>
  <c r="H6" i="2"/>
  <c r="I6" i="2"/>
  <c r="J6" i="2"/>
  <c r="K6" i="2"/>
  <c r="L6" i="2"/>
  <c r="M6" i="2"/>
  <c r="N6" i="2"/>
  <c r="O6" i="2"/>
  <c r="P6" i="2"/>
  <c r="Q6" i="2"/>
  <c r="R6" i="2"/>
  <c r="B6" i="2"/>
</calcChain>
</file>

<file path=xl/sharedStrings.xml><?xml version="1.0" encoding="utf-8"?>
<sst xmlns="http://schemas.openxmlformats.org/spreadsheetml/2006/main" count="182" uniqueCount="159">
  <si>
    <t># Number of parameters = 327 Objective function value = 7766.45  Maximum gradient component = 0.00411848</t>
  </si>
  <si>
    <t># af:</t>
  </si>
  <si>
    <t># am:</t>
  </si>
  <si>
    <t># bf:</t>
  </si>
  <si>
    <t># bm:</t>
  </si>
  <si>
    <t># b1:</t>
  </si>
  <si>
    <t># bf1:</t>
  </si>
  <si>
    <t># deltam:</t>
  </si>
  <si>
    <t># deltaf:</t>
  </si>
  <si>
    <t># st_gr:</t>
  </si>
  <si>
    <t># growth_beta:</t>
  </si>
  <si>
    <t xml:space="preserve"> 0.750000000000 0.750000000000</t>
  </si>
  <si>
    <t># matest50f:</t>
  </si>
  <si>
    <t># matestslpf:</t>
  </si>
  <si>
    <t># matest50m:</t>
  </si>
  <si>
    <t># matestslpm:</t>
  </si>
  <si>
    <t># mateste:</t>
  </si>
  <si>
    <t xml:space="preserve"> -5.05092245304 -4.49908688358 -3.94725135621 -3.39681859192 -2.86505887756 -2.39314779537 -2.01626013268 -1.74367647846 -1.58084559269 -1.47980191429 -1.44139099234 -1.47964013648 -1.49522035469 -1.36856498433 -1.02697710304 -0.473992267594 -1.11184377261e-008</t>
  </si>
  <si>
    <t># matestfe:</t>
  </si>
  <si>
    <t xml:space="preserve"> -5.08840273255 -3.96418762998 -2.83997321825 -1.72840113972 -0.761881776049 -0.253385321519 -0.208275365995 -0.170534756411</t>
  </si>
  <si>
    <t># moltp_af:</t>
  </si>
  <si>
    <t># moltp_bf:</t>
  </si>
  <si>
    <t># moltp_am:</t>
  </si>
  <si>
    <t># moltp_bm:</t>
  </si>
  <si>
    <t># moltp_ammat:</t>
  </si>
  <si>
    <t># moltp_bmmat:</t>
  </si>
  <si>
    <t># mean_log_rec_f:</t>
  </si>
  <si>
    <t># mean_log_rec_m:</t>
  </si>
  <si>
    <t># rec_devf:</t>
  </si>
  <si>
    <t xml:space="preserve"> -0.365259161905 0.865488234635 1.22955204888 2.20954686283 0.473126664072 1.92102975966 -1.46275844217 -0.0709887145575 -0.219698046286 2.16255287327 1.08046155099 0.123235149800 -1.13989749794 -1.76587570900 -1.37495018805 0.212522595880 0.252061166977 -0.944307640307 -1.01740856562 -0.0592839283465 0.638061163327 0.979405370106 0.261040686869 0.323817110281 -1.47565898636 -1.10719801368 0.515005759221 -0.345155181193 -0.890911207736 -1.20543728551 -0.783834981722 -0.466610559992 0.968814502640 1.79884586603 1.43144601408 -1.26623489938 -1.48454446392 9.41139678470e-008</t>
  </si>
  <si>
    <t># rec_devm:</t>
  </si>
  <si>
    <t xml:space="preserve">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t>
  </si>
  <si>
    <t># alpha1_rec:</t>
  </si>
  <si>
    <t># beta_rec:</t>
  </si>
  <si>
    <t># mnatlen_styr:</t>
  </si>
  <si>
    <t xml:space="preserve"> 13.5211765816 12.7457967791 12.4390012126 12.3754084749 12.4079754506 12.3358971810 12.1477532542 11.8810247204 11.7433927738 11.6203128987 11.2405482325 10.9469966709 11.0616797118 10.8520593707 9.55156967198 8.25458201938 7.23429576407 6.52470027373 6.02721532045 5.66654879865 5.41688162430 5.28777817006</t>
  </si>
  <si>
    <t xml:space="preserve"> 1.72736163381 3.20645669907 4.68554780219 6.16458169507 7.64277980856 9.10796618997 10.3381231255 11.1784866700 11.6309317695 11.8191393487 11.8590645547 11.8312565104 11.8015957890 11.7595130617 11.6078955175 11.2750885212 10.6175423654 9.71232357229 8.64316936321 7.47839448604 6.27183749219 5.05519756068</t>
  </si>
  <si>
    <t># fnatlen_styr:</t>
  </si>
  <si>
    <t xml:space="preserve"> -9.89995321898 -9.89995342840 -9.89995366563 -9.89995406113 -9.89995444616 -9.89995540164 -9.89995622172 -9.89995722867 -9.89995800457 -9.89995809685 -9.89995808937 -9.89995790778</t>
  </si>
  <si>
    <t xml:space="preserve"> 9.65413765607 9.79107194383 10.2192828498 11.2701835510 13.0650306943 13.8971686681 13.3441267898 12.4239349189 11.4880090536 10.0512170664 9.07907651202 8.65855456345</t>
  </si>
  <si>
    <t># log_avg_fmort:</t>
  </si>
  <si>
    <t># fmort_dev:</t>
  </si>
  <si>
    <t xml:space="preserve"> -1.02262597443 -1.54876210723 -0.894729985894 -0.441840107961 -0.103129865407 0.634793139353 1.12499356370 0.860507300007 1.25421199896 1.36643485039 1.17309233426 0.653485601784 0.406355136369 0.190966834225 -0.193052904696 0.199767727416 0.349301921463 -1.00778121013 -0.969972659207 -0.275728583545 -0.425279745916 -0.998034661831 -1.08600178863 -0.445207581604 -0.317895771498 -0.00955204517708 -0.525061644120 -1.00689282045 -0.881943093168 0.0105689196026 0.523863115165 0.597195644326 0.928729785459 0.878010222834 0.507273632893 0.328608956897 0.165331865784</t>
  </si>
  <si>
    <t># log_avg_fmortdf:</t>
  </si>
  <si>
    <t># fmortdf_dev:</t>
  </si>
  <si>
    <t xml:space="preserve"> -0.188724397378 -0.114404997410 -0.0570256866796 -0.0530038944331 -0.0245234203746 -0.0805498049547 -0.239351776409 -0.265218479644 -0.266709628202 -0.152201551429 0.510578738491 0.201075988812 -0.0842581630454 -0.452435960558 0.0323860377513 -0.336122377308 -0.202750511106 -0.166894641742 -0.138733235003 -0.133755759717 -0.0999227365063 -0.104028601563 -0.111705009839 -0.150464202249 -0.211703862329 -0.183515652786 -0.186451673911 -0.156293285293 -0.140932281890 1.66345497789 -0.0422913567933 0.201201082852 1.79736546366 0.225051414938 -0.00526638092213 -0.0662884736334 -0.215585901280</t>
  </si>
  <si>
    <t># log_avg_fmortt:</t>
  </si>
  <si>
    <t># fmortt_dev_era1:</t>
  </si>
  <si>
    <t xml:space="preserve"> -0.0586948997797 -0.131796807999 -0.239165824932 -0.298086399653 0.940517708656 -0.530561571253 0.150166019204 0.0576246509934 -0.433906096852 0.543903221614</t>
  </si>
  <si>
    <t># fmortt_dev_era2:</t>
  </si>
  <si>
    <t xml:space="preserve"> 0.677142429039 0.903372917252 1.98053399784 0.779809935926 -0.154250869700 0.0634719931581 0.0507296244257 0.0928728294502 0.144274192182 -0.0717588279859 -0.415686163906 0.510285763337 0.764527294684 -0.217516347705 0.640439657082 -0.242667849099 -0.632993724946 -0.156459665263 -0.825498955853 -0.720084995093 -0.400402896888 -0.451284844724 -0.414251796665 -0.371409831873 -0.406917211992 -0.480131746609 -0.646144906074</t>
  </si>
  <si>
    <t># discard_mult:</t>
  </si>
  <si>
    <t># Fem_F_prop_constant:</t>
  </si>
  <si>
    <t># log_avg_sel50_mn:</t>
  </si>
  <si>
    <t># log_sel50_dev_mn:</t>
  </si>
  <si>
    <t># log_avg_sel50_mo:</t>
  </si>
  <si>
    <t># log_sel50_dev_mo:</t>
  </si>
  <si>
    <t># fish_slope_mn:</t>
  </si>
  <si>
    <t># fish_slope_mo:</t>
  </si>
  <si>
    <t># fish_fit_slope_mn:</t>
  </si>
  <si>
    <t># fish_fit_sel50_mn:</t>
  </si>
  <si>
    <t># fish_fit_slope_mo:</t>
  </si>
  <si>
    <t># fish_fit_sel50_mo:</t>
  </si>
  <si>
    <t># fish_slope_mo2:</t>
  </si>
  <si>
    <t># fish_sel50_mo2:</t>
  </si>
  <si>
    <t># fish_slope_mn2:</t>
  </si>
  <si>
    <t># fish_sel50_mn2:</t>
  </si>
  <si>
    <t># fish_disc_slope_f:</t>
  </si>
  <si>
    <t># fish_disc_sel50_f:</t>
  </si>
  <si>
    <t># log_dev_50f:</t>
  </si>
  <si>
    <t xml:space="preserve">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t>
  </si>
  <si>
    <t># fish_disc_slope_tf:</t>
  </si>
  <si>
    <t># fish_disc_sel50_tf:</t>
  </si>
  <si>
    <t># srv1_q:</t>
  </si>
  <si>
    <t># srv1_q_f:</t>
  </si>
  <si>
    <t># srv1_sel95:</t>
  </si>
  <si>
    <t># srv1_sel50:</t>
  </si>
  <si>
    <t># srv2_q:</t>
  </si>
  <si>
    <t># srv2_q_f:</t>
  </si>
  <si>
    <t># srv2_sel95:</t>
  </si>
  <si>
    <t># srv2_sel50:</t>
  </si>
  <si>
    <t># srv3_q:</t>
  </si>
  <si>
    <t># srv3_sel95:</t>
  </si>
  <si>
    <t># srv3_sel50:</t>
  </si>
  <si>
    <t># srv3_q_f:</t>
  </si>
  <si>
    <t># srv3_sel95_f:</t>
  </si>
  <si>
    <t># srv3_sel50_f:</t>
  </si>
  <si>
    <t># srvind_q:</t>
  </si>
  <si>
    <t># srvind_q_f:</t>
  </si>
  <si>
    <t># srvind_sel95_f:</t>
  </si>
  <si>
    <t># srvind_sel50_f:</t>
  </si>
  <si>
    <t># srv10ind_q:</t>
  </si>
  <si>
    <t># srv10ind_q_f:</t>
  </si>
  <si>
    <t># srv10ind_sel95_f:</t>
  </si>
  <si>
    <t># srv10ind_sel50_f:</t>
  </si>
  <si>
    <t># selsmo10ind:</t>
  </si>
  <si>
    <t xml:space="preserve"> 19.9989394550 19.9990813007 19.9992198704 19.9993510089 19.9994711251 19.9995754284 19.9996510835 19.9996860600 19.9996540292 19.9995558700 19.9994169922 19.9992484879 19.9990583389 19.9988534612 19.9986369986 19.9984126155 19.9981789038 19.9979364439 19.9976889869 19.9974376497 19.9971826719 19.9969270395</t>
  </si>
  <si>
    <t># selsmo09ind:</t>
  </si>
  <si>
    <t xml:space="preserve"> -10.0457300530 -8.82627278273 -7.60724323887 -6.39283285890 -5.19893021916 -4.07141162705 -3.08799883802 -2.35782315073 -1.92602548058 -1.65072071012 -1.44300804783 -1.18671029937 -0.847387903589 -0.571106673140 -0.568888944963 -0.824444226681 -1.12261353712 -1.26690206669 -1.20285889726 -0.972188593889 -0.664302913499 -0.330159326257</t>
  </si>
  <si>
    <t># Mmult_imat:</t>
  </si>
  <si>
    <t># Mmult:</t>
  </si>
  <si>
    <t># Mmultf:</t>
  </si>
  <si>
    <t># cpueq:</t>
  </si>
  <si>
    <t># proprecn:</t>
  </si>
  <si>
    <t>mateste:</t>
  </si>
  <si>
    <t>matestfe:</t>
  </si>
  <si>
    <t>male probability of maturity</t>
  </si>
  <si>
    <t>female probability of maturity</t>
  </si>
  <si>
    <t>males</t>
  </si>
  <si>
    <t>females</t>
  </si>
  <si>
    <t>of</t>
  </si>
  <si>
    <t>length</t>
  </si>
  <si>
    <t>#Nat</t>
  </si>
  <si>
    <t>mort</t>
  </si>
  <si>
    <t>immature</t>
  </si>
  <si>
    <t>female/male</t>
  </si>
  <si>
    <t>#nat</t>
  </si>
  <si>
    <t>mature</t>
  </si>
  <si>
    <t>new</t>
  </si>
  <si>
    <t>shell</t>
  </si>
  <si>
    <t>old</t>
  </si>
  <si>
    <t>Fraction recruit</t>
  </si>
  <si>
    <t>Size</t>
  </si>
  <si>
    <t>from report file</t>
  </si>
  <si>
    <t>$Predicted</t>
  </si>
  <si>
    <t>probability</t>
  </si>
  <si>
    <t>maturing</t>
  </si>
  <si>
    <t>male</t>
  </si>
  <si>
    <t>MALES</t>
  </si>
  <si>
    <t>FEMALES</t>
  </si>
  <si>
    <t>mean</t>
  </si>
  <si>
    <t>postmolt</t>
  </si>
  <si>
    <t>female</t>
  </si>
  <si>
    <t>Post molt</t>
  </si>
  <si>
    <t>Increment</t>
  </si>
  <si>
    <t>THIS IS RETAINED SELECTIVITY</t>
  </si>
  <si>
    <t>THIS IS TOTAL SELECTIVITY</t>
  </si>
  <si>
    <t>FEMALE DISCARD FROM FISHERY</t>
  </si>
  <si>
    <t>#</t>
  </si>
  <si>
    <t>mnatlen_styr:</t>
  </si>
  <si>
    <t>fnatlen_styr:</t>
  </si>
  <si>
    <t>males_imm</t>
  </si>
  <si>
    <t>males_mat</t>
  </si>
  <si>
    <t>female_imm</t>
  </si>
  <si>
    <t>fem_mat</t>
  </si>
  <si>
    <t>alpha</t>
  </si>
  <si>
    <t>beta</t>
  </si>
  <si>
    <t>old code</t>
  </si>
  <si>
    <t>len bin</t>
  </si>
  <si>
    <t>in_alpha</t>
  </si>
  <si>
    <t>devia</t>
  </si>
  <si>
    <t>reclen</t>
  </si>
  <si>
    <t>mature male</t>
  </si>
  <si>
    <t>mature female</t>
  </si>
  <si>
    <t>needed multiplier</t>
  </si>
  <si>
    <t>maturity_est</t>
  </si>
  <si>
    <t>mat_new</t>
  </si>
  <si>
    <t>mat_old</t>
  </si>
  <si>
    <t>imm_new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</si>
</sst>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0" fontId="0" fillId="33"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7"/>
  <sheetViews>
    <sheetView tabSelected="1" topLeftCell="A89" workbookViewId="0">
      <selection activeCell="J100" sqref="J100"/>
    </sheetView>
  </sheetViews>
  <sheetFormatPr defaultRowHeight="14.4" x14ac:dyDescent="0.3"/>
  <cols>
    <col min="8" max="8" width="12" bestFit="1" customWidth="1"/>
  </cols>
  <sheetData>
    <row r="1" spans="1:1" x14ac:dyDescent="0.3">
      <c r="A1" t="s">
        <v>0</v>
      </c>
    </row>
    <row r="2" spans="1:1" x14ac:dyDescent="0.3">
      <c r="A2" t="s">
        <v>1</v>
      </c>
    </row>
    <row r="3" spans="1:1" x14ac:dyDescent="0.3">
      <c r="A3">
        <v>-0.68463143545100003</v>
      </c>
    </row>
    <row r="4" spans="1:1" x14ac:dyDescent="0.3">
      <c r="A4" t="s">
        <v>2</v>
      </c>
    </row>
    <row r="5" spans="1:1" x14ac:dyDescent="0.3">
      <c r="A5">
        <v>-0.99893189083099998</v>
      </c>
    </row>
    <row r="6" spans="1:1" x14ac:dyDescent="0.3">
      <c r="A6" t="s">
        <v>3</v>
      </c>
    </row>
    <row r="7" spans="1:1" x14ac:dyDescent="0.3">
      <c r="A7">
        <v>1.31977598301</v>
      </c>
    </row>
    <row r="8" spans="1:1" x14ac:dyDescent="0.3">
      <c r="A8" t="s">
        <v>4</v>
      </c>
    </row>
    <row r="9" spans="1:1" x14ac:dyDescent="0.3">
      <c r="A9">
        <v>1.37083070358</v>
      </c>
    </row>
    <row r="10" spans="1:1" x14ac:dyDescent="0.3">
      <c r="A10" t="s">
        <v>5</v>
      </c>
    </row>
    <row r="11" spans="1:1" x14ac:dyDescent="0.3">
      <c r="A11">
        <v>1.1635079295099999</v>
      </c>
    </row>
    <row r="12" spans="1:1" x14ac:dyDescent="0.3">
      <c r="A12" t="s">
        <v>6</v>
      </c>
    </row>
    <row r="13" spans="1:1" x14ac:dyDescent="0.3">
      <c r="A13">
        <v>1.0000000948300001</v>
      </c>
    </row>
    <row r="14" spans="1:1" x14ac:dyDescent="0.3">
      <c r="A14" t="s">
        <v>7</v>
      </c>
    </row>
    <row r="15" spans="1:1" x14ac:dyDescent="0.3">
      <c r="A15">
        <v>32.558975693999997</v>
      </c>
    </row>
    <row r="16" spans="1:1" x14ac:dyDescent="0.3">
      <c r="A16" t="s">
        <v>8</v>
      </c>
    </row>
    <row r="17" spans="1:1" x14ac:dyDescent="0.3">
      <c r="A17">
        <v>36.570572183199999</v>
      </c>
    </row>
    <row r="18" spans="1:1" x14ac:dyDescent="0.3">
      <c r="A18" t="s">
        <v>9</v>
      </c>
    </row>
    <row r="19" spans="1:1" x14ac:dyDescent="0.3">
      <c r="A19">
        <v>0.5</v>
      </c>
    </row>
    <row r="20" spans="1:1" x14ac:dyDescent="0.3">
      <c r="A20" t="s">
        <v>10</v>
      </c>
    </row>
    <row r="21" spans="1:1" x14ac:dyDescent="0.3">
      <c r="A21" t="s">
        <v>11</v>
      </c>
    </row>
    <row r="22" spans="1:1" x14ac:dyDescent="0.3">
      <c r="A22" t="s">
        <v>12</v>
      </c>
    </row>
    <row r="23" spans="1:1" x14ac:dyDescent="0.3">
      <c r="A23">
        <v>45</v>
      </c>
    </row>
    <row r="24" spans="1:1" x14ac:dyDescent="0.3">
      <c r="A24" t="s">
        <v>13</v>
      </c>
    </row>
    <row r="25" spans="1:1" x14ac:dyDescent="0.3">
      <c r="A25">
        <v>0.27500000000000002</v>
      </c>
    </row>
    <row r="26" spans="1:1" x14ac:dyDescent="0.3">
      <c r="A26" t="s">
        <v>14</v>
      </c>
    </row>
    <row r="27" spans="1:1" x14ac:dyDescent="0.3">
      <c r="A27">
        <v>85</v>
      </c>
    </row>
    <row r="28" spans="1:1" x14ac:dyDescent="0.3">
      <c r="A28" t="s">
        <v>15</v>
      </c>
    </row>
    <row r="29" spans="1:1" x14ac:dyDescent="0.3">
      <c r="A29">
        <v>0.26</v>
      </c>
    </row>
    <row r="30" spans="1:1" x14ac:dyDescent="0.3">
      <c r="A30" t="s">
        <v>16</v>
      </c>
    </row>
    <row r="31" spans="1:1" x14ac:dyDescent="0.3">
      <c r="A31" t="s">
        <v>17</v>
      </c>
    </row>
    <row r="32" spans="1:1" x14ac:dyDescent="0.3">
      <c r="A32" t="s">
        <v>18</v>
      </c>
    </row>
    <row r="33" spans="1:1" x14ac:dyDescent="0.3">
      <c r="A33" t="s">
        <v>19</v>
      </c>
    </row>
    <row r="34" spans="1:1" x14ac:dyDescent="0.3">
      <c r="A34" t="s">
        <v>20</v>
      </c>
    </row>
    <row r="35" spans="1:1" x14ac:dyDescent="0.3">
      <c r="A35">
        <v>2</v>
      </c>
    </row>
    <row r="36" spans="1:1" x14ac:dyDescent="0.3">
      <c r="A36" t="s">
        <v>21</v>
      </c>
    </row>
    <row r="37" spans="1:1" x14ac:dyDescent="0.3">
      <c r="A37">
        <v>150</v>
      </c>
    </row>
    <row r="38" spans="1:1" x14ac:dyDescent="0.3">
      <c r="A38" t="s">
        <v>22</v>
      </c>
    </row>
    <row r="39" spans="1:1" x14ac:dyDescent="0.3">
      <c r="A39">
        <v>1.52</v>
      </c>
    </row>
    <row r="40" spans="1:1" x14ac:dyDescent="0.3">
      <c r="A40" t="s">
        <v>23</v>
      </c>
    </row>
    <row r="41" spans="1:1" x14ac:dyDescent="0.3">
      <c r="A41">
        <v>215</v>
      </c>
    </row>
    <row r="42" spans="1:1" x14ac:dyDescent="0.3">
      <c r="A42" t="s">
        <v>24</v>
      </c>
    </row>
    <row r="43" spans="1:1" x14ac:dyDescent="0.3">
      <c r="A43">
        <v>0.05</v>
      </c>
    </row>
    <row r="44" spans="1:1" x14ac:dyDescent="0.3">
      <c r="A44" t="s">
        <v>25</v>
      </c>
    </row>
    <row r="45" spans="1:1" x14ac:dyDescent="0.3">
      <c r="A45">
        <v>105</v>
      </c>
    </row>
    <row r="46" spans="1:1" x14ac:dyDescent="0.3">
      <c r="A46" t="s">
        <v>26</v>
      </c>
    </row>
    <row r="47" spans="1:1" x14ac:dyDescent="0.3">
      <c r="A47">
        <v>13.2624537466</v>
      </c>
    </row>
    <row r="48" spans="1:1" x14ac:dyDescent="0.3">
      <c r="A48" t="s">
        <v>27</v>
      </c>
    </row>
    <row r="49" spans="1:1" x14ac:dyDescent="0.3">
      <c r="A49">
        <v>13.1</v>
      </c>
    </row>
    <row r="50" spans="1:1" x14ac:dyDescent="0.3">
      <c r="A50" t="s">
        <v>28</v>
      </c>
    </row>
    <row r="51" spans="1:1" x14ac:dyDescent="0.3">
      <c r="A51" t="s">
        <v>29</v>
      </c>
    </row>
    <row r="52" spans="1:1" x14ac:dyDescent="0.3">
      <c r="A52" t="s">
        <v>30</v>
      </c>
    </row>
    <row r="53" spans="1:1" x14ac:dyDescent="0.3">
      <c r="A53" t="s">
        <v>31</v>
      </c>
    </row>
    <row r="54" spans="1:1" x14ac:dyDescent="0.3">
      <c r="A54" t="s">
        <v>32</v>
      </c>
    </row>
    <row r="55" spans="1:1" x14ac:dyDescent="0.3">
      <c r="A55">
        <v>11.5</v>
      </c>
    </row>
    <row r="56" spans="1:1" x14ac:dyDescent="0.3">
      <c r="A56" t="s">
        <v>33</v>
      </c>
    </row>
    <row r="57" spans="1:1" x14ac:dyDescent="0.3">
      <c r="A57">
        <v>4</v>
      </c>
    </row>
    <row r="58" spans="1:1" x14ac:dyDescent="0.3">
      <c r="A58" t="s">
        <v>34</v>
      </c>
    </row>
    <row r="59" spans="1:1" x14ac:dyDescent="0.3">
      <c r="A59" t="s">
        <v>35</v>
      </c>
    </row>
    <row r="60" spans="1:1" x14ac:dyDescent="0.3">
      <c r="A60" t="s">
        <v>36</v>
      </c>
    </row>
    <row r="61" spans="1:1" x14ac:dyDescent="0.3">
      <c r="A61" t="s">
        <v>37</v>
      </c>
    </row>
    <row r="62" spans="1:1" x14ac:dyDescent="0.3">
      <c r="A62" t="s">
        <v>38</v>
      </c>
    </row>
    <row r="63" spans="1:1" x14ac:dyDescent="0.3">
      <c r="A63" t="s">
        <v>39</v>
      </c>
    </row>
    <row r="64" spans="1:1" x14ac:dyDescent="0.3">
      <c r="A64" t="s">
        <v>40</v>
      </c>
    </row>
    <row r="65" spans="1:1" x14ac:dyDescent="0.3">
      <c r="A65">
        <v>-3.8590113738800003E-2</v>
      </c>
    </row>
    <row r="66" spans="1:1" x14ac:dyDescent="0.3">
      <c r="A66" t="s">
        <v>41</v>
      </c>
    </row>
    <row r="67" spans="1:1" x14ac:dyDescent="0.3">
      <c r="A67" t="s">
        <v>42</v>
      </c>
    </row>
    <row r="68" spans="1:1" x14ac:dyDescent="0.3">
      <c r="A68" t="s">
        <v>43</v>
      </c>
    </row>
    <row r="69" spans="1:1" x14ac:dyDescent="0.3">
      <c r="A69">
        <v>-4.8270222261900004</v>
      </c>
    </row>
    <row r="70" spans="1:1" x14ac:dyDescent="0.3">
      <c r="A70" t="s">
        <v>44</v>
      </c>
    </row>
    <row r="71" spans="1:1" x14ac:dyDescent="0.3">
      <c r="A71" t="s">
        <v>45</v>
      </c>
    </row>
    <row r="72" spans="1:1" x14ac:dyDescent="0.3">
      <c r="A72" t="s">
        <v>46</v>
      </c>
    </row>
    <row r="73" spans="1:1" x14ac:dyDescent="0.3">
      <c r="A73">
        <v>-4.6435076654099996</v>
      </c>
    </row>
    <row r="74" spans="1:1" x14ac:dyDescent="0.3">
      <c r="A74" t="s">
        <v>47</v>
      </c>
    </row>
    <row r="75" spans="1:1" x14ac:dyDescent="0.3">
      <c r="A75" t="s">
        <v>48</v>
      </c>
    </row>
    <row r="76" spans="1:1" x14ac:dyDescent="0.3">
      <c r="A76" t="s">
        <v>49</v>
      </c>
    </row>
    <row r="77" spans="1:1" x14ac:dyDescent="0.3">
      <c r="A77" t="s">
        <v>50</v>
      </c>
    </row>
    <row r="78" spans="1:1" x14ac:dyDescent="0.3">
      <c r="A78" t="s">
        <v>51</v>
      </c>
    </row>
    <row r="79" spans="1:1" x14ac:dyDescent="0.3">
      <c r="A79">
        <v>1</v>
      </c>
    </row>
    <row r="80" spans="1:1" x14ac:dyDescent="0.3">
      <c r="A80" t="s">
        <v>52</v>
      </c>
    </row>
    <row r="81" spans="1:18" x14ac:dyDescent="0.3">
      <c r="A81">
        <v>0.50000005000000003</v>
      </c>
    </row>
    <row r="82" spans="1:18" x14ac:dyDescent="0.3">
      <c r="A82" t="s">
        <v>53</v>
      </c>
      <c r="C82" t="s">
        <v>136</v>
      </c>
    </row>
    <row r="83" spans="1:18" x14ac:dyDescent="0.3">
      <c r="A83">
        <v>4.6607123776700004</v>
      </c>
      <c r="B83" s="2">
        <f>EXP(A83)</f>
        <v>105.71136175330247</v>
      </c>
    </row>
    <row r="84" spans="1:18" x14ac:dyDescent="0.3">
      <c r="A84" t="s">
        <v>54</v>
      </c>
    </row>
    <row r="85" spans="1:18" x14ac:dyDescent="0.3">
      <c r="A85" t="s">
        <v>31</v>
      </c>
    </row>
    <row r="86" spans="1:18" x14ac:dyDescent="0.3">
      <c r="A86" t="s">
        <v>55</v>
      </c>
    </row>
    <row r="87" spans="1:18" x14ac:dyDescent="0.3">
      <c r="A87">
        <v>4.5</v>
      </c>
    </row>
    <row r="88" spans="1:18" x14ac:dyDescent="0.3">
      <c r="A88" t="s">
        <v>56</v>
      </c>
    </row>
    <row r="89" spans="1:18" x14ac:dyDescent="0.3">
      <c r="A89" t="s">
        <v>31</v>
      </c>
    </row>
    <row r="90" spans="1:18" x14ac:dyDescent="0.3">
      <c r="A90" t="s">
        <v>57</v>
      </c>
      <c r="C90" t="s">
        <v>136</v>
      </c>
      <c r="G90" s="1"/>
      <c r="H90" s="1"/>
      <c r="I90" s="1"/>
      <c r="J90" s="1"/>
      <c r="K90" s="1"/>
      <c r="L90" s="1"/>
      <c r="M90" s="1"/>
      <c r="N90" s="1"/>
      <c r="O90" s="1"/>
      <c r="P90" s="1"/>
      <c r="Q90" s="1"/>
      <c r="R90" s="1"/>
    </row>
    <row r="91" spans="1:18" x14ac:dyDescent="0.3">
      <c r="A91" s="2">
        <v>0.200110432177</v>
      </c>
      <c r="C91">
        <f>1/A91</f>
        <v>4.9972407191419608</v>
      </c>
      <c r="D91">
        <f>LN(C91)</f>
        <v>1.6088859039338306</v>
      </c>
      <c r="G91">
        <v>27.5</v>
      </c>
      <c r="H91">
        <f>1/(1+EXP(-$A$95*(G91-$A$97)))</f>
        <v>2.8329918833784871E-14</v>
      </c>
      <c r="J91" s="1">
        <v>4.5412700000000001E-21</v>
      </c>
    </row>
    <row r="92" spans="1:18" x14ac:dyDescent="0.3">
      <c r="A92" t="s">
        <v>58</v>
      </c>
      <c r="G92">
        <v>32.5</v>
      </c>
      <c r="H92">
        <f t="shared" ref="H92:H112" si="0">1/(1+EXP(-$A$95*(G92-$A$97)))</f>
        <v>2.7578275686439838E-13</v>
      </c>
      <c r="J92" s="1">
        <v>1.2023599999999999E-19</v>
      </c>
    </row>
    <row r="93" spans="1:18" x14ac:dyDescent="0.3">
      <c r="A93">
        <v>0.45</v>
      </c>
      <c r="G93">
        <v>37.5</v>
      </c>
      <c r="H93">
        <f t="shared" si="0"/>
        <v>2.6846574968955772E-12</v>
      </c>
      <c r="J93" s="1">
        <v>3.1833800000000001E-18</v>
      </c>
    </row>
    <row r="94" spans="1:18" x14ac:dyDescent="0.3">
      <c r="A94" s="2" t="s">
        <v>59</v>
      </c>
      <c r="C94" t="s">
        <v>135</v>
      </c>
      <c r="G94">
        <v>42.5</v>
      </c>
      <c r="H94">
        <f t="shared" si="0"/>
        <v>2.6134287572699125E-11</v>
      </c>
      <c r="J94" s="1">
        <v>8.4283800000000004E-17</v>
      </c>
    </row>
    <row r="95" spans="1:18" x14ac:dyDescent="0.3">
      <c r="A95">
        <v>0.45513899883199999</v>
      </c>
      <c r="C95">
        <f>1/A95</f>
        <v>2.1971309919963988</v>
      </c>
      <c r="D95">
        <f>LN(C95)</f>
        <v>0.78715241474588604</v>
      </c>
      <c r="G95">
        <v>47.5</v>
      </c>
      <c r="H95">
        <f t="shared" si="0"/>
        <v>2.5440898423073917E-10</v>
      </c>
      <c r="J95" s="1">
        <v>2.2315000000000001E-15</v>
      </c>
    </row>
    <row r="96" spans="1:18" x14ac:dyDescent="0.3">
      <c r="A96" s="2" t="s">
        <v>60</v>
      </c>
      <c r="G96">
        <v>52.5</v>
      </c>
      <c r="H96">
        <f t="shared" si="0"/>
        <v>2.4765906071943536E-9</v>
      </c>
      <c r="J96" s="1">
        <v>5.9080900000000001E-14</v>
      </c>
    </row>
    <row r="97" spans="1:10" x14ac:dyDescent="0.3">
      <c r="A97">
        <v>96.0391891843</v>
      </c>
      <c r="C97">
        <f>LN(A97)</f>
        <v>4.5647563288382393</v>
      </c>
      <c r="G97">
        <v>57.5</v>
      </c>
      <c r="H97">
        <f t="shared" si="0"/>
        <v>2.4108822002248582E-8</v>
      </c>
      <c r="J97" s="1">
        <v>1.5641799999999999E-12</v>
      </c>
    </row>
    <row r="98" spans="1:10" x14ac:dyDescent="0.3">
      <c r="A98" t="s">
        <v>61</v>
      </c>
      <c r="G98">
        <v>62.5</v>
      </c>
      <c r="H98">
        <f t="shared" si="0"/>
        <v>2.3469167121238143E-7</v>
      </c>
      <c r="J98" s="1">
        <v>4.1408900000000001E-11</v>
      </c>
    </row>
    <row r="99" spans="1:10" x14ac:dyDescent="0.3">
      <c r="A99">
        <v>0.27500000000000002</v>
      </c>
      <c r="G99">
        <v>67.5</v>
      </c>
      <c r="H99">
        <f t="shared" si="0"/>
        <v>2.2846441530185272E-6</v>
      </c>
      <c r="J99" s="1">
        <v>1.0960199999999999E-9</v>
      </c>
    </row>
    <row r="100" spans="1:10" x14ac:dyDescent="0.3">
      <c r="A100" t="s">
        <v>62</v>
      </c>
      <c r="G100">
        <v>72.5</v>
      </c>
      <c r="H100">
        <f t="shared" si="0"/>
        <v>2.2239840980882428E-5</v>
      </c>
      <c r="J100" s="1">
        <v>2.8994000000000001E-8</v>
      </c>
    </row>
    <row r="101" spans="1:10" x14ac:dyDescent="0.3">
      <c r="A101">
        <v>100</v>
      </c>
      <c r="G101">
        <v>77.5</v>
      </c>
      <c r="H101">
        <f t="shared" si="0"/>
        <v>2.1645573608994887E-4</v>
      </c>
      <c r="J101" s="1">
        <v>7.6579399999999998E-7</v>
      </c>
    </row>
    <row r="102" spans="1:10" x14ac:dyDescent="0.3">
      <c r="A102" t="s">
        <v>63</v>
      </c>
      <c r="G102">
        <v>82.5</v>
      </c>
      <c r="H102">
        <f t="shared" si="0"/>
        <v>2.1031514335649874E-3</v>
      </c>
      <c r="J102" s="1">
        <v>2.01152E-5</v>
      </c>
    </row>
    <row r="103" spans="1:10" x14ac:dyDescent="0.3">
      <c r="A103">
        <v>1.95</v>
      </c>
      <c r="G103">
        <v>87.5</v>
      </c>
      <c r="H103">
        <f t="shared" si="0"/>
        <v>2.0104189654354995E-2</v>
      </c>
      <c r="J103">
        <v>5.1454500000000004E-4</v>
      </c>
    </row>
    <row r="104" spans="1:10" x14ac:dyDescent="0.3">
      <c r="A104" t="s">
        <v>64</v>
      </c>
      <c r="G104">
        <v>92.5</v>
      </c>
      <c r="H104">
        <f t="shared" si="0"/>
        <v>0.16647437914588792</v>
      </c>
      <c r="J104">
        <v>1.11019E-2</v>
      </c>
    </row>
    <row r="105" spans="1:10" x14ac:dyDescent="0.3">
      <c r="A105">
        <v>159.5</v>
      </c>
      <c r="G105">
        <v>97.5</v>
      </c>
      <c r="H105">
        <f t="shared" si="0"/>
        <v>0.6603539587344629</v>
      </c>
      <c r="J105">
        <v>0.107502</v>
      </c>
    </row>
    <row r="106" spans="1:10" x14ac:dyDescent="0.3">
      <c r="A106" t="s">
        <v>65</v>
      </c>
      <c r="G106">
        <v>102.5</v>
      </c>
      <c r="H106">
        <f t="shared" si="0"/>
        <v>0.94981575859577216</v>
      </c>
      <c r="J106">
        <v>0.32889499999999999</v>
      </c>
    </row>
    <row r="107" spans="1:10" x14ac:dyDescent="0.3">
      <c r="A107">
        <v>1.0049999999999999</v>
      </c>
      <c r="G107">
        <v>107.5</v>
      </c>
      <c r="H107">
        <f t="shared" si="0"/>
        <v>0.99460171983439971</v>
      </c>
      <c r="J107">
        <v>0.58811100000000005</v>
      </c>
    </row>
    <row r="108" spans="1:10" x14ac:dyDescent="0.3">
      <c r="A108" t="s">
        <v>66</v>
      </c>
      <c r="G108">
        <v>112.5</v>
      </c>
      <c r="H108">
        <f t="shared" si="0"/>
        <v>0.99944275989909015</v>
      </c>
      <c r="J108">
        <v>0.79880399999999996</v>
      </c>
    </row>
    <row r="109" spans="1:10" x14ac:dyDescent="0.3">
      <c r="A109">
        <v>130</v>
      </c>
      <c r="G109">
        <v>117.5</v>
      </c>
      <c r="H109">
        <f t="shared" si="0"/>
        <v>0.99994272860203715</v>
      </c>
      <c r="J109">
        <v>0.91788899999999995</v>
      </c>
    </row>
    <row r="110" spans="1:10" x14ac:dyDescent="0.3">
      <c r="A110" s="2" t="s">
        <v>67</v>
      </c>
      <c r="B110" s="2"/>
      <c r="C110" s="2" t="s">
        <v>137</v>
      </c>
      <c r="G110">
        <v>122.5</v>
      </c>
      <c r="H110">
        <f t="shared" si="0"/>
        <v>0.99999411646523695</v>
      </c>
      <c r="J110">
        <v>0.97095100000000001</v>
      </c>
    </row>
    <row r="111" spans="1:10" x14ac:dyDescent="0.3">
      <c r="A111" s="2">
        <v>0.23881599579099999</v>
      </c>
      <c r="B111" s="2"/>
      <c r="C111" s="2">
        <f>1/A111</f>
        <v>4.187324206185715</v>
      </c>
      <c r="D111">
        <f>LN(C111)</f>
        <v>1.4320619156576078</v>
      </c>
      <c r="G111">
        <v>127.5</v>
      </c>
      <c r="H111">
        <f t="shared" si="0"/>
        <v>0.9999993956078177</v>
      </c>
      <c r="J111">
        <v>0.99202199999999996</v>
      </c>
    </row>
    <row r="112" spans="1:10" x14ac:dyDescent="0.3">
      <c r="A112" s="2" t="s">
        <v>68</v>
      </c>
      <c r="B112" s="2"/>
      <c r="C112" s="2"/>
      <c r="G112">
        <v>132.5</v>
      </c>
      <c r="H112">
        <f t="shared" si="0"/>
        <v>0.99999993791348329</v>
      </c>
      <c r="J112">
        <v>1</v>
      </c>
    </row>
    <row r="113" spans="1:13" x14ac:dyDescent="0.3">
      <c r="A113" s="2">
        <v>4.3155758708500001</v>
      </c>
      <c r="B113" s="2">
        <f>EXP(A113)</f>
        <v>74.856718836366355</v>
      </c>
      <c r="C113" s="2"/>
    </row>
    <row r="114" spans="1:13" x14ac:dyDescent="0.3">
      <c r="A114" t="s">
        <v>69</v>
      </c>
    </row>
    <row r="115" spans="1:13" x14ac:dyDescent="0.3">
      <c r="A115" t="s">
        <v>70</v>
      </c>
    </row>
    <row r="116" spans="1:13" x14ac:dyDescent="0.3">
      <c r="A116" t="s">
        <v>71</v>
      </c>
    </row>
    <row r="117" spans="1:13" x14ac:dyDescent="0.3">
      <c r="A117">
        <v>8.42583821087E-2</v>
      </c>
      <c r="C117">
        <f>1/A117</f>
        <v>11.868255418314591</v>
      </c>
      <c r="D117">
        <f>LN(C117)</f>
        <v>2.4738672237941066</v>
      </c>
      <c r="E117">
        <v>25</v>
      </c>
      <c r="F117">
        <v>27.5</v>
      </c>
      <c r="G117">
        <f>1/(1+EXP(-$A$117*(F117-$A$119)))</f>
        <v>9.6203133200029468E-4</v>
      </c>
      <c r="H117">
        <f>1/(1+EXP(-(F117-$A$119)/$C$117))</f>
        <v>9.6203133200029468E-4</v>
      </c>
      <c r="I117">
        <f>H117/$H$138</f>
        <v>1.1056868133211917E-3</v>
      </c>
      <c r="K117">
        <f>LN(H117)</f>
        <v>-6.946463538182071</v>
      </c>
      <c r="L117">
        <f>K117-$K$138</f>
        <v>-6.807288586578025</v>
      </c>
      <c r="M117">
        <f>EXP(L117)</f>
        <v>1.1056868133211917E-3</v>
      </c>
    </row>
    <row r="118" spans="1:13" x14ac:dyDescent="0.3">
      <c r="A118" t="s">
        <v>72</v>
      </c>
      <c r="E118">
        <v>30</v>
      </c>
      <c r="F118">
        <v>32.5</v>
      </c>
      <c r="G118">
        <f t="shared" ref="G118:G138" si="1">1/(1+EXP(-$A$117*(F118-$A$119)))</f>
        <v>1.4653289289554936E-3</v>
      </c>
      <c r="H118">
        <f t="shared" ref="H118:H130" si="2">1/(1+EXP(-(F118-$A$119)/$C$117))</f>
        <v>1.4653289289554936E-3</v>
      </c>
      <c r="I118">
        <f t="shared" ref="I118:I138" si="3">H118/$H$138</f>
        <v>1.6841394038127424E-3</v>
      </c>
      <c r="K118">
        <f t="shared" ref="K118:K138" si="4">LN(H118)</f>
        <v>-6.5256755368307502</v>
      </c>
      <c r="L118">
        <f t="shared" ref="L118:L138" si="5">K118-$K$138</f>
        <v>-6.3865005852267043</v>
      </c>
      <c r="M118">
        <f t="shared" ref="M118:M138" si="6">EXP(L118)</f>
        <v>1.6841394038127418E-3</v>
      </c>
    </row>
    <row r="119" spans="1:13" x14ac:dyDescent="0.3">
      <c r="A119">
        <v>109.930980396</v>
      </c>
      <c r="C119">
        <f>LN(A119)</f>
        <v>4.6998527179172367</v>
      </c>
      <c r="E119">
        <v>35</v>
      </c>
      <c r="F119">
        <v>37.5</v>
      </c>
      <c r="G119">
        <f t="shared" si="1"/>
        <v>2.2313442774069166E-3</v>
      </c>
      <c r="H119">
        <f t="shared" si="2"/>
        <v>2.2313442774069166E-3</v>
      </c>
      <c r="I119">
        <f t="shared" si="3"/>
        <v>2.5645401157347912E-3</v>
      </c>
      <c r="K119">
        <f t="shared" si="4"/>
        <v>-6.105151060149395</v>
      </c>
      <c r="L119">
        <f t="shared" si="5"/>
        <v>-5.9659761085453491</v>
      </c>
      <c r="M119">
        <f t="shared" si="6"/>
        <v>2.5645401157347899E-3</v>
      </c>
    </row>
    <row r="120" spans="1:13" x14ac:dyDescent="0.3">
      <c r="A120" t="s">
        <v>73</v>
      </c>
      <c r="E120">
        <v>40</v>
      </c>
      <c r="F120">
        <v>42.5</v>
      </c>
      <c r="G120">
        <f t="shared" si="1"/>
        <v>3.3964397345092375E-3</v>
      </c>
      <c r="H120">
        <f t="shared" si="2"/>
        <v>3.3964397345092375E-3</v>
      </c>
      <c r="I120">
        <f t="shared" si="3"/>
        <v>3.9036136368642131E-3</v>
      </c>
      <c r="K120">
        <f t="shared" si="4"/>
        <v>-5.6850275328999498</v>
      </c>
      <c r="L120">
        <f t="shared" si="5"/>
        <v>-5.5458525812959039</v>
      </c>
      <c r="M120">
        <f t="shared" si="6"/>
        <v>3.9036136368642135E-3</v>
      </c>
    </row>
    <row r="121" spans="1:13" x14ac:dyDescent="0.3">
      <c r="A121">
        <v>0.6</v>
      </c>
      <c r="E121">
        <v>45</v>
      </c>
      <c r="F121">
        <v>47.5</v>
      </c>
      <c r="G121">
        <f t="shared" si="1"/>
        <v>5.16673904855068E-3</v>
      </c>
      <c r="H121">
        <f t="shared" si="2"/>
        <v>5.16673904855068E-3</v>
      </c>
      <c r="I121">
        <f t="shared" si="3"/>
        <v>5.9382631769132627E-3</v>
      </c>
      <c r="K121">
        <f t="shared" si="4"/>
        <v>-5.2655135344262707</v>
      </c>
      <c r="L121">
        <f t="shared" si="5"/>
        <v>-5.1263385828222248</v>
      </c>
      <c r="M121">
        <f t="shared" si="6"/>
        <v>5.9382631769132619E-3</v>
      </c>
    </row>
    <row r="122" spans="1:13" x14ac:dyDescent="0.3">
      <c r="A122" t="s">
        <v>74</v>
      </c>
      <c r="E122">
        <v>50</v>
      </c>
      <c r="F122">
        <v>52.5</v>
      </c>
      <c r="G122">
        <f t="shared" si="1"/>
        <v>7.8524870846216066E-3</v>
      </c>
      <c r="H122">
        <f t="shared" si="2"/>
        <v>7.8524870846216066E-3</v>
      </c>
      <c r="I122">
        <f t="shared" si="3"/>
        <v>9.0250609646863565E-3</v>
      </c>
      <c r="K122">
        <f t="shared" si="4"/>
        <v>-4.8469249713001528</v>
      </c>
      <c r="L122">
        <f t="shared" si="5"/>
        <v>-4.7077500196961068</v>
      </c>
      <c r="M122">
        <f t="shared" si="6"/>
        <v>9.0250609646863583E-3</v>
      </c>
    </row>
    <row r="123" spans="1:13" x14ac:dyDescent="0.3">
      <c r="A123">
        <v>0.6</v>
      </c>
      <c r="E123">
        <v>55</v>
      </c>
      <c r="F123">
        <v>57.5</v>
      </c>
      <c r="G123">
        <f t="shared" si="1"/>
        <v>1.1917602537126579E-2</v>
      </c>
      <c r="H123">
        <f t="shared" si="2"/>
        <v>1.1917602537126579E-2</v>
      </c>
      <c r="I123">
        <f t="shared" si="3"/>
        <v>1.3697200427251782E-2</v>
      </c>
      <c r="K123">
        <f t="shared" si="4"/>
        <v>-4.4297387670098605</v>
      </c>
      <c r="L123">
        <f t="shared" si="5"/>
        <v>-4.2905638154058146</v>
      </c>
      <c r="M123">
        <f t="shared" si="6"/>
        <v>1.3697200427251779E-2</v>
      </c>
    </row>
    <row r="124" spans="1:13" x14ac:dyDescent="0.3">
      <c r="A124" t="s">
        <v>75</v>
      </c>
      <c r="E124">
        <v>60</v>
      </c>
      <c r="F124">
        <v>62.5</v>
      </c>
      <c r="G124">
        <f t="shared" si="1"/>
        <v>1.8048884043698876E-2</v>
      </c>
      <c r="H124">
        <f t="shared" si="2"/>
        <v>1.8048884043698876E-2</v>
      </c>
      <c r="I124">
        <f t="shared" si="3"/>
        <v>2.0744036517799196E-2</v>
      </c>
      <c r="K124">
        <f t="shared" si="4"/>
        <v>-4.0146714219483997</v>
      </c>
      <c r="L124">
        <f t="shared" si="5"/>
        <v>-3.8754964703443537</v>
      </c>
      <c r="M124">
        <f t="shared" si="6"/>
        <v>2.07440365177992E-2</v>
      </c>
    </row>
    <row r="125" spans="1:13" x14ac:dyDescent="0.3">
      <c r="A125">
        <v>60</v>
      </c>
      <c r="E125">
        <v>65</v>
      </c>
      <c r="F125">
        <v>67.5</v>
      </c>
      <c r="G125">
        <f t="shared" si="1"/>
        <v>2.7247556950463242E-2</v>
      </c>
      <c r="H125">
        <f t="shared" si="2"/>
        <v>2.7247556950463242E-2</v>
      </c>
      <c r="I125">
        <f t="shared" si="3"/>
        <v>3.1316302716153287E-2</v>
      </c>
      <c r="K125">
        <f t="shared" si="4"/>
        <v>-3.6027914150859814</v>
      </c>
      <c r="L125">
        <f t="shared" si="5"/>
        <v>-3.4636164634819355</v>
      </c>
      <c r="M125">
        <f t="shared" si="6"/>
        <v>3.1316302716153273E-2</v>
      </c>
    </row>
    <row r="126" spans="1:13" x14ac:dyDescent="0.3">
      <c r="A126" t="s">
        <v>76</v>
      </c>
      <c r="E126">
        <v>70</v>
      </c>
      <c r="F126">
        <v>72.5</v>
      </c>
      <c r="G126">
        <f t="shared" si="1"/>
        <v>4.0938908828684985E-2</v>
      </c>
      <c r="H126">
        <f t="shared" si="2"/>
        <v>4.0938908828684985E-2</v>
      </c>
      <c r="I126">
        <f t="shared" si="3"/>
        <v>4.7052117886345141E-2</v>
      </c>
      <c r="K126">
        <f t="shared" si="4"/>
        <v>-3.1956743520430027</v>
      </c>
      <c r="L126">
        <f t="shared" si="5"/>
        <v>-3.0564994004389563</v>
      </c>
      <c r="M126">
        <f t="shared" si="6"/>
        <v>4.7052117886345154E-2</v>
      </c>
    </row>
    <row r="127" spans="1:13" x14ac:dyDescent="0.3">
      <c r="A127">
        <v>40</v>
      </c>
      <c r="E127">
        <v>75</v>
      </c>
      <c r="F127">
        <v>77.5</v>
      </c>
      <c r="G127">
        <f t="shared" si="1"/>
        <v>6.1077927422646811E-2</v>
      </c>
      <c r="H127">
        <f t="shared" si="2"/>
        <v>6.1077927422646811E-2</v>
      </c>
      <c r="I127">
        <f t="shared" si="3"/>
        <v>7.0198398627820055E-2</v>
      </c>
      <c r="K127">
        <f t="shared" si="4"/>
        <v>-2.7956047313841204</v>
      </c>
      <c r="L127">
        <f t="shared" si="5"/>
        <v>-2.6564297797800744</v>
      </c>
      <c r="M127">
        <f t="shared" si="6"/>
        <v>7.0198398627820041E-2</v>
      </c>
    </row>
    <row r="128" spans="1:13" x14ac:dyDescent="0.3">
      <c r="A128" t="s">
        <v>77</v>
      </c>
      <c r="E128">
        <v>80</v>
      </c>
      <c r="F128">
        <v>82.5</v>
      </c>
      <c r="G128">
        <f t="shared" si="1"/>
        <v>9.0192232146976789E-2</v>
      </c>
      <c r="H128">
        <f t="shared" si="2"/>
        <v>9.0192232146976789E-2</v>
      </c>
      <c r="I128">
        <f t="shared" si="3"/>
        <v>0.10366020152541702</v>
      </c>
      <c r="K128">
        <f t="shared" si="4"/>
        <v>-2.4058119737264061</v>
      </c>
      <c r="L128">
        <f t="shared" si="5"/>
        <v>-2.2666370221223602</v>
      </c>
      <c r="M128">
        <f t="shared" si="6"/>
        <v>0.10366020152541701</v>
      </c>
    </row>
    <row r="129" spans="1:13" x14ac:dyDescent="0.3">
      <c r="A129">
        <v>0.44649064771300001</v>
      </c>
      <c r="E129">
        <v>85</v>
      </c>
      <c r="F129">
        <v>87.5</v>
      </c>
      <c r="G129">
        <f t="shared" si="1"/>
        <v>0.13124468410532175</v>
      </c>
      <c r="H129">
        <f t="shared" si="2"/>
        <v>0.13124468410532175</v>
      </c>
      <c r="I129">
        <f t="shared" si="3"/>
        <v>0.15084281738727739</v>
      </c>
      <c r="K129">
        <f t="shared" si="4"/>
        <v>-2.0306918803853256</v>
      </c>
      <c r="L129">
        <f t="shared" si="5"/>
        <v>-1.8915169287812794</v>
      </c>
      <c r="M129">
        <f t="shared" si="6"/>
        <v>0.15084281738727742</v>
      </c>
    </row>
    <row r="130" spans="1:13" x14ac:dyDescent="0.3">
      <c r="A130" t="s">
        <v>78</v>
      </c>
      <c r="E130">
        <v>90</v>
      </c>
      <c r="F130">
        <v>92.5</v>
      </c>
      <c r="G130">
        <f t="shared" si="1"/>
        <v>0.18713934382416181</v>
      </c>
      <c r="H130">
        <f t="shared" si="2"/>
        <v>0.18713934382416181</v>
      </c>
      <c r="I130">
        <f t="shared" si="3"/>
        <v>0.21508395603885896</v>
      </c>
      <c r="K130">
        <f t="shared" si="4"/>
        <v>-1.6759017854771541</v>
      </c>
      <c r="L130">
        <f t="shared" si="5"/>
        <v>-1.5367268338731079</v>
      </c>
      <c r="M130">
        <f t="shared" si="6"/>
        <v>0.21508395603885896</v>
      </c>
    </row>
    <row r="131" spans="1:13" x14ac:dyDescent="0.3">
      <c r="A131">
        <v>0.52016917924799999</v>
      </c>
      <c r="E131">
        <v>95</v>
      </c>
      <c r="F131">
        <v>97.5</v>
      </c>
      <c r="G131">
        <f t="shared" si="1"/>
        <v>0.25972193596031634</v>
      </c>
      <c r="H131">
        <f t="shared" ref="H131:H138" si="7">1/(1+EXP(-(F131-$A$119)/$C$117))</f>
        <v>0.25972193596031634</v>
      </c>
      <c r="I131">
        <f t="shared" si="3"/>
        <v>0.29850495526426873</v>
      </c>
      <c r="K131">
        <f t="shared" si="4"/>
        <v>-1.3481436973409999</v>
      </c>
      <c r="L131">
        <f t="shared" si="5"/>
        <v>-1.2089687457369538</v>
      </c>
      <c r="M131">
        <f t="shared" si="6"/>
        <v>0.29850495526426873</v>
      </c>
    </row>
    <row r="132" spans="1:13" x14ac:dyDescent="0.3">
      <c r="A132" t="s">
        <v>79</v>
      </c>
      <c r="E132">
        <v>100</v>
      </c>
      <c r="F132">
        <v>102.5</v>
      </c>
      <c r="G132">
        <f t="shared" si="1"/>
        <v>0.34839029418223494</v>
      </c>
      <c r="H132">
        <f t="shared" si="7"/>
        <v>0.34839029418223494</v>
      </c>
      <c r="I132">
        <f t="shared" si="3"/>
        <v>0.40041373014893644</v>
      </c>
      <c r="K132">
        <f t="shared" si="4"/>
        <v>-1.0544318926517835</v>
      </c>
      <c r="L132">
        <f t="shared" si="5"/>
        <v>-0.91525694104773736</v>
      </c>
      <c r="M132">
        <f t="shared" si="6"/>
        <v>0.40041373014893644</v>
      </c>
    </row>
    <row r="133" spans="1:13" x14ac:dyDescent="0.3">
      <c r="A133">
        <v>63.216811077099997</v>
      </c>
      <c r="E133">
        <v>105</v>
      </c>
      <c r="F133">
        <v>107.5</v>
      </c>
      <c r="G133">
        <f t="shared" si="1"/>
        <v>0.44897067011196212</v>
      </c>
      <c r="H133">
        <f t="shared" si="7"/>
        <v>0.44897067011196212</v>
      </c>
      <c r="I133">
        <f t="shared" si="3"/>
        <v>0.51601328667601376</v>
      </c>
      <c r="K133">
        <f t="shared" si="4"/>
        <v>-0.80079771606401018</v>
      </c>
      <c r="L133">
        <f t="shared" si="5"/>
        <v>-0.66162276445996404</v>
      </c>
      <c r="M133">
        <f t="shared" si="6"/>
        <v>0.51601328667601376</v>
      </c>
    </row>
    <row r="134" spans="1:13" x14ac:dyDescent="0.3">
      <c r="A134" t="s">
        <v>80</v>
      </c>
      <c r="E134">
        <v>110</v>
      </c>
      <c r="F134">
        <v>112.5</v>
      </c>
      <c r="G134">
        <f t="shared" si="1"/>
        <v>0.5539050438251869</v>
      </c>
      <c r="H134">
        <f t="shared" si="7"/>
        <v>0.5539050438251869</v>
      </c>
      <c r="I134">
        <f t="shared" si="3"/>
        <v>0.63661700239656893</v>
      </c>
      <c r="K134">
        <f t="shared" si="4"/>
        <v>-0.59076200796325851</v>
      </c>
      <c r="L134">
        <f t="shared" si="5"/>
        <v>-0.45158705635921237</v>
      </c>
      <c r="M134">
        <f t="shared" si="6"/>
        <v>0.63661700239656893</v>
      </c>
    </row>
    <row r="135" spans="1:13" x14ac:dyDescent="0.3">
      <c r="A135">
        <v>42.190179705299997</v>
      </c>
      <c r="E135">
        <v>115</v>
      </c>
      <c r="F135">
        <v>117.5</v>
      </c>
      <c r="G135">
        <f t="shared" si="1"/>
        <v>0.65424542497681171</v>
      </c>
      <c r="H135">
        <f t="shared" si="7"/>
        <v>0.65424542497681171</v>
      </c>
      <c r="I135">
        <f t="shared" si="3"/>
        <v>0.75194072688721769</v>
      </c>
      <c r="K135">
        <f t="shared" si="4"/>
        <v>-0.42427273037155233</v>
      </c>
      <c r="L135">
        <f t="shared" si="5"/>
        <v>-0.28509777876750619</v>
      </c>
      <c r="M135">
        <f t="shared" si="6"/>
        <v>0.75194072688721758</v>
      </c>
    </row>
    <row r="136" spans="1:13" x14ac:dyDescent="0.3">
      <c r="A136" t="s">
        <v>81</v>
      </c>
      <c r="E136">
        <v>120</v>
      </c>
      <c r="F136">
        <v>122.5</v>
      </c>
      <c r="G136">
        <f t="shared" si="1"/>
        <v>0.74250805031275724</v>
      </c>
      <c r="H136">
        <f t="shared" si="7"/>
        <v>0.74250805031275724</v>
      </c>
      <c r="I136">
        <f t="shared" si="3"/>
        <v>0.85338318275832648</v>
      </c>
      <c r="K136">
        <f t="shared" si="4"/>
        <v>-0.29772156619199469</v>
      </c>
      <c r="L136">
        <f t="shared" si="5"/>
        <v>-0.15854661458794855</v>
      </c>
      <c r="M136">
        <f t="shared" si="6"/>
        <v>0.85338318275832636</v>
      </c>
    </row>
    <row r="137" spans="1:13" x14ac:dyDescent="0.3">
      <c r="A137">
        <v>0.784139414516</v>
      </c>
      <c r="E137">
        <v>125</v>
      </c>
      <c r="F137">
        <v>127.5</v>
      </c>
      <c r="G137">
        <f t="shared" si="1"/>
        <v>0.81462350239922254</v>
      </c>
      <c r="H137">
        <f t="shared" si="7"/>
        <v>0.81462350239922254</v>
      </c>
      <c r="I137">
        <f t="shared" si="3"/>
        <v>0.93626728617199417</v>
      </c>
      <c r="K137">
        <f t="shared" si="4"/>
        <v>-0.20502923272413492</v>
      </c>
      <c r="L137">
        <f t="shared" si="5"/>
        <v>-6.5854281120088787E-2</v>
      </c>
      <c r="M137">
        <f t="shared" si="6"/>
        <v>0.93626728617199417</v>
      </c>
    </row>
    <row r="138" spans="1:13" x14ac:dyDescent="0.3">
      <c r="A138" t="s">
        <v>82</v>
      </c>
      <c r="E138">
        <v>130</v>
      </c>
      <c r="F138">
        <v>132.5</v>
      </c>
      <c r="G138">
        <f t="shared" si="1"/>
        <v>0.87007579398600776</v>
      </c>
      <c r="H138">
        <f t="shared" si="7"/>
        <v>0.87007579398600776</v>
      </c>
      <c r="I138">
        <f t="shared" si="3"/>
        <v>1</v>
      </c>
      <c r="K138">
        <f t="shared" si="4"/>
        <v>-0.13917495160404614</v>
      </c>
      <c r="L138">
        <f t="shared" si="5"/>
        <v>0</v>
      </c>
      <c r="M138">
        <f t="shared" si="6"/>
        <v>1</v>
      </c>
    </row>
    <row r="139" spans="1:13" x14ac:dyDescent="0.3">
      <c r="A139">
        <v>51.822366199999998</v>
      </c>
    </row>
    <row r="140" spans="1:13" x14ac:dyDescent="0.3">
      <c r="A140" t="s">
        <v>83</v>
      </c>
    </row>
    <row r="141" spans="1:13" x14ac:dyDescent="0.3">
      <c r="A141">
        <v>36.259990414500002</v>
      </c>
    </row>
    <row r="142" spans="1:13" x14ac:dyDescent="0.3">
      <c r="A142" t="s">
        <v>84</v>
      </c>
    </row>
    <row r="143" spans="1:13" x14ac:dyDescent="0.3">
      <c r="A143">
        <v>0.99999997709400001</v>
      </c>
    </row>
    <row r="144" spans="1:13" x14ac:dyDescent="0.3">
      <c r="A144" t="s">
        <v>85</v>
      </c>
    </row>
    <row r="145" spans="1:1" x14ac:dyDescent="0.3">
      <c r="A145">
        <v>47.2429415338</v>
      </c>
    </row>
    <row r="146" spans="1:1" x14ac:dyDescent="0.3">
      <c r="A146" t="s">
        <v>86</v>
      </c>
    </row>
    <row r="147" spans="1:1" x14ac:dyDescent="0.3">
      <c r="A147">
        <v>36.290737144700003</v>
      </c>
    </row>
    <row r="148" spans="1:1" x14ac:dyDescent="0.3">
      <c r="A148" t="s">
        <v>87</v>
      </c>
    </row>
    <row r="149" spans="1:1" x14ac:dyDescent="0.3">
      <c r="A149">
        <v>0.99999895616400003</v>
      </c>
    </row>
    <row r="150" spans="1:1" x14ac:dyDescent="0.3">
      <c r="A150" t="s">
        <v>88</v>
      </c>
    </row>
    <row r="151" spans="1:1" x14ac:dyDescent="0.3">
      <c r="A151">
        <v>0.146264800301</v>
      </c>
    </row>
    <row r="152" spans="1:1" x14ac:dyDescent="0.3">
      <c r="A152" t="s">
        <v>89</v>
      </c>
    </row>
    <row r="153" spans="1:1" x14ac:dyDescent="0.3">
      <c r="A153">
        <v>55.340953792900002</v>
      </c>
    </row>
    <row r="154" spans="1:1" x14ac:dyDescent="0.3">
      <c r="A154" t="s">
        <v>90</v>
      </c>
    </row>
    <row r="155" spans="1:1" x14ac:dyDescent="0.3">
      <c r="A155">
        <v>49.613345623599997</v>
      </c>
    </row>
    <row r="156" spans="1:1" x14ac:dyDescent="0.3">
      <c r="A156" t="s">
        <v>91</v>
      </c>
    </row>
    <row r="157" spans="1:1" x14ac:dyDescent="0.3">
      <c r="A157">
        <v>0.74347033186900002</v>
      </c>
    </row>
    <row r="158" spans="1:1" x14ac:dyDescent="0.3">
      <c r="A158" t="s">
        <v>92</v>
      </c>
    </row>
    <row r="159" spans="1:1" x14ac:dyDescent="0.3">
      <c r="A159">
        <v>0.99999998068399998</v>
      </c>
    </row>
    <row r="160" spans="1:1" x14ac:dyDescent="0.3">
      <c r="A160" t="s">
        <v>93</v>
      </c>
    </row>
    <row r="161" spans="1:1" x14ac:dyDescent="0.3">
      <c r="A161">
        <v>25.024999999999999</v>
      </c>
    </row>
    <row r="162" spans="1:1" x14ac:dyDescent="0.3">
      <c r="A162" t="s">
        <v>94</v>
      </c>
    </row>
    <row r="163" spans="1:1" x14ac:dyDescent="0.3">
      <c r="A163">
        <v>25</v>
      </c>
    </row>
    <row r="164" spans="1:1" x14ac:dyDescent="0.3">
      <c r="A164" t="s">
        <v>95</v>
      </c>
    </row>
    <row r="165" spans="1:1" x14ac:dyDescent="0.3">
      <c r="A165" t="s">
        <v>96</v>
      </c>
    </row>
    <row r="166" spans="1:1" x14ac:dyDescent="0.3">
      <c r="A166" t="s">
        <v>97</v>
      </c>
    </row>
    <row r="167" spans="1:1" x14ac:dyDescent="0.3">
      <c r="A167" t="s">
        <v>98</v>
      </c>
    </row>
    <row r="168" spans="1:1" x14ac:dyDescent="0.3">
      <c r="A168" t="s">
        <v>99</v>
      </c>
    </row>
    <row r="169" spans="1:1" x14ac:dyDescent="0.3">
      <c r="A169">
        <v>1.18972259087</v>
      </c>
    </row>
    <row r="170" spans="1:1" x14ac:dyDescent="0.3">
      <c r="A170" t="s">
        <v>100</v>
      </c>
    </row>
    <row r="171" spans="1:1" x14ac:dyDescent="0.3">
      <c r="A171">
        <v>1.14632394459</v>
      </c>
    </row>
    <row r="172" spans="1:1" x14ac:dyDescent="0.3">
      <c r="A172" t="s">
        <v>101</v>
      </c>
    </row>
    <row r="173" spans="1:1" x14ac:dyDescent="0.3">
      <c r="A173">
        <v>1.3337521481700001</v>
      </c>
    </row>
    <row r="174" spans="1:1" x14ac:dyDescent="0.3">
      <c r="A174" t="s">
        <v>102</v>
      </c>
    </row>
    <row r="175" spans="1:1" x14ac:dyDescent="0.3">
      <c r="A175">
        <v>1.42344177262E-3</v>
      </c>
    </row>
    <row r="176" spans="1:1" x14ac:dyDescent="0.3">
      <c r="A176" t="s">
        <v>103</v>
      </c>
    </row>
    <row r="177" spans="1:1" x14ac:dyDescent="0.3">
      <c r="A17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J9" sqref="J9"/>
    </sheetView>
  </sheetViews>
  <sheetFormatPr defaultRowHeight="14.4" x14ac:dyDescent="0.3"/>
  <sheetData>
    <row r="1" spans="1:23" x14ac:dyDescent="0.3">
      <c r="A1" t="s">
        <v>138</v>
      </c>
      <c r="B1" t="s">
        <v>139</v>
      </c>
    </row>
    <row r="2" spans="1:23" x14ac:dyDescent="0.3">
      <c r="B2">
        <v>13.521176581600001</v>
      </c>
      <c r="C2">
        <v>12.745796779100001</v>
      </c>
      <c r="D2">
        <v>12.439001212599999</v>
      </c>
      <c r="E2">
        <v>12.3754084749</v>
      </c>
      <c r="F2">
        <v>12.4079754506</v>
      </c>
      <c r="G2">
        <v>12.335897181</v>
      </c>
      <c r="H2">
        <v>12.1477532542</v>
      </c>
      <c r="I2">
        <v>11.881024720399999</v>
      </c>
      <c r="J2">
        <v>11.7433927738</v>
      </c>
      <c r="K2">
        <v>11.6203128987</v>
      </c>
      <c r="L2">
        <v>11.2405482325</v>
      </c>
      <c r="M2">
        <v>10.946996670900001</v>
      </c>
      <c r="N2">
        <v>11.0616797118</v>
      </c>
      <c r="O2">
        <v>10.852059370699999</v>
      </c>
      <c r="P2">
        <v>9.5515696719799994</v>
      </c>
      <c r="Q2">
        <v>8.2545820193800008</v>
      </c>
      <c r="R2">
        <v>7.2342957640699996</v>
      </c>
      <c r="S2">
        <v>6.5247002737299997</v>
      </c>
      <c r="T2">
        <v>6.0272153204499999</v>
      </c>
      <c r="U2">
        <v>5.6665487986500001</v>
      </c>
      <c r="V2">
        <v>5.4168816243000002</v>
      </c>
      <c r="W2">
        <v>5.2877781700600002</v>
      </c>
    </row>
    <row r="3" spans="1:23" x14ac:dyDescent="0.3">
      <c r="B3">
        <v>1.72736163381</v>
      </c>
      <c r="C3">
        <v>3.2064566990699999</v>
      </c>
      <c r="D3">
        <v>4.6855478021900003</v>
      </c>
      <c r="E3">
        <v>6.1645816950699999</v>
      </c>
      <c r="F3">
        <v>7.6427798085600003</v>
      </c>
      <c r="G3">
        <v>9.10796618997</v>
      </c>
      <c r="H3">
        <v>10.338123125499999</v>
      </c>
      <c r="I3">
        <v>11.17848667</v>
      </c>
      <c r="J3">
        <v>11.6309317695</v>
      </c>
      <c r="K3">
        <v>11.8191393487</v>
      </c>
      <c r="L3">
        <v>11.8590645547</v>
      </c>
      <c r="M3">
        <v>11.831256510399999</v>
      </c>
      <c r="N3">
        <v>11.801595789</v>
      </c>
      <c r="O3">
        <v>11.7595130617</v>
      </c>
      <c r="P3">
        <v>11.607895517499999</v>
      </c>
      <c r="Q3">
        <v>11.275088521200001</v>
      </c>
      <c r="R3">
        <v>10.6175423654</v>
      </c>
      <c r="S3">
        <v>9.7123235722899999</v>
      </c>
      <c r="T3">
        <v>8.6431693632099993</v>
      </c>
      <c r="U3">
        <v>7.47839448604</v>
      </c>
      <c r="V3">
        <v>6.2718374921900004</v>
      </c>
      <c r="W3">
        <v>5.0551975606799999</v>
      </c>
    </row>
    <row r="4" spans="1:23" x14ac:dyDescent="0.3">
      <c r="A4" t="s">
        <v>138</v>
      </c>
      <c r="B4" t="s">
        <v>140</v>
      </c>
    </row>
    <row r="5" spans="1:23" x14ac:dyDescent="0.3">
      <c r="B5">
        <v>-9.8999532189800004</v>
      </c>
      <c r="C5">
        <v>-9.8999534283999999</v>
      </c>
      <c r="D5">
        <v>-9.8999536656299991</v>
      </c>
      <c r="E5">
        <v>-9.8999540611299999</v>
      </c>
      <c r="F5">
        <v>-9.8999544461600006</v>
      </c>
      <c r="G5">
        <v>-9.8999554016399998</v>
      </c>
      <c r="H5">
        <v>-9.8999562217200001</v>
      </c>
      <c r="I5">
        <v>-9.8999572286700008</v>
      </c>
      <c r="J5">
        <v>-9.8999580045699993</v>
      </c>
      <c r="K5">
        <v>-9.8999580968499998</v>
      </c>
      <c r="L5">
        <v>-9.8999580893699992</v>
      </c>
      <c r="M5">
        <v>-9.8999579077799993</v>
      </c>
    </row>
    <row r="6" spans="1:23" x14ac:dyDescent="0.3">
      <c r="B6">
        <v>9.6541376560700005</v>
      </c>
      <c r="C6">
        <v>9.7910719438299996</v>
      </c>
      <c r="D6">
        <v>10.219282849800001</v>
      </c>
      <c r="E6">
        <v>11.270183551000001</v>
      </c>
      <c r="F6">
        <v>13.065030694300001</v>
      </c>
      <c r="G6">
        <v>13.897168668100001</v>
      </c>
      <c r="H6">
        <v>13.344126789800001</v>
      </c>
      <c r="I6">
        <v>12.423934918900001</v>
      </c>
      <c r="J6">
        <v>11.488009053600001</v>
      </c>
      <c r="K6">
        <v>10.0512170664</v>
      </c>
      <c r="L6">
        <v>9.0790765120200003</v>
      </c>
      <c r="M6">
        <v>8.6585545634500001</v>
      </c>
    </row>
    <row r="8" spans="1:23" x14ac:dyDescent="0.3">
      <c r="B8" t="s">
        <v>141</v>
      </c>
      <c r="C8" t="s">
        <v>142</v>
      </c>
      <c r="E8" t="s">
        <v>143</v>
      </c>
      <c r="F8" t="s">
        <v>144</v>
      </c>
      <c r="H8" t="s">
        <v>155</v>
      </c>
      <c r="J8" t="s">
        <v>156</v>
      </c>
      <c r="K8" t="s">
        <v>157</v>
      </c>
      <c r="L8" t="s">
        <v>158</v>
      </c>
    </row>
    <row r="9" spans="1:23" x14ac:dyDescent="0.3">
      <c r="B9">
        <v>13.521176581600001</v>
      </c>
      <c r="C9">
        <v>1.72736163381</v>
      </c>
      <c r="E9">
        <v>-9.8999532189800004</v>
      </c>
      <c r="F9">
        <v>9.6541376560700005</v>
      </c>
      <c r="H9">
        <v>0</v>
      </c>
    </row>
    <row r="10" spans="1:23" x14ac:dyDescent="0.3">
      <c r="B10">
        <v>12.745796779100001</v>
      </c>
      <c r="C10">
        <v>3.2064566990699999</v>
      </c>
      <c r="E10">
        <v>-9.8999534283999999</v>
      </c>
      <c r="F10">
        <v>9.7910719438299996</v>
      </c>
      <c r="H10">
        <v>0</v>
      </c>
    </row>
    <row r="11" spans="1:23" x14ac:dyDescent="0.3">
      <c r="B11">
        <v>12.439001212599999</v>
      </c>
      <c r="C11">
        <v>4.6855478021900003</v>
      </c>
      <c r="E11">
        <v>-9.8999536656299991</v>
      </c>
      <c r="F11">
        <v>10.219282849800001</v>
      </c>
      <c r="H11">
        <v>0</v>
      </c>
    </row>
    <row r="12" spans="1:23" x14ac:dyDescent="0.3">
      <c r="B12">
        <v>12.3754084749</v>
      </c>
      <c r="C12">
        <v>6.1645816950699999</v>
      </c>
      <c r="E12">
        <v>-9.8999540611299999</v>
      </c>
      <c r="F12">
        <v>11.270183551000001</v>
      </c>
      <c r="H12">
        <v>0</v>
      </c>
    </row>
    <row r="13" spans="1:23" x14ac:dyDescent="0.3">
      <c r="B13">
        <v>12.4079754506</v>
      </c>
      <c r="C13">
        <v>7.6427798085600003</v>
      </c>
      <c r="E13">
        <v>-9.8999544461600006</v>
      </c>
      <c r="F13">
        <v>13.065030694300001</v>
      </c>
      <c r="H13">
        <v>0</v>
      </c>
    </row>
    <row r="14" spans="1:23" x14ac:dyDescent="0.3">
      <c r="B14">
        <v>12.335897181</v>
      </c>
      <c r="C14">
        <v>9.10796618997</v>
      </c>
      <c r="E14">
        <v>-9.8999554016399998</v>
      </c>
      <c r="F14">
        <v>13.897168668100001</v>
      </c>
      <c r="H14">
        <v>0</v>
      </c>
    </row>
    <row r="15" spans="1:23" x14ac:dyDescent="0.3">
      <c r="B15">
        <v>12.1477532542</v>
      </c>
      <c r="C15">
        <v>10.338123125499999</v>
      </c>
      <c r="E15">
        <v>-9.8999562217200001</v>
      </c>
      <c r="F15">
        <v>13.344126789800001</v>
      </c>
      <c r="H15">
        <v>0</v>
      </c>
    </row>
    <row r="16" spans="1:23" x14ac:dyDescent="0.3">
      <c r="B16">
        <v>11.881024720399999</v>
      </c>
      <c r="C16">
        <v>11.17848667</v>
      </c>
      <c r="E16">
        <v>-9.8999572286700008</v>
      </c>
      <c r="F16">
        <v>12.423934918900001</v>
      </c>
      <c r="H16">
        <v>0</v>
      </c>
    </row>
    <row r="17" spans="2:8" x14ac:dyDescent="0.3">
      <c r="B17">
        <v>11.7433927738</v>
      </c>
      <c r="C17">
        <v>11.6309317695</v>
      </c>
      <c r="E17">
        <v>-9.8999580045699993</v>
      </c>
      <c r="F17">
        <v>11.488009053600001</v>
      </c>
      <c r="H17">
        <v>0</v>
      </c>
    </row>
    <row r="18" spans="2:8" x14ac:dyDescent="0.3">
      <c r="B18">
        <v>11.6203128987</v>
      </c>
      <c r="C18">
        <v>11.8191393487</v>
      </c>
      <c r="E18">
        <v>-9.8999580968499998</v>
      </c>
      <c r="F18">
        <v>10.0512170664</v>
      </c>
      <c r="H18">
        <v>0</v>
      </c>
    </row>
    <row r="19" spans="2:8" x14ac:dyDescent="0.3">
      <c r="B19">
        <v>11.2405482325</v>
      </c>
      <c r="C19">
        <v>11.8590645547</v>
      </c>
      <c r="E19">
        <v>-9.8999580893699992</v>
      </c>
      <c r="F19">
        <v>9.0790765120200003</v>
      </c>
      <c r="H19">
        <v>0</v>
      </c>
    </row>
    <row r="20" spans="2:8" x14ac:dyDescent="0.3">
      <c r="B20">
        <v>10.946996670900001</v>
      </c>
      <c r="C20">
        <v>11.831256510399999</v>
      </c>
      <c r="E20">
        <v>-9.8999579077799993</v>
      </c>
      <c r="F20">
        <v>8.6585545634500001</v>
      </c>
      <c r="H20">
        <v>0</v>
      </c>
    </row>
    <row r="21" spans="2:8" x14ac:dyDescent="0.3">
      <c r="B21">
        <v>11.0616797118</v>
      </c>
      <c r="C21">
        <v>11.801595789</v>
      </c>
      <c r="E21">
        <v>-9.8999579077799993</v>
      </c>
      <c r="F21">
        <v>-9.8999579077799993</v>
      </c>
      <c r="H21">
        <v>0</v>
      </c>
    </row>
    <row r="22" spans="2:8" x14ac:dyDescent="0.3">
      <c r="B22">
        <v>10.852059370699999</v>
      </c>
      <c r="C22">
        <v>11.7595130617</v>
      </c>
      <c r="E22">
        <v>-9.8999579077799993</v>
      </c>
      <c r="F22">
        <v>-9.8999579077799993</v>
      </c>
      <c r="H22">
        <v>0</v>
      </c>
    </row>
    <row r="23" spans="2:8" x14ac:dyDescent="0.3">
      <c r="B23">
        <v>9.5515696719799994</v>
      </c>
      <c r="C23">
        <v>11.607895517499999</v>
      </c>
      <c r="E23">
        <v>-9.8999579077799993</v>
      </c>
      <c r="F23">
        <v>-9.8999579077799993</v>
      </c>
      <c r="H23">
        <v>0</v>
      </c>
    </row>
    <row r="24" spans="2:8" x14ac:dyDescent="0.3">
      <c r="B24">
        <v>8.2545820193800008</v>
      </c>
      <c r="C24">
        <v>11.275088521200001</v>
      </c>
      <c r="E24">
        <v>-9.8999579077799993</v>
      </c>
      <c r="F24">
        <v>-9.8999579077799993</v>
      </c>
      <c r="H24">
        <v>0</v>
      </c>
    </row>
    <row r="25" spans="2:8" x14ac:dyDescent="0.3">
      <c r="B25">
        <v>7.2342957640699996</v>
      </c>
      <c r="C25">
        <v>10.6175423654</v>
      </c>
      <c r="E25">
        <v>-9.8999579077799993</v>
      </c>
      <c r="F25">
        <v>-9.8999579077799993</v>
      </c>
      <c r="H25">
        <v>0</v>
      </c>
    </row>
    <row r="26" spans="2:8" x14ac:dyDescent="0.3">
      <c r="B26">
        <v>6.5247002737299997</v>
      </c>
      <c r="C26">
        <v>9.7123235722899999</v>
      </c>
      <c r="E26">
        <v>-9.8999579077799993</v>
      </c>
      <c r="F26">
        <v>-9.8999579077799993</v>
      </c>
      <c r="H26">
        <v>0</v>
      </c>
    </row>
    <row r="27" spans="2:8" x14ac:dyDescent="0.3">
      <c r="B27">
        <v>6.0272153204499999</v>
      </c>
      <c r="C27">
        <v>8.6431693632099993</v>
      </c>
      <c r="E27">
        <v>-9.8999579077799993</v>
      </c>
      <c r="F27">
        <v>-9.8999579077799993</v>
      </c>
      <c r="H27">
        <v>0</v>
      </c>
    </row>
    <row r="28" spans="2:8" x14ac:dyDescent="0.3">
      <c r="B28">
        <v>5.6665487986500001</v>
      </c>
      <c r="C28">
        <v>7.47839448604</v>
      </c>
      <c r="E28">
        <v>-9.8999579077799993</v>
      </c>
      <c r="F28">
        <v>-9.8999579077799993</v>
      </c>
      <c r="H28">
        <v>0</v>
      </c>
    </row>
    <row r="29" spans="2:8" x14ac:dyDescent="0.3">
      <c r="B29">
        <v>5.4168816243000002</v>
      </c>
      <c r="C29">
        <v>6.2718374921900004</v>
      </c>
      <c r="E29">
        <v>-9.8999579077799993</v>
      </c>
      <c r="F29">
        <v>-9.8999579077799993</v>
      </c>
      <c r="H29">
        <v>0</v>
      </c>
    </row>
    <row r="30" spans="2:8" x14ac:dyDescent="0.3">
      <c r="B30">
        <v>5.2877781700600002</v>
      </c>
      <c r="C30">
        <v>5.0551975606799999</v>
      </c>
      <c r="E30">
        <v>-9.8999579077799993</v>
      </c>
      <c r="F30">
        <v>-9.8999579077799993</v>
      </c>
      <c r="H3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H16" sqref="H16"/>
    </sheetView>
  </sheetViews>
  <sheetFormatPr defaultRowHeight="14.4" x14ac:dyDescent="0.3"/>
  <sheetData>
    <row r="1" spans="1:23" x14ac:dyDescent="0.3">
      <c r="A1" t="s">
        <v>124</v>
      </c>
      <c r="B1" t="s">
        <v>130</v>
      </c>
      <c r="C1" t="s">
        <v>131</v>
      </c>
      <c r="D1" t="s">
        <v>111</v>
      </c>
      <c r="E1" t="s">
        <v>132</v>
      </c>
    </row>
    <row r="2" spans="1:23" x14ac:dyDescent="0.3">
      <c r="B2">
        <v>35.609200000000001</v>
      </c>
      <c r="C2">
        <v>42.208100000000002</v>
      </c>
      <c r="D2">
        <v>48.519100000000002</v>
      </c>
      <c r="E2">
        <v>53.509799999999998</v>
      </c>
      <c r="F2">
        <v>58.509799999999998</v>
      </c>
      <c r="G2">
        <v>63.509799999999998</v>
      </c>
      <c r="H2">
        <v>68.509799999999998</v>
      </c>
      <c r="I2">
        <v>73.509799999999998</v>
      </c>
      <c r="J2">
        <v>78.509799999999998</v>
      </c>
      <c r="K2">
        <v>83.509799999999998</v>
      </c>
      <c r="L2">
        <v>88.509799999999998</v>
      </c>
      <c r="M2">
        <v>93.509799999999998</v>
      </c>
      <c r="N2">
        <v>98.509799999999998</v>
      </c>
      <c r="O2">
        <v>103.51</v>
      </c>
      <c r="P2">
        <v>108.51</v>
      </c>
      <c r="Q2">
        <v>113.51</v>
      </c>
      <c r="R2">
        <v>118.51</v>
      </c>
      <c r="S2">
        <v>123.51</v>
      </c>
      <c r="T2">
        <v>128.51</v>
      </c>
      <c r="U2">
        <v>133.51</v>
      </c>
      <c r="V2">
        <v>138.51</v>
      </c>
      <c r="W2">
        <v>143.51</v>
      </c>
    </row>
    <row r="3" spans="1:23" x14ac:dyDescent="0.3">
      <c r="A3" t="s">
        <v>124</v>
      </c>
      <c r="B3" t="s">
        <v>130</v>
      </c>
      <c r="C3" t="s">
        <v>131</v>
      </c>
      <c r="D3" t="s">
        <v>111</v>
      </c>
      <c r="E3" t="s">
        <v>127</v>
      </c>
    </row>
    <row r="4" spans="1:23" x14ac:dyDescent="0.3">
      <c r="B4">
        <v>36.698900000000002</v>
      </c>
      <c r="C4">
        <v>43.558599999999998</v>
      </c>
      <c r="D4">
        <v>49.382800000000003</v>
      </c>
      <c r="E4">
        <v>55.200400000000002</v>
      </c>
      <c r="F4">
        <v>61.017899999999997</v>
      </c>
      <c r="G4">
        <v>66.835499999999996</v>
      </c>
      <c r="H4">
        <v>72.653000000000006</v>
      </c>
      <c r="I4">
        <v>78.470500000000001</v>
      </c>
      <c r="J4">
        <v>84.2881</v>
      </c>
      <c r="K4">
        <v>90.105599999999995</v>
      </c>
      <c r="L4">
        <v>95.923100000000005</v>
      </c>
      <c r="M4">
        <v>101.741</v>
      </c>
      <c r="N4">
        <v>107.55800000000001</v>
      </c>
      <c r="O4">
        <v>113.376</v>
      </c>
      <c r="P4">
        <v>119.193</v>
      </c>
      <c r="Q4">
        <v>125.011</v>
      </c>
      <c r="R4">
        <v>130.828</v>
      </c>
      <c r="S4">
        <v>136.64599999999999</v>
      </c>
      <c r="T4">
        <v>142.46299999999999</v>
      </c>
      <c r="U4">
        <v>148.28100000000001</v>
      </c>
      <c r="V4">
        <v>154.09899999999999</v>
      </c>
      <c r="W4">
        <v>159.916</v>
      </c>
    </row>
    <row r="5" spans="1:23" x14ac:dyDescent="0.3">
      <c r="B5" s="3" t="s">
        <v>133</v>
      </c>
      <c r="C5" s="3"/>
      <c r="D5" s="3" t="s">
        <v>134</v>
      </c>
      <c r="E5" s="3"/>
    </row>
    <row r="6" spans="1:23" x14ac:dyDescent="0.3">
      <c r="B6" t="s">
        <v>132</v>
      </c>
      <c r="C6" t="s">
        <v>127</v>
      </c>
      <c r="D6" t="s">
        <v>132</v>
      </c>
      <c r="E6" t="s">
        <v>127</v>
      </c>
    </row>
    <row r="7" spans="1:23" x14ac:dyDescent="0.3">
      <c r="A7">
        <v>27.5</v>
      </c>
      <c r="B7">
        <v>35.609200000000001</v>
      </c>
      <c r="C7">
        <v>36.698900000000002</v>
      </c>
      <c r="D7">
        <f>B7-A7</f>
        <v>8.1092000000000013</v>
      </c>
      <c r="E7">
        <f>C7-A7</f>
        <v>9.1989000000000019</v>
      </c>
    </row>
    <row r="8" spans="1:23" x14ac:dyDescent="0.3">
      <c r="A8">
        <v>32.5</v>
      </c>
      <c r="B8">
        <v>42.208100000000002</v>
      </c>
      <c r="C8">
        <v>43.558599999999998</v>
      </c>
      <c r="D8">
        <f t="shared" ref="D8:D28" si="0">B8-A8</f>
        <v>9.7081000000000017</v>
      </c>
      <c r="E8">
        <f t="shared" ref="E8:E28" si="1">C8-A8</f>
        <v>11.058599999999998</v>
      </c>
    </row>
    <row r="9" spans="1:23" x14ac:dyDescent="0.3">
      <c r="A9">
        <v>37.5</v>
      </c>
      <c r="B9">
        <v>48.519100000000002</v>
      </c>
      <c r="C9">
        <v>49.382800000000003</v>
      </c>
      <c r="D9">
        <f t="shared" si="0"/>
        <v>11.019100000000002</v>
      </c>
      <c r="E9">
        <f t="shared" si="1"/>
        <v>11.882800000000003</v>
      </c>
    </row>
    <row r="10" spans="1:23" x14ac:dyDescent="0.3">
      <c r="A10">
        <v>42.5</v>
      </c>
      <c r="B10">
        <v>53.509799999999998</v>
      </c>
      <c r="C10">
        <v>55.200400000000002</v>
      </c>
      <c r="D10">
        <f t="shared" si="0"/>
        <v>11.009799999999998</v>
      </c>
      <c r="E10">
        <f t="shared" si="1"/>
        <v>12.700400000000002</v>
      </c>
    </row>
    <row r="11" spans="1:23" x14ac:dyDescent="0.3">
      <c r="A11">
        <v>47.5</v>
      </c>
      <c r="B11">
        <v>58.509799999999998</v>
      </c>
      <c r="C11">
        <v>61.017899999999997</v>
      </c>
      <c r="D11">
        <f t="shared" si="0"/>
        <v>11.009799999999998</v>
      </c>
      <c r="E11">
        <f t="shared" si="1"/>
        <v>13.517899999999997</v>
      </c>
    </row>
    <row r="12" spans="1:23" x14ac:dyDescent="0.3">
      <c r="A12">
        <v>52.5</v>
      </c>
      <c r="B12">
        <v>63.509799999999998</v>
      </c>
      <c r="C12">
        <v>66.835499999999996</v>
      </c>
      <c r="D12">
        <f t="shared" si="0"/>
        <v>11.009799999999998</v>
      </c>
      <c r="E12">
        <f t="shared" si="1"/>
        <v>14.335499999999996</v>
      </c>
    </row>
    <row r="13" spans="1:23" x14ac:dyDescent="0.3">
      <c r="A13">
        <v>57.5</v>
      </c>
      <c r="B13">
        <v>68.509799999999998</v>
      </c>
      <c r="C13">
        <v>72.653000000000006</v>
      </c>
      <c r="D13">
        <f t="shared" si="0"/>
        <v>11.009799999999998</v>
      </c>
      <c r="E13">
        <f t="shared" si="1"/>
        <v>15.153000000000006</v>
      </c>
    </row>
    <row r="14" spans="1:23" x14ac:dyDescent="0.3">
      <c r="A14">
        <v>62.5</v>
      </c>
      <c r="B14">
        <v>73.509799999999998</v>
      </c>
      <c r="C14">
        <v>78.470500000000001</v>
      </c>
      <c r="D14">
        <f t="shared" si="0"/>
        <v>11.009799999999998</v>
      </c>
      <c r="E14">
        <f t="shared" si="1"/>
        <v>15.970500000000001</v>
      </c>
    </row>
    <row r="15" spans="1:23" x14ac:dyDescent="0.3">
      <c r="A15">
        <v>67.5</v>
      </c>
      <c r="B15">
        <v>78.509799999999998</v>
      </c>
      <c r="C15">
        <v>84.2881</v>
      </c>
      <c r="D15">
        <f t="shared" si="0"/>
        <v>11.009799999999998</v>
      </c>
      <c r="E15">
        <f t="shared" si="1"/>
        <v>16.7881</v>
      </c>
    </row>
    <row r="16" spans="1:23" x14ac:dyDescent="0.3">
      <c r="A16">
        <v>72.5</v>
      </c>
      <c r="B16">
        <v>83.509799999999998</v>
      </c>
      <c r="C16">
        <v>90.105599999999995</v>
      </c>
      <c r="D16">
        <f t="shared" si="0"/>
        <v>11.009799999999998</v>
      </c>
      <c r="E16">
        <f t="shared" si="1"/>
        <v>17.605599999999995</v>
      </c>
    </row>
    <row r="17" spans="1:5" x14ac:dyDescent="0.3">
      <c r="A17">
        <v>77.5</v>
      </c>
      <c r="B17">
        <v>88.509799999999998</v>
      </c>
      <c r="C17">
        <v>95.923100000000005</v>
      </c>
      <c r="D17">
        <f t="shared" si="0"/>
        <v>11.009799999999998</v>
      </c>
      <c r="E17">
        <f t="shared" si="1"/>
        <v>18.423100000000005</v>
      </c>
    </row>
    <row r="18" spans="1:5" x14ac:dyDescent="0.3">
      <c r="A18">
        <v>82.5</v>
      </c>
      <c r="B18">
        <v>93.509799999999998</v>
      </c>
      <c r="C18">
        <v>101.741</v>
      </c>
      <c r="D18">
        <f t="shared" si="0"/>
        <v>11.009799999999998</v>
      </c>
      <c r="E18">
        <f t="shared" si="1"/>
        <v>19.241</v>
      </c>
    </row>
    <row r="19" spans="1:5" x14ac:dyDescent="0.3">
      <c r="A19">
        <v>87.5</v>
      </c>
      <c r="B19">
        <v>98.509799999999998</v>
      </c>
      <c r="C19">
        <v>107.55800000000001</v>
      </c>
      <c r="D19">
        <f t="shared" si="0"/>
        <v>11.009799999999998</v>
      </c>
      <c r="E19">
        <f t="shared" si="1"/>
        <v>20.058000000000007</v>
      </c>
    </row>
    <row r="20" spans="1:5" x14ac:dyDescent="0.3">
      <c r="A20">
        <v>92.5</v>
      </c>
      <c r="B20">
        <v>103.51</v>
      </c>
      <c r="C20">
        <v>113.376</v>
      </c>
      <c r="D20">
        <f t="shared" si="0"/>
        <v>11.010000000000005</v>
      </c>
      <c r="E20">
        <f t="shared" si="1"/>
        <v>20.876000000000005</v>
      </c>
    </row>
    <row r="21" spans="1:5" x14ac:dyDescent="0.3">
      <c r="A21">
        <v>97.5</v>
      </c>
      <c r="B21">
        <v>108.51</v>
      </c>
      <c r="C21">
        <v>119.193</v>
      </c>
      <c r="D21">
        <f t="shared" si="0"/>
        <v>11.010000000000005</v>
      </c>
      <c r="E21">
        <f t="shared" si="1"/>
        <v>21.692999999999998</v>
      </c>
    </row>
    <row r="22" spans="1:5" x14ac:dyDescent="0.3">
      <c r="A22">
        <v>102.5</v>
      </c>
      <c r="B22">
        <v>113.51</v>
      </c>
      <c r="C22">
        <v>125.011</v>
      </c>
      <c r="D22">
        <f t="shared" si="0"/>
        <v>11.010000000000005</v>
      </c>
      <c r="E22">
        <f t="shared" si="1"/>
        <v>22.510999999999996</v>
      </c>
    </row>
    <row r="23" spans="1:5" x14ac:dyDescent="0.3">
      <c r="A23">
        <v>107.5</v>
      </c>
      <c r="B23">
        <v>118.51</v>
      </c>
      <c r="C23">
        <v>130.828</v>
      </c>
      <c r="D23">
        <f t="shared" si="0"/>
        <v>11.010000000000005</v>
      </c>
      <c r="E23">
        <f t="shared" si="1"/>
        <v>23.328000000000003</v>
      </c>
    </row>
    <row r="24" spans="1:5" x14ac:dyDescent="0.3">
      <c r="A24">
        <v>112.5</v>
      </c>
      <c r="B24">
        <v>123.51</v>
      </c>
      <c r="C24">
        <v>136.64599999999999</v>
      </c>
      <c r="D24">
        <f t="shared" si="0"/>
        <v>11.010000000000005</v>
      </c>
      <c r="E24">
        <f t="shared" si="1"/>
        <v>24.145999999999987</v>
      </c>
    </row>
    <row r="25" spans="1:5" x14ac:dyDescent="0.3">
      <c r="A25">
        <v>117.5</v>
      </c>
      <c r="B25">
        <v>128.51</v>
      </c>
      <c r="C25">
        <v>142.46299999999999</v>
      </c>
      <c r="D25">
        <f t="shared" si="0"/>
        <v>11.009999999999991</v>
      </c>
      <c r="E25">
        <f t="shared" si="1"/>
        <v>24.962999999999994</v>
      </c>
    </row>
    <row r="26" spans="1:5" x14ac:dyDescent="0.3">
      <c r="A26">
        <v>122.5</v>
      </c>
      <c r="B26">
        <v>133.51</v>
      </c>
      <c r="C26">
        <v>148.28100000000001</v>
      </c>
      <c r="D26">
        <f t="shared" si="0"/>
        <v>11.009999999999991</v>
      </c>
      <c r="E26">
        <f t="shared" si="1"/>
        <v>25.781000000000006</v>
      </c>
    </row>
    <row r="27" spans="1:5" x14ac:dyDescent="0.3">
      <c r="A27">
        <v>127.5</v>
      </c>
      <c r="B27">
        <v>138.51</v>
      </c>
      <c r="C27">
        <v>154.09899999999999</v>
      </c>
      <c r="D27">
        <f t="shared" si="0"/>
        <v>11.009999999999991</v>
      </c>
      <c r="E27">
        <f t="shared" si="1"/>
        <v>26.59899999999999</v>
      </c>
    </row>
    <row r="28" spans="1:5" x14ac:dyDescent="0.3">
      <c r="A28">
        <v>132.5</v>
      </c>
      <c r="B28">
        <v>143.51</v>
      </c>
      <c r="C28">
        <v>159.916</v>
      </c>
      <c r="D28">
        <f t="shared" si="0"/>
        <v>11.009999999999991</v>
      </c>
      <c r="E28">
        <f t="shared" si="1"/>
        <v>27.415999999999997</v>
      </c>
    </row>
  </sheetData>
  <mergeCells count="2">
    <mergeCell ref="B5:C5"/>
    <mergeCell ref="D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8" sqref="H8"/>
    </sheetView>
  </sheetViews>
  <sheetFormatPr defaultRowHeight="14.4" x14ac:dyDescent="0.3"/>
  <sheetData>
    <row r="1" spans="1:10" x14ac:dyDescent="0.3">
      <c r="A1" t="s">
        <v>122</v>
      </c>
      <c r="B1" t="s">
        <v>121</v>
      </c>
      <c r="D1" t="s">
        <v>148</v>
      </c>
      <c r="E1" t="s">
        <v>150</v>
      </c>
      <c r="F1" t="s">
        <v>151</v>
      </c>
      <c r="H1" t="s">
        <v>147</v>
      </c>
      <c r="I1" t="s">
        <v>145</v>
      </c>
      <c r="J1">
        <v>11.5</v>
      </c>
    </row>
    <row r="2" spans="1:10" x14ac:dyDescent="0.3">
      <c r="A2">
        <v>27.5</v>
      </c>
      <c r="B2">
        <v>0.155832</v>
      </c>
      <c r="D2">
        <v>27.5</v>
      </c>
      <c r="E2">
        <f>D2+2.5-$D$2</f>
        <v>2.5</v>
      </c>
      <c r="F2">
        <f>(E2^($J$4-1))*EXP(-E2/$J$2)</f>
        <v>2.9833449046478431</v>
      </c>
      <c r="G2">
        <f>F2/$F$24</f>
        <v>0.1558317289228196</v>
      </c>
      <c r="I2" t="s">
        <v>146</v>
      </c>
      <c r="J2">
        <v>4</v>
      </c>
    </row>
    <row r="3" spans="1:10" x14ac:dyDescent="0.3">
      <c r="A3">
        <v>32.5</v>
      </c>
      <c r="B3">
        <v>0.35026000000000002</v>
      </c>
      <c r="D3">
        <v>32.5</v>
      </c>
      <c r="E3">
        <f t="shared" ref="E3:E23" si="0">D3+2.5-$D$2</f>
        <v>7.5</v>
      </c>
      <c r="F3">
        <f t="shared" ref="F3:F7" si="1">(E3^($J$4-1))*EXP(-E3/$J$2)</f>
        <v>6.705601108624041</v>
      </c>
      <c r="G3">
        <f t="shared" ref="G3:G7" si="2">F3/$F$24</f>
        <v>0.3502596741649644</v>
      </c>
    </row>
    <row r="4" spans="1:10" x14ac:dyDescent="0.3">
      <c r="A4">
        <v>37.5</v>
      </c>
      <c r="B4">
        <v>0.26151000000000002</v>
      </c>
      <c r="D4">
        <v>37.5</v>
      </c>
      <c r="E4">
        <f t="shared" si="0"/>
        <v>12.5</v>
      </c>
      <c r="F4">
        <f t="shared" si="1"/>
        <v>5.0065207265136253</v>
      </c>
      <c r="G4">
        <f t="shared" si="2"/>
        <v>0.26151008536930859</v>
      </c>
      <c r="I4" t="s">
        <v>149</v>
      </c>
      <c r="J4">
        <f>J1/J2</f>
        <v>2.875</v>
      </c>
    </row>
    <row r="5" spans="1:10" x14ac:dyDescent="0.3">
      <c r="A5">
        <v>42.5</v>
      </c>
      <c r="B5">
        <v>0.14080300000000001</v>
      </c>
      <c r="D5">
        <v>42.5</v>
      </c>
      <c r="E5">
        <f t="shared" si="0"/>
        <v>17.5</v>
      </c>
      <c r="F5">
        <f t="shared" si="1"/>
        <v>2.6956157360228947</v>
      </c>
      <c r="G5">
        <f t="shared" si="2"/>
        <v>0.14080251331368981</v>
      </c>
    </row>
    <row r="6" spans="1:10" x14ac:dyDescent="0.3">
      <c r="A6">
        <v>47.5</v>
      </c>
      <c r="B6">
        <v>6.4623200000000006E-2</v>
      </c>
      <c r="D6">
        <v>47.5</v>
      </c>
      <c r="E6">
        <f t="shared" si="0"/>
        <v>22.5</v>
      </c>
      <c r="F6">
        <f t="shared" si="1"/>
        <v>1.2371881760627037</v>
      </c>
      <c r="G6">
        <f t="shared" si="2"/>
        <v>6.4623159118599588E-2</v>
      </c>
    </row>
    <row r="7" spans="1:10" x14ac:dyDescent="0.3">
      <c r="A7">
        <v>52.5</v>
      </c>
      <c r="B7">
        <v>2.6972800000000002E-2</v>
      </c>
      <c r="D7">
        <v>52.5</v>
      </c>
      <c r="E7">
        <f t="shared" si="0"/>
        <v>27.5</v>
      </c>
      <c r="F7">
        <f t="shared" si="1"/>
        <v>0.51638573659414322</v>
      </c>
      <c r="G7">
        <f t="shared" si="2"/>
        <v>2.6972839110618263E-2</v>
      </c>
    </row>
    <row r="8" spans="1:10" x14ac:dyDescent="0.3">
      <c r="A8">
        <v>57.5</v>
      </c>
      <c r="B8">
        <v>0</v>
      </c>
      <c r="D8">
        <v>57.5</v>
      </c>
      <c r="E8">
        <f t="shared" si="0"/>
        <v>32.5</v>
      </c>
      <c r="F8">
        <v>0</v>
      </c>
    </row>
    <row r="9" spans="1:10" x14ac:dyDescent="0.3">
      <c r="D9">
        <v>62.5</v>
      </c>
      <c r="E9">
        <f t="shared" si="0"/>
        <v>37.5</v>
      </c>
      <c r="F9">
        <v>0</v>
      </c>
    </row>
    <row r="10" spans="1:10" x14ac:dyDescent="0.3">
      <c r="D10">
        <v>67.5</v>
      </c>
      <c r="E10">
        <f t="shared" si="0"/>
        <v>42.5</v>
      </c>
      <c r="F10">
        <v>0</v>
      </c>
    </row>
    <row r="11" spans="1:10" x14ac:dyDescent="0.3">
      <c r="D11">
        <v>72.5</v>
      </c>
      <c r="E11">
        <f t="shared" si="0"/>
        <v>47.5</v>
      </c>
      <c r="F11">
        <v>0</v>
      </c>
    </row>
    <row r="12" spans="1:10" x14ac:dyDescent="0.3">
      <c r="D12">
        <v>77.5</v>
      </c>
      <c r="E12">
        <f t="shared" si="0"/>
        <v>52.5</v>
      </c>
      <c r="F12">
        <v>0</v>
      </c>
    </row>
    <row r="13" spans="1:10" x14ac:dyDescent="0.3">
      <c r="D13">
        <v>82.5</v>
      </c>
      <c r="E13">
        <f t="shared" si="0"/>
        <v>57.5</v>
      </c>
      <c r="F13">
        <v>0</v>
      </c>
    </row>
    <row r="14" spans="1:10" x14ac:dyDescent="0.3">
      <c r="D14">
        <v>87.5</v>
      </c>
      <c r="E14">
        <f t="shared" si="0"/>
        <v>62.5</v>
      </c>
      <c r="F14">
        <v>0</v>
      </c>
    </row>
    <row r="15" spans="1:10" x14ac:dyDescent="0.3">
      <c r="D15">
        <v>92.5</v>
      </c>
      <c r="E15">
        <f t="shared" si="0"/>
        <v>67.5</v>
      </c>
      <c r="F15">
        <v>0</v>
      </c>
    </row>
    <row r="16" spans="1:10" x14ac:dyDescent="0.3">
      <c r="D16">
        <v>97.5</v>
      </c>
      <c r="E16">
        <f t="shared" si="0"/>
        <v>72.5</v>
      </c>
      <c r="F16">
        <v>0</v>
      </c>
    </row>
    <row r="17" spans="4:6" x14ac:dyDescent="0.3">
      <c r="D17">
        <v>102.5</v>
      </c>
      <c r="E17">
        <f t="shared" si="0"/>
        <v>77.5</v>
      </c>
      <c r="F17">
        <v>0</v>
      </c>
    </row>
    <row r="18" spans="4:6" x14ac:dyDescent="0.3">
      <c r="D18">
        <v>107.5</v>
      </c>
      <c r="E18">
        <f t="shared" si="0"/>
        <v>82.5</v>
      </c>
      <c r="F18">
        <v>0</v>
      </c>
    </row>
    <row r="19" spans="4:6" x14ac:dyDescent="0.3">
      <c r="D19">
        <v>112.5</v>
      </c>
      <c r="E19">
        <f t="shared" si="0"/>
        <v>87.5</v>
      </c>
      <c r="F19">
        <v>0</v>
      </c>
    </row>
    <row r="20" spans="4:6" x14ac:dyDescent="0.3">
      <c r="D20">
        <v>117.5</v>
      </c>
      <c r="E20">
        <f t="shared" si="0"/>
        <v>92.5</v>
      </c>
      <c r="F20">
        <v>0</v>
      </c>
    </row>
    <row r="21" spans="4:6" x14ac:dyDescent="0.3">
      <c r="D21">
        <v>122.5</v>
      </c>
      <c r="E21">
        <f t="shared" si="0"/>
        <v>97.5</v>
      </c>
      <c r="F21">
        <v>0</v>
      </c>
    </row>
    <row r="22" spans="4:6" x14ac:dyDescent="0.3">
      <c r="D22">
        <v>127.5</v>
      </c>
      <c r="E22">
        <f t="shared" si="0"/>
        <v>102.5</v>
      </c>
      <c r="F22">
        <v>0</v>
      </c>
    </row>
    <row r="23" spans="4:6" x14ac:dyDescent="0.3">
      <c r="D23">
        <v>132.5</v>
      </c>
      <c r="E23">
        <f t="shared" si="0"/>
        <v>107.5</v>
      </c>
      <c r="F23">
        <v>0</v>
      </c>
    </row>
    <row r="24" spans="4:6" x14ac:dyDescent="0.3">
      <c r="F24">
        <f>SUM(F2:F23)</f>
        <v>19.144656388465247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10" sqref="H10"/>
    </sheetView>
  </sheetViews>
  <sheetFormatPr defaultRowHeight="14.4" x14ac:dyDescent="0.3"/>
  <cols>
    <col min="1" max="1" width="13.109375" bestFit="1" customWidth="1"/>
  </cols>
  <sheetData>
    <row r="1" spans="1:7" x14ac:dyDescent="0.3">
      <c r="A1" t="s">
        <v>112</v>
      </c>
      <c r="B1" t="s">
        <v>113</v>
      </c>
      <c r="C1" t="s">
        <v>114</v>
      </c>
      <c r="D1" t="s">
        <v>115</v>
      </c>
    </row>
    <row r="2" spans="1:7" x14ac:dyDescent="0.3">
      <c r="B2">
        <v>0.32241500000000001</v>
      </c>
      <c r="C2">
        <v>0.32241500000000001</v>
      </c>
    </row>
    <row r="3" spans="1:7" x14ac:dyDescent="0.3">
      <c r="A3" t="s">
        <v>116</v>
      </c>
      <c r="B3" t="s">
        <v>113</v>
      </c>
      <c r="C3" t="s">
        <v>117</v>
      </c>
      <c r="D3" t="s">
        <v>118</v>
      </c>
      <c r="E3" t="s">
        <v>119</v>
      </c>
      <c r="F3" t="s">
        <v>115</v>
      </c>
    </row>
    <row r="4" spans="1:7" x14ac:dyDescent="0.3">
      <c r="B4">
        <v>0.36144700000000002</v>
      </c>
      <c r="C4">
        <v>0.31065399999999999</v>
      </c>
    </row>
    <row r="5" spans="1:7" x14ac:dyDescent="0.3">
      <c r="A5" t="s">
        <v>116</v>
      </c>
      <c r="B5" t="s">
        <v>113</v>
      </c>
      <c r="C5" t="s">
        <v>117</v>
      </c>
      <c r="D5" t="s">
        <v>120</v>
      </c>
      <c r="E5" t="s">
        <v>119</v>
      </c>
      <c r="F5" t="s">
        <v>115</v>
      </c>
    </row>
    <row r="6" spans="1:7" x14ac:dyDescent="0.3">
      <c r="B6">
        <v>0.36144700000000002</v>
      </c>
      <c r="C6">
        <v>0.31065399999999999</v>
      </c>
    </row>
    <row r="8" spans="1:7" x14ac:dyDescent="0.3">
      <c r="D8" t="s">
        <v>154</v>
      </c>
    </row>
    <row r="9" spans="1:7" x14ac:dyDescent="0.3">
      <c r="A9" t="s">
        <v>152</v>
      </c>
      <c r="B9">
        <v>0.31065399999999999</v>
      </c>
      <c r="D9">
        <v>3.7159442120766349E-2</v>
      </c>
      <c r="E9">
        <f>B9*EXP(D9)</f>
        <v>0.32241489011133884</v>
      </c>
      <c r="G9">
        <v>3.7159442120766349E-2</v>
      </c>
    </row>
    <row r="10" spans="1:7" x14ac:dyDescent="0.3">
      <c r="A10" t="s">
        <v>153</v>
      </c>
      <c r="B10">
        <v>0.36144700000000002</v>
      </c>
      <c r="D10">
        <v>-0.11427634866538093</v>
      </c>
      <c r="E10">
        <f>B10*EXP(D10)</f>
        <v>0.32241485015397275</v>
      </c>
      <c r="G10">
        <v>-0.11427634866538093</v>
      </c>
    </row>
    <row r="11" spans="1:7" x14ac:dyDescent="0.3">
      <c r="A11" t="s">
        <v>114</v>
      </c>
      <c r="B11">
        <v>0.32241500000000001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topLeftCell="A9" workbookViewId="0">
      <selection activeCell="E25" sqref="E25"/>
    </sheetView>
  </sheetViews>
  <sheetFormatPr defaultRowHeight="14.4" x14ac:dyDescent="0.3"/>
  <sheetData>
    <row r="1" spans="1:27" x14ac:dyDescent="0.3">
      <c r="B1" t="s">
        <v>104</v>
      </c>
    </row>
    <row r="2" spans="1:27" x14ac:dyDescent="0.3">
      <c r="B2">
        <v>-5.0509224530400001</v>
      </c>
      <c r="C2">
        <v>-4.4990868835800004</v>
      </c>
      <c r="D2">
        <v>-3.9472513562099998</v>
      </c>
      <c r="E2">
        <v>-3.3968185919199998</v>
      </c>
      <c r="F2">
        <v>-2.8650588775600001</v>
      </c>
      <c r="G2">
        <v>-2.39314779537</v>
      </c>
      <c r="H2">
        <v>-2.0162601326799998</v>
      </c>
      <c r="I2">
        <v>-1.7436764784600001</v>
      </c>
      <c r="J2">
        <v>-1.58084559269</v>
      </c>
      <c r="K2">
        <v>-1.4798019142900001</v>
      </c>
      <c r="L2">
        <v>-1.4413909923399999</v>
      </c>
      <c r="M2">
        <v>-1.47964013648</v>
      </c>
      <c r="N2">
        <v>-1.49522035469</v>
      </c>
      <c r="O2">
        <v>-1.3685649843300001</v>
      </c>
      <c r="P2">
        <v>-1.0269771030399999</v>
      </c>
      <c r="Q2">
        <v>-0.47399226759399998</v>
      </c>
      <c r="R2" s="1">
        <v>-1.11184377261E-8</v>
      </c>
    </row>
    <row r="3" spans="1:27" x14ac:dyDescent="0.3">
      <c r="B3" t="s">
        <v>105</v>
      </c>
    </row>
    <row r="4" spans="1:27" x14ac:dyDescent="0.3">
      <c r="B4">
        <v>-5.0884027325499996</v>
      </c>
      <c r="C4">
        <v>-3.9641876299800001</v>
      </c>
      <c r="D4">
        <v>-2.8399732182499999</v>
      </c>
      <c r="E4">
        <v>-1.7284011397200001</v>
      </c>
      <c r="F4">
        <v>-0.76188177604899998</v>
      </c>
      <c r="G4">
        <v>-0.25338532151900001</v>
      </c>
      <c r="H4">
        <v>-0.20827536599499999</v>
      </c>
      <c r="I4">
        <v>-0.17053475641099999</v>
      </c>
    </row>
    <row r="5" spans="1:27" x14ac:dyDescent="0.3">
      <c r="B5" t="s">
        <v>106</v>
      </c>
    </row>
    <row r="6" spans="1:27" x14ac:dyDescent="0.3">
      <c r="B6">
        <f>EXP(B2)</f>
        <v>6.4034238632099802E-3</v>
      </c>
      <c r="C6">
        <f t="shared" ref="C6:R6" si="0">EXP(C2)</f>
        <v>1.111914497803947E-2</v>
      </c>
      <c r="D6">
        <f t="shared" si="0"/>
        <v>1.9307698893583771E-2</v>
      </c>
      <c r="E6">
        <f t="shared" si="0"/>
        <v>3.3479613021676541E-2</v>
      </c>
      <c r="F6">
        <f t="shared" si="0"/>
        <v>5.6979776203077807E-2</v>
      </c>
      <c r="G6">
        <f t="shared" si="0"/>
        <v>9.1341705868550879E-2</v>
      </c>
      <c r="H6">
        <f t="shared" si="0"/>
        <v>0.13315250777633411</v>
      </c>
      <c r="I6">
        <f t="shared" si="0"/>
        <v>0.17487628840269015</v>
      </c>
      <c r="J6">
        <f t="shared" si="0"/>
        <v>0.20580100078564562</v>
      </c>
      <c r="K6">
        <f t="shared" si="0"/>
        <v>0.22768278462325184</v>
      </c>
      <c r="L6">
        <f t="shared" si="0"/>
        <v>0.23659842308940648</v>
      </c>
      <c r="M6">
        <f t="shared" si="0"/>
        <v>0.22771962162514731</v>
      </c>
      <c r="N6">
        <f t="shared" si="0"/>
        <v>0.22419919594268597</v>
      </c>
      <c r="O6">
        <f t="shared" si="0"/>
        <v>0.25447186878422667</v>
      </c>
      <c r="P6">
        <f t="shared" si="0"/>
        <v>0.35808778861782004</v>
      </c>
      <c r="Q6">
        <f t="shared" si="0"/>
        <v>0.62251206606511145</v>
      </c>
      <c r="R6">
        <f t="shared" si="0"/>
        <v>0.99999998888156238</v>
      </c>
    </row>
    <row r="7" spans="1:27" x14ac:dyDescent="0.3">
      <c r="B7" t="s">
        <v>107</v>
      </c>
    </row>
    <row r="8" spans="1:27" x14ac:dyDescent="0.3">
      <c r="B8">
        <f t="shared" ref="B8:R8" si="1">EXP(B4)</f>
        <v>6.1678637514402598E-3</v>
      </c>
      <c r="C8">
        <f t="shared" si="1"/>
        <v>1.8983451937338275E-2</v>
      </c>
      <c r="D8">
        <f t="shared" si="1"/>
        <v>5.8427230727033715E-2</v>
      </c>
      <c r="E8">
        <f t="shared" si="1"/>
        <v>0.17756808969293042</v>
      </c>
      <c r="F8">
        <f t="shared" si="1"/>
        <v>0.46678721103187321</v>
      </c>
      <c r="G8">
        <f t="shared" si="1"/>
        <v>0.77616874967478688</v>
      </c>
      <c r="H8">
        <f t="shared" si="1"/>
        <v>0.81198341330368307</v>
      </c>
      <c r="I8">
        <f t="shared" si="1"/>
        <v>0.84321378203453368</v>
      </c>
      <c r="J8">
        <f t="shared" si="1"/>
        <v>1</v>
      </c>
      <c r="K8">
        <f t="shared" si="1"/>
        <v>1</v>
      </c>
      <c r="L8">
        <f t="shared" si="1"/>
        <v>1</v>
      </c>
      <c r="M8">
        <f t="shared" si="1"/>
        <v>1</v>
      </c>
      <c r="N8">
        <f t="shared" si="1"/>
        <v>1</v>
      </c>
      <c r="O8">
        <f t="shared" si="1"/>
        <v>1</v>
      </c>
      <c r="P8">
        <f t="shared" si="1"/>
        <v>1</v>
      </c>
      <c r="Q8">
        <f t="shared" si="1"/>
        <v>1</v>
      </c>
      <c r="R8">
        <f t="shared" si="1"/>
        <v>1</v>
      </c>
    </row>
    <row r="9" spans="1:27" x14ac:dyDescent="0.3">
      <c r="E9" t="s">
        <v>123</v>
      </c>
    </row>
    <row r="10" spans="1:27" x14ac:dyDescent="0.3">
      <c r="B10" t="s">
        <v>108</v>
      </c>
      <c r="C10" t="s">
        <v>109</v>
      </c>
      <c r="E10" t="s">
        <v>127</v>
      </c>
    </row>
    <row r="11" spans="1:27" x14ac:dyDescent="0.3">
      <c r="A11">
        <v>27.5</v>
      </c>
      <c r="B11">
        <v>6.4034238632099802E-3</v>
      </c>
      <c r="C11">
        <v>6.1678637514402598E-3</v>
      </c>
      <c r="F11">
        <v>6.1678599999999998E-3</v>
      </c>
      <c r="G11">
        <v>1.89835E-2</v>
      </c>
      <c r="H11">
        <v>5.8427199999999999E-2</v>
      </c>
      <c r="I11">
        <v>0.177568</v>
      </c>
      <c r="J11">
        <v>0.46678700000000001</v>
      </c>
      <c r="K11">
        <v>0.776169</v>
      </c>
      <c r="L11">
        <v>0.81198300000000001</v>
      </c>
      <c r="M11">
        <v>0.84321400000000002</v>
      </c>
      <c r="N11">
        <v>1</v>
      </c>
      <c r="O11">
        <v>1</v>
      </c>
      <c r="P11">
        <v>1</v>
      </c>
      <c r="Q11">
        <v>1</v>
      </c>
      <c r="R11">
        <v>1</v>
      </c>
      <c r="S11">
        <v>1</v>
      </c>
      <c r="T11">
        <v>1</v>
      </c>
      <c r="U11">
        <v>1</v>
      </c>
      <c r="V11">
        <v>1</v>
      </c>
      <c r="W11">
        <v>1</v>
      </c>
      <c r="X11">
        <v>1</v>
      </c>
      <c r="Y11">
        <v>1</v>
      </c>
      <c r="Z11">
        <v>1</v>
      </c>
      <c r="AA11">
        <v>1</v>
      </c>
    </row>
    <row r="12" spans="1:27" x14ac:dyDescent="0.3">
      <c r="A12">
        <v>32.5</v>
      </c>
      <c r="B12">
        <v>1.111914497803947E-2</v>
      </c>
      <c r="C12">
        <v>1.8983451937338275E-2</v>
      </c>
      <c r="E12" t="s">
        <v>124</v>
      </c>
      <c r="F12" t="s">
        <v>125</v>
      </c>
      <c r="G12" t="s">
        <v>110</v>
      </c>
      <c r="H12" t="s">
        <v>126</v>
      </c>
      <c r="I12" t="s">
        <v>127</v>
      </c>
    </row>
    <row r="13" spans="1:27" x14ac:dyDescent="0.3">
      <c r="A13">
        <v>37.5</v>
      </c>
      <c r="B13">
        <v>1.9307698893583771E-2</v>
      </c>
      <c r="C13">
        <v>5.8427230727033715E-2</v>
      </c>
      <c r="F13">
        <v>6.4034199999999999E-3</v>
      </c>
      <c r="G13">
        <v>1.11191E-2</v>
      </c>
      <c r="H13">
        <v>1.9307700000000001E-2</v>
      </c>
      <c r="I13">
        <v>3.3479599999999998E-2</v>
      </c>
      <c r="J13">
        <v>5.6979799999999997E-2</v>
      </c>
      <c r="K13">
        <v>9.1341699999999998E-2</v>
      </c>
      <c r="L13">
        <v>0.13315299999999999</v>
      </c>
      <c r="M13">
        <v>0.174876</v>
      </c>
      <c r="N13">
        <v>0.20580100000000001</v>
      </c>
      <c r="O13">
        <v>0.227683</v>
      </c>
      <c r="P13">
        <v>0.236598</v>
      </c>
      <c r="Q13">
        <v>0.22772000000000001</v>
      </c>
      <c r="R13">
        <v>0.22419900000000001</v>
      </c>
      <c r="S13">
        <v>0.25447199999999998</v>
      </c>
      <c r="T13">
        <v>0.35808800000000002</v>
      </c>
      <c r="U13">
        <v>0.62251199999999995</v>
      </c>
      <c r="V13">
        <v>1</v>
      </c>
      <c r="W13">
        <v>1</v>
      </c>
      <c r="X13">
        <v>1</v>
      </c>
      <c r="Y13">
        <v>1</v>
      </c>
      <c r="Z13">
        <v>1</v>
      </c>
      <c r="AA13">
        <v>1</v>
      </c>
    </row>
    <row r="14" spans="1:27" x14ac:dyDescent="0.3">
      <c r="A14">
        <v>42.5</v>
      </c>
      <c r="B14">
        <v>3.3479613021676541E-2</v>
      </c>
      <c r="C14">
        <v>0.17756808969293042</v>
      </c>
    </row>
    <row r="15" spans="1:27" x14ac:dyDescent="0.3">
      <c r="A15">
        <v>47.5</v>
      </c>
      <c r="B15">
        <v>5.6979776203077807E-2</v>
      </c>
      <c r="C15">
        <v>0.46678721103187321</v>
      </c>
      <c r="E15" t="s">
        <v>128</v>
      </c>
      <c r="F15" t="s">
        <v>129</v>
      </c>
    </row>
    <row r="16" spans="1:27" x14ac:dyDescent="0.3">
      <c r="A16">
        <v>52.5</v>
      </c>
      <c r="B16">
        <v>9.1341705868550879E-2</v>
      </c>
      <c r="C16">
        <v>0.77616874967478688</v>
      </c>
      <c r="E16">
        <v>6.4034199999999999E-3</v>
      </c>
      <c r="F16">
        <v>6.1678599999999998E-3</v>
      </c>
    </row>
    <row r="17" spans="1:6" x14ac:dyDescent="0.3">
      <c r="A17">
        <v>57.5</v>
      </c>
      <c r="B17">
        <v>0.13315250777633411</v>
      </c>
      <c r="C17">
        <v>0.81198341330368307</v>
      </c>
      <c r="E17">
        <v>1.11191E-2</v>
      </c>
      <c r="F17">
        <v>1.89835E-2</v>
      </c>
    </row>
    <row r="18" spans="1:6" x14ac:dyDescent="0.3">
      <c r="A18">
        <v>62.5</v>
      </c>
      <c r="B18">
        <v>0.17487628840269015</v>
      </c>
      <c r="C18">
        <v>0.84321378203453368</v>
      </c>
      <c r="E18">
        <v>1.9307700000000001E-2</v>
      </c>
      <c r="F18">
        <v>5.8427199999999999E-2</v>
      </c>
    </row>
    <row r="19" spans="1:6" x14ac:dyDescent="0.3">
      <c r="A19">
        <v>67.5</v>
      </c>
      <c r="B19">
        <v>0.20580100078564562</v>
      </c>
      <c r="C19">
        <v>1</v>
      </c>
      <c r="E19">
        <v>3.3479599999999998E-2</v>
      </c>
      <c r="F19">
        <v>0.177568</v>
      </c>
    </row>
    <row r="20" spans="1:6" x14ac:dyDescent="0.3">
      <c r="A20">
        <v>72.5</v>
      </c>
      <c r="B20">
        <v>0.22768278462325184</v>
      </c>
      <c r="C20">
        <v>1</v>
      </c>
      <c r="E20">
        <v>5.6979799999999997E-2</v>
      </c>
      <c r="F20">
        <v>0.46678700000000001</v>
      </c>
    </row>
    <row r="21" spans="1:6" x14ac:dyDescent="0.3">
      <c r="A21">
        <v>77.5</v>
      </c>
      <c r="B21">
        <v>0.23659842308940648</v>
      </c>
      <c r="C21">
        <v>1</v>
      </c>
      <c r="E21">
        <v>9.1341699999999998E-2</v>
      </c>
      <c r="F21">
        <v>0.776169</v>
      </c>
    </row>
    <row r="22" spans="1:6" x14ac:dyDescent="0.3">
      <c r="A22">
        <v>82.5</v>
      </c>
      <c r="B22">
        <v>0.22771962162514731</v>
      </c>
      <c r="C22">
        <v>1</v>
      </c>
      <c r="E22">
        <v>0.13315299999999999</v>
      </c>
      <c r="F22">
        <v>0.81198300000000001</v>
      </c>
    </row>
    <row r="23" spans="1:6" x14ac:dyDescent="0.3">
      <c r="A23">
        <v>87.5</v>
      </c>
      <c r="B23">
        <v>0.22419919594268597</v>
      </c>
      <c r="C23">
        <v>1</v>
      </c>
      <c r="E23">
        <v>0.174876</v>
      </c>
      <c r="F23">
        <v>0.84321400000000002</v>
      </c>
    </row>
    <row r="24" spans="1:6" x14ac:dyDescent="0.3">
      <c r="A24">
        <v>92.5</v>
      </c>
      <c r="B24">
        <v>0.25447186878422667</v>
      </c>
      <c r="C24">
        <v>1</v>
      </c>
      <c r="E24">
        <v>0.20580100000000001</v>
      </c>
      <c r="F24">
        <v>1</v>
      </c>
    </row>
    <row r="25" spans="1:6" x14ac:dyDescent="0.3">
      <c r="A25">
        <v>97.5</v>
      </c>
      <c r="B25">
        <v>0.35808778861782004</v>
      </c>
      <c r="C25">
        <v>1</v>
      </c>
      <c r="E25">
        <v>0.227683</v>
      </c>
      <c r="F25">
        <v>1</v>
      </c>
    </row>
    <row r="26" spans="1:6" x14ac:dyDescent="0.3">
      <c r="A26">
        <v>102.5</v>
      </c>
      <c r="B26">
        <v>0.62251206606511145</v>
      </c>
      <c r="C26">
        <v>1</v>
      </c>
      <c r="E26">
        <v>0.236598</v>
      </c>
      <c r="F26">
        <v>1</v>
      </c>
    </row>
    <row r="27" spans="1:6" x14ac:dyDescent="0.3">
      <c r="A27">
        <v>107.5</v>
      </c>
      <c r="B27">
        <v>0.99999998888156238</v>
      </c>
      <c r="C27">
        <v>1</v>
      </c>
      <c r="E27">
        <v>0.22772000000000001</v>
      </c>
      <c r="F27">
        <v>1</v>
      </c>
    </row>
    <row r="28" spans="1:6" x14ac:dyDescent="0.3">
      <c r="A28">
        <v>112.5</v>
      </c>
      <c r="B28">
        <v>0.99999998888156238</v>
      </c>
      <c r="C28">
        <v>1</v>
      </c>
      <c r="E28">
        <v>0.22419900000000001</v>
      </c>
      <c r="F28">
        <v>1</v>
      </c>
    </row>
    <row r="29" spans="1:6" x14ac:dyDescent="0.3">
      <c r="A29">
        <v>117.5</v>
      </c>
      <c r="B29">
        <v>0.99999998888156238</v>
      </c>
      <c r="C29">
        <v>1</v>
      </c>
      <c r="E29">
        <v>0.25447199999999998</v>
      </c>
      <c r="F29">
        <v>1</v>
      </c>
    </row>
    <row r="30" spans="1:6" x14ac:dyDescent="0.3">
      <c r="A30">
        <v>122.5</v>
      </c>
      <c r="B30">
        <v>0.99999998888156238</v>
      </c>
      <c r="C30">
        <v>1</v>
      </c>
      <c r="E30">
        <v>0.35808800000000002</v>
      </c>
      <c r="F30">
        <v>1</v>
      </c>
    </row>
    <row r="31" spans="1:6" x14ac:dyDescent="0.3">
      <c r="A31">
        <v>127.5</v>
      </c>
      <c r="B31">
        <v>0.99999998888156238</v>
      </c>
      <c r="C31">
        <v>1</v>
      </c>
      <c r="E31">
        <v>0.62251199999999995</v>
      </c>
      <c r="F31">
        <v>1</v>
      </c>
    </row>
    <row r="32" spans="1:6" x14ac:dyDescent="0.3">
      <c r="A32">
        <v>132.5</v>
      </c>
      <c r="B32">
        <v>0.99999998888156205</v>
      </c>
      <c r="C32">
        <v>1</v>
      </c>
      <c r="E32">
        <v>1</v>
      </c>
      <c r="F32">
        <v>1</v>
      </c>
    </row>
    <row r="33" spans="5:6" x14ac:dyDescent="0.3">
      <c r="E33">
        <v>1</v>
      </c>
      <c r="F33">
        <v>1</v>
      </c>
    </row>
    <row r="34" spans="5:6" x14ac:dyDescent="0.3">
      <c r="E34">
        <v>1</v>
      </c>
      <c r="F34">
        <v>1</v>
      </c>
    </row>
    <row r="35" spans="5:6" x14ac:dyDescent="0.3">
      <c r="E35">
        <v>1</v>
      </c>
      <c r="F35">
        <v>1</v>
      </c>
    </row>
    <row r="36" spans="5:6" x14ac:dyDescent="0.3">
      <c r="E36">
        <v>1</v>
      </c>
      <c r="F36">
        <v>1</v>
      </c>
    </row>
    <row r="37" spans="5:6" x14ac:dyDescent="0.3">
      <c r="E37">
        <v>1</v>
      </c>
      <c r="F3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2016sc</vt:lpstr>
      <vt:lpstr>initial N</vt:lpstr>
      <vt:lpstr>growth</vt:lpstr>
      <vt:lpstr>size at recruit</vt:lpstr>
      <vt:lpstr>Natural mortality</vt:lpstr>
      <vt:lpstr>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cp:lastModifiedBy>
  <dcterms:created xsi:type="dcterms:W3CDTF">2020-02-06T00:31:23Z</dcterms:created>
  <dcterms:modified xsi:type="dcterms:W3CDTF">2020-03-06T23:58:38Z</dcterms:modified>
</cp:coreProperties>
</file>