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3F2E5E2B-87A4-EC4C-B131-669D2A307011}" xr6:coauthVersionLast="47" xr6:coauthVersionMax="47" xr10:uidLastSave="{00000000-0000-0000-0000-000000000000}"/>
  <bookViews>
    <workbookView xWindow="5600" yWindow="500" windowWidth="22000" windowHeight="17500" tabRatio="926" firstSheet="15" activeTab="19"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9" i="25" l="1"/>
  <c r="G70" i="25"/>
  <c r="G71" i="25"/>
  <c r="G72" i="25"/>
  <c r="G73" i="25"/>
  <c r="G74" i="25"/>
  <c r="G75" i="25"/>
  <c r="G76" i="25"/>
  <c r="G77" i="25"/>
  <c r="G78" i="25"/>
  <c r="G79" i="25"/>
  <c r="G80" i="25"/>
  <c r="AB4" i="9"/>
  <c r="E4" i="9" s="1"/>
  <c r="AB5" i="9"/>
  <c r="E5" i="9" s="1"/>
  <c r="AB6" i="9"/>
  <c r="E6" i="9" s="1"/>
  <c r="AB7" i="9"/>
  <c r="E7" i="9" s="1"/>
  <c r="AB8" i="9"/>
  <c r="AB9" i="9"/>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9"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4" i="9"/>
  <c r="AA5" i="9"/>
  <c r="AA6" i="9"/>
  <c r="AA7" i="9"/>
  <c r="AA8" i="9"/>
  <c r="AA9" i="9"/>
  <c r="AA10" i="9"/>
  <c r="AA11" i="9"/>
  <c r="AA12" i="9"/>
  <c r="AA13" i="9"/>
  <c r="AA14" i="9"/>
  <c r="AA15" i="9"/>
  <c r="AA16" i="9"/>
  <c r="AA17" i="9"/>
  <c r="AA18" i="9"/>
  <c r="AA19" i="9"/>
  <c r="AA20" i="9"/>
  <c r="B20" i="59"/>
  <c r="B19" i="59"/>
  <c r="B18" i="59"/>
  <c r="B17" i="59"/>
  <c r="B16" i="59"/>
  <c r="B15" i="59"/>
  <c r="B14" i="59"/>
  <c r="B13" i="59"/>
  <c r="B12" i="59"/>
  <c r="B11" i="59"/>
  <c r="B10" i="59"/>
  <c r="B9" i="59"/>
  <c r="D50" i="9"/>
  <c r="F50" i="9"/>
  <c r="D51" i="9"/>
  <c r="F51" i="9"/>
  <c r="D52" i="9"/>
  <c r="F52" i="9"/>
  <c r="B4" i="59"/>
  <c r="B5" i="59"/>
  <c r="B6" i="59"/>
  <c r="B7" i="59"/>
  <c r="B8" i="59"/>
  <c r="B3" i="5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7" i="26"/>
  <c r="B8" i="26"/>
  <c r="B6"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<sst xmlns="http://schemas.openxmlformats.org/spreadsheetml/2006/main" count="9293" uniqueCount="5743">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</sst>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126">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7"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5"/>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1" t="s">
        <v>392</v>
      </c>
      <c r="B8"/>
      <c r="C8" s="130" t="s">
        <v>679</v>
      </c>
      <c r="D8" s="128"/>
      <c r="E8" s="128"/>
      <c r="F8" s="128"/>
      <c r="G8" s="128"/>
      <c r="H8" s="128"/>
      <c r="I8" s="128"/>
      <c r="J8" s="129"/>
      <c r="O8" s="119"/>
      <c r="P8" s="120"/>
      <c r="Q8" s="120"/>
      <c r="R8" s="120"/>
      <c r="S8" s="120"/>
      <c r="T8" s="120"/>
      <c r="U8" s="120"/>
      <c r="V8" s="121"/>
    </row>
    <row r="9" spans="1:23" x14ac:dyDescent="0.2">
      <c r="A9" s="92" t="s">
        <v>404</v>
      </c>
      <c r="B9" s="93"/>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6"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5" priority="1">
      <formula>LEN(TRIM(A3))=0</formula>
    </cfRule>
  </conditionalFormatting>
  <conditionalFormatting sqref="C3:C139">
    <cfRule type="containsBlanks" dxfId="84" priority="3">
      <formula>LEN(TRIM(C3))=0</formula>
    </cfRule>
  </conditionalFormatting>
  <conditionalFormatting sqref="E9:E139">
    <cfRule type="containsBlanks" dxfId="83"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2" priority="2">
      <formula>LEN(TRIM(A3))=0</formula>
    </cfRule>
  </conditionalFormatting>
  <conditionalFormatting sqref="C3:C49 E3:E49">
    <cfRule type="containsBlanks" dxfId="81"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4" sqref="B14"/>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0" priority="4">
      <formula>LEN(TRIM(B5))=0</formula>
    </cfRule>
  </conditionalFormatting>
  <conditionalFormatting sqref="C3:E4">
    <cfRule type="containsBlanks" dxfId="79" priority="1">
      <formula>LEN(TRIM(C3))=0</formula>
    </cfRule>
  </conditionalFormatting>
  <conditionalFormatting sqref="E5:E55">
    <cfRule type="containsBlanks" dxfId="78"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B4" sqref="B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5612</v>
      </c>
    </row>
    <row r="4" spans="1:6" x14ac:dyDescent="0.2">
      <c r="A4" t="s">
        <v>708</v>
      </c>
      <c r="B4" s="102">
        <v>2.2000000000000002</v>
      </c>
      <c r="C4" t="s">
        <v>739</v>
      </c>
      <c r="D4" t="s">
        <v>762</v>
      </c>
      <c r="E4" s="30" t="s">
        <v>308</v>
      </c>
      <c r="F4" s="5" t="s">
        <v>5613</v>
      </c>
    </row>
    <row r="5" spans="1:6" x14ac:dyDescent="0.2">
      <c r="A5" t="s">
        <v>810</v>
      </c>
      <c r="B5" s="102">
        <v>6.5</v>
      </c>
      <c r="C5" t="s">
        <v>739</v>
      </c>
      <c r="D5" t="s">
        <v>5619</v>
      </c>
      <c r="E5" s="30" t="s">
        <v>308</v>
      </c>
      <c r="F5" s="5" t="s">
        <v>5614</v>
      </c>
    </row>
    <row r="6" spans="1:6" x14ac:dyDescent="0.2">
      <c r="A6" t="s">
        <v>709</v>
      </c>
      <c r="B6" s="102">
        <v>2.5</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7" priority="4">
      <formula>LEN(TRIM(B7))=0</formula>
    </cfRule>
  </conditionalFormatting>
  <conditionalFormatting sqref="C3:E6">
    <cfRule type="containsBlanks" dxfId="76" priority="1">
      <formula>LEN(TRIM(C3))=0</formula>
    </cfRule>
  </conditionalFormatting>
  <conditionalFormatting sqref="D7:D55">
    <cfRule type="containsBlanks" dxfId="75"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5481</v>
      </c>
      <c r="B3">
        <v>3.1</v>
      </c>
      <c r="C3" t="s">
        <v>308</v>
      </c>
      <c r="D3" t="s">
        <v>761</v>
      </c>
      <c r="E3" s="5" t="s">
        <v>5616</v>
      </c>
    </row>
    <row r="4" spans="1:5" x14ac:dyDescent="0.2">
      <c r="A4" t="s">
        <v>5482</v>
      </c>
      <c r="B4">
        <v>2.2000000000000002</v>
      </c>
      <c r="C4" t="s">
        <v>308</v>
      </c>
      <c r="D4" t="s">
        <v>761</v>
      </c>
      <c r="E4" s="5" t="s">
        <v>5616</v>
      </c>
    </row>
    <row r="5" spans="1:5" x14ac:dyDescent="0.2">
      <c r="A5" t="s">
        <v>5483</v>
      </c>
      <c r="B5">
        <v>3.8</v>
      </c>
      <c r="C5" t="s">
        <v>308</v>
      </c>
      <c r="D5" t="s">
        <v>5618</v>
      </c>
      <c r="E5" s="5" t="s">
        <v>5616</v>
      </c>
    </row>
    <row r="6" spans="1:5" x14ac:dyDescent="0.2">
      <c r="A6" t="s">
        <v>5484</v>
      </c>
      <c r="B6">
        <v>2.6</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4" priority="1">
      <formula>LEN(TRIM(D3))=0</formula>
    </cfRule>
  </conditionalFormatting>
  <conditionalFormatting sqref="D7:D57 B3:C55">
    <cfRule type="containsBlanks" dxfId="73" priority="3">
      <formula>LEN(TRIM(B3))=0</formula>
    </cfRule>
  </conditionalFormatting>
  <conditionalFormatting sqref="D7:D57">
    <cfRule type="containsBlanks" dxfId="7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71" priority="5">
      <formula>LEN(TRIM(B3))=0</formula>
    </cfRule>
  </conditionalFormatting>
  <conditionalFormatting sqref="B3:C55">
    <cfRule type="containsBlanks" dxfId="70" priority="6">
      <formula>LEN(TRIM(B3))=0</formula>
    </cfRule>
  </conditionalFormatting>
  <conditionalFormatting sqref="D3:D55">
    <cfRule type="containsBlanks" dxfId="69" priority="3">
      <formula>LEN(TRIM(D3))=0</formula>
    </cfRule>
  </conditionalFormatting>
  <conditionalFormatting sqref="D3:E55">
    <cfRule type="containsBlanks" dxfId="68" priority="4">
      <formula>LEN(TRIM(D3))=0</formula>
    </cfRule>
  </conditionalFormatting>
  <conditionalFormatting sqref="F3:G55">
    <cfRule type="containsBlanks" dxfId="67" priority="1">
      <formula>LEN(TRIM(F3))=0</formula>
    </cfRule>
    <cfRule type="containsBlanks" dxfId="6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5" priority="1">
      <formula>LEN(TRIM(B3))=0</formula>
    </cfRule>
  </conditionalFormatting>
  <conditionalFormatting sqref="B307:D1048576">
    <cfRule type="containsBlanks" dxfId="64"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3" priority="1">
      <formula>LEN(TRIM(B3))=0</formula>
    </cfRule>
    <cfRule type="containsBlanks" dxfId="62"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4">
        <f>E3*F3</f>
        <v>0.67</v>
      </c>
    </row>
    <row r="4" spans="1:7" x14ac:dyDescent="0.2">
      <c r="A4" t="s">
        <v>5486</v>
      </c>
      <c r="B4" t="s">
        <v>371</v>
      </c>
      <c r="C4" t="s">
        <v>447</v>
      </c>
      <c r="D4" t="s">
        <v>710</v>
      </c>
      <c r="E4" s="30">
        <v>1</v>
      </c>
      <c r="F4" s="30">
        <v>0.75</v>
      </c>
      <c r="G4" s="84">
        <f t="shared" ref="G4:G67" si="0">E4*F4</f>
        <v>0.75</v>
      </c>
    </row>
    <row r="5" spans="1:7" x14ac:dyDescent="0.2">
      <c r="A5" t="s">
        <v>5487</v>
      </c>
      <c r="B5" t="s">
        <v>371</v>
      </c>
      <c r="C5" t="s">
        <v>447</v>
      </c>
      <c r="D5" t="s">
        <v>716</v>
      </c>
      <c r="E5" s="30">
        <v>1</v>
      </c>
      <c r="F5" s="30">
        <v>0.71</v>
      </c>
      <c r="G5" s="84">
        <f t="shared" si="0"/>
        <v>0.71</v>
      </c>
    </row>
    <row r="6" spans="1:7" x14ac:dyDescent="0.2">
      <c r="A6" t="s">
        <v>5488</v>
      </c>
      <c r="B6" t="s">
        <v>371</v>
      </c>
      <c r="C6" t="s">
        <v>447</v>
      </c>
      <c r="D6" t="s">
        <v>716</v>
      </c>
      <c r="E6" s="30">
        <v>1</v>
      </c>
      <c r="F6" s="30">
        <v>0.78</v>
      </c>
      <c r="G6" s="84">
        <f t="shared" si="0"/>
        <v>0.78</v>
      </c>
    </row>
    <row r="7" spans="1:7" x14ac:dyDescent="0.2">
      <c r="A7" t="s">
        <v>5489</v>
      </c>
      <c r="B7" t="s">
        <v>371</v>
      </c>
      <c r="C7" t="s">
        <v>447</v>
      </c>
      <c r="D7" t="s">
        <v>710</v>
      </c>
      <c r="E7" s="30">
        <v>1</v>
      </c>
      <c r="F7" s="30">
        <v>0.86</v>
      </c>
      <c r="G7" s="84">
        <f t="shared" si="0"/>
        <v>0.86</v>
      </c>
    </row>
    <row r="8" spans="1:7" x14ac:dyDescent="0.2">
      <c r="A8" t="s">
        <v>5490</v>
      </c>
      <c r="B8" t="s">
        <v>371</v>
      </c>
      <c r="C8" t="s">
        <v>447</v>
      </c>
      <c r="D8" t="s">
        <v>716</v>
      </c>
      <c r="E8" s="30">
        <v>1</v>
      </c>
      <c r="F8" s="30">
        <v>0.79</v>
      </c>
      <c r="G8" s="84">
        <f t="shared" si="0"/>
        <v>0.79</v>
      </c>
    </row>
    <row r="9" spans="1:7" x14ac:dyDescent="0.2">
      <c r="A9" t="s">
        <v>5491</v>
      </c>
      <c r="B9" t="s">
        <v>371</v>
      </c>
      <c r="C9" t="s">
        <v>502</v>
      </c>
      <c r="D9" t="s">
        <v>789</v>
      </c>
      <c r="E9" s="30">
        <v>0.81</v>
      </c>
      <c r="F9" s="30">
        <v>0.67</v>
      </c>
      <c r="G9" s="84">
        <f t="shared" si="0"/>
        <v>0.54270000000000007</v>
      </c>
    </row>
    <row r="10" spans="1:7" x14ac:dyDescent="0.2">
      <c r="A10" t="s">
        <v>5492</v>
      </c>
      <c r="B10" t="s">
        <v>371</v>
      </c>
      <c r="C10" t="s">
        <v>502</v>
      </c>
      <c r="D10" t="s">
        <v>710</v>
      </c>
      <c r="E10" s="30">
        <v>0.85</v>
      </c>
      <c r="F10" s="30">
        <v>0.75</v>
      </c>
      <c r="G10" s="84">
        <f t="shared" si="0"/>
        <v>0.63749999999999996</v>
      </c>
    </row>
    <row r="11" spans="1:7" x14ac:dyDescent="0.2">
      <c r="A11" t="s">
        <v>5493</v>
      </c>
      <c r="B11" t="s">
        <v>371</v>
      </c>
      <c r="C11" t="s">
        <v>502</v>
      </c>
      <c r="D11" t="s">
        <v>716</v>
      </c>
      <c r="E11" s="30">
        <v>0.85</v>
      </c>
      <c r="F11" s="30">
        <v>0.71</v>
      </c>
      <c r="G11" s="84">
        <f t="shared" si="0"/>
        <v>0.60349999999999993</v>
      </c>
    </row>
    <row r="12" spans="1:7" x14ac:dyDescent="0.2">
      <c r="A12" t="s">
        <v>5494</v>
      </c>
      <c r="B12" t="s">
        <v>371</v>
      </c>
      <c r="C12" t="s">
        <v>502</v>
      </c>
      <c r="D12" t="s">
        <v>716</v>
      </c>
      <c r="E12" s="30">
        <v>0.85</v>
      </c>
      <c r="F12" s="30">
        <v>0.85</v>
      </c>
      <c r="G12" s="84">
        <f t="shared" si="0"/>
        <v>0.72249999999999992</v>
      </c>
    </row>
    <row r="13" spans="1:7" x14ac:dyDescent="0.2">
      <c r="A13" t="s">
        <v>5495</v>
      </c>
      <c r="B13" t="s">
        <v>371</v>
      </c>
      <c r="C13" t="s">
        <v>502</v>
      </c>
      <c r="D13" t="s">
        <v>710</v>
      </c>
      <c r="E13" s="30">
        <v>0.85</v>
      </c>
      <c r="F13" s="30">
        <v>0.86</v>
      </c>
      <c r="G13" s="84">
        <f t="shared" si="0"/>
        <v>0.73099999999999998</v>
      </c>
    </row>
    <row r="14" spans="1:7" x14ac:dyDescent="0.2">
      <c r="A14" t="s">
        <v>5496</v>
      </c>
      <c r="B14" t="s">
        <v>371</v>
      </c>
      <c r="C14" t="s">
        <v>502</v>
      </c>
      <c r="D14" t="s">
        <v>716</v>
      </c>
      <c r="E14" s="30">
        <v>0.85</v>
      </c>
      <c r="F14" s="30">
        <v>0.79</v>
      </c>
      <c r="G14" s="84">
        <f t="shared" si="0"/>
        <v>0.67149999999999999</v>
      </c>
    </row>
    <row r="15" spans="1:7" x14ac:dyDescent="0.2">
      <c r="A15" t="s">
        <v>5497</v>
      </c>
      <c r="B15" t="s">
        <v>371</v>
      </c>
      <c r="C15" t="s">
        <v>490</v>
      </c>
      <c r="D15" t="s">
        <v>789</v>
      </c>
      <c r="E15" s="30">
        <v>0.82</v>
      </c>
      <c r="F15" s="30">
        <v>0.67</v>
      </c>
      <c r="G15" s="84">
        <f t="shared" si="0"/>
        <v>0.5494</v>
      </c>
    </row>
    <row r="16" spans="1:7" x14ac:dyDescent="0.2">
      <c r="A16" t="s">
        <v>5498</v>
      </c>
      <c r="B16" t="s">
        <v>371</v>
      </c>
      <c r="C16" t="s">
        <v>490</v>
      </c>
      <c r="D16" t="s">
        <v>710</v>
      </c>
      <c r="E16" s="30">
        <v>0.82</v>
      </c>
      <c r="F16" s="30">
        <v>0.75</v>
      </c>
      <c r="G16" s="84">
        <f t="shared" si="0"/>
        <v>0.61499999999999999</v>
      </c>
    </row>
    <row r="17" spans="1:7" x14ac:dyDescent="0.2">
      <c r="A17" t="s">
        <v>5499</v>
      </c>
      <c r="B17" t="s">
        <v>371</v>
      </c>
      <c r="C17" t="s">
        <v>490</v>
      </c>
      <c r="D17" t="s">
        <v>716</v>
      </c>
      <c r="E17" s="30">
        <v>0.82</v>
      </c>
      <c r="F17" s="30">
        <v>0.71</v>
      </c>
      <c r="G17" s="84">
        <f t="shared" si="0"/>
        <v>0.58219999999999994</v>
      </c>
    </row>
    <row r="18" spans="1:7" x14ac:dyDescent="0.2">
      <c r="A18" t="s">
        <v>5500</v>
      </c>
      <c r="B18" t="s">
        <v>371</v>
      </c>
      <c r="C18" t="s">
        <v>490</v>
      </c>
      <c r="D18" t="s">
        <v>716</v>
      </c>
      <c r="E18" s="30">
        <v>0.82</v>
      </c>
      <c r="F18" s="30">
        <v>0.76</v>
      </c>
      <c r="G18" s="84">
        <f t="shared" si="0"/>
        <v>0.62319999999999998</v>
      </c>
    </row>
    <row r="19" spans="1:7" x14ac:dyDescent="0.2">
      <c r="A19" t="s">
        <v>5501</v>
      </c>
      <c r="B19" t="s">
        <v>371</v>
      </c>
      <c r="C19" t="s">
        <v>490</v>
      </c>
      <c r="D19" t="s">
        <v>710</v>
      </c>
      <c r="E19" s="30">
        <v>0.82</v>
      </c>
      <c r="F19" s="30">
        <v>0.86</v>
      </c>
      <c r="G19" s="84">
        <f t="shared" si="0"/>
        <v>0.70519999999999994</v>
      </c>
    </row>
    <row r="20" spans="1:7" x14ac:dyDescent="0.2">
      <c r="A20" t="s">
        <v>5502</v>
      </c>
      <c r="B20" t="s">
        <v>371</v>
      </c>
      <c r="C20" t="s">
        <v>490</v>
      </c>
      <c r="D20" t="s">
        <v>716</v>
      </c>
      <c r="E20" s="30">
        <v>0.82</v>
      </c>
      <c r="F20" s="30">
        <v>0.79</v>
      </c>
      <c r="G20" s="84">
        <f t="shared" si="0"/>
        <v>0.64780000000000004</v>
      </c>
    </row>
    <row r="21" spans="1:7" x14ac:dyDescent="0.2">
      <c r="A21" t="s">
        <v>5503</v>
      </c>
      <c r="B21" t="s">
        <v>371</v>
      </c>
      <c r="C21" t="s">
        <v>490</v>
      </c>
      <c r="D21" t="s">
        <v>789</v>
      </c>
      <c r="E21" s="30">
        <v>0.93</v>
      </c>
      <c r="F21" s="30">
        <v>0.67</v>
      </c>
      <c r="G21" s="84">
        <f t="shared" si="0"/>
        <v>0.6231000000000001</v>
      </c>
    </row>
    <row r="22" spans="1:7" x14ac:dyDescent="0.2">
      <c r="A22" t="s">
        <v>5504</v>
      </c>
      <c r="B22" t="s">
        <v>371</v>
      </c>
      <c r="C22" t="s">
        <v>490</v>
      </c>
      <c r="D22" t="s">
        <v>710</v>
      </c>
      <c r="E22" s="30">
        <v>0.93</v>
      </c>
      <c r="F22" s="30">
        <v>0.75</v>
      </c>
      <c r="G22" s="84">
        <f t="shared" si="0"/>
        <v>0.69750000000000001</v>
      </c>
    </row>
    <row r="23" spans="1:7" x14ac:dyDescent="0.2">
      <c r="A23" t="s">
        <v>5505</v>
      </c>
      <c r="B23" t="s">
        <v>371</v>
      </c>
      <c r="C23" t="s">
        <v>490</v>
      </c>
      <c r="D23" t="s">
        <v>716</v>
      </c>
      <c r="E23" s="30">
        <v>0.93</v>
      </c>
      <c r="F23" s="30">
        <v>0.71</v>
      </c>
      <c r="G23" s="84">
        <f t="shared" si="0"/>
        <v>0.6603</v>
      </c>
    </row>
    <row r="24" spans="1:7" x14ac:dyDescent="0.2">
      <c r="A24" t="s">
        <v>5506</v>
      </c>
      <c r="B24" t="s">
        <v>371</v>
      </c>
      <c r="C24" t="s">
        <v>490</v>
      </c>
      <c r="D24" t="s">
        <v>716</v>
      </c>
      <c r="E24" s="30">
        <v>0.93</v>
      </c>
      <c r="F24" s="30">
        <v>0.76</v>
      </c>
      <c r="G24" s="84">
        <f t="shared" si="0"/>
        <v>0.70680000000000009</v>
      </c>
    </row>
    <row r="25" spans="1:7" x14ac:dyDescent="0.2">
      <c r="A25" t="s">
        <v>5507</v>
      </c>
      <c r="B25" t="s">
        <v>371</v>
      </c>
      <c r="C25" t="s">
        <v>490</v>
      </c>
      <c r="D25" t="s">
        <v>710</v>
      </c>
      <c r="E25" s="30">
        <v>0.93</v>
      </c>
      <c r="F25" s="30">
        <v>0.86</v>
      </c>
      <c r="G25" s="84">
        <f t="shared" si="0"/>
        <v>0.79980000000000007</v>
      </c>
    </row>
    <row r="26" spans="1:7" x14ac:dyDescent="0.2">
      <c r="A26" t="s">
        <v>5508</v>
      </c>
      <c r="B26" t="s">
        <v>371</v>
      </c>
      <c r="C26" t="s">
        <v>490</v>
      </c>
      <c r="D26" t="s">
        <v>716</v>
      </c>
      <c r="E26" s="30">
        <v>0.93</v>
      </c>
      <c r="F26" s="30">
        <v>0.79</v>
      </c>
      <c r="G26" s="84">
        <f t="shared" si="0"/>
        <v>0.73470000000000002</v>
      </c>
    </row>
    <row r="27" spans="1:7" x14ac:dyDescent="0.2">
      <c r="A27" t="s">
        <v>5537</v>
      </c>
      <c r="B27" t="s">
        <v>371</v>
      </c>
      <c r="C27" t="s">
        <v>447</v>
      </c>
      <c r="D27" t="s">
        <v>710</v>
      </c>
      <c r="E27" s="30">
        <v>3.1</v>
      </c>
      <c r="F27" s="30">
        <v>0.75</v>
      </c>
      <c r="G27" s="84">
        <f t="shared" si="0"/>
        <v>2.3250000000000002</v>
      </c>
    </row>
    <row r="28" spans="1:7" x14ac:dyDescent="0.2">
      <c r="A28" t="s">
        <v>5538</v>
      </c>
      <c r="B28" t="s">
        <v>371</v>
      </c>
      <c r="C28" t="s">
        <v>447</v>
      </c>
      <c r="D28" t="s">
        <v>716</v>
      </c>
      <c r="E28" s="30">
        <v>3.1</v>
      </c>
      <c r="F28" s="30">
        <v>0.71</v>
      </c>
      <c r="G28" s="84">
        <f t="shared" si="0"/>
        <v>2.2010000000000001</v>
      </c>
    </row>
    <row r="29" spans="1:7" x14ac:dyDescent="0.2">
      <c r="A29" t="s">
        <v>5539</v>
      </c>
      <c r="B29" t="s">
        <v>371</v>
      </c>
      <c r="C29" t="s">
        <v>447</v>
      </c>
      <c r="D29" t="s">
        <v>716</v>
      </c>
      <c r="E29" s="30">
        <v>3.1</v>
      </c>
      <c r="F29" s="30">
        <v>0.76</v>
      </c>
      <c r="G29" s="84">
        <f t="shared" si="0"/>
        <v>2.3560000000000003</v>
      </c>
    </row>
    <row r="30" spans="1:7" x14ac:dyDescent="0.2">
      <c r="A30" t="s">
        <v>5540</v>
      </c>
      <c r="B30" t="s">
        <v>371</v>
      </c>
      <c r="C30" t="s">
        <v>447</v>
      </c>
      <c r="D30" t="s">
        <v>710</v>
      </c>
      <c r="E30" s="30">
        <v>3.1</v>
      </c>
      <c r="F30" s="30">
        <v>0.86</v>
      </c>
      <c r="G30" s="84">
        <f t="shared" si="0"/>
        <v>2.6659999999999999</v>
      </c>
    </row>
    <row r="31" spans="1:7" x14ac:dyDescent="0.2">
      <c r="A31" t="s">
        <v>5541</v>
      </c>
      <c r="B31" t="s">
        <v>371</v>
      </c>
      <c r="C31" t="s">
        <v>447</v>
      </c>
      <c r="D31" t="s">
        <v>716</v>
      </c>
      <c r="E31" s="30">
        <v>3.1</v>
      </c>
      <c r="F31" s="30">
        <v>0.79</v>
      </c>
      <c r="G31" s="84">
        <f t="shared" si="0"/>
        <v>2.4490000000000003</v>
      </c>
    </row>
    <row r="32" spans="1:7" x14ac:dyDescent="0.2">
      <c r="A32" t="s">
        <v>5542</v>
      </c>
      <c r="B32" t="s">
        <v>371</v>
      </c>
      <c r="C32" t="s">
        <v>447</v>
      </c>
      <c r="D32" t="s">
        <v>710</v>
      </c>
      <c r="E32" s="30">
        <v>3.6</v>
      </c>
      <c r="F32" s="30">
        <v>0.75</v>
      </c>
      <c r="G32" s="84">
        <f t="shared" si="0"/>
        <v>2.7</v>
      </c>
    </row>
    <row r="33" spans="1:7" x14ac:dyDescent="0.2">
      <c r="A33" t="s">
        <v>5543</v>
      </c>
      <c r="B33" t="s">
        <v>371</v>
      </c>
      <c r="C33" t="s">
        <v>447</v>
      </c>
      <c r="D33" t="s">
        <v>716</v>
      </c>
      <c r="E33" s="30">
        <v>3.6</v>
      </c>
      <c r="F33" s="30">
        <v>0.71</v>
      </c>
      <c r="G33" s="84">
        <f t="shared" si="0"/>
        <v>2.556</v>
      </c>
    </row>
    <row r="34" spans="1:7" x14ac:dyDescent="0.2">
      <c r="A34" t="s">
        <v>5544</v>
      </c>
      <c r="B34" t="s">
        <v>371</v>
      </c>
      <c r="C34" t="s">
        <v>447</v>
      </c>
      <c r="D34" t="s">
        <v>716</v>
      </c>
      <c r="E34" s="30">
        <v>3.6</v>
      </c>
      <c r="F34" s="30">
        <v>0.76</v>
      </c>
      <c r="G34" s="84">
        <f t="shared" si="0"/>
        <v>2.7360000000000002</v>
      </c>
    </row>
    <row r="35" spans="1:7" x14ac:dyDescent="0.2">
      <c r="A35" t="s">
        <v>5545</v>
      </c>
      <c r="B35" t="s">
        <v>371</v>
      </c>
      <c r="C35" t="s">
        <v>447</v>
      </c>
      <c r="D35" t="s">
        <v>710</v>
      </c>
      <c r="E35" s="30">
        <v>3.6</v>
      </c>
      <c r="F35" s="30">
        <v>0.86</v>
      </c>
      <c r="G35" s="84">
        <f>E35*F35</f>
        <v>3.0960000000000001</v>
      </c>
    </row>
    <row r="36" spans="1:7" x14ac:dyDescent="0.2">
      <c r="A36" t="s">
        <v>5546</v>
      </c>
      <c r="B36" t="s">
        <v>371</v>
      </c>
      <c r="C36" t="s">
        <v>447</v>
      </c>
      <c r="D36" t="s">
        <v>716</v>
      </c>
      <c r="E36" s="30">
        <v>3.6</v>
      </c>
      <c r="F36" s="30">
        <v>0.79</v>
      </c>
      <c r="G36" s="84">
        <f t="shared" si="0"/>
        <v>2.8440000000000003</v>
      </c>
    </row>
    <row r="37" spans="1:7" x14ac:dyDescent="0.2">
      <c r="A37" t="s">
        <v>5547</v>
      </c>
      <c r="B37" t="s">
        <v>371</v>
      </c>
      <c r="C37" t="s">
        <v>447</v>
      </c>
      <c r="D37" t="s">
        <v>789</v>
      </c>
      <c r="E37" s="30">
        <v>3.2</v>
      </c>
      <c r="F37" s="30">
        <v>0.67</v>
      </c>
      <c r="G37" s="84">
        <f t="shared" si="0"/>
        <v>2.1440000000000001</v>
      </c>
    </row>
    <row r="38" spans="1:7" x14ac:dyDescent="0.2">
      <c r="A38" t="s">
        <v>5548</v>
      </c>
      <c r="B38" t="s">
        <v>371</v>
      </c>
      <c r="C38" t="s">
        <v>447</v>
      </c>
      <c r="D38" t="s">
        <v>710</v>
      </c>
      <c r="E38" s="30">
        <v>3.2</v>
      </c>
      <c r="F38" s="30">
        <v>0.75</v>
      </c>
      <c r="G38" s="84">
        <f t="shared" si="0"/>
        <v>2.4000000000000004</v>
      </c>
    </row>
    <row r="39" spans="1:7" x14ac:dyDescent="0.2">
      <c r="A39" t="s">
        <v>5509</v>
      </c>
      <c r="B39" t="s">
        <v>483</v>
      </c>
      <c r="C39" t="s">
        <v>447</v>
      </c>
      <c r="D39" t="s">
        <v>716</v>
      </c>
      <c r="E39" s="30">
        <v>3.2</v>
      </c>
      <c r="F39" s="30">
        <v>0.71</v>
      </c>
      <c r="G39" s="84">
        <f t="shared" si="0"/>
        <v>2.2719999999999998</v>
      </c>
    </row>
    <row r="40" spans="1:7" x14ac:dyDescent="0.2">
      <c r="A40" t="s">
        <v>5510</v>
      </c>
      <c r="B40" t="s">
        <v>483</v>
      </c>
      <c r="C40" t="s">
        <v>447</v>
      </c>
      <c r="D40" t="s">
        <v>716</v>
      </c>
      <c r="E40" s="30">
        <v>3.2</v>
      </c>
      <c r="F40" s="30">
        <v>0.76</v>
      </c>
      <c r="G40" s="84">
        <f t="shared" si="0"/>
        <v>2.4320000000000004</v>
      </c>
    </row>
    <row r="41" spans="1:7" x14ac:dyDescent="0.2">
      <c r="A41" t="s">
        <v>5511</v>
      </c>
      <c r="B41" t="s">
        <v>483</v>
      </c>
      <c r="C41" t="s">
        <v>447</v>
      </c>
      <c r="D41" t="s">
        <v>710</v>
      </c>
      <c r="E41" s="30">
        <v>3.2</v>
      </c>
      <c r="F41" s="30">
        <v>0.86</v>
      </c>
      <c r="G41" s="84">
        <f t="shared" si="0"/>
        <v>2.7520000000000002</v>
      </c>
    </row>
    <row r="42" spans="1:7" x14ac:dyDescent="0.2">
      <c r="A42" t="s">
        <v>5512</v>
      </c>
      <c r="B42" t="s">
        <v>483</v>
      </c>
      <c r="C42" t="s">
        <v>447</v>
      </c>
      <c r="D42" t="s">
        <v>716</v>
      </c>
      <c r="E42" s="30">
        <v>3.2</v>
      </c>
      <c r="F42" s="30">
        <v>0.79</v>
      </c>
      <c r="G42" s="84">
        <f t="shared" si="0"/>
        <v>2.5280000000000005</v>
      </c>
    </row>
    <row r="43" spans="1:7" x14ac:dyDescent="0.2">
      <c r="A43" t="s">
        <v>5513</v>
      </c>
      <c r="B43" t="s">
        <v>483</v>
      </c>
      <c r="C43" t="s">
        <v>447</v>
      </c>
      <c r="D43" t="s">
        <v>716</v>
      </c>
      <c r="E43" s="30">
        <v>3.3</v>
      </c>
      <c r="F43" s="30">
        <v>0.71</v>
      </c>
      <c r="G43" s="84">
        <f t="shared" si="0"/>
        <v>2.343</v>
      </c>
    </row>
    <row r="44" spans="1:7" x14ac:dyDescent="0.2">
      <c r="A44" t="s">
        <v>5514</v>
      </c>
      <c r="B44" t="s">
        <v>483</v>
      </c>
      <c r="C44" t="s">
        <v>447</v>
      </c>
      <c r="D44" t="s">
        <v>716</v>
      </c>
      <c r="E44" s="30">
        <v>3.3</v>
      </c>
      <c r="F44" s="30">
        <v>0.76</v>
      </c>
      <c r="G44" s="84">
        <f t="shared" si="0"/>
        <v>2.508</v>
      </c>
    </row>
    <row r="45" spans="1:7" x14ac:dyDescent="0.2">
      <c r="A45" t="s">
        <v>5515</v>
      </c>
      <c r="B45" t="s">
        <v>483</v>
      </c>
      <c r="C45" t="s">
        <v>447</v>
      </c>
      <c r="D45" t="s">
        <v>716</v>
      </c>
      <c r="E45" s="30">
        <v>3.3</v>
      </c>
      <c r="F45" s="30">
        <v>0.79</v>
      </c>
      <c r="G45" s="84">
        <f t="shared" si="0"/>
        <v>2.6069999999999998</v>
      </c>
    </row>
    <row r="46" spans="1:7" x14ac:dyDescent="0.2">
      <c r="A46" t="s">
        <v>5516</v>
      </c>
      <c r="B46" t="s">
        <v>483</v>
      </c>
      <c r="C46" t="s">
        <v>447</v>
      </c>
      <c r="D46" t="s">
        <v>716</v>
      </c>
      <c r="E46" s="30">
        <v>3.3</v>
      </c>
      <c r="F46" s="30">
        <v>0.79</v>
      </c>
      <c r="G46" s="84">
        <f t="shared" si="0"/>
        <v>2.6069999999999998</v>
      </c>
    </row>
    <row r="47" spans="1:7" x14ac:dyDescent="0.2">
      <c r="A47" t="s">
        <v>5517</v>
      </c>
      <c r="B47" t="s">
        <v>483</v>
      </c>
      <c r="C47" t="s">
        <v>447</v>
      </c>
      <c r="D47" t="s">
        <v>716</v>
      </c>
      <c r="E47" s="30">
        <v>3.3</v>
      </c>
      <c r="F47" s="30">
        <v>0.79</v>
      </c>
      <c r="G47" s="84">
        <f t="shared" si="0"/>
        <v>2.6069999999999998</v>
      </c>
    </row>
    <row r="48" spans="1:7" x14ac:dyDescent="0.2">
      <c r="A48" t="s">
        <v>5518</v>
      </c>
      <c r="B48" t="s">
        <v>483</v>
      </c>
      <c r="C48" t="s">
        <v>447</v>
      </c>
      <c r="D48" t="s">
        <v>716</v>
      </c>
      <c r="E48" s="30">
        <v>3.3</v>
      </c>
      <c r="F48" s="30">
        <v>0.79</v>
      </c>
      <c r="G48" s="84">
        <f t="shared" si="0"/>
        <v>2.6069999999999998</v>
      </c>
    </row>
    <row r="49" spans="1:7" x14ac:dyDescent="0.2">
      <c r="A49" t="s">
        <v>5519</v>
      </c>
      <c r="B49" t="s">
        <v>483</v>
      </c>
      <c r="C49" t="s">
        <v>447</v>
      </c>
      <c r="D49" t="s">
        <v>716</v>
      </c>
      <c r="E49" s="30">
        <v>3.3</v>
      </c>
      <c r="F49" s="30">
        <v>0.79</v>
      </c>
      <c r="G49" s="84">
        <f t="shared" si="0"/>
        <v>2.6069999999999998</v>
      </c>
    </row>
    <row r="50" spans="1:7" x14ac:dyDescent="0.2">
      <c r="A50" t="s">
        <v>5520</v>
      </c>
      <c r="B50" t="s">
        <v>483</v>
      </c>
      <c r="C50" t="s">
        <v>447</v>
      </c>
      <c r="D50" t="s">
        <v>716</v>
      </c>
      <c r="E50" s="30">
        <v>3.3</v>
      </c>
      <c r="F50" s="30">
        <v>0.79</v>
      </c>
      <c r="G50" s="84">
        <f t="shared" si="0"/>
        <v>2.6069999999999998</v>
      </c>
    </row>
    <row r="51" spans="1:7" x14ac:dyDescent="0.2">
      <c r="A51" t="s">
        <v>5521</v>
      </c>
      <c r="B51" t="s">
        <v>483</v>
      </c>
      <c r="C51" t="s">
        <v>447</v>
      </c>
      <c r="D51" t="s">
        <v>716</v>
      </c>
      <c r="E51" s="30">
        <v>3.3</v>
      </c>
      <c r="F51" s="30">
        <v>0.79</v>
      </c>
      <c r="G51" s="84">
        <f t="shared" si="0"/>
        <v>2.6069999999999998</v>
      </c>
    </row>
    <row r="52" spans="1:7" x14ac:dyDescent="0.2">
      <c r="A52" t="s">
        <v>5522</v>
      </c>
      <c r="B52" t="s">
        <v>483</v>
      </c>
      <c r="C52" t="s">
        <v>447</v>
      </c>
      <c r="D52" t="s">
        <v>716</v>
      </c>
      <c r="E52" s="30">
        <v>3.3</v>
      </c>
      <c r="F52" s="30">
        <v>0.79</v>
      </c>
      <c r="G52" s="84">
        <f t="shared" si="0"/>
        <v>2.6069999999999998</v>
      </c>
    </row>
    <row r="53" spans="1:7" x14ac:dyDescent="0.2">
      <c r="A53" t="s">
        <v>5523</v>
      </c>
      <c r="B53" t="s">
        <v>483</v>
      </c>
      <c r="C53" t="s">
        <v>447</v>
      </c>
      <c r="D53" t="s">
        <v>716</v>
      </c>
      <c r="E53" s="30">
        <v>3.3</v>
      </c>
      <c r="F53" s="30">
        <v>0.79</v>
      </c>
      <c r="G53" s="84">
        <f t="shared" si="0"/>
        <v>2.6069999999999998</v>
      </c>
    </row>
    <row r="54" spans="1:7" x14ac:dyDescent="0.2">
      <c r="A54" t="s">
        <v>5524</v>
      </c>
      <c r="B54" t="s">
        <v>483</v>
      </c>
      <c r="C54" t="s">
        <v>447</v>
      </c>
      <c r="D54" t="s">
        <v>716</v>
      </c>
      <c r="E54" s="30">
        <v>3.3</v>
      </c>
      <c r="F54" s="30">
        <v>0.79</v>
      </c>
      <c r="G54" s="84">
        <f t="shared" si="0"/>
        <v>2.6069999999999998</v>
      </c>
    </row>
    <row r="55" spans="1:7" x14ac:dyDescent="0.2">
      <c r="A55" t="s">
        <v>5525</v>
      </c>
      <c r="B55" t="s">
        <v>483</v>
      </c>
      <c r="C55" t="s">
        <v>447</v>
      </c>
      <c r="D55" t="s">
        <v>716</v>
      </c>
      <c r="E55" s="30">
        <v>3.3</v>
      </c>
      <c r="F55" s="30">
        <v>0.79</v>
      </c>
      <c r="G55" s="84">
        <f t="shared" si="0"/>
        <v>2.6069999999999998</v>
      </c>
    </row>
    <row r="56" spans="1:7" x14ac:dyDescent="0.2">
      <c r="A56" t="s">
        <v>5526</v>
      </c>
      <c r="B56" t="s">
        <v>483</v>
      </c>
      <c r="C56" t="s">
        <v>447</v>
      </c>
      <c r="D56" t="s">
        <v>716</v>
      </c>
      <c r="E56" s="30">
        <v>3.3</v>
      </c>
      <c r="F56" s="30">
        <v>0.79</v>
      </c>
      <c r="G56" s="84">
        <f t="shared" si="0"/>
        <v>2.6069999999999998</v>
      </c>
    </row>
    <row r="57" spans="1:7" x14ac:dyDescent="0.2">
      <c r="A57" t="s">
        <v>5549</v>
      </c>
      <c r="B57" t="s">
        <v>483</v>
      </c>
      <c r="C57" t="s">
        <v>447</v>
      </c>
      <c r="D57" t="s">
        <v>716</v>
      </c>
      <c r="E57" s="30">
        <v>3.3</v>
      </c>
      <c r="F57" s="30">
        <v>0.79</v>
      </c>
      <c r="G57" s="84">
        <f t="shared" si="0"/>
        <v>2.6069999999999998</v>
      </c>
    </row>
    <row r="58" spans="1:7" x14ac:dyDescent="0.2">
      <c r="A58" t="s">
        <v>5550</v>
      </c>
      <c r="B58" t="s">
        <v>483</v>
      </c>
      <c r="C58" t="s">
        <v>447</v>
      </c>
      <c r="D58" t="s">
        <v>710</v>
      </c>
      <c r="E58" s="30">
        <v>3.3</v>
      </c>
      <c r="F58" s="30">
        <v>0.79</v>
      </c>
      <c r="G58" s="84">
        <f t="shared" si="0"/>
        <v>2.6069999999999998</v>
      </c>
    </row>
    <row r="59" spans="1:7" x14ac:dyDescent="0.2">
      <c r="A59" t="s">
        <v>5551</v>
      </c>
      <c r="B59" t="s">
        <v>483</v>
      </c>
      <c r="C59" t="s">
        <v>447</v>
      </c>
      <c r="D59" t="s">
        <v>716</v>
      </c>
      <c r="E59" s="30">
        <v>3.3</v>
      </c>
      <c r="F59" s="30">
        <v>0.79</v>
      </c>
      <c r="G59" s="84">
        <f t="shared" si="0"/>
        <v>2.6069999999999998</v>
      </c>
    </row>
    <row r="60" spans="1:7" x14ac:dyDescent="0.2">
      <c r="A60" t="s">
        <v>5552</v>
      </c>
      <c r="B60" t="s">
        <v>483</v>
      </c>
      <c r="C60" t="s">
        <v>447</v>
      </c>
      <c r="D60" t="s">
        <v>716</v>
      </c>
      <c r="E60" s="30">
        <v>3.3</v>
      </c>
      <c r="F60" s="30">
        <v>0.79</v>
      </c>
      <c r="G60" s="84">
        <f t="shared" si="0"/>
        <v>2.6069999999999998</v>
      </c>
    </row>
    <row r="61" spans="1:7" x14ac:dyDescent="0.2">
      <c r="A61" t="s">
        <v>5553</v>
      </c>
      <c r="B61" t="s">
        <v>483</v>
      </c>
      <c r="C61" t="s">
        <v>447</v>
      </c>
      <c r="D61" t="s">
        <v>710</v>
      </c>
      <c r="E61" s="30">
        <v>3.3</v>
      </c>
      <c r="F61" s="30">
        <v>0.79</v>
      </c>
      <c r="G61" s="84">
        <f t="shared" si="0"/>
        <v>2.6069999999999998</v>
      </c>
    </row>
    <row r="62" spans="1:7" x14ac:dyDescent="0.2">
      <c r="A62" t="s">
        <v>5554</v>
      </c>
      <c r="B62" t="s">
        <v>483</v>
      </c>
      <c r="C62" t="s">
        <v>447</v>
      </c>
      <c r="D62" t="s">
        <v>716</v>
      </c>
      <c r="E62" s="30">
        <v>3.3</v>
      </c>
      <c r="F62" s="30">
        <v>0.79</v>
      </c>
      <c r="G62" s="84">
        <f t="shared" si="0"/>
        <v>2.6069999999999998</v>
      </c>
    </row>
    <row r="63" spans="1:7" x14ac:dyDescent="0.2">
      <c r="A63" t="s">
        <v>5555</v>
      </c>
      <c r="B63" t="s">
        <v>483</v>
      </c>
      <c r="C63" t="s">
        <v>447</v>
      </c>
      <c r="D63" t="s">
        <v>716</v>
      </c>
      <c r="E63" s="30">
        <v>3.3</v>
      </c>
      <c r="F63" s="30">
        <v>0.79</v>
      </c>
      <c r="G63" s="84">
        <f t="shared" si="0"/>
        <v>2.6069999999999998</v>
      </c>
    </row>
    <row r="64" spans="1:7" x14ac:dyDescent="0.2">
      <c r="A64" t="s">
        <v>5556</v>
      </c>
      <c r="B64" t="s">
        <v>483</v>
      </c>
      <c r="C64" t="s">
        <v>447</v>
      </c>
      <c r="D64" t="s">
        <v>710</v>
      </c>
      <c r="E64" s="30">
        <v>3.3</v>
      </c>
      <c r="F64" s="30">
        <v>0.79</v>
      </c>
      <c r="G64" s="84">
        <f t="shared" si="0"/>
        <v>2.6069999999999998</v>
      </c>
    </row>
    <row r="65" spans="1:7" x14ac:dyDescent="0.2">
      <c r="A65" t="s">
        <v>5557</v>
      </c>
      <c r="B65" t="s">
        <v>483</v>
      </c>
      <c r="C65" t="s">
        <v>447</v>
      </c>
      <c r="D65" t="s">
        <v>716</v>
      </c>
      <c r="E65" s="30">
        <v>3.3</v>
      </c>
      <c r="F65" s="30">
        <v>0.79</v>
      </c>
      <c r="G65" s="84">
        <f t="shared" si="0"/>
        <v>2.6069999999999998</v>
      </c>
    </row>
    <row r="66" spans="1:7" x14ac:dyDescent="0.2">
      <c r="A66" t="s">
        <v>5558</v>
      </c>
      <c r="B66" t="s">
        <v>483</v>
      </c>
      <c r="C66" t="s">
        <v>447</v>
      </c>
      <c r="D66" t="s">
        <v>716</v>
      </c>
      <c r="E66" s="30">
        <v>3.3</v>
      </c>
      <c r="F66" s="30">
        <v>0.79</v>
      </c>
      <c r="G66" s="84">
        <f t="shared" si="0"/>
        <v>2.6069999999999998</v>
      </c>
    </row>
    <row r="67" spans="1:7" x14ac:dyDescent="0.2">
      <c r="A67" t="s">
        <v>5559</v>
      </c>
      <c r="B67" t="s">
        <v>483</v>
      </c>
      <c r="C67" t="s">
        <v>447</v>
      </c>
      <c r="D67" t="s">
        <v>710</v>
      </c>
      <c r="E67" s="30">
        <v>3.3</v>
      </c>
      <c r="F67" s="30">
        <v>0.79</v>
      </c>
      <c r="G67" s="84">
        <f t="shared" si="0"/>
        <v>2.6069999999999998</v>
      </c>
    </row>
    <row r="68" spans="1:7" x14ac:dyDescent="0.2">
      <c r="A68" t="s">
        <v>5560</v>
      </c>
      <c r="B68" t="s">
        <v>483</v>
      </c>
      <c r="C68" t="s">
        <v>447</v>
      </c>
      <c r="D68" t="s">
        <v>716</v>
      </c>
      <c r="E68" s="30">
        <v>3.3</v>
      </c>
      <c r="F68" s="30">
        <v>0.79</v>
      </c>
      <c r="G68" s="84">
        <f t="shared" ref="G68" si="1">E68*F68</f>
        <v>2.6069999999999998</v>
      </c>
    </row>
    <row r="69" spans="1:7" x14ac:dyDescent="0.2">
      <c r="A69" t="s">
        <v>5731</v>
      </c>
      <c r="B69" t="s">
        <v>483</v>
      </c>
      <c r="C69" t="s">
        <v>447</v>
      </c>
      <c r="D69" t="s">
        <v>710</v>
      </c>
      <c r="E69" s="30">
        <v>3.3</v>
      </c>
      <c r="F69" s="30">
        <v>0.79</v>
      </c>
      <c r="G69" s="84">
        <f t="shared" ref="G69:G80" si="2">E69*F69</f>
        <v>2.6069999999999998</v>
      </c>
    </row>
    <row r="70" spans="1:7" x14ac:dyDescent="0.2">
      <c r="A70" t="s">
        <v>5732</v>
      </c>
      <c r="B70" t="s">
        <v>483</v>
      </c>
      <c r="C70" t="s">
        <v>447</v>
      </c>
      <c r="D70" t="s">
        <v>710</v>
      </c>
      <c r="E70" s="30">
        <v>3.3</v>
      </c>
      <c r="F70" s="30">
        <v>0.79</v>
      </c>
      <c r="G70" s="84">
        <f t="shared" si="2"/>
        <v>2.6069999999999998</v>
      </c>
    </row>
    <row r="71" spans="1:7" x14ac:dyDescent="0.2">
      <c r="A71" t="s">
        <v>5733</v>
      </c>
      <c r="B71" t="s">
        <v>483</v>
      </c>
      <c r="C71" t="s">
        <v>447</v>
      </c>
      <c r="D71" t="s">
        <v>716</v>
      </c>
      <c r="E71" s="30">
        <v>3.3</v>
      </c>
      <c r="F71" s="30">
        <v>0.79</v>
      </c>
      <c r="G71" s="84">
        <f t="shared" si="2"/>
        <v>2.6069999999999998</v>
      </c>
    </row>
    <row r="72" spans="1:7" x14ac:dyDescent="0.2">
      <c r="A72" t="s">
        <v>5734</v>
      </c>
      <c r="B72" t="s">
        <v>483</v>
      </c>
      <c r="C72" t="s">
        <v>447</v>
      </c>
      <c r="D72" t="s">
        <v>710</v>
      </c>
      <c r="E72" s="30">
        <v>3.3</v>
      </c>
      <c r="F72" s="30">
        <v>0.79</v>
      </c>
      <c r="G72" s="84">
        <f t="shared" si="2"/>
        <v>2.6069999999999998</v>
      </c>
    </row>
    <row r="73" spans="1:7" x14ac:dyDescent="0.2">
      <c r="A73" t="s">
        <v>5735</v>
      </c>
      <c r="B73" t="s">
        <v>483</v>
      </c>
      <c r="C73" t="s">
        <v>447</v>
      </c>
      <c r="D73" t="s">
        <v>716</v>
      </c>
      <c r="E73" s="30">
        <v>3.3</v>
      </c>
      <c r="F73" s="30">
        <v>0.79</v>
      </c>
      <c r="G73" s="84">
        <f t="shared" si="2"/>
        <v>2.6069999999999998</v>
      </c>
    </row>
    <row r="74" spans="1:7" x14ac:dyDescent="0.2">
      <c r="A74" t="s">
        <v>5736</v>
      </c>
      <c r="B74" t="s">
        <v>483</v>
      </c>
      <c r="C74" t="s">
        <v>447</v>
      </c>
      <c r="D74" t="s">
        <v>789</v>
      </c>
      <c r="E74" s="30">
        <v>3.3</v>
      </c>
      <c r="F74" s="30">
        <v>0.79</v>
      </c>
      <c r="G74" s="84">
        <f t="shared" si="2"/>
        <v>2.6069999999999998</v>
      </c>
    </row>
    <row r="75" spans="1:7" x14ac:dyDescent="0.2">
      <c r="A75" t="s">
        <v>5737</v>
      </c>
      <c r="B75" t="s">
        <v>371</v>
      </c>
      <c r="C75" t="s">
        <v>447</v>
      </c>
      <c r="D75" t="s">
        <v>710</v>
      </c>
      <c r="E75" s="30">
        <v>3.3</v>
      </c>
      <c r="F75" s="30">
        <v>0.79</v>
      </c>
      <c r="G75" s="84">
        <f t="shared" si="2"/>
        <v>2.6069999999999998</v>
      </c>
    </row>
    <row r="76" spans="1:7" x14ac:dyDescent="0.2">
      <c r="A76" t="s">
        <v>5738</v>
      </c>
      <c r="B76" t="s">
        <v>371</v>
      </c>
      <c r="C76" t="s">
        <v>447</v>
      </c>
      <c r="D76" t="s">
        <v>710</v>
      </c>
      <c r="E76" s="30">
        <v>3.3</v>
      </c>
      <c r="F76" s="30">
        <v>0.79</v>
      </c>
      <c r="G76" s="84">
        <f t="shared" si="2"/>
        <v>2.6069999999999998</v>
      </c>
    </row>
    <row r="77" spans="1:7" x14ac:dyDescent="0.2">
      <c r="A77" t="s">
        <v>5739</v>
      </c>
      <c r="B77" t="s">
        <v>371</v>
      </c>
      <c r="C77" t="s">
        <v>447</v>
      </c>
      <c r="D77" t="s">
        <v>716</v>
      </c>
      <c r="E77" s="30">
        <v>3.3</v>
      </c>
      <c r="F77" s="30">
        <v>0.79</v>
      </c>
      <c r="G77" s="84">
        <f t="shared" si="2"/>
        <v>2.6069999999999998</v>
      </c>
    </row>
    <row r="78" spans="1:7" x14ac:dyDescent="0.2">
      <c r="A78" t="s">
        <v>5740</v>
      </c>
      <c r="B78" t="s">
        <v>371</v>
      </c>
      <c r="C78" t="s">
        <v>447</v>
      </c>
      <c r="D78" t="s">
        <v>710</v>
      </c>
      <c r="E78" s="30">
        <v>3.3</v>
      </c>
      <c r="F78" s="30">
        <v>0.79</v>
      </c>
      <c r="G78" s="84">
        <f t="shared" si="2"/>
        <v>2.6069999999999998</v>
      </c>
    </row>
    <row r="79" spans="1:7" x14ac:dyDescent="0.2">
      <c r="A79" t="s">
        <v>5741</v>
      </c>
      <c r="B79" t="s">
        <v>371</v>
      </c>
      <c r="C79" t="s">
        <v>447</v>
      </c>
      <c r="D79" t="s">
        <v>716</v>
      </c>
      <c r="E79" s="30">
        <v>3.3</v>
      </c>
      <c r="F79" s="30">
        <v>0.79</v>
      </c>
      <c r="G79" s="84">
        <f t="shared" si="2"/>
        <v>2.6069999999999998</v>
      </c>
    </row>
    <row r="80" spans="1:7" x14ac:dyDescent="0.2">
      <c r="A80" t="s">
        <v>5742</v>
      </c>
      <c r="B80" t="s">
        <v>371</v>
      </c>
      <c r="C80" t="s">
        <v>447</v>
      </c>
      <c r="D80" t="s">
        <v>789</v>
      </c>
      <c r="E80" s="30">
        <v>3.3</v>
      </c>
      <c r="F80" s="30">
        <v>0.79</v>
      </c>
      <c r="G80" s="84">
        <f t="shared" si="2"/>
        <v>2.6069999999999998</v>
      </c>
    </row>
  </sheetData>
  <autoFilter ref="A2:G45" xr:uid="{B2829EB4-E785-48D5-99F6-5DDB0B791F88}"/>
  <conditionalFormatting sqref="A3:F45 B46:F68 C68:C80 E69:F80">
    <cfRule type="containsBlanks" dxfId="61" priority="9">
      <formula>LEN(TRIM(A3))=0</formula>
    </cfRule>
  </conditionalFormatting>
  <conditionalFormatting sqref="B5:D68 C68:C80">
    <cfRule type="containsBlanks" dxfId="60" priority="7">
      <formula>LEN(TRIM(B5))=0</formula>
    </cfRule>
    <cfRule type="containsBlanks" dxfId="59" priority="10" stopIfTrue="1">
      <formula>LEN(TRIM(B5))=0</formula>
    </cfRule>
  </conditionalFormatting>
  <conditionalFormatting sqref="B69:B80">
    <cfRule type="containsBlanks" dxfId="58" priority="5">
      <formula>LEN(TRIM(B69))=0</formula>
    </cfRule>
  </conditionalFormatting>
  <conditionalFormatting sqref="B69:B80">
    <cfRule type="containsBlanks" dxfId="57" priority="4">
      <formula>LEN(TRIM(B69))=0</formula>
    </cfRule>
    <cfRule type="containsBlanks" dxfId="56" priority="6" stopIfTrue="1">
      <formula>LEN(TRIM(B69))=0</formula>
    </cfRule>
  </conditionalFormatting>
  <conditionalFormatting sqref="D69:D80">
    <cfRule type="containsBlanks" dxfId="55" priority="2">
      <formula>LEN(TRIM(D69))=0</formula>
    </cfRule>
  </conditionalFormatting>
  <conditionalFormatting sqref="D69:D80">
    <cfRule type="containsBlanks" dxfId="54" priority="1">
      <formula>LEN(TRIM(D69))=0</formula>
    </cfRule>
    <cfRule type="containsBlanks" dxfId="53" priority="3" stopIfTrue="1">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abSelected="1" workbookViewId="0">
      <selection activeCell="C13" sqref="C13"/>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2.5000000000000001E-3</v>
      </c>
      <c r="D3" t="s">
        <v>527</v>
      </c>
      <c r="E3" t="s">
        <v>496</v>
      </c>
      <c r="F3" t="s">
        <v>743</v>
      </c>
      <c r="G3" t="s">
        <v>767</v>
      </c>
      <c r="H3" t="s">
        <v>5626</v>
      </c>
      <c r="I3" t="s">
        <v>5629</v>
      </c>
      <c r="J3" t="s">
        <v>5630</v>
      </c>
      <c r="K3" s="5" t="s">
        <v>5624</v>
      </c>
    </row>
    <row r="4" spans="1:11" x14ac:dyDescent="0.2">
      <c r="A4" t="s">
        <v>5528</v>
      </c>
      <c r="B4">
        <v>4.0000000000000002E-4</v>
      </c>
      <c r="C4">
        <v>2.5000000000000001E-3</v>
      </c>
      <c r="D4" t="s">
        <v>527</v>
      </c>
      <c r="E4" t="s">
        <v>496</v>
      </c>
      <c r="F4" t="s">
        <v>743</v>
      </c>
      <c r="G4" t="s">
        <v>767</v>
      </c>
      <c r="H4" t="s">
        <v>5626</v>
      </c>
      <c r="I4" t="s">
        <v>5629</v>
      </c>
      <c r="J4" t="s">
        <v>5630</v>
      </c>
      <c r="K4" s="5" t="s">
        <v>5624</v>
      </c>
    </row>
    <row r="5" spans="1:11" x14ac:dyDescent="0.2">
      <c r="A5" t="s">
        <v>5529</v>
      </c>
      <c r="B5">
        <v>4.0000000000000002E-4</v>
      </c>
      <c r="C5">
        <v>2.5000000000000001E-3</v>
      </c>
      <c r="D5" t="s">
        <v>527</v>
      </c>
      <c r="E5" t="s">
        <v>496</v>
      </c>
      <c r="F5" t="s">
        <v>498</v>
      </c>
      <c r="G5" t="s">
        <v>767</v>
      </c>
      <c r="H5" t="s">
        <v>5626</v>
      </c>
      <c r="I5" t="s">
        <v>636</v>
      </c>
      <c r="J5" t="s">
        <v>5630</v>
      </c>
      <c r="K5" s="5" t="s">
        <v>5624</v>
      </c>
    </row>
    <row r="6" spans="1:11" x14ac:dyDescent="0.2">
      <c r="A6" t="s">
        <v>5530</v>
      </c>
      <c r="B6">
        <f>0.3/1000</f>
        <v>2.9999999999999997E-4</v>
      </c>
      <c r="C6">
        <v>2.3999999999999998E-3</v>
      </c>
      <c r="D6" t="s">
        <v>527</v>
      </c>
      <c r="E6" t="s">
        <v>496</v>
      </c>
      <c r="F6" t="s">
        <v>743</v>
      </c>
      <c r="G6" t="s">
        <v>767</v>
      </c>
      <c r="H6" t="s">
        <v>5626</v>
      </c>
      <c r="I6" t="s">
        <v>5629</v>
      </c>
      <c r="J6" t="s">
        <v>5630</v>
      </c>
      <c r="K6" s="5" t="s">
        <v>5623</v>
      </c>
    </row>
    <row r="7" spans="1:11" x14ac:dyDescent="0.2">
      <c r="A7" t="s">
        <v>5531</v>
      </c>
      <c r="B7">
        <f t="shared" ref="B7:B8" si="0">0.3/1000</f>
        <v>2.9999999999999997E-4</v>
      </c>
      <c r="C7">
        <v>2.3999999999999998E-3</v>
      </c>
      <c r="D7" t="s">
        <v>527</v>
      </c>
      <c r="E7" t="s">
        <v>496</v>
      </c>
      <c r="F7" t="s">
        <v>743</v>
      </c>
      <c r="G7" t="s">
        <v>767</v>
      </c>
      <c r="H7" t="s">
        <v>5626</v>
      </c>
      <c r="I7" t="s">
        <v>5629</v>
      </c>
      <c r="J7" t="s">
        <v>5630</v>
      </c>
      <c r="K7" s="5" t="s">
        <v>5623</v>
      </c>
    </row>
    <row r="8" spans="1:11" x14ac:dyDescent="0.2">
      <c r="A8" t="s">
        <v>5532</v>
      </c>
      <c r="B8">
        <f t="shared" si="0"/>
        <v>2.9999999999999997E-4</v>
      </c>
      <c r="C8">
        <v>2.3999999999999998E-3</v>
      </c>
      <c r="D8" t="s">
        <v>527</v>
      </c>
      <c r="E8" t="s">
        <v>496</v>
      </c>
      <c r="F8" t="s">
        <v>498</v>
      </c>
      <c r="G8" t="s">
        <v>767</v>
      </c>
      <c r="H8" t="s">
        <v>5626</v>
      </c>
      <c r="I8" t="s">
        <v>636</v>
      </c>
      <c r="J8" t="s">
        <v>5630</v>
      </c>
      <c r="K8" s="5" t="s">
        <v>5623</v>
      </c>
    </row>
    <row r="9" spans="1:11" x14ac:dyDescent="0.2">
      <c r="D9" t="s">
        <v>527</v>
      </c>
    </row>
    <row r="10" spans="1:11" x14ac:dyDescent="0.2">
      <c r="D10" t="s">
        <v>527</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sheetData>
  <mergeCells count="1">
    <mergeCell ref="C1:J1"/>
  </mergeCells>
  <conditionalFormatting sqref="A3:F3 H3:I124 C4:F4 E7:J121 A4:B5 D5:D208 A6:C121 E3:E5 C3:C5">
    <cfRule type="containsBlanks" dxfId="52" priority="4">
      <formula>LEN(TRIM(A3))=0</formula>
    </cfRule>
  </conditionalFormatting>
  <conditionalFormatting sqref="E3:J124">
    <cfRule type="containsBlanks" dxfId="51" priority="1">
      <formula>LEN(TRIM(E3))=0</formula>
    </cfRule>
  </conditionalFormatting>
  <conditionalFormatting sqref="F3:J6 H4:J8 G7:J8 E3:F8">
    <cfRule type="containsBlanks" dxfId="5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F9:G50 E3:E50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E1" workbookViewId="0">
      <selection activeCell="G15" sqref="G15"/>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0.18</v>
      </c>
      <c r="J7">
        <v>500</v>
      </c>
      <c r="K7" t="s">
        <v>12</v>
      </c>
      <c r="M7">
        <v>2000</v>
      </c>
    </row>
    <row r="8" spans="1:13" x14ac:dyDescent="0.2">
      <c r="A8" t="s">
        <v>5712</v>
      </c>
      <c r="B8" t="s">
        <v>5712</v>
      </c>
      <c r="C8" t="s">
        <v>5730</v>
      </c>
      <c r="D8" t="s">
        <v>12</v>
      </c>
      <c r="E8">
        <v>0.9</v>
      </c>
      <c r="F8">
        <v>0.5</v>
      </c>
      <c r="G8">
        <v>0.6</v>
      </c>
      <c r="H8">
        <v>2E-3</v>
      </c>
      <c r="I8">
        <v>0.18</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0.14000000000000001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topLeftCell="D1" zoomScale="95" zoomScaleNormal="95" workbookViewId="0">
      <pane ySplit="1" topLeftCell="A80" activePane="bottomLeft" state="frozen"/>
      <selection pane="bottomLeft" activeCell="F101" sqref="F101"/>
    </sheetView>
  </sheetViews>
  <sheetFormatPr baseColWidth="10" defaultColWidth="11.5" defaultRowHeight="16" x14ac:dyDescent="0.2"/>
  <cols>
    <col min="1" max="1" width="40.6640625" customWidth="1"/>
    <col min="2" max="2" width="23.6640625" customWidth="1"/>
    <col min="3" max="3" width="15" hidden="1" customWidth="1"/>
    <col min="4" max="4" width="48.1640625" customWidth="1"/>
    <col min="5" max="5" width="10" customWidth="1"/>
    <col min="6" max="6" width="46.332031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f>H3+J3+L3+N3+P3+R3+T3</f>
        <v>0.53870000000000007</v>
      </c>
      <c r="W3">
        <v>0</v>
      </c>
      <c r="X3">
        <v>0</v>
      </c>
      <c r="Y3" s="30">
        <v>10</v>
      </c>
      <c r="AA3" s="5" t="str">
        <f t="shared" ref="AA3:AA49"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e">
        <f t="shared" ref="D4:D60" si="1">AA4</f>
        <v>#REF!</v>
      </c>
      <c r="E4">
        <f t="shared" ref="E4:E67" si="2">IFERROR(1/AB4, "Not enough information entered")</f>
        <v>0.19589073148076724</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e">
        <f>_xlfn.CONCAT("[",_xlfn.TEXTJOIN(",",TRUE,G4,H4,I4,J4,K4,L4,M4,N4,Q4,R4,#REF!,#REF!),"]")</f>
        <v>#REF!</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0.10361278541532373</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f t="shared" ref="V4: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0.52594321141815747</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0.10266192520677654</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8.3516500203187627E-2</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0.46994990761499156</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6.2353151243287358E-2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8.0117408420423086E-2</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0.539513098855261</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0.1952786789474186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0.10344129995555189</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0.52264463464368438</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0.10253560717262465</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8.343288393348125E-2</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0.4684090062277107</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6.2325947708529873E-2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8.007250201091172E-2</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0.70792296790829434</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0.13813297054343976</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8.788354656521323E-2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0.60132967804021176</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0.10602124109579998</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7.5249397762114437E-2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0.5298822335535156</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0.10418212654278823</v>
      </c>
      <c r="F28"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7.277223420710234E-2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0.70792296790829434</v>
      </c>
      <c r="F30"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0.13813297054343976</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8.788354656521323E-2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0.60132967804021176</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0.10602124109579998</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7.5249397762114437E-2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0.5298822335535156</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0.10418212654278823</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7.277223420710234E-2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4.5941807044410412</v>
      </c>
      <c r="F39" t="str">
        <f t="shared" si="3"/>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4.5941807044410412</v>
      </c>
      <c r="F40" t="str">
        <f t="shared" si="3"/>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6.3761955366631247</v>
      </c>
      <c r="F41" t="str">
        <f t="shared" si="3"/>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[Concrete,0.102,XPS Board,0.05,Gypsum Board,0.0127]</v>
      </c>
      <c r="E42">
        <f t="shared" si="2"/>
        <v>0.60143164316628217</v>
      </c>
      <c r="F42" t="str">
        <f t="shared" si="3"/>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[Concrete,0.102,Plywood,0.0127]</v>
      </c>
      <c r="E43">
        <f t="shared" si="2"/>
        <v>6.3761955366631247</v>
      </c>
      <c r="F43" t="str">
        <f t="shared" si="3"/>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[Concrete,0.102,XPS Board,0.05,Gypsum Board,0.0127]</v>
      </c>
      <c r="E44">
        <f t="shared" si="2"/>
        <v>0.60143164316628217</v>
      </c>
      <c r="F44" t="str">
        <f t="shared" si="3"/>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0.4854368932038835</v>
      </c>
      <c r="F45" t="str">
        <f t="shared" si="3"/>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[Concrete,0.12,Carpet,0.12]</v>
      </c>
      <c r="E46">
        <f t="shared" si="2"/>
        <v>0.4854368932038835</v>
      </c>
      <c r="F46" t="str">
        <f t="shared" si="3"/>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1.0275007555152613</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2.1739130434782608</v>
      </c>
      <c r="F48" t="str">
        <f t="shared" si="3"/>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str">
        <f t="shared" ref="D49" si="5">AA49</f>
        <v>[Concrete,0.12,XPS Board,0.02,Plywood,0.015,Carpet,0.012]</v>
      </c>
      <c r="E49">
        <f t="shared" si="2"/>
        <v>1.0275007555152613</v>
      </c>
      <c r="F49" t="str">
        <f t="shared" ref="F49" si="6">_xlfn.CONCAT(A49,"_",B49)</f>
        <v>MA_SFH_UninsulatedCeiling_BasementCeiling</v>
      </c>
      <c r="G49" s="29" t="s">
        <v>10</v>
      </c>
      <c r="H49">
        <v>0.12</v>
      </c>
      <c r="I49" t="s">
        <v>26</v>
      </c>
      <c r="J49">
        <v>0.02</v>
      </c>
      <c r="K49" s="5" t="s">
        <v>102</v>
      </c>
      <c r="L49" s="5">
        <v>1.4999999999999999E-2</v>
      </c>
      <c r="M49" t="s">
        <v>25</v>
      </c>
      <c r="N49">
        <v>1.2E-2</v>
      </c>
      <c r="O49"/>
      <c r="P49"/>
      <c r="Q49"/>
      <c r="R49" s="30"/>
      <c r="S49"/>
      <c r="T49"/>
      <c r="U49" t="s">
        <v>459</v>
      </c>
      <c r="V49">
        <f t="shared" si="4"/>
        <v>0.16699999999999998</v>
      </c>
      <c r="AA49" s="5" t="str">
        <f t="shared" si="0"/>
        <v>[Concrete,0.12,XPS Board,0.02,Plywood,0.015,Carpet,0.012]</v>
      </c>
      <c r="AB49" s="5">
        <f>IFERROR(J49/_xlfn.XLOOKUP(I49,Materials!$A$2:$A$283,Materials!$I$2:$I$283),0)+IFERROR(L49/_xlfn.XLOOKUP(K49,Materials!$A$2:$A$283,Materials!$I$2:$I$283),0)+IFERROR(N49/_xlfn.XLOOKUP(M49,Materials!$A$2:$A$283,Materials!$I$2:$I$283),0)+IFERROR(P49/_xlfn.XLOOKUP(O49,Materials!$A$2:$A$283,Materials!$I$2:$I$283),0)+IFERROR(R49/_xlfn.XLOOKUP(Q49,Materials!$A$2:$A$283,Materials!$I$2:$I$283),0)+IFERROR(H49/_xlfn.XLOOKUP(G49,Materials!$A$2:$A$283,Materials!$I$2:$I$283),0)</f>
        <v>0.9732352941176472</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f t="shared" ref="D50:D52" si="7">AA50</f>
        <v>0</v>
      </c>
      <c r="E50">
        <f t="shared" si="2"/>
        <v>1.0275007555152613</v>
      </c>
      <c r="F50" t="str">
        <f t="shared" ref="F50:F52" si="8">_xlfn.CONCAT(A50,"_",B50)</f>
        <v>MA_SFH_InsulatedCeiling_BasementCeiling</v>
      </c>
      <c r="G50" s="29" t="s">
        <v>10</v>
      </c>
      <c r="H50">
        <v>0.12</v>
      </c>
      <c r="I50" t="s">
        <v>26</v>
      </c>
      <c r="J50">
        <v>0.02</v>
      </c>
      <c r="K50" s="5" t="s">
        <v>102</v>
      </c>
      <c r="L50" s="5">
        <v>1.4999999999999999E-2</v>
      </c>
      <c r="M50" t="s">
        <v>25</v>
      </c>
      <c r="N50">
        <v>1.2E-2</v>
      </c>
      <c r="O50"/>
      <c r="P50"/>
      <c r="Q50"/>
      <c r="R50" s="30"/>
      <c r="S50"/>
      <c r="T50"/>
      <c r="V50">
        <f t="shared" si="4"/>
        <v>0.16699999999999998</v>
      </c>
      <c r="AB50" s="5">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f t="shared" si="7"/>
        <v>0</v>
      </c>
      <c r="E51">
        <f t="shared" si="2"/>
        <v>1.0275007555152613</v>
      </c>
      <c r="F51" t="str">
        <f t="shared" si="8"/>
        <v>MA_MFH_UninsulatedCeiling_BasementCeiling</v>
      </c>
      <c r="G51" s="29" t="s">
        <v>10</v>
      </c>
      <c r="H51">
        <v>0.12</v>
      </c>
      <c r="I51" t="s">
        <v>26</v>
      </c>
      <c r="J51">
        <v>0.02</v>
      </c>
      <c r="K51" s="5" t="s">
        <v>102</v>
      </c>
      <c r="L51" s="5">
        <v>1.4999999999999999E-2</v>
      </c>
      <c r="M51" t="s">
        <v>25</v>
      </c>
      <c r="N51">
        <v>1.2E-2</v>
      </c>
      <c r="O51"/>
      <c r="P51"/>
      <c r="Q51"/>
      <c r="R51" s="30"/>
      <c r="S51"/>
      <c r="T51"/>
      <c r="V51">
        <f t="shared" si="4"/>
        <v>0.16699999999999998</v>
      </c>
      <c r="AB51" s="5">
        <f>IFERROR(J51/_xlfn.XLOOKUP(I51,Materials!$A$2:$A$283,Materials!$I$2:$I$283),0)+IFERROR(L51/_xlfn.XLOOKUP(K51,Materials!$A$2:$A$283,Materials!$I$2:$I$283),0)+IFERROR(N51/_xlfn.XLOOKUP(M51,Materials!$A$2:$A$283,Materials!$I$2:$I$283),0)+IFERROR(P51/_xlfn.XLOOKUP(O51,Materials!$A$2:$A$283,Materials!$I$2:$I$283),0)+IFERROR(R51/_xlfn.XLOOKUP(Q51,Materials!$A$2:$A$283,Materials!$I$2:$I$283),0)+IFERROR(H51/_xlfn.XLOOKUP(G51,Materials!$A$2:$A$283,Materials!$I$2:$I$283),0)</f>
        <v>0.9732352941176472</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5686</v>
      </c>
      <c r="B52" t="s">
        <v>5638</v>
      </c>
      <c r="D52">
        <f t="shared" si="7"/>
        <v>0</v>
      </c>
      <c r="E52">
        <f t="shared" si="2"/>
        <v>1.0275007555152613</v>
      </c>
      <c r="F52" t="str">
        <f t="shared" si="8"/>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0.78534031413612571</v>
      </c>
      <c r="F53" t="str">
        <f t="shared" si="3"/>
        <v>MA_SFH_NoInsulation_AtticFloor</v>
      </c>
      <c r="G53" t="s">
        <v>14</v>
      </c>
      <c r="H53">
        <v>1.2999999999999999E-2</v>
      </c>
      <c r="I53" t="s">
        <v>5722</v>
      </c>
      <c r="J53">
        <v>0.20319999999999999</v>
      </c>
      <c r="K53"/>
      <c r="L53"/>
      <c r="M53"/>
      <c r="N53"/>
      <c r="O53"/>
      <c r="P53"/>
      <c r="Q53"/>
      <c r="R53" s="30"/>
      <c r="S53"/>
      <c r="T53"/>
      <c r="U53" t="s">
        <v>459</v>
      </c>
      <c r="V53">
        <f t="shared" si="4"/>
        <v>0.2162</v>
      </c>
      <c r="AA53" s="5" t="str">
        <f t="shared" ref="AA53:AA60" si="9">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8.746123876918184E-2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V54">
        <f t="shared" si="4"/>
        <v>0.4703</v>
      </c>
      <c r="AA54" s="5" t="str">
        <f t="shared" si="9"/>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9.8357724061875956E-2</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V55">
        <f t="shared" si="4"/>
        <v>0.63570000000000004</v>
      </c>
      <c r="AA55" s="5" t="str">
        <f t="shared" si="9"/>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v>
      </c>
      <c r="E56">
        <f t="shared" si="2"/>
        <v>0.86507269013576837</v>
      </c>
      <c r="F56" t="str">
        <f t="shared" si="3"/>
        <v>MA_MFH_NoInsulation_AtticFloor</v>
      </c>
      <c r="G56" t="s">
        <v>17</v>
      </c>
      <c r="H56">
        <v>1.2999999999999999E-2</v>
      </c>
      <c r="I56" t="s">
        <v>5722</v>
      </c>
      <c r="J56">
        <v>0.20319999999999999</v>
      </c>
      <c r="K56"/>
      <c r="L56"/>
      <c r="M56"/>
      <c r="N56"/>
      <c r="O56"/>
      <c r="P56"/>
      <c r="Q56"/>
      <c r="R56" s="30"/>
      <c r="S56"/>
      <c r="T56"/>
      <c r="U56" t="s">
        <v>459</v>
      </c>
      <c r="V56">
        <f t="shared" si="4"/>
        <v>0.2162</v>
      </c>
      <c r="AA56" s="5" t="str">
        <f t="shared" si="9"/>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8.4314877743427274E-2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V57">
        <f t="shared" si="4"/>
        <v>0.53410000000000002</v>
      </c>
      <c r="AA57" s="5" t="str">
        <f t="shared" si="9"/>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9.5701180314557224E-2</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V58">
        <f t="shared" si="4"/>
        <v>0.6865</v>
      </c>
      <c r="AA58" s="5" t="str">
        <f t="shared" si="9"/>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1.0725552050473188</v>
      </c>
      <c r="F59" t="str">
        <f t="shared" si="3"/>
        <v>MA_SFH_FloorCeiling</v>
      </c>
      <c r="G59" s="29" t="s">
        <v>26</v>
      </c>
      <c r="H59">
        <v>0.03</v>
      </c>
      <c r="I59" s="29" t="s">
        <v>10</v>
      </c>
      <c r="J59">
        <v>0.1</v>
      </c>
      <c r="K59"/>
      <c r="L59"/>
      <c r="M59"/>
      <c r="N59"/>
      <c r="O59"/>
      <c r="P59"/>
      <c r="Q59"/>
      <c r="R59" s="30"/>
      <c r="S59"/>
      <c r="T59"/>
      <c r="U59" t="s">
        <v>459</v>
      </c>
      <c r="V59">
        <f t="shared" si="4"/>
        <v>0.13</v>
      </c>
      <c r="AA59" s="5" t="str">
        <f t="shared" si="9"/>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1.0725552050473188</v>
      </c>
      <c r="F60" t="str">
        <f t="shared" si="3"/>
        <v>MA_MFH_FloorCeiling</v>
      </c>
      <c r="G60" s="29" t="s">
        <v>26</v>
      </c>
      <c r="H60">
        <v>0.03</v>
      </c>
      <c r="I60" s="29" t="s">
        <v>10</v>
      </c>
      <c r="J60">
        <v>0.1</v>
      </c>
      <c r="K60"/>
      <c r="L60"/>
      <c r="M60"/>
      <c r="N60"/>
      <c r="O60"/>
      <c r="P60"/>
      <c r="Q60"/>
      <c r="R60" s="30"/>
      <c r="S60"/>
      <c r="T60"/>
      <c r="U60" t="s">
        <v>459</v>
      </c>
      <c r="V60">
        <f t="shared" si="4"/>
        <v>0.13</v>
      </c>
      <c r="AA60" s="5" t="str">
        <f t="shared" si="9"/>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10">AA61</f>
        <v>[Wood siding,0.12]</v>
      </c>
      <c r="E61">
        <f t="shared" si="2"/>
        <v>0.91666666666666674</v>
      </c>
      <c r="F61" t="str">
        <f t="shared" ref="F61:F92" si="11">_xlfn.CONCAT(A61,"_",B61)</f>
        <v>MA_SFH_ExternalFloor</v>
      </c>
      <c r="G61" s="29" t="s">
        <v>773</v>
      </c>
      <c r="H61">
        <v>0.12</v>
      </c>
      <c r="I61"/>
      <c r="J61"/>
      <c r="K61"/>
      <c r="L61"/>
      <c r="M61"/>
      <c r="N61"/>
      <c r="O61"/>
      <c r="P61"/>
      <c r="Q61"/>
      <c r="R61" s="30"/>
      <c r="S61"/>
      <c r="T61"/>
      <c r="U61" t="s">
        <v>459</v>
      </c>
      <c r="V61">
        <f t="shared" si="4"/>
        <v>0.12</v>
      </c>
      <c r="AA61" s="5" t="str">
        <f t="shared" ref="AA61:AA91" si="12">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10"/>
        <v>[Wood siding,0.12]</v>
      </c>
      <c r="E62">
        <f t="shared" si="2"/>
        <v>0.91666666666666674</v>
      </c>
      <c r="F62" t="str">
        <f t="shared" si="11"/>
        <v>MA_MFH_ExternalFloor</v>
      </c>
      <c r="G62" s="29" t="s">
        <v>773</v>
      </c>
      <c r="H62">
        <v>0.12</v>
      </c>
      <c r="I62"/>
      <c r="J62"/>
      <c r="K62"/>
      <c r="L62"/>
      <c r="M62"/>
      <c r="N62"/>
      <c r="O62"/>
      <c r="P62"/>
      <c r="Q62"/>
      <c r="R62" s="30"/>
      <c r="S62"/>
      <c r="T62"/>
      <c r="U62" t="s">
        <v>459</v>
      </c>
      <c r="V62">
        <f t="shared" si="4"/>
        <v>0.12</v>
      </c>
      <c r="AA62" s="5" t="str">
        <f t="shared" si="12"/>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10"/>
        <v>[Wood siding,0.025,Oriented strand board,0.015,Wood stud,0.1,Plaster,0.015]</v>
      </c>
      <c r="E63">
        <f t="shared" si="2"/>
        <v>1.1108357076237079</v>
      </c>
      <c r="F63" t="str">
        <f t="shared" si="11"/>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V63">
        <f t="shared" si="4"/>
        <v>0.15500000000000003</v>
      </c>
      <c r="AA63" s="5" t="str">
        <f t="shared" si="12"/>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10"/>
        <v>[Wood siding,0.025,Oriented strand board,0.015,Wood stud,0.1,Mineral Wool,0.05,Plaster,0.015]</v>
      </c>
      <c r="E64">
        <f t="shared" si="2"/>
        <v>0.47175701001121062</v>
      </c>
      <c r="F64" t="str">
        <f t="shared" si="11"/>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V64">
        <f t="shared" si="4"/>
        <v>0.20500000000000002</v>
      </c>
      <c r="AA64" s="5" t="str">
        <f t="shared" si="12"/>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10"/>
        <v>[Wood siding,0.025,SIP Panel,0.15,Gypsum Board,0.013]</v>
      </c>
      <c r="E65">
        <f t="shared" si="2"/>
        <v>0.69293070692930714</v>
      </c>
      <c r="F65" t="str">
        <f t="shared" si="11"/>
        <v>MA_SFH_pre_1975_SIP_Facade</v>
      </c>
      <c r="G65" s="29" t="s">
        <v>773</v>
      </c>
      <c r="H65">
        <v>2.5000000000000001E-2</v>
      </c>
      <c r="I65" s="29" t="s">
        <v>5609</v>
      </c>
      <c r="J65">
        <v>0.15</v>
      </c>
      <c r="K65" s="29" t="s">
        <v>14</v>
      </c>
      <c r="L65">
        <v>1.2999999999999999E-2</v>
      </c>
      <c r="M65" s="29"/>
      <c r="O65" s="29"/>
      <c r="P65"/>
      <c r="Q65"/>
      <c r="R65" s="30"/>
      <c r="S65"/>
      <c r="T65"/>
      <c r="U65" t="s">
        <v>459</v>
      </c>
      <c r="V65">
        <f t="shared" si="4"/>
        <v>0.188</v>
      </c>
      <c r="AA65" s="5" t="str">
        <f t="shared" si="12"/>
        <v>[Wood siding,0.025,SIP Panel,0.15,Gypsum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1.4431457431457431</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10"/>
        <v>[Wood siding,0.025,Oriented strand board,0.015,Wood stud,0.1,Low Density Fiberglass batt,0.1,Plaster,0.015]</v>
      </c>
      <c r="E66">
        <f t="shared" si="2"/>
        <v>0.20407233977631467</v>
      </c>
      <c r="F66" t="str">
        <f t="shared" si="11"/>
        <v>MA_SFH_pre_1975_FullInsulationWallsCavity_Facade</v>
      </c>
      <c r="G66" s="29" t="s">
        <v>773</v>
      </c>
      <c r="H66">
        <v>2.5000000000000001E-2</v>
      </c>
      <c r="I66" s="29" t="s">
        <v>13</v>
      </c>
      <c r="J66">
        <v>1.4999999999999999E-2</v>
      </c>
      <c r="K66" s="29" t="s">
        <v>5608</v>
      </c>
      <c r="L66">
        <v>0.1</v>
      </c>
      <c r="M66" s="29" t="s">
        <v>86</v>
      </c>
      <c r="N66" s="5">
        <v>0.1</v>
      </c>
      <c r="O66" s="29" t="s">
        <v>17</v>
      </c>
      <c r="P66">
        <v>1.4999999999999999E-2</v>
      </c>
      <c r="Q66"/>
      <c r="R66" s="30"/>
      <c r="S66"/>
      <c r="T66"/>
      <c r="U66" t="s">
        <v>459</v>
      </c>
      <c r="V66">
        <f t="shared" si="4"/>
        <v>0.255</v>
      </c>
      <c r="AA66" s="5" t="str">
        <f t="shared" si="12"/>
        <v>[Wood siding,0.025,Oriented strand board,0.015,Wood stud,0.1,Low Density Fiberglass batt,0.1,Plaster,0.015]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4.9002231321310274</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10"/>
        <v>[Wood siding,0.025,Rigid foam  EPS 035,0.05,Oriented strand board,0.015,Wood stud,0.1,Low Density Fiberglass batt,0.1,Plaster,0.015]</v>
      </c>
      <c r="E67">
        <f t="shared" si="2"/>
        <v>0.14492284971821853</v>
      </c>
      <c r="F67" t="str">
        <f t="shared" si="11"/>
        <v>MA_SFH_pre_1975_FullInsulationWallsCavityExterior_Facade</v>
      </c>
      <c r="G67" s="29" t="s">
        <v>773</v>
      </c>
      <c r="H67">
        <v>2.5000000000000001E-2</v>
      </c>
      <c r="I67" s="29" t="s">
        <v>55</v>
      </c>
      <c r="J67" s="5">
        <v>0.05</v>
      </c>
      <c r="K67" s="29" t="s">
        <v>13</v>
      </c>
      <c r="L67">
        <v>1.4999999999999999E-2</v>
      </c>
      <c r="M67" s="29" t="s">
        <v>5608</v>
      </c>
      <c r="N67">
        <v>0.1</v>
      </c>
      <c r="O67" s="29" t="s">
        <v>86</v>
      </c>
      <c r="P67" s="5">
        <v>0.1</v>
      </c>
      <c r="Q67" s="29" t="s">
        <v>17</v>
      </c>
      <c r="R67">
        <v>1.4999999999999999E-2</v>
      </c>
      <c r="S67"/>
      <c r="T67"/>
      <c r="U67" t="s">
        <v>459</v>
      </c>
      <c r="V67">
        <f t="shared" si="4"/>
        <v>0.30500000000000005</v>
      </c>
      <c r="AA67" s="5" t="str">
        <f t="shared" si="12"/>
        <v>[Wood siding,0.025,Rigid foam  EPS 035,0.05,Oriented strand board,0.015,Wood stud,0.1,Low Density Fiberglass batt,0.1,Plaster,0.015]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6.9002231321310274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10"/>
        <v>[Vinyl siding,0.025,Plywood,0.015,Wood stud,0.15,Gypsum Board,0.013]</v>
      </c>
      <c r="E68">
        <f t="shared" ref="E68:E92" si="13">IFERROR(1/AB68, "Not enough information entered")</f>
        <v>0.82293139230607282</v>
      </c>
      <c r="F68" t="str">
        <f t="shared" si="11"/>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V68">
        <f t="shared" ref="V68:V131" si="14">H68+J68+L68+N68+P68+R68+T68</f>
        <v>0.20300000000000001</v>
      </c>
      <c r="AA68" s="5" t="str">
        <f t="shared" si="12"/>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10"/>
        <v>[Vinyl siding,0.025,Plywood,0.015,Wood stud,0.15,Low Density Fiberglass batt,0.05,Gypsum Board,0.013]</v>
      </c>
      <c r="E69">
        <f t="shared" si="13"/>
        <v>0.31102572555617447</v>
      </c>
      <c r="F69" t="str">
        <f t="shared" si="11"/>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V69">
        <f t="shared" si="14"/>
        <v>0.253</v>
      </c>
      <c r="AA69" s="5" t="str">
        <f t="shared" si="12"/>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10"/>
        <v>[Vinyl siding,0.025,SIP Panel,0.15,Gypsum Board,0.013]</v>
      </c>
      <c r="E70">
        <f t="shared" si="13"/>
        <v>0.72879762851565333</v>
      </c>
      <c r="F70" t="str">
        <f t="shared" si="11"/>
        <v>MA_SFH_btw_1975_2003_SIP_Facade</v>
      </c>
      <c r="G70" s="29" t="s">
        <v>5610</v>
      </c>
      <c r="H70">
        <v>2.5000000000000001E-2</v>
      </c>
      <c r="I70" s="29" t="s">
        <v>5609</v>
      </c>
      <c r="J70">
        <v>0.15</v>
      </c>
      <c r="K70" s="29" t="s">
        <v>14</v>
      </c>
      <c r="L70">
        <v>1.2999999999999999E-2</v>
      </c>
      <c r="U70" t="s">
        <v>459</v>
      </c>
      <c r="V70">
        <f t="shared" si="14"/>
        <v>0.188</v>
      </c>
      <c r="AA70" s="5" t="str">
        <f t="shared" si="12"/>
        <v>[Vinyl siding,0.025,SIP Panel,0.15,Gypsum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1.3721230158730158</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10"/>
        <v>[Vinyl siding,0.025,Plywood,0.015,Wood stud,0.15,Low Density Fiberglass batt,0.15,Gypsum Board,0.013]</v>
      </c>
      <c r="E71">
        <f t="shared" si="13"/>
        <v>0.13859690892420229</v>
      </c>
      <c r="F71" t="str">
        <f t="shared" si="11"/>
        <v>MA_SFH_btw_1975_2003_FullInsulationWallsCavity_Facade</v>
      </c>
      <c r="G71" s="29" t="s">
        <v>5610</v>
      </c>
      <c r="H71">
        <v>2.5000000000000001E-2</v>
      </c>
      <c r="I71" t="s">
        <v>102</v>
      </c>
      <c r="J71">
        <v>1.4999999999999999E-2</v>
      </c>
      <c r="K71" s="29" t="s">
        <v>5608</v>
      </c>
      <c r="L71">
        <v>0.15</v>
      </c>
      <c r="M71" s="29" t="s">
        <v>86</v>
      </c>
      <c r="N71" s="5">
        <v>0.15</v>
      </c>
      <c r="O71" t="s">
        <v>14</v>
      </c>
      <c r="P71" s="5">
        <v>1.2999999999999999E-2</v>
      </c>
      <c r="U71" t="s">
        <v>459</v>
      </c>
      <c r="V71">
        <f t="shared" si="14"/>
        <v>0.35299999999999998</v>
      </c>
      <c r="AA71" s="5" t="str">
        <f t="shared" si="12"/>
        <v>[Vinyl siding,0.025,Plywood,0.015,Wood stud,0.15,Low Density Fiberglass batt,0.15,Gypsum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7.2151681286549705</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10"/>
        <v>[Vinyl siding,0.025,Rigid foam  EPS 035,0.05,Plywood,0.015,Wood stud,0.15,Low Density Fiberglass batt,0.05,Gypsum Board,0.013]</v>
      </c>
      <c r="E72">
        <f t="shared" si="13"/>
        <v>0.19174837231142289</v>
      </c>
      <c r="F72" t="str">
        <f t="shared" si="11"/>
        <v>MA_SFH_btw_1975_2003_FullInsulationWallsCavityExterior_Facade</v>
      </c>
      <c r="G72" s="110" t="s">
        <v>5610</v>
      </c>
      <c r="H72" s="11">
        <v>2.5000000000000001E-2</v>
      </c>
      <c r="I72" s="29" t="s">
        <v>55</v>
      </c>
      <c r="J72" s="5">
        <v>0.05</v>
      </c>
      <c r="K72" s="11" t="s">
        <v>102</v>
      </c>
      <c r="L72" s="11">
        <v>1.4999999999999999E-2</v>
      </c>
      <c r="M72" s="110" t="s">
        <v>5608</v>
      </c>
      <c r="N72" s="11">
        <v>0.15</v>
      </c>
      <c r="O72" s="110" t="s">
        <v>86</v>
      </c>
      <c r="P72" s="111">
        <v>0.05</v>
      </c>
      <c r="Q72" s="11" t="s">
        <v>14</v>
      </c>
      <c r="R72" s="111">
        <v>1.2999999999999999E-2</v>
      </c>
      <c r="S72" s="111"/>
      <c r="T72" s="111"/>
      <c r="U72" t="s">
        <v>459</v>
      </c>
      <c r="V72">
        <f t="shared" si="14"/>
        <v>0.30299999999999999</v>
      </c>
      <c r="AA72" s="5" t="str">
        <f t="shared" si="12"/>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10"/>
        <v>[Fiber cement siding,0.025,Plywood,0.015,Wood stud,0.15,Gypsum Board,0.013]</v>
      </c>
      <c r="E73">
        <f t="shared" si="13"/>
        <v>0.87546397030590051</v>
      </c>
      <c r="F73" t="str">
        <f t="shared" si="11"/>
        <v>MA_SFH_post_2003_UninsulatedWalls_Facade</v>
      </c>
      <c r="G73" s="29" t="s">
        <v>5611</v>
      </c>
      <c r="H73">
        <v>2.5000000000000001E-2</v>
      </c>
      <c r="I73" t="s">
        <v>102</v>
      </c>
      <c r="J73">
        <v>1.4999999999999999E-2</v>
      </c>
      <c r="K73" s="29" t="s">
        <v>5608</v>
      </c>
      <c r="L73">
        <v>0.15</v>
      </c>
      <c r="M73" t="s">
        <v>14</v>
      </c>
      <c r="N73" s="5">
        <v>1.2999999999999999E-2</v>
      </c>
      <c r="U73" t="s">
        <v>459</v>
      </c>
      <c r="V73">
        <f t="shared" si="14"/>
        <v>0.20300000000000001</v>
      </c>
      <c r="AA73" s="5" t="str">
        <f t="shared" si="12"/>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10"/>
        <v>[Fiber cement siding,0.025,Plywood,0.015,Wood stud,0.15,Spray foam,0.05,Gypsum Board,0.013]</v>
      </c>
      <c r="E74">
        <f t="shared" si="13"/>
        <v>0.31824314893221045</v>
      </c>
      <c r="F74" t="str">
        <f t="shared" si="11"/>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V74">
        <f t="shared" si="14"/>
        <v>0.253</v>
      </c>
      <c r="AA74" s="5" t="str">
        <f t="shared" si="12"/>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10"/>
        <v>[Fiber cement siding,0.025,SIP Panel,0.15,Gypsum Board,0.013]</v>
      </c>
      <c r="E75">
        <f t="shared" si="13"/>
        <v>0.76970067196090419</v>
      </c>
      <c r="F75" t="str">
        <f t="shared" si="11"/>
        <v>MA_SFH_post_2003_SIP_Facade</v>
      </c>
      <c r="G75" s="29" t="s">
        <v>5611</v>
      </c>
      <c r="H75">
        <v>2.5000000000000001E-2</v>
      </c>
      <c r="I75" s="29" t="s">
        <v>5609</v>
      </c>
      <c r="J75">
        <v>0.15</v>
      </c>
      <c r="K75" s="29" t="s">
        <v>14</v>
      </c>
      <c r="L75">
        <v>1.2999999999999999E-2</v>
      </c>
      <c r="U75" t="s">
        <v>459</v>
      </c>
      <c r="V75">
        <f t="shared" si="14"/>
        <v>0.188</v>
      </c>
      <c r="AA75" s="5" t="str">
        <f t="shared" si="12"/>
        <v>[Fiber cement siding,0.025,SIP Panel,0.15,Gypsum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1.299206349206349</v>
      </c>
    </row>
    <row r="76" spans="1:86" x14ac:dyDescent="0.2">
      <c r="A76" t="s">
        <v>5582</v>
      </c>
      <c r="B76" t="s">
        <v>265</v>
      </c>
      <c r="C76" t="str">
        <f>_xlfn.XLOOKUP(B76,Units!$A$2:$A$100,Units!$C$2:$C$100,"")</f>
        <v>Construction for the outer walls/façade of the building</v>
      </c>
      <c r="D76" t="str">
        <f t="shared" si="10"/>
        <v>[Fiber cement siding,0.025,Plywood,0.015,Wood stud,0.15,Spray foam,0.15,Gypsum Board,0.013]</v>
      </c>
      <c r="E76">
        <f t="shared" si="13"/>
        <v>0.14001187235174914</v>
      </c>
      <c r="F76" t="str">
        <f t="shared" si="11"/>
        <v>MA_SFH_post_2003_FullInsulationWallsCavity_Facade</v>
      </c>
      <c r="G76" s="29" t="s">
        <v>5611</v>
      </c>
      <c r="H76">
        <v>2.5000000000000001E-2</v>
      </c>
      <c r="I76" t="s">
        <v>102</v>
      </c>
      <c r="J76">
        <v>1.4999999999999999E-2</v>
      </c>
      <c r="K76" s="29" t="s">
        <v>5608</v>
      </c>
      <c r="L76">
        <v>0.15</v>
      </c>
      <c r="M76" s="29" t="s">
        <v>5607</v>
      </c>
      <c r="N76" s="5">
        <v>0.15</v>
      </c>
      <c r="O76" t="s">
        <v>14</v>
      </c>
      <c r="P76" s="5">
        <v>1.2999999999999999E-2</v>
      </c>
      <c r="U76" t="s">
        <v>459</v>
      </c>
      <c r="V76">
        <f t="shared" si="14"/>
        <v>0.35299999999999998</v>
      </c>
      <c r="AA76" s="5" t="str">
        <f t="shared" si="12"/>
        <v>[Fiber cement siding,0.025,Plywood,0.015,Wood stud,0.15,Spray foam,0.15,Gypsum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7.1422514619883035</v>
      </c>
    </row>
    <row r="77" spans="1:86" x14ac:dyDescent="0.2">
      <c r="A77" t="s">
        <v>5583</v>
      </c>
      <c r="B77" t="s">
        <v>265</v>
      </c>
      <c r="C77" t="str">
        <f>_xlfn.XLOOKUP(B77,Units!$A$2:$A$100,Units!$C$2:$C$100,"")</f>
        <v>Construction for the outer walls/façade of the building</v>
      </c>
      <c r="D77" t="str">
        <f t="shared" si="10"/>
        <v>[Fiber cement siding,0.025,Rigid foam  EPS 035,0.1,Plywood,0.015,Wood stud,0.15,Spray foam,0.05,Gypsum Board,0.013]</v>
      </c>
      <c r="E77">
        <f t="shared" si="13"/>
        <v>0.14001187235174911</v>
      </c>
      <c r="F77" t="str">
        <f t="shared" si="11"/>
        <v>MA_SFH_post_2003_FullInsulationWallsCavityExterior_Facade</v>
      </c>
      <c r="G77" s="110" t="s">
        <v>5611</v>
      </c>
      <c r="H77" s="11">
        <v>2.5000000000000001E-2</v>
      </c>
      <c r="I77" s="29" t="s">
        <v>55</v>
      </c>
      <c r="J77" s="5">
        <v>0.1</v>
      </c>
      <c r="K77" s="11" t="s">
        <v>102</v>
      </c>
      <c r="L77" s="11">
        <v>1.4999999999999999E-2</v>
      </c>
      <c r="M77" s="110" t="s">
        <v>5608</v>
      </c>
      <c r="N77" s="11">
        <v>0.15</v>
      </c>
      <c r="O77" s="110" t="s">
        <v>5607</v>
      </c>
      <c r="P77" s="111">
        <v>0.05</v>
      </c>
      <c r="Q77" s="11" t="s">
        <v>14</v>
      </c>
      <c r="R77" s="111">
        <v>1.2999999999999999E-2</v>
      </c>
      <c r="S77" s="111"/>
      <c r="T77" s="111"/>
      <c r="U77" t="s">
        <v>459</v>
      </c>
      <c r="V77">
        <f t="shared" si="14"/>
        <v>0.35300000000000004</v>
      </c>
      <c r="AA77" s="5" t="str">
        <f t="shared" si="12"/>
        <v>[Fiber cement siding,0.025,Rigid foam  EPS 035,0.1,Plywood,0.015,Wood stud,0.15,Spray foam,0.05,Gypsum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7.1422514619883044</v>
      </c>
    </row>
    <row r="78" spans="1:86" x14ac:dyDescent="0.2">
      <c r="A78" t="s">
        <v>5584</v>
      </c>
      <c r="B78" t="s">
        <v>265</v>
      </c>
      <c r="C78" t="str">
        <f>_xlfn.XLOOKUP(B78,Units!$A$2:$A$100,Units!$C$2:$C$100,"")</f>
        <v>Construction for the outer walls/façade of the building</v>
      </c>
      <c r="D78" t="str">
        <f t="shared" si="10"/>
        <v>[Wood siding,0.025,Oriented strand board,0.015,Wood stud,0.1,Plaster,0.015]</v>
      </c>
      <c r="E78">
        <f t="shared" si="13"/>
        <v>1.1108357076237079</v>
      </c>
      <c r="F78" t="str">
        <f t="shared" si="11"/>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V78">
        <f t="shared" si="14"/>
        <v>0.15500000000000003</v>
      </c>
      <c r="AA78" s="5" t="str">
        <f t="shared" si="12"/>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5585</v>
      </c>
      <c r="B79" t="s">
        <v>265</v>
      </c>
      <c r="C79" t="str">
        <f>_xlfn.XLOOKUP(B79,Units!$A$2:$A$100,Units!$C$2:$C$100,"")</f>
        <v>Construction for the outer walls/façade of the building</v>
      </c>
      <c r="D79" t="str">
        <f t="shared" si="10"/>
        <v>[Wood siding,0.025,Oriented strand board,0.015,Wood stud,0.1,Mineral Wool,0.05,Plaster,0.015]</v>
      </c>
      <c r="E79">
        <f t="shared" si="13"/>
        <v>0.47175701001121062</v>
      </c>
      <c r="F79" t="str">
        <f t="shared" si="11"/>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V79">
        <f t="shared" si="14"/>
        <v>0.20500000000000002</v>
      </c>
      <c r="AA79" s="5" t="str">
        <f t="shared" si="12"/>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5586</v>
      </c>
      <c r="B80" t="s">
        <v>265</v>
      </c>
      <c r="C80" t="str">
        <f>_xlfn.XLOOKUP(B80,Units!$A$2:$A$100,Units!$C$2:$C$100,"")</f>
        <v>Construction for the outer walls/façade of the building</v>
      </c>
      <c r="D80" t="str">
        <f t="shared" si="10"/>
        <v>[Wood siding,0.025,SIP Panel,0.15,Gypsum Board,0.013]</v>
      </c>
      <c r="E80">
        <f t="shared" si="13"/>
        <v>0.69293070692930714</v>
      </c>
      <c r="F80" t="str">
        <f t="shared" si="11"/>
        <v>MA_MFH_pre_1975_SIP_Facade</v>
      </c>
      <c r="G80" s="29" t="s">
        <v>773</v>
      </c>
      <c r="H80">
        <v>2.5000000000000001E-2</v>
      </c>
      <c r="I80" s="29" t="s">
        <v>5609</v>
      </c>
      <c r="J80">
        <v>0.15</v>
      </c>
      <c r="K80" s="29" t="s">
        <v>14</v>
      </c>
      <c r="L80">
        <v>1.2999999999999999E-2</v>
      </c>
      <c r="M80" s="29"/>
      <c r="O80" s="29"/>
      <c r="P80"/>
      <c r="Q80"/>
      <c r="R80" s="30"/>
      <c r="S80"/>
      <c r="T80"/>
      <c r="U80" t="s">
        <v>459</v>
      </c>
      <c r="V80">
        <f t="shared" si="14"/>
        <v>0.188</v>
      </c>
      <c r="AA80" s="5" t="str">
        <f t="shared" si="12"/>
        <v>[Wood siding,0.025,SIP Panel,0.15,Gypsum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1.4431457431457431</v>
      </c>
    </row>
    <row r="81" spans="1:86" x14ac:dyDescent="0.2">
      <c r="A81" t="s">
        <v>5587</v>
      </c>
      <c r="B81" t="s">
        <v>265</v>
      </c>
      <c r="C81" t="str">
        <f>_xlfn.XLOOKUP(B81,Units!$A$2:$A$100,Units!$C$2:$C$100,"")</f>
        <v>Construction for the outer walls/façade of the building</v>
      </c>
      <c r="D81" t="str">
        <f t="shared" si="10"/>
        <v>[Wood siding,0.025,Oriented strand board,0.015,Wood stud,0.1,Low Density Fiberglass batt,0.1,Plaster,0.015]</v>
      </c>
      <c r="E81">
        <f t="shared" si="13"/>
        <v>0.20407233977631467</v>
      </c>
      <c r="F81" t="str">
        <f t="shared" si="11"/>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V81">
        <f t="shared" si="14"/>
        <v>0.255</v>
      </c>
      <c r="AA81" s="5" t="str">
        <f t="shared" si="12"/>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5588</v>
      </c>
      <c r="B82" t="s">
        <v>265</v>
      </c>
      <c r="C82" t="str">
        <f>_xlfn.XLOOKUP(B82,Units!$A$2:$A$100,Units!$C$2:$C$100,"")</f>
        <v>Construction for the outer walls/façade of the building</v>
      </c>
      <c r="D82" t="str">
        <f t="shared" si="10"/>
        <v>[Wood siding,0.025,Rigid foam  EPS 035,0.05,Oriented strand board,0.015,Wood stud,0.1,Low Density Fiberglass batt,0.1,Plaster,0.015]</v>
      </c>
      <c r="E82">
        <f t="shared" si="13"/>
        <v>0.14492284971821853</v>
      </c>
      <c r="F82" t="str">
        <f t="shared" si="11"/>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V82">
        <f t="shared" si="14"/>
        <v>0.30500000000000005</v>
      </c>
      <c r="AA82" s="5" t="str">
        <f t="shared" si="12"/>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5589</v>
      </c>
      <c r="B83" t="s">
        <v>265</v>
      </c>
      <c r="C83" t="str">
        <f>_xlfn.XLOOKUP(B83,Units!$A$2:$A$100,Units!$C$2:$C$100,"")</f>
        <v>Construction for the outer walls/façade of the building</v>
      </c>
      <c r="D83" t="str">
        <f t="shared" si="10"/>
        <v>[Vinyl siding,0.025,Plywood,0.015,Wood stud,0.15,Gypsum Board,0.013]</v>
      </c>
      <c r="E83">
        <f t="shared" si="13"/>
        <v>0.82293139230607282</v>
      </c>
      <c r="F83" t="str">
        <f t="shared" si="11"/>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V83">
        <f t="shared" si="14"/>
        <v>0.20300000000000001</v>
      </c>
      <c r="AA83" s="5" t="str">
        <f t="shared" si="12"/>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5590</v>
      </c>
      <c r="B84" t="s">
        <v>265</v>
      </c>
      <c r="C84" t="str">
        <f>_xlfn.XLOOKUP(B84,Units!$A$2:$A$100,Units!$C$2:$C$100,"")</f>
        <v>Construction for the outer walls/façade of the building</v>
      </c>
      <c r="D84" t="str">
        <f t="shared" si="10"/>
        <v>[Vinyl siding,0.025,Plywood,0.015,Wood stud,0.15,Low Density Fiberglass batt,0.05,Gypsum Board,0.013]</v>
      </c>
      <c r="E84">
        <f t="shared" si="13"/>
        <v>0.31102572555617447</v>
      </c>
      <c r="F84" t="str">
        <f t="shared" si="11"/>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V84">
        <f t="shared" si="14"/>
        <v>0.253</v>
      </c>
      <c r="AA84" s="5" t="str">
        <f t="shared" si="12"/>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5591</v>
      </c>
      <c r="B85" t="s">
        <v>265</v>
      </c>
      <c r="C85" t="str">
        <f>_xlfn.XLOOKUP(B85,Units!$A$2:$A$100,Units!$C$2:$C$100,"")</f>
        <v>Construction for the outer walls/façade of the building</v>
      </c>
      <c r="D85" t="str">
        <f t="shared" si="10"/>
        <v>[Vinyl siding,0.025,SIP Panel,0.15,Gypsum Board,0.013]</v>
      </c>
      <c r="E85">
        <f t="shared" si="13"/>
        <v>0.72879762851565333</v>
      </c>
      <c r="F85" t="str">
        <f t="shared" si="11"/>
        <v>MA_MFH_btw_1975_2003_SIP_Facade</v>
      </c>
      <c r="G85" s="29" t="s">
        <v>5610</v>
      </c>
      <c r="H85">
        <v>2.5000000000000001E-2</v>
      </c>
      <c r="I85" s="29" t="s">
        <v>5609</v>
      </c>
      <c r="J85">
        <v>0.15</v>
      </c>
      <c r="K85" s="29" t="s">
        <v>14</v>
      </c>
      <c r="L85">
        <v>1.2999999999999999E-2</v>
      </c>
      <c r="U85" t="s">
        <v>459</v>
      </c>
      <c r="V85">
        <f t="shared" si="14"/>
        <v>0.188</v>
      </c>
      <c r="AA85" s="5" t="str">
        <f t="shared" si="12"/>
        <v>[Vinyl siding,0.025,SIP Panel,0.15,Gypsum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1.3721230158730158</v>
      </c>
    </row>
    <row r="86" spans="1:86" x14ac:dyDescent="0.2">
      <c r="A86" t="s">
        <v>5592</v>
      </c>
      <c r="B86" t="s">
        <v>265</v>
      </c>
      <c r="C86" t="str">
        <f>_xlfn.XLOOKUP(B86,Units!$A$2:$A$100,Units!$C$2:$C$100,"")</f>
        <v>Construction for the outer walls/façade of the building</v>
      </c>
      <c r="D86" t="str">
        <f t="shared" si="10"/>
        <v>[Vinyl siding,0.025,Plywood,0.015,Wood stud,0.15,Low Density Fiberglass batt,0.15,Gypsum Board,0.013]</v>
      </c>
      <c r="E86">
        <f t="shared" si="13"/>
        <v>0.13859690892420229</v>
      </c>
      <c r="F86" t="str">
        <f t="shared" si="11"/>
        <v>MA_MFH_btw_1975_2003_FullInsulationWallsCavity_Facade</v>
      </c>
      <c r="G86" s="29" t="s">
        <v>5610</v>
      </c>
      <c r="H86">
        <v>2.5000000000000001E-2</v>
      </c>
      <c r="I86" t="s">
        <v>102</v>
      </c>
      <c r="J86">
        <v>1.4999999999999999E-2</v>
      </c>
      <c r="K86" s="29" t="s">
        <v>5608</v>
      </c>
      <c r="L86">
        <v>0.15</v>
      </c>
      <c r="M86" s="29" t="s">
        <v>86</v>
      </c>
      <c r="N86" s="5">
        <v>0.15</v>
      </c>
      <c r="O86" t="s">
        <v>14</v>
      </c>
      <c r="P86" s="5">
        <v>1.2999999999999999E-2</v>
      </c>
      <c r="U86" t="s">
        <v>459</v>
      </c>
      <c r="V86">
        <f t="shared" si="14"/>
        <v>0.35299999999999998</v>
      </c>
      <c r="AA86" s="5" t="str">
        <f t="shared" si="12"/>
        <v>[Vinyl siding,0.025,Plywood,0.015,Wood stud,0.15,Low Density Fiberglass batt,0.15,Gypsum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7.2151681286549705</v>
      </c>
    </row>
    <row r="87" spans="1:86" x14ac:dyDescent="0.2">
      <c r="A87" t="s">
        <v>5593</v>
      </c>
      <c r="B87" t="s">
        <v>265</v>
      </c>
      <c r="C87" t="str">
        <f>_xlfn.XLOOKUP(B87,Units!$A$2:$A$100,Units!$C$2:$C$100,"")</f>
        <v>Construction for the outer walls/façade of the building</v>
      </c>
      <c r="D87" t="str">
        <f t="shared" si="10"/>
        <v>[Vinyl siding,0.025,Rigid foam  EPS 035,0.05,Plywood,0.015,Wood stud,0.15,Low Density Fiberglass batt,0.05,Gypsum Board,0.013]</v>
      </c>
      <c r="E87">
        <f t="shared" si="13"/>
        <v>0.19174837231142289</v>
      </c>
      <c r="F87" t="str">
        <f t="shared" si="11"/>
        <v>MA_MFH_btw_1975_2003_FullInsulationWallsCavityExterior_Facade</v>
      </c>
      <c r="G87" s="110" t="s">
        <v>5610</v>
      </c>
      <c r="H87" s="11">
        <v>2.5000000000000001E-2</v>
      </c>
      <c r="I87" s="29" t="s">
        <v>55</v>
      </c>
      <c r="J87" s="5">
        <v>0.05</v>
      </c>
      <c r="K87" s="11" t="s">
        <v>102</v>
      </c>
      <c r="L87" s="11">
        <v>1.4999999999999999E-2</v>
      </c>
      <c r="M87" s="110" t="s">
        <v>5608</v>
      </c>
      <c r="N87" s="11">
        <v>0.15</v>
      </c>
      <c r="O87" s="110" t="s">
        <v>86</v>
      </c>
      <c r="P87" s="111">
        <v>0.05</v>
      </c>
      <c r="Q87" s="11" t="s">
        <v>14</v>
      </c>
      <c r="R87" s="111">
        <v>1.2999999999999999E-2</v>
      </c>
      <c r="S87" s="111"/>
      <c r="T87" s="111"/>
      <c r="U87" t="s">
        <v>459</v>
      </c>
      <c r="V87">
        <f t="shared" si="14"/>
        <v>0.30299999999999999</v>
      </c>
      <c r="AA87" s="5" t="str">
        <f t="shared" si="12"/>
        <v>[Vinyl siding,0.025,Rigid foam  EPS 035,0.05,Plywood,0.015,Wood stud,0.15,Low Density Fiberglass batt,0.05,Gypsum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5.2151681286549714</v>
      </c>
    </row>
    <row r="88" spans="1:86" x14ac:dyDescent="0.2">
      <c r="A88" t="s">
        <v>5594</v>
      </c>
      <c r="B88" t="s">
        <v>265</v>
      </c>
      <c r="C88" t="str">
        <f>_xlfn.XLOOKUP(B88,Units!$A$2:$A$100,Units!$C$2:$C$100,"")</f>
        <v>Construction for the outer walls/façade of the building</v>
      </c>
      <c r="D88" t="str">
        <f t="shared" si="10"/>
        <v>[Fiber cement siding,0.025,Plywood,0.015,Wood stud,0.15,Gypsum Board,0.013]</v>
      </c>
      <c r="E88">
        <f t="shared" si="13"/>
        <v>0.87546397030590051</v>
      </c>
      <c r="F88" t="str">
        <f t="shared" si="11"/>
        <v>MA_MFH_post_2003_UninsulatedWalls_Facade</v>
      </c>
      <c r="G88" s="29" t="s">
        <v>5611</v>
      </c>
      <c r="H88">
        <v>2.5000000000000001E-2</v>
      </c>
      <c r="I88" t="s">
        <v>102</v>
      </c>
      <c r="J88">
        <v>1.4999999999999999E-2</v>
      </c>
      <c r="K88" s="29" t="s">
        <v>5608</v>
      </c>
      <c r="L88">
        <v>0.15</v>
      </c>
      <c r="M88" t="s">
        <v>14</v>
      </c>
      <c r="N88" s="5">
        <v>1.2999999999999999E-2</v>
      </c>
      <c r="U88" t="s">
        <v>459</v>
      </c>
      <c r="V88">
        <f t="shared" si="14"/>
        <v>0.20300000000000001</v>
      </c>
      <c r="AA88" s="5" t="str">
        <f t="shared" si="12"/>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5595</v>
      </c>
      <c r="B89" t="s">
        <v>265</v>
      </c>
      <c r="C89" t="str">
        <f>_xlfn.XLOOKUP(B89,Units!$A$2:$A$100,Units!$C$2:$C$100,"")</f>
        <v>Construction for the outer walls/façade of the building</v>
      </c>
      <c r="D89" t="str">
        <f t="shared" si="10"/>
        <v>[Fiber cement siding,0.025,Plywood,0.015,Wood stud,0.15,Spray foam,0.05,Gypsum Board,0.013]</v>
      </c>
      <c r="E89">
        <f t="shared" si="13"/>
        <v>0.31824314893221045</v>
      </c>
      <c r="F89" t="str">
        <f t="shared" si="11"/>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V89">
        <f t="shared" si="14"/>
        <v>0.253</v>
      </c>
      <c r="AA89" s="5" t="str">
        <f t="shared" si="12"/>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5596</v>
      </c>
      <c r="B90" t="s">
        <v>265</v>
      </c>
      <c r="C90" t="str">
        <f>_xlfn.XLOOKUP(B90,Units!$A$2:$A$100,Units!$C$2:$C$100,"")</f>
        <v>Construction for the outer walls/façade of the building</v>
      </c>
      <c r="D90" t="str">
        <f t="shared" si="10"/>
        <v>[Fiber cement siding,0.025,SIP Panel,0.15,Gypsum Board,0.013]</v>
      </c>
      <c r="E90">
        <f t="shared" si="13"/>
        <v>0.76970067196090419</v>
      </c>
      <c r="F90" t="str">
        <f t="shared" si="11"/>
        <v>MA_MFH_post_2003_SIP_Facade</v>
      </c>
      <c r="G90" s="29" t="s">
        <v>5611</v>
      </c>
      <c r="H90">
        <v>2.5000000000000001E-2</v>
      </c>
      <c r="I90" s="29" t="s">
        <v>5609</v>
      </c>
      <c r="J90">
        <v>0.15</v>
      </c>
      <c r="K90" s="29" t="s">
        <v>14</v>
      </c>
      <c r="L90">
        <v>1.2999999999999999E-2</v>
      </c>
      <c r="U90" t="s">
        <v>459</v>
      </c>
      <c r="V90">
        <f t="shared" si="14"/>
        <v>0.188</v>
      </c>
      <c r="AA90" s="5" t="str">
        <f t="shared" si="12"/>
        <v>[Fiber cement siding,0.025,SIP Panel,0.15,Gypsum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1.299206349206349</v>
      </c>
    </row>
    <row r="91" spans="1:86" x14ac:dyDescent="0.2">
      <c r="A91" t="s">
        <v>5597</v>
      </c>
      <c r="B91" t="s">
        <v>265</v>
      </c>
      <c r="C91" t="str">
        <f>_xlfn.XLOOKUP(B91,Units!$A$2:$A$100,Units!$C$2:$C$100,"")</f>
        <v>Construction for the outer walls/façade of the building</v>
      </c>
      <c r="D91" t="str">
        <f t="shared" si="10"/>
        <v>[Fiber cement siding,0.025,Plywood,0.015,Wood stud,0.15,Spray foam,0.15,Gypsum Board,0.013]</v>
      </c>
      <c r="E91">
        <f t="shared" si="13"/>
        <v>0.14001187235174914</v>
      </c>
      <c r="F91" t="str">
        <f t="shared" si="11"/>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V91">
        <f t="shared" si="14"/>
        <v>0.35299999999999998</v>
      </c>
      <c r="AA91" s="5" t="str">
        <f t="shared" si="12"/>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5598</v>
      </c>
      <c r="B92" t="s">
        <v>265</v>
      </c>
      <c r="C92" t="str">
        <f>_xlfn.XLOOKUP(B92,Units!$A$2:$A$100,Units!$C$2:$C$100,"")</f>
        <v>Construction for the outer walls/façade of the building</v>
      </c>
      <c r="D92">
        <f t="shared" si="10"/>
        <v>0</v>
      </c>
      <c r="E92" t="str">
        <f t="shared" si="13"/>
        <v>Not enough information entered</v>
      </c>
      <c r="F92" t="str">
        <f t="shared" si="11"/>
        <v>MA_MFH_post_2003_FullInsulationWallsCavityExterior_Facade</v>
      </c>
      <c r="G92" s="110" t="s">
        <v>5611</v>
      </c>
      <c r="H92" s="11">
        <v>2.5000000000000001E-2</v>
      </c>
      <c r="I92" s="29" t="s">
        <v>55</v>
      </c>
      <c r="J92" s="5">
        <v>0.1</v>
      </c>
      <c r="K92" s="11" t="s">
        <v>102</v>
      </c>
      <c r="L92" s="11">
        <v>1.4999999999999999E-2</v>
      </c>
      <c r="M92" s="110" t="s">
        <v>5608</v>
      </c>
      <c r="N92" s="11">
        <v>0.15</v>
      </c>
      <c r="O92" s="110" t="s">
        <v>5607</v>
      </c>
      <c r="P92" s="111">
        <v>0.05</v>
      </c>
      <c r="Q92" s="11" t="s">
        <v>14</v>
      </c>
      <c r="R92" s="111">
        <v>1.2999999999999999E-2</v>
      </c>
      <c r="S92" s="111"/>
      <c r="T92" s="111"/>
      <c r="U92" t="s">
        <v>459</v>
      </c>
      <c r="V92">
        <f t="shared" si="14"/>
        <v>0.35300000000000004</v>
      </c>
    </row>
    <row r="93" spans="1:86" x14ac:dyDescent="0.2">
      <c r="G93" s="29"/>
      <c r="H93"/>
      <c r="I93"/>
      <c r="J93"/>
      <c r="K93"/>
      <c r="L93"/>
      <c r="M93"/>
      <c r="N93"/>
      <c r="O93"/>
      <c r="P93"/>
      <c r="Q93"/>
      <c r="R93"/>
      <c r="S93"/>
      <c r="T93"/>
      <c r="V93">
        <f t="shared" si="14"/>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4"/>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4"/>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4"/>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4"/>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4"/>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4"/>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4"/>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4"/>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4"/>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4"/>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4"/>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4"/>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4"/>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4"/>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4"/>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4"/>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4"/>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4"/>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4"/>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4"/>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4"/>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4"/>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4"/>
        <v>0</v>
      </c>
    </row>
    <row r="117" spans="7:86" x14ac:dyDescent="0.2">
      <c r="G117" s="29"/>
      <c r="H117"/>
      <c r="I117"/>
      <c r="J117"/>
      <c r="K117" s="29"/>
      <c r="L117"/>
      <c r="M117"/>
      <c r="O117"/>
      <c r="P117"/>
      <c r="Q117"/>
      <c r="R117" s="30"/>
      <c r="S117"/>
      <c r="T117"/>
      <c r="V117">
        <f t="shared" si="14"/>
        <v>0</v>
      </c>
    </row>
    <row r="118" spans="7:86" x14ac:dyDescent="0.2">
      <c r="G118" s="29"/>
      <c r="H118"/>
      <c r="I118"/>
      <c r="J118"/>
      <c r="K118" s="29"/>
      <c r="L118"/>
      <c r="M118"/>
      <c r="V118">
        <f t="shared" si="14"/>
        <v>0</v>
      </c>
    </row>
    <row r="119" spans="7:86" x14ac:dyDescent="0.2">
      <c r="G119" s="29"/>
      <c r="H119"/>
      <c r="I119" s="29"/>
      <c r="J119"/>
      <c r="K119" s="29"/>
      <c r="L119"/>
      <c r="M119" s="29"/>
      <c r="O119" s="29"/>
      <c r="P119"/>
      <c r="Q119"/>
      <c r="R119" s="30"/>
      <c r="S119"/>
      <c r="T119"/>
      <c r="V119">
        <f t="shared" si="14"/>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4"/>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4"/>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4"/>
        <v>0</v>
      </c>
    </row>
    <row r="123" spans="7:86" x14ac:dyDescent="0.2">
      <c r="G123" s="29"/>
      <c r="H123"/>
      <c r="I123"/>
      <c r="J123"/>
      <c r="K123" s="29"/>
      <c r="L123"/>
      <c r="M123" s="29"/>
      <c r="O123"/>
      <c r="V123">
        <f t="shared" si="14"/>
        <v>0</v>
      </c>
    </row>
    <row r="124" spans="7:86" x14ac:dyDescent="0.2">
      <c r="G124" s="29"/>
      <c r="H124"/>
      <c r="I124"/>
      <c r="J124"/>
      <c r="K124" s="29"/>
      <c r="L124"/>
      <c r="M124" s="29"/>
      <c r="O124"/>
      <c r="V124">
        <f t="shared" si="14"/>
        <v>0</v>
      </c>
    </row>
    <row r="125" spans="7:86" x14ac:dyDescent="0.2">
      <c r="G125" s="29"/>
      <c r="H125"/>
      <c r="I125"/>
      <c r="J125"/>
      <c r="K125"/>
      <c r="L125"/>
      <c r="M125"/>
      <c r="N125"/>
      <c r="O125"/>
      <c r="P125"/>
      <c r="Q125"/>
      <c r="R125"/>
      <c r="S125"/>
      <c r="T125"/>
      <c r="V125">
        <f t="shared" si="14"/>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4"/>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4"/>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4"/>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4"/>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4"/>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4"/>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5">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5"/>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5"/>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5"/>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5"/>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5"/>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5"/>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5"/>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5"/>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5"/>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5"/>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5"/>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5"/>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5"/>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5"/>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5"/>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5"/>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5"/>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5"/>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5"/>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5"/>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5"/>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5"/>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5"/>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5"/>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5"/>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5"/>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41">
      <formula>LEN(TRIM(A6))=0</formula>
    </cfRule>
  </conditionalFormatting>
  <conditionalFormatting sqref="A94:B114">
    <cfRule type="containsBlanks" dxfId="43" priority="4">
      <formula>LEN(TRIM(A94))=0</formula>
    </cfRule>
  </conditionalFormatting>
  <conditionalFormatting sqref="A119:B119 B120:B124">
    <cfRule type="containsBlanks" dxfId="42" priority="11">
      <formula>LEN(TRIM(A119))=0</formula>
    </cfRule>
  </conditionalFormatting>
  <conditionalFormatting sqref="A126:B144">
    <cfRule type="containsBlanks" dxfId="41" priority="6">
      <formula>LEN(TRIM(A126))=0</formula>
    </cfRule>
  </conditionalFormatting>
  <conditionalFormatting sqref="A146:B158">
    <cfRule type="containsBlanks" dxfId="40" priority="5">
      <formula>LEN(TRIM(A146))=0</formula>
    </cfRule>
  </conditionalFormatting>
  <conditionalFormatting sqref="B3:B158 Q9 Q18 Q21:Q22 Q30:Q31 Q33:Q34 S36 Q38:Q60 G39:G44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M39:M53 K39:K45 I39:I44">
    <cfRule type="containsBlanks" dxfId="39" priority="37">
      <formula>LEN(TRIM(B3))=0</formula>
    </cfRule>
  </conditionalFormatting>
  <conditionalFormatting sqref="B115:B118">
    <cfRule type="containsBlanks" dxfId="38" priority="16">
      <formula>LEN(TRIM(B115))=0</formula>
    </cfRule>
  </conditionalFormatting>
  <conditionalFormatting sqref="I68:I69">
    <cfRule type="containsBlanks" dxfId="37" priority="31">
      <formula>LEN(TRIM(I68))=0</formula>
    </cfRule>
  </conditionalFormatting>
  <conditionalFormatting sqref="I71">
    <cfRule type="containsBlanks" dxfId="36" priority="26">
      <formula>LEN(TRIM(I71))=0</formula>
    </cfRule>
  </conditionalFormatting>
  <conditionalFormatting sqref="I73:I74">
    <cfRule type="containsBlanks" dxfId="35" priority="24">
      <formula>LEN(TRIM(I73))=0</formula>
    </cfRule>
  </conditionalFormatting>
  <conditionalFormatting sqref="I76">
    <cfRule type="containsBlanks" dxfId="34" priority="23">
      <formula>LEN(TRIM(I76))=0</formula>
    </cfRule>
  </conditionalFormatting>
  <conditionalFormatting sqref="I83:I84">
    <cfRule type="containsBlanks" dxfId="33" priority="22">
      <formula>LEN(TRIM(I83))=0</formula>
    </cfRule>
  </conditionalFormatting>
  <conditionalFormatting sqref="I86">
    <cfRule type="containsBlanks" dxfId="32" priority="21">
      <formula>LEN(TRIM(I86))=0</formula>
    </cfRule>
  </conditionalFormatting>
  <conditionalFormatting sqref="I88:I89">
    <cfRule type="containsBlanks" dxfId="31" priority="19">
      <formula>LEN(TRIM(I88))=0</formula>
    </cfRule>
  </conditionalFormatting>
  <conditionalFormatting sqref="I91">
    <cfRule type="containsBlanks" dxfId="30" priority="18">
      <formula>LEN(TRIM(I91))=0</formula>
    </cfRule>
  </conditionalFormatting>
  <conditionalFormatting sqref="I114:I115">
    <cfRule type="containsBlanks" dxfId="29" priority="14">
      <formula>LEN(TRIM(I114))=0</formula>
    </cfRule>
  </conditionalFormatting>
  <conditionalFormatting sqref="I117:I118">
    <cfRule type="containsBlanks" dxfId="28" priority="12">
      <formula>LEN(TRIM(I117))=0</formula>
    </cfRule>
  </conditionalFormatting>
  <conditionalFormatting sqref="I120:I121">
    <cfRule type="containsBlanks" dxfId="27" priority="9">
      <formula>LEN(TRIM(I120))=0</formula>
    </cfRule>
  </conditionalFormatting>
  <conditionalFormatting sqref="I123:I124">
    <cfRule type="containsBlanks" dxfId="26" priority="7">
      <formula>LEN(TRIM(I123))=0</formula>
    </cfRule>
  </conditionalFormatting>
  <conditionalFormatting sqref="V3:V158">
    <cfRule type="colorScale" priority="3">
      <colorScale>
        <cfvo type="min"/>
        <cfvo type="max"/>
        <color rgb="FFFCFCFF"/>
        <color rgb="FF63BE7B"/>
      </colorScale>
    </cfRule>
  </conditionalFormatting>
  <conditionalFormatting sqref="E3:E92">
    <cfRule type="colorScale" priority="1">
      <colorScale>
        <cfvo type="min"/>
        <cfvo type="percentile" val="50"/>
        <cfvo type="max"/>
        <color rgb="FF63BE7B"/>
        <color rgb="FFFFEB84"/>
        <color rgb="FFF8696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I47:I52 Q24:Q25 Q21:Q22 K24:K29 I71 I76 K56 O91 O74 Q9 M68 I73:I74 O69 I68:I69 M73 K10:K11 O71 O76 I86 I91 O89 M83 I88:I89 O84 I83:I84 M88 O86 O59:O60 M56 M59:M60 Q3:Q5 K19:K20 O28:O29 O31:O32 O22:O23 O25:O26 O37:O54 O56 M39:M53 I39:I44 K33:K45</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20"/>
  <sheetViews>
    <sheetView zoomScale="130" zoomScaleNormal="130" workbookViewId="0">
      <selection activeCell="A15" sqref="A15"/>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tr">
        <f>_xlfn.CONCAT(A3,"_",D3)</f>
        <v>MA_SFH_LeakyEnvelope_Main</v>
      </c>
      <c r="C3">
        <v>0.5</v>
      </c>
      <c r="D3" t="s">
        <v>5642</v>
      </c>
      <c r="E3" t="s">
        <v>738</v>
      </c>
    </row>
    <row r="4" spans="1:5" x14ac:dyDescent="0.2">
      <c r="A4" t="s">
        <v>5528</v>
      </c>
      <c r="B4" t="str">
        <f t="shared" ref="B4:B8" si="0">_xlfn.CONCAT(A4,"_",D4)</f>
        <v>MA_SFH_SomewhatLeakyEnvelope_Main</v>
      </c>
      <c r="C4">
        <v>0.2</v>
      </c>
      <c r="D4" t="s">
        <v>5642</v>
      </c>
      <c r="E4" t="s">
        <v>738</v>
      </c>
    </row>
    <row r="5" spans="1:5" x14ac:dyDescent="0.2">
      <c r="A5" t="s">
        <v>5529</v>
      </c>
      <c r="B5" t="str">
        <f t="shared" si="0"/>
        <v>MA_SFH_TightEnvelope_Main</v>
      </c>
      <c r="C5">
        <v>0.1</v>
      </c>
      <c r="D5" t="s">
        <v>5642</v>
      </c>
      <c r="E5" t="s">
        <v>738</v>
      </c>
    </row>
    <row r="6" spans="1:5" x14ac:dyDescent="0.2">
      <c r="A6" t="s">
        <v>5530</v>
      </c>
      <c r="B6" t="str">
        <f t="shared" si="0"/>
        <v>MA_MFH_LeakyEnvelope_Main</v>
      </c>
      <c r="C6">
        <v>0.4</v>
      </c>
      <c r="D6" t="s">
        <v>5642</v>
      </c>
      <c r="E6" t="s">
        <v>738</v>
      </c>
    </row>
    <row r="7" spans="1:5" x14ac:dyDescent="0.2">
      <c r="A7" t="s">
        <v>5531</v>
      </c>
      <c r="B7" t="str">
        <f t="shared" si="0"/>
        <v>MA_MFH_SomewhatLeakyEnvelope_Main</v>
      </c>
      <c r="C7">
        <v>0.2</v>
      </c>
      <c r="D7" t="s">
        <v>5642</v>
      </c>
      <c r="E7" t="s">
        <v>738</v>
      </c>
    </row>
    <row r="8" spans="1:5" x14ac:dyDescent="0.2">
      <c r="A8" t="s">
        <v>5532</v>
      </c>
      <c r="B8" t="str">
        <f t="shared" si="0"/>
        <v>MA_MFH_TightEnvelope_Main</v>
      </c>
      <c r="C8">
        <v>0.1</v>
      </c>
      <c r="D8" t="s">
        <v>5642</v>
      </c>
      <c r="E8" t="s">
        <v>738</v>
      </c>
    </row>
    <row r="9" spans="1:5" x14ac:dyDescent="0.2">
      <c r="A9" t="s">
        <v>5694</v>
      </c>
      <c r="B9" t="str">
        <f>_xlfn.CONCAT(A9,"_",D9)</f>
        <v>MA_SFH_UnventilatedAttic_LeakyEnvelope_Attic</v>
      </c>
      <c r="C9">
        <v>0.5</v>
      </c>
      <c r="D9" t="s">
        <v>5643</v>
      </c>
      <c r="E9" t="s">
        <v>738</v>
      </c>
    </row>
    <row r="10" spans="1:5" x14ac:dyDescent="0.2">
      <c r="A10" t="s">
        <v>5695</v>
      </c>
      <c r="B10" t="str">
        <f t="shared" ref="B10:B20" si="1">_xlfn.CONCAT(A10,"_",D10)</f>
        <v>MA_SFH_UnventilatedAttic_SomewhatLeakyEnvelope_Attic</v>
      </c>
      <c r="C10">
        <v>0.2</v>
      </c>
      <c r="D10" t="s">
        <v>5643</v>
      </c>
      <c r="E10" t="s">
        <v>738</v>
      </c>
    </row>
    <row r="11" spans="1:5" x14ac:dyDescent="0.2">
      <c r="A11" t="s">
        <v>5696</v>
      </c>
      <c r="B11" t="str">
        <f t="shared" si="1"/>
        <v>MA_SFH_UnventilatedAttic_TightEnvelope_Attic</v>
      </c>
      <c r="C11">
        <v>0.1</v>
      </c>
      <c r="D11" t="s">
        <v>5643</v>
      </c>
      <c r="E11" t="s">
        <v>738</v>
      </c>
    </row>
    <row r="12" spans="1:5" x14ac:dyDescent="0.2">
      <c r="A12" t="s">
        <v>5697</v>
      </c>
      <c r="B12" t="str">
        <f t="shared" si="1"/>
        <v>MA_SFH_VentilatedAttic_LeakyEnvelope_Attic</v>
      </c>
      <c r="C12">
        <v>0.8</v>
      </c>
      <c r="D12" t="s">
        <v>5643</v>
      </c>
      <c r="E12" t="s">
        <v>738</v>
      </c>
    </row>
    <row r="13" spans="1:5" x14ac:dyDescent="0.2">
      <c r="A13" t="s">
        <v>5698</v>
      </c>
      <c r="B13" t="str">
        <f t="shared" si="1"/>
        <v>MA_SFH_VentilatedAttic_SomewhatLeakyEnvelope_Attic</v>
      </c>
      <c r="C13">
        <v>0.5</v>
      </c>
      <c r="D13" t="s">
        <v>5643</v>
      </c>
      <c r="E13" t="s">
        <v>738</v>
      </c>
    </row>
    <row r="14" spans="1:5" x14ac:dyDescent="0.2">
      <c r="A14" t="s">
        <v>5699</v>
      </c>
      <c r="B14" t="str">
        <f t="shared" si="1"/>
        <v>MA_SFH_VentilatedAttic_TightEnvelope_Attic</v>
      </c>
      <c r="C14">
        <v>0.1</v>
      </c>
      <c r="D14" t="s">
        <v>5643</v>
      </c>
      <c r="E14" t="s">
        <v>738</v>
      </c>
    </row>
    <row r="15" spans="1:5" x14ac:dyDescent="0.2">
      <c r="A15" t="s">
        <v>5700</v>
      </c>
      <c r="B15" t="str">
        <f t="shared" si="1"/>
        <v>MA_MFH_UnventilatedAttic_LeakyEnvelope_Attic</v>
      </c>
      <c r="C15">
        <v>0.5</v>
      </c>
      <c r="D15" t="s">
        <v>5643</v>
      </c>
      <c r="E15" t="s">
        <v>738</v>
      </c>
    </row>
    <row r="16" spans="1:5" x14ac:dyDescent="0.2">
      <c r="A16" t="s">
        <v>5701</v>
      </c>
      <c r="B16" t="str">
        <f t="shared" si="1"/>
        <v>MA_MFH_UnventilatedAttic_SomewhatLeakyEnvelope_Attic</v>
      </c>
      <c r="C16">
        <v>0.2</v>
      </c>
      <c r="D16" t="s">
        <v>5643</v>
      </c>
      <c r="E16" t="s">
        <v>738</v>
      </c>
    </row>
    <row r="17" spans="1:5" x14ac:dyDescent="0.2">
      <c r="A17" t="s">
        <v>5702</v>
      </c>
      <c r="B17" t="str">
        <f t="shared" si="1"/>
        <v>MA_MFH_UnventilatedAttic_TightEnvelope_Attic</v>
      </c>
      <c r="C17">
        <v>0.1</v>
      </c>
      <c r="D17" t="s">
        <v>5643</v>
      </c>
      <c r="E17" t="s">
        <v>738</v>
      </c>
    </row>
    <row r="18" spans="1:5" x14ac:dyDescent="0.2">
      <c r="A18" t="s">
        <v>5703</v>
      </c>
      <c r="B18" t="str">
        <f t="shared" si="1"/>
        <v>MA_MFH_VentilatedAttic_LeakyEnvelope_Attic</v>
      </c>
      <c r="C18">
        <v>0.8</v>
      </c>
      <c r="D18" t="s">
        <v>5643</v>
      </c>
      <c r="E18" t="s">
        <v>738</v>
      </c>
    </row>
    <row r="19" spans="1:5" x14ac:dyDescent="0.2">
      <c r="A19" t="s">
        <v>5704</v>
      </c>
      <c r="B19" t="str">
        <f t="shared" si="1"/>
        <v>MA_MFH_VentilatedAttic_SomewhatLeakyEnvelope_Attic</v>
      </c>
      <c r="C19">
        <v>0.5</v>
      </c>
      <c r="D19" t="s">
        <v>5643</v>
      </c>
      <c r="E19" t="s">
        <v>738</v>
      </c>
    </row>
    <row r="20" spans="1:5" x14ac:dyDescent="0.2">
      <c r="A20" t="s">
        <v>5705</v>
      </c>
      <c r="B20" t="str">
        <f t="shared" si="1"/>
        <v>MA_MFH_VentilatedAttic_TightEnvelope_Attic</v>
      </c>
      <c r="C20">
        <v>0.1</v>
      </c>
      <c r="D20" t="s">
        <v>5643</v>
      </c>
      <c r="E20" t="s">
        <v>738</v>
      </c>
    </row>
  </sheetData>
  <autoFilter ref="A2:E20" xr:uid="{6B76E927-04B2-9E45-8692-38438ADA8CC5}"/>
  <conditionalFormatting sqref="E3:E20">
    <cfRule type="containsBlanks" dxfId="25"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5636</v>
      </c>
      <c r="E2" s="5" t="s">
        <v>5631</v>
      </c>
      <c r="F2" s="5" t="s">
        <v>5632</v>
      </c>
      <c r="G2" s="5" t="s">
        <v>5633</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5634</v>
      </c>
      <c r="C7" s="95">
        <v>1</v>
      </c>
      <c r="D7" s="5">
        <f>C7*(250+83*0.016)</f>
        <v>251.328</v>
      </c>
      <c r="E7" s="5">
        <f t="shared" si="0"/>
        <v>0.71808000000000005</v>
      </c>
      <c r="F7" s="5">
        <v>0.4</v>
      </c>
      <c r="G7" s="5">
        <v>0.3</v>
      </c>
    </row>
    <row r="8" spans="1:7" x14ac:dyDescent="0.2">
      <c r="A8" s="94" t="s">
        <v>707</v>
      </c>
      <c r="B8" s="94" t="s">
        <v>5635</v>
      </c>
      <c r="C8" s="30">
        <v>1</v>
      </c>
      <c r="F8" s="5">
        <v>0.93</v>
      </c>
      <c r="G8" s="5">
        <v>0.02</v>
      </c>
    </row>
    <row r="9" spans="1:7" x14ac:dyDescent="0.2">
      <c r="B9" s="94"/>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0.09</v>
      </c>
      <c r="D4">
        <f t="shared" ref="D4:AA4" ca="1" si="0">RANDBETWEEN(0,100)/100</f>
        <v>0.26</v>
      </c>
      <c r="E4">
        <f t="shared" ca="1" si="0"/>
        <v>0.02</v>
      </c>
      <c r="F4">
        <f t="shared" ca="1" si="0"/>
        <v>0.25</v>
      </c>
      <c r="G4">
        <f t="shared" ca="1" si="0"/>
        <v>0.63</v>
      </c>
      <c r="H4">
        <f t="shared" ca="1" si="0"/>
        <v>0.53</v>
      </c>
      <c r="I4">
        <f t="shared" ca="1" si="0"/>
        <v>0.91</v>
      </c>
      <c r="J4">
        <f t="shared" ca="1" si="0"/>
        <v>0.22</v>
      </c>
      <c r="K4">
        <f t="shared" ca="1" si="0"/>
        <v>0.28999999999999998</v>
      </c>
      <c r="L4">
        <f t="shared" ca="1" si="0"/>
        <v>0.63</v>
      </c>
      <c r="M4">
        <f t="shared" ca="1" si="0"/>
        <v>1</v>
      </c>
      <c r="N4">
        <f t="shared" ca="1" si="0"/>
        <v>0.47</v>
      </c>
      <c r="O4">
        <f t="shared" ca="1" si="0"/>
        <v>0.56000000000000005</v>
      </c>
      <c r="P4">
        <f t="shared" ca="1" si="0"/>
        <v>0.55000000000000004</v>
      </c>
      <c r="Q4">
        <f t="shared" ca="1" si="0"/>
        <v>0.14000000000000001</v>
      </c>
      <c r="R4">
        <f t="shared" ca="1" si="0"/>
        <v>0.23</v>
      </c>
      <c r="S4">
        <f ca="1">RANDBETWEEN(0,100)/100</f>
        <v>0.28999999999999998</v>
      </c>
      <c r="T4">
        <f t="shared" ca="1" si="0"/>
        <v>0.25</v>
      </c>
      <c r="U4">
        <f t="shared" ca="1" si="0"/>
        <v>0.16</v>
      </c>
      <c r="V4">
        <f t="shared" ca="1" si="0"/>
        <v>0.52</v>
      </c>
      <c r="W4">
        <f t="shared" ca="1" si="0"/>
        <v>0.26</v>
      </c>
      <c r="X4">
        <f t="shared" ca="1" si="0"/>
        <v>0.99</v>
      </c>
      <c r="Y4">
        <f t="shared" ca="1" si="0"/>
        <v>0.75</v>
      </c>
      <c r="Z4">
        <f t="shared" ca="1" si="0"/>
        <v>0.95</v>
      </c>
      <c r="AA4">
        <f t="shared" ca="1" si="0"/>
        <v>0.89</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F14" sqref="F14"/>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2025-04-26T14:30:22Z</dcterms:modified>
</cp:coreProperties>
</file>