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B4C9D8EA-5801-DB45-B53A-E2F8956544CD}" xr6:coauthVersionLast="47" xr6:coauthVersionMax="47" xr10:uidLastSave="{00000000-0000-0000-0000-000000000000}"/>
  <bookViews>
    <workbookView xWindow="8160" yWindow="500" windowWidth="20640" windowHeight="17340" tabRatio="926" firstSheet="18" activeTab="25"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3" i="9" l="1"/>
  <c r="AB4" i="9"/>
  <c r="AB5" i="9"/>
  <c r="AB6" i="9"/>
  <c r="AB7" i="9"/>
  <c r="AB8" i="9"/>
  <c r="AB9" i="9"/>
  <c r="AB10" i="9"/>
  <c r="AB11" i="9"/>
  <c r="AB12" i="9"/>
  <c r="AB13" i="9"/>
  <c r="AB14" i="9"/>
  <c r="AB15" i="9"/>
  <c r="AB16" i="9"/>
  <c r="AB17" i="9"/>
  <c r="AB18" i="9"/>
  <c r="AB19" i="9"/>
  <c r="AB20" i="9"/>
  <c r="AB21" i="9"/>
  <c r="AB22" i="9"/>
  <c r="AB23" i="9"/>
  <c r="AB24" i="9"/>
  <c r="AB25" i="9"/>
  <c r="AB26" i="9"/>
  <c r="AB27" i="9"/>
  <c r="AB28" i="9"/>
  <c r="AB29" i="9"/>
  <c r="AB30" i="9"/>
  <c r="AB31" i="9"/>
  <c r="AB32" i="9"/>
  <c r="AB33" i="9"/>
  <c r="AB34" i="9"/>
  <c r="AB35" i="9"/>
  <c r="AB36" i="9"/>
  <c r="AB37" i="9"/>
  <c r="AB38" i="9"/>
  <c r="AB39" i="9"/>
  <c r="AB40" i="9"/>
  <c r="AB41" i="9"/>
  <c r="AB42" i="9"/>
  <c r="AB43" i="9"/>
  <c r="AB44" i="9"/>
  <c r="AB45" i="9"/>
  <c r="AB46" i="9"/>
  <c r="AB47" i="9"/>
  <c r="AB48" i="9"/>
  <c r="AB49" i="9"/>
  <c r="E49" i="9" s="1"/>
  <c r="AB50" i="9"/>
  <c r="E50" i="9" s="1"/>
  <c r="AB51" i="9"/>
  <c r="AB52" i="9"/>
  <c r="E52" i="9" s="1"/>
  <c r="AB53" i="9"/>
  <c r="AB54" i="9"/>
  <c r="AB55" i="9"/>
  <c r="AB56" i="9"/>
  <c r="AB57" i="9"/>
  <c r="AB58" i="9"/>
  <c r="AB59" i="9"/>
  <c r="AB60" i="9"/>
  <c r="AB61" i="9"/>
  <c r="AB62" i="9"/>
  <c r="AB63" i="9"/>
  <c r="AB64" i="9"/>
  <c r="AB65" i="9"/>
  <c r="AB66" i="9"/>
  <c r="AB67" i="9"/>
  <c r="AB68" i="9"/>
  <c r="AB69" i="9"/>
  <c r="AB70" i="9"/>
  <c r="AB71" i="9"/>
  <c r="AB72" i="9"/>
  <c r="AB73" i="9"/>
  <c r="AB74" i="9"/>
  <c r="AB75" i="9"/>
  <c r="AB76" i="9"/>
  <c r="AB77" i="9"/>
  <c r="AB78" i="9"/>
  <c r="AB79" i="9"/>
  <c r="AB80" i="9"/>
  <c r="AB81" i="9"/>
  <c r="AB82" i="9"/>
  <c r="AB83" i="9"/>
  <c r="AB84" i="9"/>
  <c r="AB85" i="9"/>
  <c r="AB86" i="9"/>
  <c r="AB87" i="9"/>
  <c r="AB88" i="9"/>
  <c r="AB89" i="9"/>
  <c r="AB90" i="9"/>
  <c r="AB91" i="9"/>
  <c r="E51" i="9"/>
  <c r="AA3" i="9"/>
  <c r="AA4" i="9"/>
  <c r="AA5" i="9"/>
  <c r="AA6" i="9"/>
  <c r="AA7" i="9"/>
  <c r="AA8" i="9"/>
  <c r="AA9" i="9"/>
  <c r="AA10" i="9"/>
  <c r="AA11" i="9"/>
  <c r="AA12" i="9"/>
  <c r="AA13" i="9"/>
  <c r="AA14" i="9"/>
  <c r="AA15" i="9"/>
  <c r="AA16" i="9"/>
  <c r="AA17" i="9"/>
  <c r="AA18" i="9"/>
  <c r="AA19" i="9"/>
  <c r="AA20" i="9"/>
  <c r="B20" i="59"/>
  <c r="B19" i="59"/>
  <c r="B18" i="59"/>
  <c r="B17" i="59"/>
  <c r="B16" i="59"/>
  <c r="B15" i="59"/>
  <c r="B14" i="59"/>
  <c r="B13" i="59"/>
  <c r="B12" i="59"/>
  <c r="B11" i="59"/>
  <c r="B10" i="59"/>
  <c r="B9" i="59"/>
  <c r="D50" i="9"/>
  <c r="F50" i="9"/>
  <c r="D51" i="9"/>
  <c r="F51" i="9"/>
  <c r="D52" i="9"/>
  <c r="F52" i="9"/>
  <c r="B4" i="59"/>
  <c r="B5" i="59"/>
  <c r="B6" i="59"/>
  <c r="B7" i="59"/>
  <c r="B8" i="59"/>
  <c r="B3" i="5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5" i="50"/>
  <c r="E6" i="50"/>
  <c r="E7" i="50"/>
  <c r="E4" i="50"/>
  <c r="E3" i="50"/>
  <c r="D7" i="50"/>
  <c r="D6" i="50"/>
  <c r="D5" i="50"/>
  <c r="D4" i="50"/>
  <c r="B7" i="26"/>
  <c r="B8" i="26"/>
  <c r="B6" i="26"/>
  <c r="E92" i="9"/>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53" i="9"/>
  <c r="E54" i="9"/>
  <c r="E55" i="9"/>
  <c r="E56" i="9"/>
  <c r="E57" i="9"/>
  <c r="E58" i="9"/>
  <c r="E59" i="9"/>
  <c r="E60" i="9"/>
  <c r="E61" i="9"/>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<sst xmlns="http://schemas.openxmlformats.org/spreadsheetml/2006/main" count="9244" uniqueCount="5731">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</sst>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82">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90"/>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8"/>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1"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6"/>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2" t="s">
        <v>392</v>
      </c>
      <c r="B8"/>
      <c r="C8" s="130" t="s">
        <v>679</v>
      </c>
      <c r="D8" s="128"/>
      <c r="E8" s="128"/>
      <c r="F8" s="128"/>
      <c r="G8" s="128"/>
      <c r="H8" s="128"/>
      <c r="I8" s="128"/>
      <c r="J8" s="129"/>
      <c r="O8" s="119"/>
      <c r="P8" s="120"/>
      <c r="Q8" s="120"/>
      <c r="R8" s="120"/>
      <c r="S8" s="120"/>
      <c r="T8" s="120"/>
      <c r="U8" s="120"/>
      <c r="V8" s="121"/>
    </row>
    <row r="9" spans="1:23" x14ac:dyDescent="0.2">
      <c r="A9" s="93" t="s">
        <v>404</v>
      </c>
      <c r="B9" s="94"/>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0"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topLeftCell="I1" zoomScaleNormal="100" workbookViewId="0">
      <selection activeCell="M15" sqref="M15"/>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79" priority="1">
      <formula>LEN(TRIM(A3))=0</formula>
    </cfRule>
  </conditionalFormatting>
  <conditionalFormatting sqref="C3:C139">
    <cfRule type="containsBlanks" dxfId="78" priority="3">
      <formula>LEN(TRIM(C3))=0</formula>
    </cfRule>
  </conditionalFormatting>
  <conditionalFormatting sqref="E9:E139">
    <cfRule type="containsBlanks" dxfId="77"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7"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76" priority="2">
      <formula>LEN(TRIM(A3))=0</formula>
    </cfRule>
  </conditionalFormatting>
  <conditionalFormatting sqref="C3:C49 E3:E49">
    <cfRule type="containsBlanks" dxfId="75"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4" sqref="B14"/>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366</v>
      </c>
      <c r="B1" s="99" t="s">
        <v>687</v>
      </c>
      <c r="C1" s="102"/>
      <c r="D1" s="102"/>
      <c r="E1" s="99" t="s">
        <v>686</v>
      </c>
    </row>
    <row r="2" spans="1:6" ht="17" x14ac:dyDescent="0.2">
      <c r="A2" s="50" t="s">
        <v>0</v>
      </c>
      <c r="B2" s="51" t="s">
        <v>286</v>
      </c>
      <c r="C2" s="51" t="s">
        <v>717</v>
      </c>
      <c r="D2" s="51" t="s">
        <v>560</v>
      </c>
      <c r="E2" s="97" t="s">
        <v>474</v>
      </c>
      <c r="F2" s="97" t="s">
        <v>703</v>
      </c>
    </row>
    <row r="3" spans="1:6" x14ac:dyDescent="0.2">
      <c r="A3" t="s">
        <v>707</v>
      </c>
      <c r="B3" s="103">
        <v>1.6E-2</v>
      </c>
      <c r="C3">
        <v>1.2</v>
      </c>
      <c r="D3" t="s">
        <v>701</v>
      </c>
      <c r="E3" t="s">
        <v>760</v>
      </c>
      <c r="F3" s="5" t="s">
        <v>772</v>
      </c>
    </row>
    <row r="4" spans="1:6" x14ac:dyDescent="0.2">
      <c r="A4" t="s">
        <v>745</v>
      </c>
      <c r="B4" s="103">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74" priority="4">
      <formula>LEN(TRIM(B5))=0</formula>
    </cfRule>
  </conditionalFormatting>
  <conditionalFormatting sqref="C3:E4">
    <cfRule type="containsBlanks" dxfId="73" priority="1">
      <formula>LEN(TRIM(C3))=0</formula>
    </cfRule>
  </conditionalFormatting>
  <conditionalFormatting sqref="E5:E55">
    <cfRule type="containsBlanks" dxfId="72"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D12" sqref="D12"/>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9" t="s">
        <v>688</v>
      </c>
      <c r="C1" s="102"/>
      <c r="D1" s="102"/>
      <c r="E1" s="99" t="s">
        <v>689</v>
      </c>
    </row>
    <row r="2" spans="1:6" x14ac:dyDescent="0.2">
      <c r="A2" s="50" t="s">
        <v>0</v>
      </c>
      <c r="B2" s="52" t="s">
        <v>476</v>
      </c>
      <c r="C2" s="52" t="s">
        <v>718</v>
      </c>
      <c r="D2" s="54" t="s">
        <v>477</v>
      </c>
      <c r="E2" s="80" t="s">
        <v>562</v>
      </c>
      <c r="F2" s="5" t="s">
        <v>703</v>
      </c>
    </row>
    <row r="3" spans="1:6" x14ac:dyDescent="0.2">
      <c r="A3" t="s">
        <v>809</v>
      </c>
      <c r="B3" s="103">
        <v>6.5</v>
      </c>
      <c r="C3" t="s">
        <v>739</v>
      </c>
      <c r="D3" t="s">
        <v>762</v>
      </c>
      <c r="E3" s="30" t="s">
        <v>308</v>
      </c>
      <c r="F3" s="5" t="s">
        <v>5612</v>
      </c>
    </row>
    <row r="4" spans="1:6" x14ac:dyDescent="0.2">
      <c r="A4" t="s">
        <v>708</v>
      </c>
      <c r="B4" s="103">
        <v>2.5</v>
      </c>
      <c r="C4" t="s">
        <v>739</v>
      </c>
      <c r="D4" t="s">
        <v>762</v>
      </c>
      <c r="E4" s="30" t="s">
        <v>308</v>
      </c>
      <c r="F4" s="5" t="s">
        <v>5613</v>
      </c>
    </row>
    <row r="5" spans="1:6" x14ac:dyDescent="0.2">
      <c r="A5" t="s">
        <v>810</v>
      </c>
      <c r="B5" s="103">
        <v>4.9000000000000004</v>
      </c>
      <c r="C5" t="s">
        <v>739</v>
      </c>
      <c r="D5" t="s">
        <v>5619</v>
      </c>
      <c r="E5" s="30" t="s">
        <v>308</v>
      </c>
      <c r="F5" s="5" t="s">
        <v>5614</v>
      </c>
    </row>
    <row r="6" spans="1:6" x14ac:dyDescent="0.2">
      <c r="A6" t="s">
        <v>709</v>
      </c>
      <c r="B6" s="103">
        <v>2.2000000000000002</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1" priority="4">
      <formula>LEN(TRIM(B7))=0</formula>
    </cfRule>
  </conditionalFormatting>
  <conditionalFormatting sqref="C3:E6">
    <cfRule type="containsBlanks" dxfId="70" priority="1">
      <formula>LEN(TRIM(C3))=0</formula>
    </cfRule>
  </conditionalFormatting>
  <conditionalFormatting sqref="D7:D55">
    <cfRule type="containsBlanks" dxfId="69"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100" t="s">
        <v>690</v>
      </c>
      <c r="C1" s="104"/>
      <c r="D1" s="100" t="s">
        <v>691</v>
      </c>
    </row>
    <row r="2" spans="1:5" x14ac:dyDescent="0.2">
      <c r="A2" s="50" t="s">
        <v>0</v>
      </c>
      <c r="B2" s="52" t="s">
        <v>475</v>
      </c>
      <c r="C2" s="52" t="s">
        <v>561</v>
      </c>
      <c r="D2" s="54" t="s">
        <v>622</v>
      </c>
      <c r="E2" s="54" t="s">
        <v>704</v>
      </c>
    </row>
    <row r="3" spans="1:5" x14ac:dyDescent="0.2">
      <c r="A3" t="s">
        <v>5481</v>
      </c>
      <c r="B3">
        <v>3.8</v>
      </c>
      <c r="C3" t="s">
        <v>308</v>
      </c>
      <c r="D3" t="s">
        <v>761</v>
      </c>
      <c r="E3" s="5" t="s">
        <v>5616</v>
      </c>
    </row>
    <row r="4" spans="1:5" x14ac:dyDescent="0.2">
      <c r="A4" t="s">
        <v>5482</v>
      </c>
      <c r="B4">
        <v>2.6</v>
      </c>
      <c r="C4" t="s">
        <v>308</v>
      </c>
      <c r="D4" t="s">
        <v>761</v>
      </c>
      <c r="E4" s="5" t="s">
        <v>5616</v>
      </c>
    </row>
    <row r="5" spans="1:5" x14ac:dyDescent="0.2">
      <c r="A5" t="s">
        <v>5483</v>
      </c>
      <c r="B5">
        <v>3.1</v>
      </c>
      <c r="C5" t="s">
        <v>308</v>
      </c>
      <c r="D5" t="s">
        <v>5618</v>
      </c>
      <c r="E5" s="5" t="s">
        <v>5616</v>
      </c>
    </row>
    <row r="6" spans="1:5" x14ac:dyDescent="0.2">
      <c r="A6" t="s">
        <v>5484</v>
      </c>
      <c r="B6">
        <v>2.2000000000000002</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68" priority="1">
      <formula>LEN(TRIM(D3))=0</formula>
    </cfRule>
  </conditionalFormatting>
  <conditionalFormatting sqref="D7:D57 B3:C55">
    <cfRule type="containsBlanks" dxfId="67" priority="3">
      <formula>LEN(TRIM(B3))=0</formula>
    </cfRule>
  </conditionalFormatting>
  <conditionalFormatting sqref="D7:D57">
    <cfRule type="containsBlanks" dxfId="66"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65" priority="5">
      <formula>LEN(TRIM(B3))=0</formula>
    </cfRule>
  </conditionalFormatting>
  <conditionalFormatting sqref="B3:C55">
    <cfRule type="containsBlanks" dxfId="64" priority="6">
      <formula>LEN(TRIM(B3))=0</formula>
    </cfRule>
  </conditionalFormatting>
  <conditionalFormatting sqref="D3:D55">
    <cfRule type="containsBlanks" dxfId="63" priority="3">
      <formula>LEN(TRIM(D3))=0</formula>
    </cfRule>
  </conditionalFormatting>
  <conditionalFormatting sqref="D3:E55">
    <cfRule type="containsBlanks" dxfId="62" priority="4">
      <formula>LEN(TRIM(D3))=0</formula>
    </cfRule>
  </conditionalFormatting>
  <conditionalFormatting sqref="F3:G55">
    <cfRule type="containsBlanks" dxfId="61" priority="1">
      <formula>LEN(TRIM(F3))=0</formula>
    </cfRule>
    <cfRule type="containsBlanks" dxfId="60"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59" priority="1">
      <formula>LEN(TRIM(B3))=0</formula>
    </cfRule>
  </conditionalFormatting>
  <conditionalFormatting sqref="B307:D1048576">
    <cfRule type="containsBlanks" dxfId="58"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57" priority="1">
      <formula>LEN(TRIM(B3))=0</formula>
    </cfRule>
    <cfRule type="containsBlanks" dxfId="56"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D15" sqref="D15"/>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7"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5">
        <f>E3*F3</f>
        <v>0.67</v>
      </c>
    </row>
    <row r="4" spans="1:7" x14ac:dyDescent="0.2">
      <c r="A4" t="s">
        <v>5486</v>
      </c>
      <c r="B4" t="s">
        <v>371</v>
      </c>
      <c r="C4" t="s">
        <v>447</v>
      </c>
      <c r="D4" t="s">
        <v>710</v>
      </c>
      <c r="E4" s="30">
        <v>1</v>
      </c>
      <c r="F4" s="30">
        <v>0.75</v>
      </c>
      <c r="G4" s="85">
        <f t="shared" ref="G4:G67" si="0">E4*F4</f>
        <v>0.75</v>
      </c>
    </row>
    <row r="5" spans="1:7" x14ac:dyDescent="0.2">
      <c r="A5" t="s">
        <v>5487</v>
      </c>
      <c r="B5" t="s">
        <v>371</v>
      </c>
      <c r="C5" t="s">
        <v>447</v>
      </c>
      <c r="D5" t="s">
        <v>716</v>
      </c>
      <c r="E5" s="30">
        <v>1</v>
      </c>
      <c r="F5" s="30">
        <v>0.71</v>
      </c>
      <c r="G5" s="85">
        <f t="shared" si="0"/>
        <v>0.71</v>
      </c>
    </row>
    <row r="6" spans="1:7" x14ac:dyDescent="0.2">
      <c r="A6" t="s">
        <v>5488</v>
      </c>
      <c r="B6" t="s">
        <v>371</v>
      </c>
      <c r="C6" t="s">
        <v>447</v>
      </c>
      <c r="D6" t="s">
        <v>716</v>
      </c>
      <c r="E6" s="30">
        <v>1</v>
      </c>
      <c r="F6" s="30">
        <v>0.78</v>
      </c>
      <c r="G6" s="85">
        <f t="shared" si="0"/>
        <v>0.78</v>
      </c>
    </row>
    <row r="7" spans="1:7" x14ac:dyDescent="0.2">
      <c r="A7" t="s">
        <v>5489</v>
      </c>
      <c r="B7" t="s">
        <v>371</v>
      </c>
      <c r="C7" t="s">
        <v>447</v>
      </c>
      <c r="D7" t="s">
        <v>710</v>
      </c>
      <c r="E7" s="30">
        <v>1</v>
      </c>
      <c r="F7" s="30">
        <v>0.86</v>
      </c>
      <c r="G7" s="85">
        <f t="shared" si="0"/>
        <v>0.86</v>
      </c>
    </row>
    <row r="8" spans="1:7" x14ac:dyDescent="0.2">
      <c r="A8" t="s">
        <v>5490</v>
      </c>
      <c r="B8" t="s">
        <v>371</v>
      </c>
      <c r="C8" t="s">
        <v>447</v>
      </c>
      <c r="D8" t="s">
        <v>716</v>
      </c>
      <c r="E8" s="30">
        <v>1</v>
      </c>
      <c r="F8" s="30">
        <v>0.79</v>
      </c>
      <c r="G8" s="85">
        <f t="shared" si="0"/>
        <v>0.79</v>
      </c>
    </row>
    <row r="9" spans="1:7" x14ac:dyDescent="0.2">
      <c r="A9" t="s">
        <v>5491</v>
      </c>
      <c r="B9" t="s">
        <v>371</v>
      </c>
      <c r="C9" t="s">
        <v>502</v>
      </c>
      <c r="D9" t="s">
        <v>789</v>
      </c>
      <c r="E9" s="30">
        <v>0.81</v>
      </c>
      <c r="F9" s="30">
        <v>0.67</v>
      </c>
      <c r="G9" s="85">
        <f t="shared" si="0"/>
        <v>0.54270000000000007</v>
      </c>
    </row>
    <row r="10" spans="1:7" x14ac:dyDescent="0.2">
      <c r="A10" t="s">
        <v>5492</v>
      </c>
      <c r="B10" t="s">
        <v>371</v>
      </c>
      <c r="C10" t="s">
        <v>502</v>
      </c>
      <c r="D10" t="s">
        <v>710</v>
      </c>
      <c r="E10" s="30">
        <v>0.85</v>
      </c>
      <c r="F10" s="30">
        <v>0.75</v>
      </c>
      <c r="G10" s="85">
        <f t="shared" si="0"/>
        <v>0.63749999999999996</v>
      </c>
    </row>
    <row r="11" spans="1:7" x14ac:dyDescent="0.2">
      <c r="A11" t="s">
        <v>5493</v>
      </c>
      <c r="B11" t="s">
        <v>371</v>
      </c>
      <c r="C11" t="s">
        <v>502</v>
      </c>
      <c r="D11" t="s">
        <v>716</v>
      </c>
      <c r="E11" s="30">
        <v>0.85</v>
      </c>
      <c r="F11" s="30">
        <v>0.71</v>
      </c>
      <c r="G11" s="85">
        <f t="shared" si="0"/>
        <v>0.60349999999999993</v>
      </c>
    </row>
    <row r="12" spans="1:7" x14ac:dyDescent="0.2">
      <c r="A12" t="s">
        <v>5494</v>
      </c>
      <c r="B12" t="s">
        <v>371</v>
      </c>
      <c r="C12" t="s">
        <v>502</v>
      </c>
      <c r="D12" t="s">
        <v>716</v>
      </c>
      <c r="E12" s="30">
        <v>0.85</v>
      </c>
      <c r="F12" s="30">
        <v>0.85</v>
      </c>
      <c r="G12" s="85">
        <f t="shared" si="0"/>
        <v>0.72249999999999992</v>
      </c>
    </row>
    <row r="13" spans="1:7" x14ac:dyDescent="0.2">
      <c r="A13" t="s">
        <v>5495</v>
      </c>
      <c r="B13" t="s">
        <v>371</v>
      </c>
      <c r="C13" t="s">
        <v>502</v>
      </c>
      <c r="D13" t="s">
        <v>710</v>
      </c>
      <c r="E13" s="30">
        <v>0.85</v>
      </c>
      <c r="F13" s="30">
        <v>0.86</v>
      </c>
      <c r="G13" s="85">
        <f t="shared" si="0"/>
        <v>0.73099999999999998</v>
      </c>
    </row>
    <row r="14" spans="1:7" x14ac:dyDescent="0.2">
      <c r="A14" t="s">
        <v>5496</v>
      </c>
      <c r="B14" t="s">
        <v>371</v>
      </c>
      <c r="C14" t="s">
        <v>502</v>
      </c>
      <c r="D14" t="s">
        <v>716</v>
      </c>
      <c r="E14" s="30">
        <v>0.85</v>
      </c>
      <c r="F14" s="30">
        <v>0.79</v>
      </c>
      <c r="G14" s="85">
        <f t="shared" si="0"/>
        <v>0.67149999999999999</v>
      </c>
    </row>
    <row r="15" spans="1:7" x14ac:dyDescent="0.2">
      <c r="A15" t="s">
        <v>5497</v>
      </c>
      <c r="B15" t="s">
        <v>371</v>
      </c>
      <c r="C15" t="s">
        <v>490</v>
      </c>
      <c r="D15" t="s">
        <v>789</v>
      </c>
      <c r="E15" s="30">
        <v>0.82</v>
      </c>
      <c r="F15" s="30">
        <v>0.67</v>
      </c>
      <c r="G15" s="85">
        <f t="shared" si="0"/>
        <v>0.5494</v>
      </c>
    </row>
    <row r="16" spans="1:7" x14ac:dyDescent="0.2">
      <c r="A16" t="s">
        <v>5498</v>
      </c>
      <c r="B16" t="s">
        <v>371</v>
      </c>
      <c r="C16" t="s">
        <v>490</v>
      </c>
      <c r="D16" t="s">
        <v>710</v>
      </c>
      <c r="E16" s="30">
        <v>0.82</v>
      </c>
      <c r="F16" s="30">
        <v>0.75</v>
      </c>
      <c r="G16" s="85">
        <f t="shared" si="0"/>
        <v>0.61499999999999999</v>
      </c>
    </row>
    <row r="17" spans="1:7" x14ac:dyDescent="0.2">
      <c r="A17" t="s">
        <v>5499</v>
      </c>
      <c r="B17" t="s">
        <v>371</v>
      </c>
      <c r="C17" t="s">
        <v>490</v>
      </c>
      <c r="D17" t="s">
        <v>716</v>
      </c>
      <c r="E17" s="30">
        <v>0.82</v>
      </c>
      <c r="F17" s="30">
        <v>0.71</v>
      </c>
      <c r="G17" s="85">
        <f t="shared" si="0"/>
        <v>0.58219999999999994</v>
      </c>
    </row>
    <row r="18" spans="1:7" x14ac:dyDescent="0.2">
      <c r="A18" t="s">
        <v>5500</v>
      </c>
      <c r="B18" t="s">
        <v>371</v>
      </c>
      <c r="C18" t="s">
        <v>490</v>
      </c>
      <c r="D18" t="s">
        <v>716</v>
      </c>
      <c r="E18" s="30">
        <v>0.82</v>
      </c>
      <c r="F18" s="30">
        <v>0.76</v>
      </c>
      <c r="G18" s="85">
        <f t="shared" si="0"/>
        <v>0.62319999999999998</v>
      </c>
    </row>
    <row r="19" spans="1:7" x14ac:dyDescent="0.2">
      <c r="A19" t="s">
        <v>5501</v>
      </c>
      <c r="B19" t="s">
        <v>371</v>
      </c>
      <c r="C19" t="s">
        <v>490</v>
      </c>
      <c r="D19" t="s">
        <v>710</v>
      </c>
      <c r="E19" s="30">
        <v>0.82</v>
      </c>
      <c r="F19" s="30">
        <v>0.86</v>
      </c>
      <c r="G19" s="85">
        <f t="shared" si="0"/>
        <v>0.70519999999999994</v>
      </c>
    </row>
    <row r="20" spans="1:7" x14ac:dyDescent="0.2">
      <c r="A20" t="s">
        <v>5502</v>
      </c>
      <c r="B20" t="s">
        <v>371</v>
      </c>
      <c r="C20" t="s">
        <v>490</v>
      </c>
      <c r="D20" t="s">
        <v>716</v>
      </c>
      <c r="E20" s="30">
        <v>0.82</v>
      </c>
      <c r="F20" s="30">
        <v>0.79</v>
      </c>
      <c r="G20" s="85">
        <f t="shared" si="0"/>
        <v>0.64780000000000004</v>
      </c>
    </row>
    <row r="21" spans="1:7" x14ac:dyDescent="0.2">
      <c r="A21" t="s">
        <v>5503</v>
      </c>
      <c r="B21" t="s">
        <v>371</v>
      </c>
      <c r="C21" t="s">
        <v>490</v>
      </c>
      <c r="D21" t="s">
        <v>789</v>
      </c>
      <c r="E21" s="30">
        <v>0.93</v>
      </c>
      <c r="F21" s="30">
        <v>0.67</v>
      </c>
      <c r="G21" s="85">
        <f t="shared" si="0"/>
        <v>0.6231000000000001</v>
      </c>
    </row>
    <row r="22" spans="1:7" x14ac:dyDescent="0.2">
      <c r="A22" t="s">
        <v>5504</v>
      </c>
      <c r="B22" t="s">
        <v>371</v>
      </c>
      <c r="C22" t="s">
        <v>490</v>
      </c>
      <c r="D22" t="s">
        <v>710</v>
      </c>
      <c r="E22" s="30">
        <v>0.93</v>
      </c>
      <c r="F22" s="30">
        <v>0.75</v>
      </c>
      <c r="G22" s="85">
        <f t="shared" si="0"/>
        <v>0.69750000000000001</v>
      </c>
    </row>
    <row r="23" spans="1:7" x14ac:dyDescent="0.2">
      <c r="A23" t="s">
        <v>5505</v>
      </c>
      <c r="B23" t="s">
        <v>371</v>
      </c>
      <c r="C23" t="s">
        <v>490</v>
      </c>
      <c r="D23" t="s">
        <v>716</v>
      </c>
      <c r="E23" s="30">
        <v>0.93</v>
      </c>
      <c r="F23" s="30">
        <v>0.71</v>
      </c>
      <c r="G23" s="85">
        <f t="shared" si="0"/>
        <v>0.6603</v>
      </c>
    </row>
    <row r="24" spans="1:7" x14ac:dyDescent="0.2">
      <c r="A24" t="s">
        <v>5506</v>
      </c>
      <c r="B24" t="s">
        <v>371</v>
      </c>
      <c r="C24" t="s">
        <v>490</v>
      </c>
      <c r="D24" t="s">
        <v>716</v>
      </c>
      <c r="E24" s="30">
        <v>0.93</v>
      </c>
      <c r="F24" s="30">
        <v>0.76</v>
      </c>
      <c r="G24" s="85">
        <f t="shared" si="0"/>
        <v>0.70680000000000009</v>
      </c>
    </row>
    <row r="25" spans="1:7" x14ac:dyDescent="0.2">
      <c r="A25" t="s">
        <v>5507</v>
      </c>
      <c r="B25" t="s">
        <v>371</v>
      </c>
      <c r="C25" t="s">
        <v>490</v>
      </c>
      <c r="D25" t="s">
        <v>710</v>
      </c>
      <c r="E25" s="30">
        <v>0.93</v>
      </c>
      <c r="F25" s="30">
        <v>0.86</v>
      </c>
      <c r="G25" s="85">
        <f t="shared" si="0"/>
        <v>0.79980000000000007</v>
      </c>
    </row>
    <row r="26" spans="1:7" x14ac:dyDescent="0.2">
      <c r="A26" t="s">
        <v>5508</v>
      </c>
      <c r="B26" t="s">
        <v>371</v>
      </c>
      <c r="C26" t="s">
        <v>490</v>
      </c>
      <c r="D26" t="s">
        <v>716</v>
      </c>
      <c r="E26" s="30">
        <v>0.93</v>
      </c>
      <c r="F26" s="30">
        <v>0.79</v>
      </c>
      <c r="G26" s="85">
        <f t="shared" si="0"/>
        <v>0.73470000000000002</v>
      </c>
    </row>
    <row r="27" spans="1:7" x14ac:dyDescent="0.2">
      <c r="A27" t="s">
        <v>5537</v>
      </c>
      <c r="B27" t="s">
        <v>371</v>
      </c>
      <c r="C27" t="s">
        <v>447</v>
      </c>
      <c r="D27" t="s">
        <v>710</v>
      </c>
      <c r="E27" s="30">
        <v>3.1</v>
      </c>
      <c r="F27" s="30">
        <v>0.75</v>
      </c>
      <c r="G27" s="85">
        <f t="shared" si="0"/>
        <v>2.3250000000000002</v>
      </c>
    </row>
    <row r="28" spans="1:7" x14ac:dyDescent="0.2">
      <c r="A28" t="s">
        <v>5538</v>
      </c>
      <c r="B28" t="s">
        <v>371</v>
      </c>
      <c r="C28" t="s">
        <v>447</v>
      </c>
      <c r="D28" t="s">
        <v>716</v>
      </c>
      <c r="E28" s="30">
        <v>3.1</v>
      </c>
      <c r="F28" s="30">
        <v>0.71</v>
      </c>
      <c r="G28" s="85">
        <f t="shared" si="0"/>
        <v>2.2010000000000001</v>
      </c>
    </row>
    <row r="29" spans="1:7" x14ac:dyDescent="0.2">
      <c r="A29" t="s">
        <v>5539</v>
      </c>
      <c r="B29" t="s">
        <v>371</v>
      </c>
      <c r="C29" t="s">
        <v>447</v>
      </c>
      <c r="D29" t="s">
        <v>716</v>
      </c>
      <c r="E29" s="30">
        <v>3.1</v>
      </c>
      <c r="F29" s="30">
        <v>0.76</v>
      </c>
      <c r="G29" s="85">
        <f t="shared" si="0"/>
        <v>2.3560000000000003</v>
      </c>
    </row>
    <row r="30" spans="1:7" x14ac:dyDescent="0.2">
      <c r="A30" t="s">
        <v>5540</v>
      </c>
      <c r="B30" t="s">
        <v>371</v>
      </c>
      <c r="C30" t="s">
        <v>447</v>
      </c>
      <c r="D30" t="s">
        <v>710</v>
      </c>
      <c r="E30" s="30">
        <v>3.1</v>
      </c>
      <c r="F30" s="30">
        <v>0.86</v>
      </c>
      <c r="G30" s="85">
        <f t="shared" si="0"/>
        <v>2.6659999999999999</v>
      </c>
    </row>
    <row r="31" spans="1:7" x14ac:dyDescent="0.2">
      <c r="A31" t="s">
        <v>5541</v>
      </c>
      <c r="B31" t="s">
        <v>371</v>
      </c>
      <c r="C31" t="s">
        <v>447</v>
      </c>
      <c r="D31" t="s">
        <v>716</v>
      </c>
      <c r="E31" s="30">
        <v>3.1</v>
      </c>
      <c r="F31" s="30">
        <v>0.79</v>
      </c>
      <c r="G31" s="85">
        <f t="shared" si="0"/>
        <v>2.4490000000000003</v>
      </c>
    </row>
    <row r="32" spans="1:7" x14ac:dyDescent="0.2">
      <c r="A32" t="s">
        <v>5542</v>
      </c>
      <c r="B32" t="s">
        <v>371</v>
      </c>
      <c r="C32" t="s">
        <v>447</v>
      </c>
      <c r="D32" t="s">
        <v>710</v>
      </c>
      <c r="E32" s="30">
        <v>3.6</v>
      </c>
      <c r="F32" s="30">
        <v>0.75</v>
      </c>
      <c r="G32" s="85">
        <f t="shared" si="0"/>
        <v>2.7</v>
      </c>
    </row>
    <row r="33" spans="1:7" x14ac:dyDescent="0.2">
      <c r="A33" t="s">
        <v>5543</v>
      </c>
      <c r="B33" t="s">
        <v>371</v>
      </c>
      <c r="C33" t="s">
        <v>447</v>
      </c>
      <c r="D33" t="s">
        <v>716</v>
      </c>
      <c r="E33" s="30">
        <v>3.6</v>
      </c>
      <c r="F33" s="30">
        <v>0.71</v>
      </c>
      <c r="G33" s="85">
        <f t="shared" si="0"/>
        <v>2.556</v>
      </c>
    </row>
    <row r="34" spans="1:7" x14ac:dyDescent="0.2">
      <c r="A34" t="s">
        <v>5544</v>
      </c>
      <c r="B34" t="s">
        <v>371</v>
      </c>
      <c r="C34" t="s">
        <v>447</v>
      </c>
      <c r="D34" t="s">
        <v>716</v>
      </c>
      <c r="E34" s="30">
        <v>3.6</v>
      </c>
      <c r="F34" s="30">
        <v>0.76</v>
      </c>
      <c r="G34" s="85">
        <f t="shared" si="0"/>
        <v>2.7360000000000002</v>
      </c>
    </row>
    <row r="35" spans="1:7" x14ac:dyDescent="0.2">
      <c r="A35" t="s">
        <v>5545</v>
      </c>
      <c r="B35" t="s">
        <v>371</v>
      </c>
      <c r="C35" t="s">
        <v>447</v>
      </c>
      <c r="D35" t="s">
        <v>710</v>
      </c>
      <c r="E35" s="30">
        <v>3.6</v>
      </c>
      <c r="F35" s="30">
        <v>0.86</v>
      </c>
      <c r="G35" s="85">
        <f>E35*F35</f>
        <v>3.0960000000000001</v>
      </c>
    </row>
    <row r="36" spans="1:7" x14ac:dyDescent="0.2">
      <c r="A36" t="s">
        <v>5546</v>
      </c>
      <c r="B36" t="s">
        <v>371</v>
      </c>
      <c r="C36" t="s">
        <v>447</v>
      </c>
      <c r="D36" t="s">
        <v>716</v>
      </c>
      <c r="E36" s="30">
        <v>3.6</v>
      </c>
      <c r="F36" s="30">
        <v>0.79</v>
      </c>
      <c r="G36" s="85">
        <f t="shared" si="0"/>
        <v>2.8440000000000003</v>
      </c>
    </row>
    <row r="37" spans="1:7" x14ac:dyDescent="0.2">
      <c r="A37" t="s">
        <v>5547</v>
      </c>
      <c r="B37" t="s">
        <v>371</v>
      </c>
      <c r="C37" t="s">
        <v>447</v>
      </c>
      <c r="D37" t="s">
        <v>789</v>
      </c>
      <c r="E37" s="30">
        <v>3.2</v>
      </c>
      <c r="F37" s="30">
        <v>0.67</v>
      </c>
      <c r="G37" s="85">
        <f t="shared" si="0"/>
        <v>2.1440000000000001</v>
      </c>
    </row>
    <row r="38" spans="1:7" x14ac:dyDescent="0.2">
      <c r="A38" t="s">
        <v>5548</v>
      </c>
      <c r="B38" t="s">
        <v>371</v>
      </c>
      <c r="C38" t="s">
        <v>447</v>
      </c>
      <c r="D38" t="s">
        <v>710</v>
      </c>
      <c r="E38" s="30">
        <v>3.2</v>
      </c>
      <c r="F38" s="30">
        <v>0.75</v>
      </c>
      <c r="G38" s="85">
        <f t="shared" si="0"/>
        <v>2.4000000000000004</v>
      </c>
    </row>
    <row r="39" spans="1:7" x14ac:dyDescent="0.2">
      <c r="A39" t="s">
        <v>5509</v>
      </c>
      <c r="B39" t="s">
        <v>483</v>
      </c>
      <c r="C39" t="s">
        <v>447</v>
      </c>
      <c r="D39" t="s">
        <v>716</v>
      </c>
      <c r="E39" s="30">
        <v>3.2</v>
      </c>
      <c r="F39" s="30">
        <v>0.71</v>
      </c>
      <c r="G39" s="85">
        <f t="shared" si="0"/>
        <v>2.2719999999999998</v>
      </c>
    </row>
    <row r="40" spans="1:7" x14ac:dyDescent="0.2">
      <c r="A40" t="s">
        <v>5510</v>
      </c>
      <c r="B40" t="s">
        <v>483</v>
      </c>
      <c r="C40" t="s">
        <v>447</v>
      </c>
      <c r="D40" t="s">
        <v>716</v>
      </c>
      <c r="E40" s="30">
        <v>3.2</v>
      </c>
      <c r="F40" s="30">
        <v>0.76</v>
      </c>
      <c r="G40" s="85">
        <f t="shared" si="0"/>
        <v>2.4320000000000004</v>
      </c>
    </row>
    <row r="41" spans="1:7" x14ac:dyDescent="0.2">
      <c r="A41" t="s">
        <v>5511</v>
      </c>
      <c r="B41" t="s">
        <v>483</v>
      </c>
      <c r="C41" t="s">
        <v>447</v>
      </c>
      <c r="D41" t="s">
        <v>710</v>
      </c>
      <c r="E41" s="30">
        <v>3.2</v>
      </c>
      <c r="F41" s="30">
        <v>0.86</v>
      </c>
      <c r="G41" s="85">
        <f t="shared" si="0"/>
        <v>2.7520000000000002</v>
      </c>
    </row>
    <row r="42" spans="1:7" x14ac:dyDescent="0.2">
      <c r="A42" t="s">
        <v>5512</v>
      </c>
      <c r="B42" t="s">
        <v>483</v>
      </c>
      <c r="C42" t="s">
        <v>447</v>
      </c>
      <c r="D42" t="s">
        <v>716</v>
      </c>
      <c r="E42" s="30">
        <v>3.2</v>
      </c>
      <c r="F42" s="30">
        <v>0.79</v>
      </c>
      <c r="G42" s="85">
        <f t="shared" si="0"/>
        <v>2.5280000000000005</v>
      </c>
    </row>
    <row r="43" spans="1:7" x14ac:dyDescent="0.2">
      <c r="A43" t="s">
        <v>5513</v>
      </c>
      <c r="B43" t="s">
        <v>483</v>
      </c>
      <c r="C43" t="s">
        <v>447</v>
      </c>
      <c r="D43" t="s">
        <v>716</v>
      </c>
      <c r="E43" s="30">
        <v>3.3</v>
      </c>
      <c r="F43" s="30">
        <v>0.71</v>
      </c>
      <c r="G43" s="85">
        <f t="shared" si="0"/>
        <v>2.343</v>
      </c>
    </row>
    <row r="44" spans="1:7" x14ac:dyDescent="0.2">
      <c r="A44" t="s">
        <v>5514</v>
      </c>
      <c r="B44" t="s">
        <v>483</v>
      </c>
      <c r="C44" t="s">
        <v>447</v>
      </c>
      <c r="D44" t="s">
        <v>716</v>
      </c>
      <c r="E44" s="30">
        <v>3.3</v>
      </c>
      <c r="F44" s="30">
        <v>0.76</v>
      </c>
      <c r="G44" s="85">
        <f t="shared" si="0"/>
        <v>2.508</v>
      </c>
    </row>
    <row r="45" spans="1:7" x14ac:dyDescent="0.2">
      <c r="A45" t="s">
        <v>5515</v>
      </c>
      <c r="B45" t="s">
        <v>483</v>
      </c>
      <c r="C45" t="s">
        <v>447</v>
      </c>
      <c r="D45" t="s">
        <v>716</v>
      </c>
      <c r="E45" s="30">
        <v>3.3</v>
      </c>
      <c r="F45" s="30">
        <v>0.79</v>
      </c>
      <c r="G45" s="85">
        <f t="shared" si="0"/>
        <v>2.6069999999999998</v>
      </c>
    </row>
    <row r="46" spans="1:7" x14ac:dyDescent="0.2">
      <c r="A46" t="s">
        <v>5516</v>
      </c>
      <c r="B46" t="s">
        <v>483</v>
      </c>
      <c r="C46" t="s">
        <v>447</v>
      </c>
      <c r="D46" t="s">
        <v>716</v>
      </c>
      <c r="E46" s="30">
        <v>3.3</v>
      </c>
      <c r="F46" s="30">
        <v>0.79</v>
      </c>
      <c r="G46" s="85">
        <f t="shared" si="0"/>
        <v>2.6069999999999998</v>
      </c>
    </row>
    <row r="47" spans="1:7" x14ac:dyDescent="0.2">
      <c r="A47" t="s">
        <v>5517</v>
      </c>
      <c r="B47" t="s">
        <v>483</v>
      </c>
      <c r="C47" t="s">
        <v>447</v>
      </c>
      <c r="D47" t="s">
        <v>716</v>
      </c>
      <c r="E47" s="30">
        <v>3.3</v>
      </c>
      <c r="F47" s="30">
        <v>0.79</v>
      </c>
      <c r="G47" s="85">
        <f t="shared" si="0"/>
        <v>2.6069999999999998</v>
      </c>
    </row>
    <row r="48" spans="1:7" x14ac:dyDescent="0.2">
      <c r="A48" t="s">
        <v>5518</v>
      </c>
      <c r="B48" t="s">
        <v>483</v>
      </c>
      <c r="C48" t="s">
        <v>447</v>
      </c>
      <c r="D48" t="s">
        <v>716</v>
      </c>
      <c r="E48" s="30">
        <v>3.3</v>
      </c>
      <c r="F48" s="30">
        <v>0.79</v>
      </c>
      <c r="G48" s="85">
        <f t="shared" si="0"/>
        <v>2.6069999999999998</v>
      </c>
    </row>
    <row r="49" spans="1:7" x14ac:dyDescent="0.2">
      <c r="A49" t="s">
        <v>5519</v>
      </c>
      <c r="B49" t="s">
        <v>483</v>
      </c>
      <c r="C49" t="s">
        <v>447</v>
      </c>
      <c r="D49" t="s">
        <v>716</v>
      </c>
      <c r="E49" s="30">
        <v>3.3</v>
      </c>
      <c r="F49" s="30">
        <v>0.79</v>
      </c>
      <c r="G49" s="85">
        <f t="shared" si="0"/>
        <v>2.6069999999999998</v>
      </c>
    </row>
    <row r="50" spans="1:7" x14ac:dyDescent="0.2">
      <c r="A50" t="s">
        <v>5520</v>
      </c>
      <c r="B50" t="s">
        <v>483</v>
      </c>
      <c r="C50" t="s">
        <v>447</v>
      </c>
      <c r="D50" t="s">
        <v>716</v>
      </c>
      <c r="E50" s="30">
        <v>3.3</v>
      </c>
      <c r="F50" s="30">
        <v>0.79</v>
      </c>
      <c r="G50" s="85">
        <f t="shared" si="0"/>
        <v>2.6069999999999998</v>
      </c>
    </row>
    <row r="51" spans="1:7" x14ac:dyDescent="0.2">
      <c r="A51" t="s">
        <v>5521</v>
      </c>
      <c r="B51" t="s">
        <v>483</v>
      </c>
      <c r="C51" t="s">
        <v>447</v>
      </c>
      <c r="D51" t="s">
        <v>716</v>
      </c>
      <c r="E51" s="30">
        <v>3.3</v>
      </c>
      <c r="F51" s="30">
        <v>0.79</v>
      </c>
      <c r="G51" s="85">
        <f t="shared" si="0"/>
        <v>2.6069999999999998</v>
      </c>
    </row>
    <row r="52" spans="1:7" x14ac:dyDescent="0.2">
      <c r="A52" t="s">
        <v>5522</v>
      </c>
      <c r="B52" t="s">
        <v>483</v>
      </c>
      <c r="C52" t="s">
        <v>447</v>
      </c>
      <c r="D52" t="s">
        <v>716</v>
      </c>
      <c r="E52" s="30">
        <v>3.3</v>
      </c>
      <c r="F52" s="30">
        <v>0.79</v>
      </c>
      <c r="G52" s="85">
        <f t="shared" si="0"/>
        <v>2.6069999999999998</v>
      </c>
    </row>
    <row r="53" spans="1:7" x14ac:dyDescent="0.2">
      <c r="A53" t="s">
        <v>5523</v>
      </c>
      <c r="B53" t="s">
        <v>483</v>
      </c>
      <c r="C53" t="s">
        <v>447</v>
      </c>
      <c r="D53" t="s">
        <v>716</v>
      </c>
      <c r="E53" s="30">
        <v>3.3</v>
      </c>
      <c r="F53" s="30">
        <v>0.79</v>
      </c>
      <c r="G53" s="85">
        <f t="shared" si="0"/>
        <v>2.6069999999999998</v>
      </c>
    </row>
    <row r="54" spans="1:7" x14ac:dyDescent="0.2">
      <c r="A54" t="s">
        <v>5524</v>
      </c>
      <c r="B54" t="s">
        <v>483</v>
      </c>
      <c r="C54" t="s">
        <v>447</v>
      </c>
      <c r="D54" t="s">
        <v>716</v>
      </c>
      <c r="E54" s="30">
        <v>3.3</v>
      </c>
      <c r="F54" s="30">
        <v>0.79</v>
      </c>
      <c r="G54" s="85">
        <f t="shared" si="0"/>
        <v>2.6069999999999998</v>
      </c>
    </row>
    <row r="55" spans="1:7" x14ac:dyDescent="0.2">
      <c r="A55" t="s">
        <v>5525</v>
      </c>
      <c r="B55" t="s">
        <v>483</v>
      </c>
      <c r="C55" t="s">
        <v>447</v>
      </c>
      <c r="D55" t="s">
        <v>716</v>
      </c>
      <c r="E55" s="30">
        <v>3.3</v>
      </c>
      <c r="F55" s="30">
        <v>0.79</v>
      </c>
      <c r="G55" s="85">
        <f t="shared" si="0"/>
        <v>2.6069999999999998</v>
      </c>
    </row>
    <row r="56" spans="1:7" x14ac:dyDescent="0.2">
      <c r="A56" t="s">
        <v>5526</v>
      </c>
      <c r="B56" t="s">
        <v>483</v>
      </c>
      <c r="C56" t="s">
        <v>447</v>
      </c>
      <c r="D56" t="s">
        <v>716</v>
      </c>
      <c r="E56" s="30">
        <v>3.3</v>
      </c>
      <c r="F56" s="30">
        <v>0.79</v>
      </c>
      <c r="G56" s="85">
        <f t="shared" si="0"/>
        <v>2.6069999999999998</v>
      </c>
    </row>
    <row r="57" spans="1:7" x14ac:dyDescent="0.2">
      <c r="A57" t="s">
        <v>5549</v>
      </c>
      <c r="B57" t="s">
        <v>483</v>
      </c>
      <c r="C57" t="s">
        <v>447</v>
      </c>
      <c r="D57" t="s">
        <v>716</v>
      </c>
      <c r="E57" s="30">
        <v>3.3</v>
      </c>
      <c r="F57" s="30">
        <v>0.79</v>
      </c>
      <c r="G57" s="85">
        <f t="shared" si="0"/>
        <v>2.6069999999999998</v>
      </c>
    </row>
    <row r="58" spans="1:7" x14ac:dyDescent="0.2">
      <c r="A58" t="s">
        <v>5550</v>
      </c>
      <c r="B58" t="s">
        <v>483</v>
      </c>
      <c r="C58" t="s">
        <v>447</v>
      </c>
      <c r="D58" t="s">
        <v>716</v>
      </c>
      <c r="E58" s="30">
        <v>3.3</v>
      </c>
      <c r="F58" s="30">
        <v>0.79</v>
      </c>
      <c r="G58" s="85">
        <f t="shared" si="0"/>
        <v>2.6069999999999998</v>
      </c>
    </row>
    <row r="59" spans="1:7" x14ac:dyDescent="0.2">
      <c r="A59" t="s">
        <v>5551</v>
      </c>
      <c r="B59" t="s">
        <v>483</v>
      </c>
      <c r="C59" t="s">
        <v>447</v>
      </c>
      <c r="D59" t="s">
        <v>716</v>
      </c>
      <c r="E59" s="30">
        <v>3.3</v>
      </c>
      <c r="F59" s="30">
        <v>0.79</v>
      </c>
      <c r="G59" s="85">
        <f t="shared" si="0"/>
        <v>2.6069999999999998</v>
      </c>
    </row>
    <row r="60" spans="1:7" x14ac:dyDescent="0.2">
      <c r="A60" t="s">
        <v>5552</v>
      </c>
      <c r="B60" t="s">
        <v>483</v>
      </c>
      <c r="C60" t="s">
        <v>447</v>
      </c>
      <c r="D60" t="s">
        <v>716</v>
      </c>
      <c r="E60" s="30">
        <v>3.3</v>
      </c>
      <c r="F60" s="30">
        <v>0.79</v>
      </c>
      <c r="G60" s="85">
        <f t="shared" si="0"/>
        <v>2.6069999999999998</v>
      </c>
    </row>
    <row r="61" spans="1:7" x14ac:dyDescent="0.2">
      <c r="A61" t="s">
        <v>5553</v>
      </c>
      <c r="B61" t="s">
        <v>483</v>
      </c>
      <c r="C61" t="s">
        <v>447</v>
      </c>
      <c r="D61" t="s">
        <v>716</v>
      </c>
      <c r="E61" s="30">
        <v>3.3</v>
      </c>
      <c r="F61" s="30">
        <v>0.79</v>
      </c>
      <c r="G61" s="85">
        <f t="shared" si="0"/>
        <v>2.6069999999999998</v>
      </c>
    </row>
    <row r="62" spans="1:7" x14ac:dyDescent="0.2">
      <c r="A62" t="s">
        <v>5554</v>
      </c>
      <c r="B62" t="s">
        <v>483</v>
      </c>
      <c r="C62" t="s">
        <v>447</v>
      </c>
      <c r="D62" t="s">
        <v>716</v>
      </c>
      <c r="E62" s="30">
        <v>3.3</v>
      </c>
      <c r="F62" s="30">
        <v>0.79</v>
      </c>
      <c r="G62" s="85">
        <f t="shared" si="0"/>
        <v>2.6069999999999998</v>
      </c>
    </row>
    <row r="63" spans="1:7" x14ac:dyDescent="0.2">
      <c r="A63" t="s">
        <v>5555</v>
      </c>
      <c r="B63" t="s">
        <v>483</v>
      </c>
      <c r="C63" t="s">
        <v>447</v>
      </c>
      <c r="D63" t="s">
        <v>716</v>
      </c>
      <c r="E63" s="30">
        <v>3.3</v>
      </c>
      <c r="F63" s="30">
        <v>0.79</v>
      </c>
      <c r="G63" s="85">
        <f t="shared" si="0"/>
        <v>2.6069999999999998</v>
      </c>
    </row>
    <row r="64" spans="1:7" x14ac:dyDescent="0.2">
      <c r="A64" t="s">
        <v>5556</v>
      </c>
      <c r="B64" t="s">
        <v>483</v>
      </c>
      <c r="C64" t="s">
        <v>447</v>
      </c>
      <c r="D64" t="s">
        <v>710</v>
      </c>
      <c r="E64" s="30">
        <v>3.3</v>
      </c>
      <c r="F64" s="30">
        <v>0.79</v>
      </c>
      <c r="G64" s="85">
        <f t="shared" si="0"/>
        <v>2.6069999999999998</v>
      </c>
    </row>
    <row r="65" spans="1:7" x14ac:dyDescent="0.2">
      <c r="A65" t="s">
        <v>5557</v>
      </c>
      <c r="B65" t="s">
        <v>483</v>
      </c>
      <c r="C65" t="s">
        <v>447</v>
      </c>
      <c r="D65" t="s">
        <v>716</v>
      </c>
      <c r="E65" s="30">
        <v>3.3</v>
      </c>
      <c r="F65" s="30">
        <v>0.79</v>
      </c>
      <c r="G65" s="85">
        <f t="shared" si="0"/>
        <v>2.6069999999999998</v>
      </c>
    </row>
    <row r="66" spans="1:7" x14ac:dyDescent="0.2">
      <c r="A66" t="s">
        <v>5558</v>
      </c>
      <c r="B66" t="s">
        <v>483</v>
      </c>
      <c r="C66" t="s">
        <v>447</v>
      </c>
      <c r="D66" t="s">
        <v>716</v>
      </c>
      <c r="E66" s="30">
        <v>3.3</v>
      </c>
      <c r="F66" s="30">
        <v>0.79</v>
      </c>
      <c r="G66" s="85">
        <f t="shared" si="0"/>
        <v>2.6069999999999998</v>
      </c>
    </row>
    <row r="67" spans="1:7" x14ac:dyDescent="0.2">
      <c r="A67" t="s">
        <v>5559</v>
      </c>
      <c r="B67" t="s">
        <v>483</v>
      </c>
      <c r="C67" t="s">
        <v>447</v>
      </c>
      <c r="D67" t="s">
        <v>710</v>
      </c>
      <c r="E67" s="30">
        <v>3.3</v>
      </c>
      <c r="F67" s="30">
        <v>0.79</v>
      </c>
      <c r="G67" s="85">
        <f t="shared" si="0"/>
        <v>2.6069999999999998</v>
      </c>
    </row>
    <row r="68" spans="1:7" x14ac:dyDescent="0.2">
      <c r="A68" t="s">
        <v>5560</v>
      </c>
      <c r="B68" t="s">
        <v>483</v>
      </c>
      <c r="C68" t="s">
        <v>447</v>
      </c>
      <c r="D68" t="s">
        <v>716</v>
      </c>
      <c r="E68" s="30">
        <v>3.3</v>
      </c>
      <c r="F68" s="30">
        <v>0.79</v>
      </c>
      <c r="G68" s="85">
        <f t="shared" ref="G68" si="1">E68*F68</f>
        <v>2.6069999999999998</v>
      </c>
    </row>
  </sheetData>
  <autoFilter ref="A2:G45" xr:uid="{B2829EB4-E785-48D5-99F6-5DDB0B791F88}"/>
  <conditionalFormatting sqref="A3:F45 B46:F68">
    <cfRule type="containsBlanks" dxfId="55" priority="3">
      <formula>LEN(TRIM(A3))=0</formula>
    </cfRule>
  </conditionalFormatting>
  <conditionalFormatting sqref="B5:D68">
    <cfRule type="containsBlanks" dxfId="54" priority="1">
      <formula>LEN(TRIM(B5))=0</formula>
    </cfRule>
    <cfRule type="containsBlanks" dxfId="53"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workbookViewId="0">
      <selection activeCell="A3" sqref="A3"/>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7.0000000000000001E-3</v>
      </c>
      <c r="D3" t="s">
        <v>527</v>
      </c>
      <c r="E3" t="s">
        <v>496</v>
      </c>
      <c r="F3" t="s">
        <v>743</v>
      </c>
      <c r="G3" t="s">
        <v>767</v>
      </c>
      <c r="H3" t="s">
        <v>5626</v>
      </c>
      <c r="I3" t="s">
        <v>5629</v>
      </c>
      <c r="J3" t="s">
        <v>5630</v>
      </c>
      <c r="K3" s="5" t="s">
        <v>5624</v>
      </c>
    </row>
    <row r="4" spans="1:11" x14ac:dyDescent="0.2">
      <c r="A4" t="s">
        <v>5528</v>
      </c>
      <c r="B4">
        <v>4.0000000000000002E-4</v>
      </c>
      <c r="C4">
        <v>7.0000000000000001E-3</v>
      </c>
      <c r="D4" t="s">
        <v>527</v>
      </c>
      <c r="E4" t="s">
        <v>496</v>
      </c>
      <c r="F4" t="s">
        <v>743</v>
      </c>
      <c r="G4" t="s">
        <v>767</v>
      </c>
      <c r="H4" t="s">
        <v>5626</v>
      </c>
      <c r="I4" t="s">
        <v>5629</v>
      </c>
      <c r="J4" t="s">
        <v>5630</v>
      </c>
      <c r="K4" s="5" t="s">
        <v>5624</v>
      </c>
    </row>
    <row r="5" spans="1:11" x14ac:dyDescent="0.2">
      <c r="A5" t="s">
        <v>5529</v>
      </c>
      <c r="B5">
        <v>4.0000000000000002E-4</v>
      </c>
      <c r="C5">
        <v>7.0000000000000001E-3</v>
      </c>
      <c r="D5" t="s">
        <v>527</v>
      </c>
      <c r="E5" t="s">
        <v>496</v>
      </c>
      <c r="F5" t="s">
        <v>498</v>
      </c>
      <c r="G5" t="s">
        <v>767</v>
      </c>
      <c r="H5" t="s">
        <v>5626</v>
      </c>
      <c r="I5" t="s">
        <v>636</v>
      </c>
      <c r="J5" t="s">
        <v>5630</v>
      </c>
      <c r="K5" s="5" t="s">
        <v>5624</v>
      </c>
    </row>
    <row r="6" spans="1:11" x14ac:dyDescent="0.2">
      <c r="A6" t="s">
        <v>5530</v>
      </c>
      <c r="B6">
        <f>0.3/1000</f>
        <v>2.9999999999999997E-4</v>
      </c>
      <c r="C6">
        <v>2.3999999999999998E-3</v>
      </c>
      <c r="D6" t="s">
        <v>527</v>
      </c>
      <c r="E6" t="s">
        <v>496</v>
      </c>
      <c r="F6" t="s">
        <v>743</v>
      </c>
      <c r="G6" t="s">
        <v>767</v>
      </c>
      <c r="H6" t="s">
        <v>5626</v>
      </c>
      <c r="I6" t="s">
        <v>5629</v>
      </c>
      <c r="J6" t="s">
        <v>5630</v>
      </c>
      <c r="K6" s="5" t="s">
        <v>5623</v>
      </c>
    </row>
    <row r="7" spans="1:11" x14ac:dyDescent="0.2">
      <c r="A7" t="s">
        <v>5531</v>
      </c>
      <c r="B7">
        <f t="shared" ref="B7:B8" si="0">0.3/1000</f>
        <v>2.9999999999999997E-4</v>
      </c>
      <c r="C7">
        <v>2.3999999999999998E-3</v>
      </c>
      <c r="D7" t="s">
        <v>527</v>
      </c>
      <c r="E7" t="s">
        <v>496</v>
      </c>
      <c r="F7" t="s">
        <v>743</v>
      </c>
      <c r="G7" t="s">
        <v>767</v>
      </c>
      <c r="H7" t="s">
        <v>5626</v>
      </c>
      <c r="I7" t="s">
        <v>5629</v>
      </c>
      <c r="J7" t="s">
        <v>5630</v>
      </c>
      <c r="K7" s="5" t="s">
        <v>5623</v>
      </c>
    </row>
    <row r="8" spans="1:11" x14ac:dyDescent="0.2">
      <c r="A8" t="s">
        <v>5532</v>
      </c>
      <c r="B8">
        <f t="shared" si="0"/>
        <v>2.9999999999999997E-4</v>
      </c>
      <c r="C8">
        <v>2.3999999999999998E-3</v>
      </c>
      <c r="D8" t="s">
        <v>527</v>
      </c>
      <c r="E8" t="s">
        <v>496</v>
      </c>
      <c r="F8" t="s">
        <v>498</v>
      </c>
      <c r="G8" t="s">
        <v>767</v>
      </c>
      <c r="H8" t="s">
        <v>5626</v>
      </c>
      <c r="I8" t="s">
        <v>636</v>
      </c>
      <c r="J8" t="s">
        <v>5630</v>
      </c>
      <c r="K8" s="5" t="s">
        <v>5623</v>
      </c>
    </row>
    <row r="9" spans="1:11" x14ac:dyDescent="0.2">
      <c r="D9" t="s">
        <v>527</v>
      </c>
    </row>
    <row r="10" spans="1:11" x14ac:dyDescent="0.2">
      <c r="D10" t="s">
        <v>527</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sheetData>
  <mergeCells count="1">
    <mergeCell ref="C1:J1"/>
  </mergeCells>
  <conditionalFormatting sqref="A3:F3 H3:I124 C4:F4 E7:J121 C3:C5 A4:B5 D5:D208 A6:C121">
    <cfRule type="containsBlanks" dxfId="52" priority="4">
      <formula>LEN(TRIM(A3))=0</formula>
    </cfRule>
  </conditionalFormatting>
  <conditionalFormatting sqref="E3:J124">
    <cfRule type="containsBlanks" dxfId="51" priority="1">
      <formula>LEN(TRIM(E3))=0</formula>
    </cfRule>
  </conditionalFormatting>
  <conditionalFormatting sqref="F3:J6 E3:F8 H4:J8 G7:J8">
    <cfRule type="containsBlanks" dxfId="5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7"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abSelected="1" workbookViewId="0">
      <selection activeCell="H5" sqref="H5"/>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3" customFormat="1" x14ac:dyDescent="0.2">
      <c r="A5" t="s">
        <v>716</v>
      </c>
      <c r="B5" t="s">
        <v>716</v>
      </c>
      <c r="C5" t="s">
        <v>10</v>
      </c>
      <c r="D5" t="s">
        <v>12</v>
      </c>
      <c r="E5">
        <v>0.8</v>
      </c>
      <c r="F5">
        <v>0.7</v>
      </c>
      <c r="G5">
        <v>0.7</v>
      </c>
      <c r="H5">
        <v>1E-4</v>
      </c>
      <c r="I5">
        <v>0.03</v>
      </c>
      <c r="J5">
        <v>1.2</v>
      </c>
      <c r="K5" t="s">
        <v>12</v>
      </c>
      <c r="L5" s="113" t="s">
        <v>12</v>
      </c>
      <c r="M5" s="113">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0.17</v>
      </c>
      <c r="J7">
        <v>500</v>
      </c>
      <c r="K7" t="s">
        <v>12</v>
      </c>
      <c r="M7">
        <v>2000</v>
      </c>
    </row>
    <row r="8" spans="1:13" x14ac:dyDescent="0.2">
      <c r="A8" t="s">
        <v>5712</v>
      </c>
      <c r="B8" t="s">
        <v>5712</v>
      </c>
      <c r="C8" t="s">
        <v>5730</v>
      </c>
      <c r="D8" t="s">
        <v>12</v>
      </c>
      <c r="E8">
        <v>0.9</v>
      </c>
      <c r="F8">
        <v>0.5</v>
      </c>
      <c r="G8">
        <v>0.6</v>
      </c>
      <c r="H8">
        <v>2E-3</v>
      </c>
      <c r="I8">
        <v>0.17</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0.14000000000000001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0.12</v>
      </c>
      <c r="J23">
        <v>500</v>
      </c>
      <c r="K23" t="s">
        <v>9</v>
      </c>
      <c r="M23">
        <v>1600</v>
      </c>
    </row>
    <row r="24" spans="1:13" x14ac:dyDescent="0.2">
      <c r="A24" t="s">
        <v>17</v>
      </c>
      <c r="B24" t="s">
        <v>17</v>
      </c>
      <c r="C24" t="s">
        <v>10</v>
      </c>
      <c r="D24" t="s">
        <v>12</v>
      </c>
      <c r="E24">
        <v>0.9</v>
      </c>
      <c r="F24">
        <v>0.7</v>
      </c>
      <c r="G24">
        <v>0.7</v>
      </c>
      <c r="H24">
        <v>0</v>
      </c>
      <c r="I24">
        <v>1</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zoomScale="95" zoomScaleNormal="95" workbookViewId="0">
      <pane ySplit="1" topLeftCell="A47" activePane="bottomLeft" state="frozen"/>
      <selection pane="bottomLeft" activeCell="B53" sqref="B53"/>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83" t="s">
        <v>516</v>
      </c>
      <c r="E1" s="83" t="s">
        <v>517</v>
      </c>
      <c r="F1" s="8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4"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38.461538480769235</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v>0</v>
      </c>
      <c r="W3">
        <v>0</v>
      </c>
      <c r="X3">
        <v>0</v>
      </c>
      <c r="Y3" s="30">
        <v>10</v>
      </c>
      <c r="AA3" s="5" t="str">
        <f t="shared" ref="AA3:AA49" si="0">_xlfn.CONCAT("[",_xlfn.TEXTJOIN(",",TRUE,G3,H3,I3,J3,K3,L3,M3,N3,O3,P3,Q3,R3),"]")</f>
        <v>[Asphalt Roll Roofing,0.005,Oriented strand board,0.0127,Wood joist,0.254,Air,0.254,Plaster,0.013]</v>
      </c>
      <c r="AB3" s="5">
        <f>IFERROR(J3/_xlfn.XLOOKUP(I3,Materials!$A$76:$A$283,Materials!$I$76:$I$283),0)+IFERROR(L3/_xlfn.XLOOKUP(K3,Materials!$A$76:$A$283,Materials!$I$76:$I$283),0)+IFERROR(N3/_xlfn.XLOOKUP(M3,Materials!$A$76:$A$283,Materials!$I$76:$I$283),0)+IFERROR(P3/_xlfn.XLOOKUP(O3,Materials!$A$76:$A$283,Materials!$I$76:$I$283),0)+IFERROR(R3/_xlfn.XLOOKUP(Q3,Materials!$A$76:$A$283,Materials!$I$76:$I$283),0)+IFERROR(H3/_xlfn.XLOOKUP(G3,Materials!$A$76:$A$283,Materials!$I$76:$I$283),0)</f>
        <v>2.5999999986999998E-2</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str">
        <f t="shared" ref="D4:D60" si="1">AA4</f>
        <v>[Asphalt Roll Roofing,0.005,Oriented strand board,0.0127,Wood joist,0.254,Low Density Fiberglass batt,0.0889,Plaster,0.013]</v>
      </c>
      <c r="E4">
        <f t="shared" ref="E4:E60" si="2">IFERROR(1/AB4, "Not enough information entered")</f>
        <v>0.27917364600883005</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t="s">
        <v>17</v>
      </c>
      <c r="P4">
        <v>1.2999999999999999E-2</v>
      </c>
      <c r="Q4"/>
      <c r="R4"/>
      <c r="S4"/>
      <c r="T4"/>
      <c r="U4" t="s">
        <v>459</v>
      </c>
      <c r="V4">
        <v>0</v>
      </c>
      <c r="W4">
        <v>0</v>
      </c>
      <c r="X4">
        <v>0</v>
      </c>
      <c r="Y4" s="30">
        <v>10</v>
      </c>
      <c r="AA4" s="5" t="str">
        <f t="shared" si="0"/>
        <v>[Asphalt Roll Roofing,0.005,Oriented strand board,0.0127,Wood joist,0.254,Low Density Fiberglass batt,0.0889,Plaster,0.013]</v>
      </c>
      <c r="AB4" s="5">
        <f>IFERROR(J4/_xlfn.XLOOKUP(I4,Materials!$A$76:$A$283,Materials!$I$76:$I$283),0)+IFERROR(L4/_xlfn.XLOOKUP(K4,Materials!$A$76:$A$283,Materials!$I$76:$I$283),0)+IFERROR(N4/_xlfn.XLOOKUP(M4,Materials!$A$76:$A$283,Materials!$I$76:$I$283),0)+IFERROR(P4/_xlfn.XLOOKUP(O4,Materials!$A$76:$A$283,Materials!$I$76:$I$283),0)+IFERROR(R4/_xlfn.XLOOKUP(Q4,Materials!$A$76:$A$283,Materials!$I$76:$I$283),0)+IFERROR(H4/_xlfn.XLOOKUP(G4,Materials!$A$76:$A$283,Materials!$I$76:$I$283),0)</f>
        <v>3.581999999987</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0.12283503255147979</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v>0</v>
      </c>
      <c r="W5">
        <v>0</v>
      </c>
      <c r="X5">
        <v>0</v>
      </c>
      <c r="Y5" s="30">
        <v>10</v>
      </c>
      <c r="AA5" s="5" t="str">
        <f t="shared" si="0"/>
        <v>[Asphalt Roll Roofing,0.005,Oriented strand board,0.0127,Wood joist,0.254,Low Density Fiberglass batt,0.2032,Polyethylene,0.0005]</v>
      </c>
      <c r="AB5" s="5">
        <f>IFERROR(J5/_xlfn.XLOOKUP(I5,Materials!$A$76:$A$283,Materials!$I$76:$I$283),0)+IFERROR(L5/_xlfn.XLOOKUP(K5,Materials!$A$76:$A$283,Materials!$I$76:$I$283),0)+IFERROR(N5/_xlfn.XLOOKUP(M5,Materials!$A$76:$A$283,Materials!$I$76:$I$283),0)+IFERROR(P5/_xlfn.XLOOKUP(O5,Materials!$A$76:$A$283,Materials!$I$76:$I$283),0)+IFERROR(R5/_xlfn.XLOOKUP(Q5,Materials!$A$76:$A$283,Materials!$I$76:$I$283),0)+IFERROR(H5/_xlfn.XLOOKUP(G5,Materials!$A$76:$A$283,Materials!$I$76:$I$283),0)</f>
        <v>8.1409999999869989</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8.4151472659977298</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AA6" s="5" t="str">
        <f t="shared" si="0"/>
        <v>[Asphalt Roll Roofing,0.005,Plywood,0.0127,Wood joist,0.254,Air,0.254,Polyethylene,0.0005,Drywall,0.013]</v>
      </c>
      <c r="AB6" s="5">
        <f>IFERROR(J6/_xlfn.XLOOKUP(I6,Materials!$A$76:$A$283,Materials!$I$76:$I$283),0)+IFERROR(L6/_xlfn.XLOOKUP(K6,Materials!$A$76:$A$283,Materials!$I$76:$I$283),0)+IFERROR(N6/_xlfn.XLOOKUP(M6,Materials!$A$76:$A$283,Materials!$I$76:$I$283),0)+IFERROR(P6/_xlfn.XLOOKUP(O6,Materials!$A$76:$A$283,Materials!$I$76:$I$283),0)+IFERROR(R6/_xlfn.XLOOKUP(Q6,Materials!$A$76:$A$283,Materials!$I$76:$I$283),0)+IFERROR(H6/_xlfn.XLOOKUP(G6,Materials!$A$76:$A$283,Materials!$I$76:$I$283),0)</f>
        <v>0.11883333332033333</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0.12125866494229015</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AA7" s="5" t="str">
        <f t="shared" si="0"/>
        <v>[Asphalt Roll Roofing,0.005,Plywood,0.0127,Wood joist,0.254,Low Density Fiberglass batt,0.2032,Polyethylene,0.0005,Drywall,0.013]</v>
      </c>
      <c r="AB7" s="5">
        <f>IFERROR(J7/_xlfn.XLOOKUP(I7,Materials!$A$76:$A$283,Materials!$I$76:$I$283),0)+IFERROR(L7/_xlfn.XLOOKUP(K7,Materials!$A$76:$A$283,Materials!$I$76:$I$283),0)+IFERROR(N7/_xlfn.XLOOKUP(M7,Materials!$A$76:$A$283,Materials!$I$76:$I$283),0)+IFERROR(P7/_xlfn.XLOOKUP(O7,Materials!$A$76:$A$283,Materials!$I$76:$I$283),0)+IFERROR(R7/_xlfn.XLOOKUP(Q7,Materials!$A$76:$A$283,Materials!$I$76:$I$283),0)+IFERROR(H7/_xlfn.XLOOKUP(G7,Materials!$A$76:$A$283,Materials!$I$76:$I$283),0)</f>
        <v>8.2468333333203319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0.12125866494229015</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AA8" s="5" t="str">
        <f t="shared" si="0"/>
        <v>[Asphalt Roll Roofing,0.005,Rigid foam  EPS 035,0.0508,Plywood,0.0127,Wood joist,0.3048,Low Density Fiberglass batt,0.2032,Polyethylene,0.0005]</v>
      </c>
      <c r="AB8" s="5">
        <f>IFERROR(J8/_xlfn.XLOOKUP(I8,Materials!$A$76:$A$283,Materials!$I$76:$I$283),0)+IFERROR(L8/_xlfn.XLOOKUP(K8,Materials!$A$76:$A$283,Materials!$I$76:$I$283),0)+IFERROR(N8/_xlfn.XLOOKUP(M8,Materials!$A$76:$A$283,Materials!$I$76:$I$283),0)+IFERROR(P8/_xlfn.XLOOKUP(O8,Materials!$A$76:$A$283,Materials!$I$76:$I$283),0)+IFERROR(R8/_xlfn.XLOOKUP(Q8,Materials!$A$76:$A$283,Materials!$I$76:$I$283),0)+IFERROR(H8/_xlfn.XLOOKUP(G8,Materials!$A$76:$A$283,Materials!$I$76:$I$283),0)</f>
        <v>8.2468333333203319</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7.5853350197113221</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AA9" s="5" t="str">
        <f t="shared" si="0"/>
        <v>[Asphalt Roll Roofing,0.005,Plywood,0.0127,Wood joist,0.3048,Air,0.254,Plaster,0.013]</v>
      </c>
      <c r="AB9" s="5">
        <f>IFERROR(J9/_xlfn.XLOOKUP(I9,Materials!$A$76:$A$283,Materials!$I$76:$I$283),0)+IFERROR(L9/_xlfn.XLOOKUP(K9,Materials!$A$76:$A$283,Materials!$I$76:$I$283),0)+IFERROR(N9/_xlfn.XLOOKUP(M9,Materials!$A$76:$A$283,Materials!$I$76:$I$283),0)+IFERROR(P9/_xlfn.XLOOKUP(O9,Materials!$A$76:$A$283,Materials!$I$76:$I$283),0)+IFERROR(R9/_xlfn.XLOOKUP(Q9,Materials!$A$76:$A$283,Materials!$I$76:$I$283),0)+IFERROR(H9/_xlfn.XLOOKUP(G9,Materials!$A$76:$A$283,Materials!$I$76:$I$283),0)</f>
        <v>0.13183333332033334</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8.1229269613569827E-2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AA10" s="5" t="str">
        <f t="shared" si="0"/>
        <v>[Asphalt Roll Roofing,0.005,Rigid foam  EPS 035,0.0508,Plywood,0.0127,Wood joist,0.3048,Low Density Fiberglass batt,0.3048,Polyethylene,0.0005]</v>
      </c>
      <c r="AB10" s="5">
        <f>IFERROR(J10/_xlfn.XLOOKUP(I10,Materials!$A$76:$A$283,Materials!$I$76:$I$283),0)+IFERROR(L10/_xlfn.XLOOKUP(K10,Materials!$A$76:$A$283,Materials!$I$76:$I$283),0)+IFERROR(N10/_xlfn.XLOOKUP(M10,Materials!$A$76:$A$283,Materials!$I$76:$I$283),0)+IFERROR(P10/_xlfn.XLOOKUP(O10,Materials!$A$76:$A$283,Materials!$I$76:$I$283),0)+IFERROR(R10/_xlfn.XLOOKUP(Q10,Materials!$A$76:$A$283,Materials!$I$76:$I$283),0)+IFERROR(H10/_xlfn.XLOOKUP(G10,Materials!$A$76:$A$283,Materials!$I$76:$I$283),0)</f>
        <v>12.310833333320334</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8.4151472659977298</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AA11" s="5" t="str">
        <f t="shared" si="0"/>
        <v>[Asphalt Roll Roofing,0.005,Rigid foam  EPS 035,0.1016,Plywood,0.0127,Wood joist,0.3048,Spray foam,0.1651,Polyethylene,0.0005]</v>
      </c>
      <c r="AB11" s="5">
        <f>IFERROR(J11/_xlfn.XLOOKUP(I11,Materials!$A$76:$A$283,Materials!$I$76:$I$283),0)+IFERROR(L11/_xlfn.XLOOKUP(K11,Materials!$A$76:$A$283,Materials!$I$76:$I$283),0)+IFERROR(N11/_xlfn.XLOOKUP(M11,Materials!$A$76:$A$283,Materials!$I$76:$I$283),0)+IFERROR(P11/_xlfn.XLOOKUP(O11,Materials!$A$76:$A$283,Materials!$I$76:$I$283),0)+IFERROR(R11/_xlfn.XLOOKUP(Q11,Materials!$A$76:$A$283,Materials!$I$76:$I$283),0)+IFERROR(H11/_xlfn.XLOOKUP(G11,Materials!$A$76:$A$283,Materials!$I$76:$I$283),0)</f>
        <v>0.11883333332033333</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23.809523799659864</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AA12" s="5" t="str">
        <f t="shared" si="0"/>
        <v>[Built-Up Roofing,0.005,Oriented strand board,0.0127,Wood joist,0.254,Air,0.254,Plaster,0.013]</v>
      </c>
      <c r="AB12" s="5">
        <f>IFERROR(J12/_xlfn.XLOOKUP(I12,Materials!$A$76:$A$283,Materials!$I$76:$I$283),0)+IFERROR(L12/_xlfn.XLOOKUP(K12,Materials!$A$76:$A$283,Materials!$I$76:$I$283),0)+IFERROR(N12/_xlfn.XLOOKUP(M12,Materials!$A$76:$A$283,Materials!$I$76:$I$283),0)+IFERROR(P12/_xlfn.XLOOKUP(O12,Materials!$A$76:$A$283,Materials!$I$76:$I$283),0)+IFERROR(R12/_xlfn.XLOOKUP(Q12,Materials!$A$76:$A$283,Materials!$I$76:$I$283),0)+IFERROR(H12/_xlfn.XLOOKUP(G12,Materials!$A$76:$A$283,Materials!$I$76:$I$283),0)</f>
        <v>4.2000000017400001E-2</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0.27793218454562646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AA13" s="5" t="str">
        <f t="shared" si="0"/>
        <v>[Built-Up Roofing,0.005,Oriented strand board,0.0127,Wood joist,0.254,Low Density Fiberglass batt,0.0889,Plaster,0.013]</v>
      </c>
      <c r="AB13" s="5">
        <f>IFERROR(J13/_xlfn.XLOOKUP(I13,Materials!$A$76:$A$283,Materials!$I$76:$I$283),0)+IFERROR(L13/_xlfn.XLOOKUP(K13,Materials!$A$76:$A$283,Materials!$I$76:$I$283),0)+IFERROR(N13/_xlfn.XLOOKUP(M13,Materials!$A$76:$A$283,Materials!$I$76:$I$283),0)+IFERROR(P13/_xlfn.XLOOKUP(O13,Materials!$A$76:$A$283,Materials!$I$76:$I$283),0)+IFERROR(R13/_xlfn.XLOOKUP(Q13,Materials!$A$76:$A$283,Materials!$I$76:$I$283),0)+IFERROR(H13/_xlfn.XLOOKUP(G13,Materials!$A$76:$A$283,Materials!$I$76:$I$283),0)</f>
        <v>3.5980000000174002</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0.12259409096455402</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AA14" s="5" t="str">
        <f t="shared" si="0"/>
        <v>[Built-Up Roofing,0.005,Oriented strand board,0.0127,Wood joist,0.254,Low Density Fiberglass batt,0.2032,Polyethylene,0.0005]</v>
      </c>
      <c r="AB14" s="5">
        <f>IFERROR(J14/_xlfn.XLOOKUP(I14,Materials!$A$76:$A$283,Materials!$I$76:$I$283),0)+IFERROR(L14/_xlfn.XLOOKUP(K14,Materials!$A$76:$A$283,Materials!$I$76:$I$283),0)+IFERROR(N14/_xlfn.XLOOKUP(M14,Materials!$A$76:$A$283,Materials!$I$76:$I$283),0)+IFERROR(P14/_xlfn.XLOOKUP(O14,Materials!$A$76:$A$283,Materials!$I$76:$I$283),0)+IFERROR(R14/_xlfn.XLOOKUP(Q14,Materials!$A$76:$A$283,Materials!$I$76:$I$283),0)+IFERROR(H14/_xlfn.XLOOKUP(G14,Materials!$A$76:$A$283,Materials!$I$76:$I$283),0)</f>
        <v>8.1570000000173977</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9.4488188976377945</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AA15" s="5" t="str">
        <f t="shared" si="0"/>
        <v>[Modified Bitumin,0.005,Plywood,0.0127,Wood joist,0.254,Air,0.254,Polyethylene,0.0005,Drywall,0.013]</v>
      </c>
      <c r="AB15" s="5">
        <f>IFERROR(J15/_xlfn.XLOOKUP(I15,Materials!$A$76:$A$283,Materials!$I$76:$I$283),0)+IFERROR(L15/_xlfn.XLOOKUP(K15,Materials!$A$76:$A$283,Materials!$I$76:$I$283),0)+IFERROR(N15/_xlfn.XLOOKUP(M15,Materials!$A$76:$A$283,Materials!$I$76:$I$283),0)+IFERROR(P15/_xlfn.XLOOKUP(O15,Materials!$A$76:$A$283,Materials!$I$76:$I$283),0)+IFERROR(R15/_xlfn.XLOOKUP(Q15,Materials!$A$76:$A$283,Materials!$I$76:$I$283),0)+IFERROR(H15/_xlfn.XLOOKUP(G15,Materials!$A$76:$A$283,Materials!$I$76:$I$283),0)</f>
        <v>0.10583333333333333</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0.12145011436552439</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AA16" s="5" t="str">
        <f t="shared" si="0"/>
        <v>[Modified Bitumin,0.005,Plywood,0.0127,Wood joist,0.254,Low Density Fiberglass batt,0.2032,Polyethylene,0.0005,Drywall,0.013]</v>
      </c>
      <c r="AB16" s="5">
        <f>IFERROR(J16/_xlfn.XLOOKUP(I16,Materials!$A$76:$A$283,Materials!$I$76:$I$283),0)+IFERROR(L16/_xlfn.XLOOKUP(K16,Materials!$A$76:$A$283,Materials!$I$76:$I$283),0)+IFERROR(N16/_xlfn.XLOOKUP(M16,Materials!$A$76:$A$283,Materials!$I$76:$I$283),0)+IFERROR(P16/_xlfn.XLOOKUP(O16,Materials!$A$76:$A$283,Materials!$I$76:$I$283),0)+IFERROR(R16/_xlfn.XLOOKUP(Q16,Materials!$A$76:$A$283,Materials!$I$76:$I$283),0)+IFERROR(H16/_xlfn.XLOOKUP(G16,Materials!$A$76:$A$283,Materials!$I$76:$I$283),0)</f>
        <v>8.2338333333333313</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0.12145011436552439</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AA17" s="5" t="str">
        <f t="shared" si="0"/>
        <v>[Modified Bitumin,0.005,Rigid foam  EPS 035,0.0508,Plywood,0.0127,Wood joist,0.3048,Low Density Fiberglass batt,0.2032,Polyethylene,0.0005]</v>
      </c>
      <c r="AB17" s="5">
        <f>IFERROR(J17/_xlfn.XLOOKUP(I17,Materials!$A$76:$A$283,Materials!$I$76:$I$283),0)+IFERROR(L17/_xlfn.XLOOKUP(K17,Materials!$A$76:$A$283,Materials!$I$76:$I$283),0)+IFERROR(N17/_xlfn.XLOOKUP(M17,Materials!$A$76:$A$283,Materials!$I$76:$I$283),0)+IFERROR(P17/_xlfn.XLOOKUP(O17,Materials!$A$76:$A$283,Materials!$I$76:$I$283),0)+IFERROR(R17/_xlfn.XLOOKUP(Q17,Materials!$A$76:$A$283,Materials!$I$76:$I$283),0)+IFERROR(H17/_xlfn.XLOOKUP(G17,Materials!$A$76:$A$283,Materials!$I$76:$I$283),0)</f>
        <v>8.2338333333333313</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8.4151472650771382</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AA18" s="5" t="str">
        <f t="shared" si="0"/>
        <v>[EPDM,0.005,Plywood,0.0127,Wood joist,0.3048,Air,0.254,Plaster,0.013]</v>
      </c>
      <c r="AB18" s="5">
        <f>IFERROR(J18/_xlfn.XLOOKUP(I18,Materials!$A$76:$A$283,Materials!$I$76:$I$283),0)+IFERROR(L18/_xlfn.XLOOKUP(K18,Materials!$A$76:$A$283,Materials!$I$76:$I$283),0)+IFERROR(N18/_xlfn.XLOOKUP(M18,Materials!$A$76:$A$283,Materials!$I$76:$I$283),0)+IFERROR(P18/_xlfn.XLOOKUP(O18,Materials!$A$76:$A$283,Materials!$I$76:$I$283),0)+IFERROR(R18/_xlfn.XLOOKUP(Q18,Materials!$A$76:$A$283,Materials!$I$76:$I$283),0)+IFERROR(H18/_xlfn.XLOOKUP(G18,Materials!$A$76:$A$283,Materials!$I$76:$I$283),0)</f>
        <v>0.11883333333333333</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8.1315136812717695E-2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AA19" s="5" t="str">
        <f t="shared" si="0"/>
        <v>[EPDM,0.005,Rigid foam  EPS 035,0.0508,Plywood,0.0127,Wood joist,0.3048,Low Density Fiberglass batt,0.3048,Polyethylene,0.0005]</v>
      </c>
      <c r="AB19" s="5">
        <f>IFERROR(J19/_xlfn.XLOOKUP(I19,Materials!$A$76:$A$283,Materials!$I$76:$I$283),0)+IFERROR(L19/_xlfn.XLOOKUP(K19,Materials!$A$76:$A$283,Materials!$I$76:$I$283),0)+IFERROR(N19/_xlfn.XLOOKUP(M19,Materials!$A$76:$A$283,Materials!$I$76:$I$283),0)+IFERROR(P19/_xlfn.XLOOKUP(O19,Materials!$A$76:$A$283,Materials!$I$76:$I$283),0)+IFERROR(R19/_xlfn.XLOOKUP(Q19,Materials!$A$76:$A$283,Materials!$I$76:$I$283),0)+IFERROR(H19/_xlfn.XLOOKUP(G19,Materials!$A$76:$A$283,Materials!$I$76:$I$283),0)</f>
        <v>12.297833333333333</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9.4488188976377945</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AA20" s="5" t="str">
        <f t="shared" si="0"/>
        <v>[EPDM,0.005,Rigid foam  EPS 035,0.1016,Plywood,0.0127,Wood rafter,0.3048,Spray foam,0.1651,Polyethylene,0.0005]</v>
      </c>
      <c r="AB20" s="5">
        <f>IFERROR(J20/_xlfn.XLOOKUP(I20,Materials!$A$76:$A$283,Materials!$I$76:$I$283),0)+IFERROR(L20/_xlfn.XLOOKUP(K20,Materials!$A$76:$A$283,Materials!$I$76:$I$283),0)+IFERROR(N20/_xlfn.XLOOKUP(M20,Materials!$A$76:$A$283,Materials!$I$76:$I$283),0)+IFERROR(P20/_xlfn.XLOOKUP(O20,Materials!$A$76:$A$283,Materials!$I$76:$I$283),0)+IFERROR(R20/_xlfn.XLOOKUP(Q20,Materials!$A$76:$A$283,Materials!$I$76:$I$283),0)+IFERROR(H20/_xlfn.XLOOKUP(G20,Materials!$A$76:$A$283,Materials!$I$76:$I$283),0)</f>
        <v>0.10583333333333333</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7.683737372743451</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AA21" s="5" t="str">
        <f t="shared" si="0"/>
        <v>[Asphalt Shingles,0.00635,Roof felt,0.000762,Oriented strand board,0.0254,Wood rafter,0.1524,Air,0.1524,Gypsum Board,0.013]</v>
      </c>
      <c r="AB21" s="5">
        <f>IFERROR(J21/_xlfn.XLOOKUP(I21,Materials!$A$76:$A$283,Materials!$I$76:$I$283),0)+IFERROR(L21/_xlfn.XLOOKUP(K21,Materials!$A$76:$A$283,Materials!$I$76:$I$283),0)+IFERROR(N21/_xlfn.XLOOKUP(M21,Materials!$A$76:$A$283,Materials!$I$76:$I$283),0)+IFERROR(P21/_xlfn.XLOOKUP(O21,Materials!$A$76:$A$283,Materials!$I$76:$I$283),0)+IFERROR(R21/_xlfn.XLOOKUP(Q21,Materials!$A$76:$A$283,Materials!$I$76:$I$283),0)+IFERROR(H21/_xlfn.XLOOKUP(G21,Materials!$A$76:$A$283,Materials!$I$76:$I$283),0)</f>
        <v>0.13014499995110498</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0.1631282783699205</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AA22" s="5" t="str">
        <f t="shared" si="0"/>
        <v>[Asphalt Shingles,0.00635,Roof felt,0.000762,Oriented strand board,0.0254,Wood rafter,0.1524,Low Density Fiberglass batt,0.15,Gypsum Board,0.013]</v>
      </c>
      <c r="AB22" s="5">
        <f>IFERROR(J22/_xlfn.XLOOKUP(I22,Materials!$A$76:$A$283,Materials!$I$76:$I$283),0)+IFERROR(L22/_xlfn.XLOOKUP(K22,Materials!$A$76:$A$283,Materials!$I$76:$I$283),0)+IFERROR(N22/_xlfn.XLOOKUP(M22,Materials!$A$76:$A$283,Materials!$I$76:$I$283),0)+IFERROR(P22/_xlfn.XLOOKUP(O22,Materials!$A$76:$A$283,Materials!$I$76:$I$283),0)+IFERROR(R22/_xlfn.XLOOKUP(Q22,Materials!$A$76:$A$283,Materials!$I$76:$I$283),0)+IFERROR(H22/_xlfn.XLOOKUP(G22,Materials!$A$76:$A$283,Materials!$I$76:$I$283),0)</f>
        <v>6.1301449999511037</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9.9513429088956107E-2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AA23" s="5" t="str">
        <f t="shared" si="0"/>
        <v>[Asphalt Shingles,0.00635,Roof felt,0.000762,Oriented strand board,0.0254,Wood rafter,0.2032,Low Density Fiberglass batt,0.25,Vapor Retarder,0.0005]</v>
      </c>
      <c r="AB23" s="5">
        <f>IFERROR(J23/_xlfn.XLOOKUP(I23,Materials!$A$76:$A$283,Materials!$I$76:$I$283),0)+IFERROR(L23/_xlfn.XLOOKUP(K23,Materials!$A$76:$A$283,Materials!$I$76:$I$283),0)+IFERROR(N23/_xlfn.XLOOKUP(M23,Materials!$A$76:$A$283,Materials!$I$76:$I$283),0)+IFERROR(P23/_xlfn.XLOOKUP(O23,Materials!$A$76:$A$283,Materials!$I$76:$I$283),0)+IFERROR(R23/_xlfn.XLOOKUP(Q23,Materials!$A$76:$A$283,Materials!$I$76:$I$283),0)+IFERROR(H23/_xlfn.XLOOKUP(G23,Materials!$A$76:$A$283,Materials!$I$76:$I$283),0)</f>
        <v>10.048894999951106</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4.2376771887554705</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AA24" s="5" t="str">
        <f t="shared" si="0"/>
        <v>[Asphalt Shingles,0.00635,Roof felt,0.000762,Plywood,0.0127,Wood rafter,0.2032,Air,0.2032,Gypsum Board,0.013]</v>
      </c>
      <c r="AB24" s="5">
        <f>IFERROR(J24/_xlfn.XLOOKUP(I24,Materials!$A$76:$A$283,Materials!$I$76:$I$283),0)+IFERROR(L24/_xlfn.XLOOKUP(K24,Materials!$A$76:$A$283,Materials!$I$76:$I$283),0)+IFERROR(N24/_xlfn.XLOOKUP(M24,Materials!$A$76:$A$283,Materials!$I$76:$I$283),0)+IFERROR(P24/_xlfn.XLOOKUP(O24,Materials!$A$76:$A$283,Materials!$I$76:$I$283),0)+IFERROR(R24/_xlfn.XLOOKUP(Q24,Materials!$A$76:$A$283,Materials!$I$76:$I$283),0)+IFERROR(H24/_xlfn.XLOOKUP(G24,Materials!$A$76:$A$283,Materials!$I$76:$I$283),0)</f>
        <v>0.23597833328443832</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0.12141848357694845</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AA25" s="5" t="str">
        <f t="shared" si="0"/>
        <v>[Asphalt Shingles,0.00635,Roof felt,0.000762,Plywood,0.0127,Wood rafter,0.2032,Low Density Fiberglass batt,0.2,Gypsum Board,0.013]</v>
      </c>
      <c r="AB25" s="5">
        <f>IFERROR(J25/_xlfn.XLOOKUP(I25,Materials!$A$76:$A$283,Materials!$I$76:$I$283),0)+IFERROR(L25/_xlfn.XLOOKUP(K25,Materials!$A$76:$A$283,Materials!$I$76:$I$283),0)+IFERROR(N25/_xlfn.XLOOKUP(M25,Materials!$A$76:$A$283,Materials!$I$76:$I$283),0)+IFERROR(P25/_xlfn.XLOOKUP(O25,Materials!$A$76:$A$283,Materials!$I$76:$I$283),0)+IFERROR(R25/_xlfn.XLOOKUP(Q25,Materials!$A$76:$A$283,Materials!$I$76:$I$283),0)+IFERROR(H25/_xlfn.XLOOKUP(G25,Materials!$A$76:$A$283,Materials!$I$76:$I$283),0)</f>
        <v>8.2359783332844394</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8.2272509313236222E-2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AA26" s="5" t="str">
        <f t="shared" si="0"/>
        <v>[Asphalt Shingles,0.00635,Roof felt,0.000762,Plywood,0.0127,Wood rafter,0.2032,Low Density Fiberglass batt,0.3,Vapor Retarder,0.0005]</v>
      </c>
      <c r="AB26" s="5">
        <f>IFERROR(J26/_xlfn.XLOOKUP(I26,Materials!$A$76:$A$283,Materials!$I$76:$I$283),0)+IFERROR(L26/_xlfn.XLOOKUP(K26,Materials!$A$76:$A$283,Materials!$I$76:$I$283),0)+IFERROR(N26/_xlfn.XLOOKUP(M26,Materials!$A$76:$A$283,Materials!$I$76:$I$283),0)+IFERROR(P26/_xlfn.XLOOKUP(O26,Materials!$A$76:$A$283,Materials!$I$76:$I$283),0)+IFERROR(R26/_xlfn.XLOOKUP(Q26,Materials!$A$76:$A$283,Materials!$I$76:$I$283),0)+IFERROR(H26/_xlfn.XLOOKUP(G26,Materials!$A$76:$A$283,Materials!$I$76:$I$283),0)</f>
        <v>12.154728333284437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5.5191699183339091</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AA27" s="5" t="str">
        <f>_xlfn.CONCAT("[",_xlfn.TEXTJOIN(",",TRUE,G27,H27,I27,J27,K27,L27,M27,N27,O27,P27,S27,T27),"]")</f>
        <v>[Asphalt Shingles,0.00635,Synthetic felt,0.000762,Plywood,0.015875,Wood rafter,0.254,Air,0.254,Gypsum Board,0.013]</v>
      </c>
      <c r="AB27" s="5">
        <f>IFERROR(J27/_xlfn.XLOOKUP(I27,Materials!$A$76:$A$283,Materials!$I$76:$I$283),0)+IFERROR(L27/_xlfn.XLOOKUP(K27,Materials!$A$76:$A$283,Materials!$I$76:$I$283),0)+IFERROR(N27/_xlfn.XLOOKUP(M27,Materials!$A$76:$A$283,Materials!$I$76:$I$283),0)+IFERROR(P27/_xlfn.XLOOKUP(O27,Materials!$A$76:$A$283,Materials!$I$76:$I$283),0)+IFERROR(R27/_xlfn.XLOOKUP(Q27,Materials!$A$76:$A$283,Materials!$I$76:$I$283),0)+IFERROR(H27/_xlfn.XLOOKUP(G27,Materials!$A$76:$A$283,Materials!$I$76:$I$283),0)</f>
        <v>0.18118666661777166</v>
      </c>
      <c r="BQ27" s="61"/>
      <c r="BR27" s="62"/>
      <c r="BS27" s="62"/>
      <c r="BT27" s="63"/>
      <c r="BU27" s="63"/>
      <c r="BV27" s="63"/>
      <c r="BW27" s="63"/>
      <c r="BX27" s="62"/>
      <c r="BY27" s="62"/>
      <c r="BZ27" s="62"/>
      <c r="CA27" s="62"/>
      <c r="CB27" s="62"/>
      <c r="CC27" s="62"/>
      <c r="CD27" s="64"/>
      <c r="CE27" s="62"/>
      <c r="CF27" s="62"/>
      <c r="CG27" s="62"/>
      <c r="CH27" s="63"/>
    </row>
    <row r="28" spans="1:86" s="105"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0.12223165669601024</v>
      </c>
      <c r="F28" s="105"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Y28" s="106"/>
      <c r="AA28" s="5" t="str">
        <f t="shared" si="0"/>
        <v>[Asphalt Shingles,0.00635,Synthetic felt,0.000762,Plywood,0.015875,Wood rafter,0.254,Low Density Fiberglass batt,0.2,Vapor Retarder,0.0005]</v>
      </c>
      <c r="AB28" s="5">
        <f>IFERROR(J28/_xlfn.XLOOKUP(I28,Materials!$A$76:$A$283,Materials!$I$76:$I$283),0)+IFERROR(L28/_xlfn.XLOOKUP(K28,Materials!$A$76:$A$283,Materials!$I$76:$I$283),0)+IFERROR(N28/_xlfn.XLOOKUP(M28,Materials!$A$76:$A$283,Materials!$I$76:$I$283),0)+IFERROR(P28/_xlfn.XLOOKUP(O28,Materials!$A$76:$A$283,Materials!$I$76:$I$283),0)+IFERROR(R28/_xlfn.XLOOKUP(Q28,Materials!$A$76:$A$283,Materials!$I$76:$I$283),0)+IFERROR(H28/_xlfn.XLOOKUP(G28,Materials!$A$76:$A$283,Materials!$I$76:$I$283),0)</f>
        <v>8.1811866666177728</v>
      </c>
      <c r="BQ28" s="107"/>
      <c r="BR28" s="108"/>
      <c r="BS28" s="108"/>
      <c r="BT28" s="109"/>
      <c r="BU28" s="109"/>
      <c r="BV28" s="109"/>
      <c r="BW28" s="109"/>
      <c r="BX28" s="108"/>
      <c r="BY28" s="108"/>
      <c r="BZ28" s="108"/>
      <c r="CA28" s="108"/>
      <c r="CB28" s="108"/>
      <c r="CC28" s="108"/>
      <c r="CD28" s="110"/>
      <c r="CE28" s="108"/>
      <c r="CF28" s="108"/>
      <c r="CG28" s="108"/>
      <c r="CH28" s="109"/>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8.1549860536472007E-2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AA29" s="5" t="str">
        <f t="shared" si="0"/>
        <v>[Asphalt Shingles,0.00635,Synthetic felt,0.000762,Plywood,0.015875,Wood rafter,0.254,Low Density Fiberglass batt,0.3,Gypsum Board,0.013]</v>
      </c>
      <c r="AB29" s="5">
        <f>IFERROR(J29/_xlfn.XLOOKUP(I29,Materials!$A$76:$A$283,Materials!$I$76:$I$283),0)+IFERROR(L29/_xlfn.XLOOKUP(K29,Materials!$A$76:$A$283,Materials!$I$76:$I$283),0)+IFERROR(N29/_xlfn.XLOOKUP(M29,Materials!$A$76:$A$283,Materials!$I$76:$I$283),0)+IFERROR(P29/_xlfn.XLOOKUP(O29,Materials!$A$76:$A$283,Materials!$I$76:$I$283),0)+IFERROR(R29/_xlfn.XLOOKUP(Q29,Materials!$A$76:$A$283,Materials!$I$76:$I$283),0)+IFERROR(H29/_xlfn.XLOOKUP(G29,Materials!$A$76:$A$283,Materials!$I$76:$I$283),0)</f>
        <v>12.262436666617772</v>
      </c>
      <c r="BQ29" s="61"/>
      <c r="BR29" s="62"/>
      <c r="BS29" s="62"/>
      <c r="BT29" s="63"/>
      <c r="BU29" s="63"/>
      <c r="BV29" s="63"/>
      <c r="BW29" s="63"/>
      <c r="BX29" s="62"/>
      <c r="BY29" s="62"/>
      <c r="BZ29" s="62"/>
      <c r="CA29" s="62"/>
      <c r="CB29" s="62"/>
      <c r="CC29" s="62"/>
      <c r="CD29" s="64"/>
      <c r="CE29" s="62"/>
      <c r="CF29" s="62"/>
      <c r="CG29" s="62"/>
      <c r="CH29" s="63"/>
    </row>
    <row r="30" spans="1:86" s="105"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7.683737372743451</v>
      </c>
      <c r="F30" s="105"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Y30" s="106"/>
      <c r="AA30" s="5" t="str">
        <f t="shared" si="0"/>
        <v>[Asphalt Shingles,0.00635,Roof felt,0.000762,Oriented strand board,0.0254,Wood rafter,0.1524,Air,0.1524,Gypsum Board,0.013]</v>
      </c>
      <c r="AB30" s="5">
        <f>IFERROR(J30/_xlfn.XLOOKUP(I30,Materials!$A$76:$A$283,Materials!$I$76:$I$283),0)+IFERROR(L30/_xlfn.XLOOKUP(K30,Materials!$A$76:$A$283,Materials!$I$76:$I$283),0)+IFERROR(N30/_xlfn.XLOOKUP(M30,Materials!$A$76:$A$283,Materials!$I$76:$I$283),0)+IFERROR(P30/_xlfn.XLOOKUP(O30,Materials!$A$76:$A$283,Materials!$I$76:$I$283),0)+IFERROR(R30/_xlfn.XLOOKUP(Q30,Materials!$A$76:$A$283,Materials!$I$76:$I$283),0)+IFERROR(H30/_xlfn.XLOOKUP(G30,Materials!$A$76:$A$283,Materials!$I$76:$I$283),0)</f>
        <v>0.13014499995110498</v>
      </c>
      <c r="BQ30" s="107"/>
      <c r="BR30" s="108"/>
      <c r="BS30" s="108"/>
      <c r="BT30" s="109"/>
      <c r="BU30" s="109"/>
      <c r="BV30" s="109"/>
      <c r="BW30" s="109"/>
      <c r="BX30" s="108"/>
      <c r="BY30" s="108"/>
      <c r="BZ30" s="108"/>
      <c r="CA30" s="108"/>
      <c r="CB30" s="108"/>
      <c r="CC30" s="108"/>
      <c r="CD30" s="110"/>
      <c r="CE30" s="108"/>
      <c r="CF30" s="108"/>
      <c r="CG30" s="108"/>
      <c r="CH30" s="109"/>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0.1631282783699205</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AA31" s="5" t="str">
        <f t="shared" si="0"/>
        <v>[Asphalt Shingles,0.00635,Roof felt,0.000762,Oriented strand board,0.0254,Wood rafter,0.1524,Low Density Fiberglass batt,0.15,Gypsum Board,0.013]</v>
      </c>
      <c r="AB31" s="5">
        <f>IFERROR(J31/_xlfn.XLOOKUP(I31,Materials!$A$76:$A$283,Materials!$I$76:$I$283),0)+IFERROR(L31/_xlfn.XLOOKUP(K31,Materials!$A$76:$A$283,Materials!$I$76:$I$283),0)+IFERROR(N31/_xlfn.XLOOKUP(M31,Materials!$A$76:$A$283,Materials!$I$76:$I$283),0)+IFERROR(P31/_xlfn.XLOOKUP(O31,Materials!$A$76:$A$283,Materials!$I$76:$I$283),0)+IFERROR(R31/_xlfn.XLOOKUP(Q31,Materials!$A$76:$A$283,Materials!$I$76:$I$283),0)+IFERROR(H31/_xlfn.XLOOKUP(G31,Materials!$A$76:$A$283,Materials!$I$76:$I$283),0)</f>
        <v>6.1301449999511037</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9.9513429088956107E-2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AA32" s="5" t="str">
        <f t="shared" si="0"/>
        <v>[Asphalt Shingles,0.00635,Roof felt,0.000762,Oriented strand board,0.0254,Wood rafter,0.2032,Low Density Fiberglass batt,0.25,Vapor Retarder,0.0005]</v>
      </c>
      <c r="AB32" s="5">
        <f>IFERROR(J32/_xlfn.XLOOKUP(I32,Materials!$A$76:$A$283,Materials!$I$76:$I$283),0)+IFERROR(L32/_xlfn.XLOOKUP(K32,Materials!$A$76:$A$283,Materials!$I$76:$I$283),0)+IFERROR(N32/_xlfn.XLOOKUP(M32,Materials!$A$76:$A$283,Materials!$I$76:$I$283),0)+IFERROR(P32/_xlfn.XLOOKUP(O32,Materials!$A$76:$A$283,Materials!$I$76:$I$283),0)+IFERROR(R32/_xlfn.XLOOKUP(Q32,Materials!$A$76:$A$283,Materials!$I$76:$I$283),0)+IFERROR(H32/_xlfn.XLOOKUP(G32,Materials!$A$76:$A$283,Materials!$I$76:$I$283),0)</f>
        <v>10.048894999951106</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4.2376771887554705</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AA33" s="5" t="str">
        <f t="shared" si="0"/>
        <v>[Asphalt Shingles,0.00635,Roof felt,0.000762,Plywood,0.0127,Wood rafter,0.2032,Air,0.2032,Gypsum Board,0.013]</v>
      </c>
      <c r="AB33" s="5">
        <f>IFERROR(J33/_xlfn.XLOOKUP(I33,Materials!$A$76:$A$283,Materials!$I$76:$I$283),0)+IFERROR(L33/_xlfn.XLOOKUP(K33,Materials!$A$76:$A$283,Materials!$I$76:$I$283),0)+IFERROR(N33/_xlfn.XLOOKUP(M33,Materials!$A$76:$A$283,Materials!$I$76:$I$283),0)+IFERROR(P33/_xlfn.XLOOKUP(O33,Materials!$A$76:$A$283,Materials!$I$76:$I$283),0)+IFERROR(R33/_xlfn.XLOOKUP(Q33,Materials!$A$76:$A$283,Materials!$I$76:$I$283),0)+IFERROR(H33/_xlfn.XLOOKUP(G33,Materials!$A$76:$A$283,Materials!$I$76:$I$283),0)</f>
        <v>0.23597833328443832</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0.12141848357694845</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AA34" s="5" t="str">
        <f t="shared" si="0"/>
        <v>[Asphalt Shingles,0.00635,Roof felt,0.000762,Plywood,0.0127,Wood rafter,0.2032,Low Density Fiberglass batt,0.2,Gypsum Board,0.013]</v>
      </c>
      <c r="AB34" s="5">
        <f>IFERROR(J34/_xlfn.XLOOKUP(I34,Materials!$A$76:$A$283,Materials!$I$76:$I$283),0)+IFERROR(L34/_xlfn.XLOOKUP(K34,Materials!$A$76:$A$283,Materials!$I$76:$I$283),0)+IFERROR(N34/_xlfn.XLOOKUP(M34,Materials!$A$76:$A$283,Materials!$I$76:$I$283),0)+IFERROR(P34/_xlfn.XLOOKUP(O34,Materials!$A$76:$A$283,Materials!$I$76:$I$283),0)+IFERROR(R34/_xlfn.XLOOKUP(Q34,Materials!$A$76:$A$283,Materials!$I$76:$I$283),0)+IFERROR(H34/_xlfn.XLOOKUP(G34,Materials!$A$76:$A$283,Materials!$I$76:$I$283),0)</f>
        <v>8.2359783332844394</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8.2272509313236222E-2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AA35" s="5" t="str">
        <f t="shared" si="0"/>
        <v>[Asphalt Shingles,0.00635,Roof felt,0.000762,Plywood,0.0127,Wood rafter,0.2032,Low Density Fiberglass batt,0.3,Vapor Retarder,0.0005]</v>
      </c>
      <c r="AB35" s="5">
        <f>IFERROR(J35/_xlfn.XLOOKUP(I35,Materials!$A$76:$A$283,Materials!$I$76:$I$283),0)+IFERROR(L35/_xlfn.XLOOKUP(K35,Materials!$A$76:$A$283,Materials!$I$76:$I$283),0)+IFERROR(N35/_xlfn.XLOOKUP(M35,Materials!$A$76:$A$283,Materials!$I$76:$I$283),0)+IFERROR(P35/_xlfn.XLOOKUP(O35,Materials!$A$76:$A$283,Materials!$I$76:$I$283),0)+IFERROR(R35/_xlfn.XLOOKUP(Q35,Materials!$A$76:$A$283,Materials!$I$76:$I$283),0)+IFERROR(H35/_xlfn.XLOOKUP(G35,Materials!$A$76:$A$283,Materials!$I$76:$I$283),0)</f>
        <v>12.154728333284437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5.5191699183339091</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AA36" s="5" t="str">
        <f>_xlfn.CONCAT("[",_xlfn.TEXTJOIN(",",TRUE,G36,H36,I36,J36,K36,L36,M36,N36,O36,P36,S36,T36),"]")</f>
        <v>[Asphalt Shingles,0.00635,Synthetic felt,0.000762,Plywood,0.015875,Wood rafter,0.254,Air,0.254,Gypsum Board,0.013]</v>
      </c>
      <c r="AB36" s="5">
        <f>IFERROR(J36/_xlfn.XLOOKUP(I36,Materials!$A$76:$A$283,Materials!$I$76:$I$283),0)+IFERROR(L36/_xlfn.XLOOKUP(K36,Materials!$A$76:$A$283,Materials!$I$76:$I$283),0)+IFERROR(N36/_xlfn.XLOOKUP(M36,Materials!$A$76:$A$283,Materials!$I$76:$I$283),0)+IFERROR(P36/_xlfn.XLOOKUP(O36,Materials!$A$76:$A$283,Materials!$I$76:$I$283),0)+IFERROR(R36/_xlfn.XLOOKUP(Q36,Materials!$A$76:$A$283,Materials!$I$76:$I$283),0)+IFERROR(H36/_xlfn.XLOOKUP(G36,Materials!$A$76:$A$283,Materials!$I$76:$I$283),0)</f>
        <v>0.18118666661777166</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0.12223165669601024</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AA37" s="5" t="str">
        <f t="shared" si="0"/>
        <v>[Asphalt Shingles,0.00635,Synthetic felt,0.000762,Plywood,0.015875,Wood rafter,0.254,Low Density Fiberglass batt,0.2,Vapor Retarder,0.0005]</v>
      </c>
      <c r="AB37" s="5">
        <f>IFERROR(J37/_xlfn.XLOOKUP(I37,Materials!$A$76:$A$283,Materials!$I$76:$I$283),0)+IFERROR(L37/_xlfn.XLOOKUP(K37,Materials!$A$76:$A$283,Materials!$I$76:$I$283),0)+IFERROR(N37/_xlfn.XLOOKUP(M37,Materials!$A$76:$A$283,Materials!$I$76:$I$283),0)+IFERROR(P37/_xlfn.XLOOKUP(O37,Materials!$A$76:$A$283,Materials!$I$76:$I$283),0)+IFERROR(R37/_xlfn.XLOOKUP(Q37,Materials!$A$76:$A$283,Materials!$I$76:$I$283),0)+IFERROR(H37/_xlfn.XLOOKUP(G37,Materials!$A$76:$A$283,Materials!$I$76:$I$283),0)</f>
        <v>8.1811866666177728</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8.1549860536472007E-2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AA38" s="5" t="str">
        <f t="shared" si="0"/>
        <v>[Asphalt Shingles,0.00635,Synthetic felt,0.000762,Plywood,0.015875,Wood rafter,0.254,Low Density Fiberglass batt,0.3,Gypsum Board,0.013]</v>
      </c>
      <c r="AB38" s="5">
        <f>IFERROR(J38/_xlfn.XLOOKUP(I38,Materials!$A$76:$A$283,Materials!$I$76:$I$283),0)+IFERROR(L38/_xlfn.XLOOKUP(K38,Materials!$A$76:$A$283,Materials!$I$76:$I$283),0)+IFERROR(N38/_xlfn.XLOOKUP(M38,Materials!$A$76:$A$283,Materials!$I$76:$I$283),0)+IFERROR(P38/_xlfn.XLOOKUP(O38,Materials!$A$76:$A$283,Materials!$I$76:$I$283),0)+IFERROR(R38/_xlfn.XLOOKUP(Q38,Materials!$A$76:$A$283,Materials!$I$76:$I$283),0)+IFERROR(H38/_xlfn.XLOOKUP(G38,Materials!$A$76:$A$283,Materials!$I$76:$I$283),0)</f>
        <v>12.262436666617772</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5.9999999999999991</v>
      </c>
      <c r="F39" t="str">
        <f t="shared" si="3"/>
        <v>MA_SFH_Partition</v>
      </c>
      <c r="G39" s="29" t="s">
        <v>10</v>
      </c>
      <c r="H39">
        <v>0.10199999999999999</v>
      </c>
      <c r="I39" t="s">
        <v>25</v>
      </c>
      <c r="J39">
        <v>0.01</v>
      </c>
      <c r="K39"/>
      <c r="L39"/>
      <c r="M39"/>
      <c r="N39"/>
      <c r="O39"/>
      <c r="P39"/>
      <c r="Q39"/>
      <c r="R39" s="30"/>
      <c r="S39"/>
      <c r="T39"/>
      <c r="U39" t="s">
        <v>459</v>
      </c>
      <c r="AA39" s="5" t="str">
        <f t="shared" si="0"/>
        <v>[Concrete,0.102,Carpet,0.01]</v>
      </c>
      <c r="AB39" s="5">
        <f>IFERROR(J39/_xlfn.XLOOKUP(I39,Materials!$A$76:$A$283,Materials!$I$76:$I$283),0)+IFERROR(L39/_xlfn.XLOOKUP(K39,Materials!$A$76:$A$283,Materials!$I$76:$I$283),0)+IFERROR(N39/_xlfn.XLOOKUP(M39,Materials!$A$76:$A$283,Materials!$I$76:$I$283),0)+IFERROR(P39/_xlfn.XLOOKUP(O39,Materials!$A$76:$A$283,Materials!$I$76:$I$283),0)+IFERROR(R39/_xlfn.XLOOKUP(Q39,Materials!$A$76:$A$283,Materials!$I$76:$I$283),0)+IFERROR(H39/_xlfn.XLOOKUP(G39,Materials!$A$76:$A$283,Materials!$I$76:$I$283),0)</f>
        <v>0.16666666666666669</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5.9999999999999991</v>
      </c>
      <c r="F40" t="str">
        <f t="shared" si="3"/>
        <v>MA_MFH_Partition</v>
      </c>
      <c r="G40" s="29" t="s">
        <v>10</v>
      </c>
      <c r="H40">
        <v>0.10199999999999999</v>
      </c>
      <c r="I40" t="s">
        <v>25</v>
      </c>
      <c r="J40">
        <v>0.01</v>
      </c>
      <c r="K40"/>
      <c r="L40"/>
      <c r="M40"/>
      <c r="N40"/>
      <c r="O40"/>
      <c r="P40"/>
      <c r="Q40"/>
      <c r="R40" s="30"/>
      <c r="S40"/>
      <c r="T40"/>
      <c r="U40" t="s">
        <v>459</v>
      </c>
      <c r="AA40" s="5" t="str">
        <f t="shared" si="0"/>
        <v>[Concrete,0.102,Carpet,0.01]</v>
      </c>
      <c r="AB40" s="5">
        <f>IFERROR(J40/_xlfn.XLOOKUP(I40,Materials!$A$76:$A$283,Materials!$I$76:$I$283),0)+IFERROR(L40/_xlfn.XLOOKUP(K40,Materials!$A$76:$A$283,Materials!$I$76:$I$283),0)+IFERROR(N40/_xlfn.XLOOKUP(M40,Materials!$A$76:$A$283,Materials!$I$76:$I$283),0)+IFERROR(P40/_xlfn.XLOOKUP(O40,Materials!$A$76:$A$283,Materials!$I$76:$I$283),0)+IFERROR(R40/_xlfn.XLOOKUP(Q40,Materials!$A$76:$A$283,Materials!$I$76:$I$283),0)+IFERROR(H40/_xlfn.XLOOKUP(G40,Materials!$A$76:$A$283,Materials!$I$76:$I$283),0)</f>
        <v>0.16666666666666669</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9.4488188976377945</v>
      </c>
      <c r="F41" t="str">
        <f t="shared" si="3"/>
        <v>MA_SFH_UninsulatedWalls_GroundWall</v>
      </c>
      <c r="G41" s="29" t="s">
        <v>10</v>
      </c>
      <c r="H41">
        <v>0.10199999999999999</v>
      </c>
      <c r="I41" t="s">
        <v>102</v>
      </c>
      <c r="J41">
        <v>1.2699999999999999E-2</v>
      </c>
      <c r="K41"/>
      <c r="L41"/>
      <c r="M41"/>
      <c r="N41"/>
      <c r="O41"/>
      <c r="P41"/>
      <c r="Q41"/>
      <c r="R41" s="30"/>
      <c r="S41"/>
      <c r="T41"/>
      <c r="U41" t="s">
        <v>459</v>
      </c>
      <c r="AA41" s="5" t="str">
        <f t="shared" si="0"/>
        <v>[Concrete,0.102,Plywood,0.0127]</v>
      </c>
      <c r="AB41" s="5">
        <f>IFERROR(J41/_xlfn.XLOOKUP(I41,Materials!$A$76:$A$283,Materials!$I$76:$I$283),0)+IFERROR(L41/_xlfn.XLOOKUP(K41,Materials!$A$76:$A$283,Materials!$I$76:$I$283),0)+IFERROR(N41/_xlfn.XLOOKUP(M41,Materials!$A$76:$A$283,Materials!$I$76:$I$283),0)+IFERROR(P41/_xlfn.XLOOKUP(O41,Materials!$A$76:$A$283,Materials!$I$76:$I$283),0)+IFERROR(R41/_xlfn.XLOOKUP(Q41,Materials!$A$76:$A$283,Materials!$I$76:$I$283),0)+IFERROR(H41/_xlfn.XLOOKUP(G41,Materials!$A$76:$A$283,Materials!$I$76:$I$283),0)</f>
        <v>0.10583333333333333</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[Concrete,0.102,Plywood,0.0127]</v>
      </c>
      <c r="E42">
        <f t="shared" si="2"/>
        <v>9.4488188976377945</v>
      </c>
      <c r="F42" t="str">
        <f t="shared" si="3"/>
        <v>MA_SFH_InsulatedWalls_GroundWall</v>
      </c>
      <c r="G42" s="29" t="s">
        <v>10</v>
      </c>
      <c r="H42">
        <v>0.10199999999999999</v>
      </c>
      <c r="I42" t="s">
        <v>102</v>
      </c>
      <c r="J42">
        <v>1.2699999999999999E-2</v>
      </c>
      <c r="K42"/>
      <c r="L42"/>
      <c r="M42"/>
      <c r="N42"/>
      <c r="O42"/>
      <c r="P42"/>
      <c r="Q42"/>
      <c r="R42" s="30"/>
      <c r="S42"/>
      <c r="T42"/>
      <c r="U42" t="s">
        <v>459</v>
      </c>
      <c r="AA42" s="5" t="str">
        <f t="shared" si="0"/>
        <v>[Concrete,0.102,Plywood,0.0127]</v>
      </c>
      <c r="AB42" s="5">
        <f>IFERROR(J42/_xlfn.XLOOKUP(I42,Materials!$A$76:$A$283,Materials!$I$76:$I$283),0)+IFERROR(L42/_xlfn.XLOOKUP(K42,Materials!$A$76:$A$283,Materials!$I$76:$I$283),0)+IFERROR(N42/_xlfn.XLOOKUP(M42,Materials!$A$76:$A$283,Materials!$I$76:$I$283),0)+IFERROR(P42/_xlfn.XLOOKUP(O42,Materials!$A$76:$A$283,Materials!$I$76:$I$283),0)+IFERROR(R42/_xlfn.XLOOKUP(Q42,Materials!$A$76:$A$283,Materials!$I$76:$I$283),0)+IFERROR(H42/_xlfn.XLOOKUP(G42,Materials!$A$76:$A$283,Materials!$I$76:$I$283),0)</f>
        <v>0.10583333333333333</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[Concrete,0.102,XPS Board,0.05,Gypsum Board,0.0127]</v>
      </c>
      <c r="E43">
        <f t="shared" si="2"/>
        <v>0.64517659337270816</v>
      </c>
      <c r="F43" t="str">
        <f t="shared" si="3"/>
        <v>MA_MFH_UninsulatedWalls_GroundWall</v>
      </c>
      <c r="G43" s="29" t="s">
        <v>10</v>
      </c>
      <c r="H43">
        <v>0.10199999999999999</v>
      </c>
      <c r="I43" t="s">
        <v>26</v>
      </c>
      <c r="J43">
        <v>0.05</v>
      </c>
      <c r="K43" t="s">
        <v>14</v>
      </c>
      <c r="L43">
        <v>1.2699999999999999E-2</v>
      </c>
      <c r="M43"/>
      <c r="N43"/>
      <c r="O43"/>
      <c r="P43"/>
      <c r="Q43"/>
      <c r="R43" s="30"/>
      <c r="S43"/>
      <c r="T43"/>
      <c r="U43" t="s">
        <v>459</v>
      </c>
      <c r="AA43" s="5" t="str">
        <f t="shared" si="0"/>
        <v>[Concrete,0.102,XPS Board,0.05,Gypsum Board,0.0127]</v>
      </c>
      <c r="AB43" s="5">
        <f>IFERROR(J43/_xlfn.XLOOKUP(I43,Materials!$A$76:$A$283,Materials!$I$76:$I$283),0)+IFERROR(L43/_xlfn.XLOOKUP(K43,Materials!$A$76:$A$283,Materials!$I$76:$I$283),0)+IFERROR(N43/_xlfn.XLOOKUP(M43,Materials!$A$76:$A$283,Materials!$I$76:$I$283),0)+IFERROR(P43/_xlfn.XLOOKUP(O43,Materials!$A$76:$A$283,Materials!$I$76:$I$283),0)+IFERROR(R43/_xlfn.XLOOKUP(Q43,Materials!$A$76:$A$283,Materials!$I$76:$I$283),0)+IFERROR(H43/_xlfn.XLOOKUP(G43,Materials!$A$76:$A$283,Materials!$I$76:$I$283),0)</f>
        <v>1.5499632352941175</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[Concrete,0.102,Plywood,0.0127]</v>
      </c>
      <c r="E44">
        <f t="shared" si="2"/>
        <v>9.4488188976377945</v>
      </c>
      <c r="F44" t="str">
        <f t="shared" si="3"/>
        <v>MA_MFH_InsulatedWalls_GroundWall</v>
      </c>
      <c r="G44" s="29" t="s">
        <v>10</v>
      </c>
      <c r="H44">
        <v>0.10199999999999999</v>
      </c>
      <c r="I44" t="s">
        <v>102</v>
      </c>
      <c r="J44">
        <v>1.2699999999999999E-2</v>
      </c>
      <c r="K44"/>
      <c r="L44"/>
      <c r="M44"/>
      <c r="N44"/>
      <c r="O44"/>
      <c r="P44"/>
      <c r="Q44"/>
      <c r="R44" s="30"/>
      <c r="S44"/>
      <c r="T44"/>
      <c r="U44" t="s">
        <v>459</v>
      </c>
      <c r="AA44" s="5" t="str">
        <f t="shared" si="0"/>
        <v>[Concrete,0.102,Plywood,0.0127]</v>
      </c>
      <c r="AB44" s="5">
        <f>IFERROR(J44/_xlfn.XLOOKUP(I44,Materials!$A$76:$A$283,Materials!$I$76:$I$283),0)+IFERROR(L44/_xlfn.XLOOKUP(K44,Materials!$A$76:$A$283,Materials!$I$76:$I$283),0)+IFERROR(N44/_xlfn.XLOOKUP(M44,Materials!$A$76:$A$283,Materials!$I$76:$I$283),0)+IFERROR(P44/_xlfn.XLOOKUP(O44,Materials!$A$76:$A$283,Materials!$I$76:$I$283),0)+IFERROR(R44/_xlfn.XLOOKUP(Q44,Materials!$A$76:$A$283,Materials!$I$76:$I$283),0)+IFERROR(H44/_xlfn.XLOOKUP(G44,Materials!$A$76:$A$283,Materials!$I$76:$I$283),0)</f>
        <v>0.10583333333333333</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0.5</v>
      </c>
      <c r="F45" t="str">
        <f t="shared" si="3"/>
        <v>MA_SFH_UninsulatedGroundSlab_GroundSlab</v>
      </c>
      <c r="G45" s="111" t="s">
        <v>10</v>
      </c>
      <c r="H45" s="11">
        <v>0.12</v>
      </c>
      <c r="I45" s="11" t="s">
        <v>25</v>
      </c>
      <c r="J45">
        <v>0.12</v>
      </c>
      <c r="K45"/>
      <c r="L45"/>
      <c r="M45"/>
      <c r="N45"/>
      <c r="O45"/>
      <c r="P45"/>
      <c r="Q45"/>
      <c r="R45" s="30"/>
      <c r="S45"/>
      <c r="T45"/>
      <c r="U45" t="s">
        <v>459</v>
      </c>
      <c r="AA45" s="5" t="str">
        <f t="shared" si="0"/>
        <v>[Concrete,0.12,Carpet,0.12]</v>
      </c>
      <c r="AB45" s="5">
        <f>IFERROR(J45/_xlfn.XLOOKUP(I45,Materials!$A$76:$A$283,Materials!$I$76:$I$283),0)+IFERROR(L45/_xlfn.XLOOKUP(K45,Materials!$A$76:$A$283,Materials!$I$76:$I$283),0)+IFERROR(N45/_xlfn.XLOOKUP(M45,Materials!$A$76:$A$283,Materials!$I$76:$I$283),0)+IFERROR(P45/_xlfn.XLOOKUP(O45,Materials!$A$76:$A$283,Materials!$I$76:$I$283),0)+IFERROR(R45/_xlfn.XLOOKUP(Q45,Materials!$A$76:$A$283,Materials!$I$76:$I$283),0)+IFERROR(H45/_xlfn.XLOOKUP(G45,Materials!$A$76:$A$283,Materials!$I$76:$I$283),0)</f>
        <v>2</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[Concrete,0.12,Carpet,0.012]</v>
      </c>
      <c r="E46">
        <f t="shared" si="2"/>
        <v>5</v>
      </c>
      <c r="F46" t="str">
        <f t="shared" si="3"/>
        <v>MA_SFH_InsulatedGroundSlab_GroundSlab</v>
      </c>
      <c r="G46" s="111" t="s">
        <v>10</v>
      </c>
      <c r="H46" s="11">
        <v>0.12</v>
      </c>
      <c r="I46" s="11" t="s">
        <v>25</v>
      </c>
      <c r="J46" s="11">
        <v>1.2E-2</v>
      </c>
      <c r="K46"/>
      <c r="L46"/>
      <c r="M46"/>
      <c r="N46"/>
      <c r="O46"/>
      <c r="P46"/>
      <c r="Q46"/>
      <c r="R46" s="30"/>
      <c r="S46"/>
      <c r="T46"/>
      <c r="U46" t="s">
        <v>459</v>
      </c>
      <c r="AA46" s="5" t="str">
        <f t="shared" si="0"/>
        <v>[Concrete,0.12,Carpet,0.012]</v>
      </c>
      <c r="AB46" s="5">
        <f>IFERROR(J46/_xlfn.XLOOKUP(I46,Materials!$A$76:$A$283,Materials!$I$76:$I$283),0)+IFERROR(L46/_xlfn.XLOOKUP(K46,Materials!$A$76:$A$283,Materials!$I$76:$I$283),0)+IFERROR(N46/_xlfn.XLOOKUP(M46,Materials!$A$76:$A$283,Materials!$I$76:$I$283),0)+IFERROR(P46/_xlfn.XLOOKUP(O46,Materials!$A$76:$A$283,Materials!$I$76:$I$283),0)+IFERROR(R46/_xlfn.XLOOKUP(Q46,Materials!$A$76:$A$283,Materials!$I$76:$I$283),0)+IFERROR(H46/_xlfn.XLOOKUP(G46,Materials!$A$76:$A$283,Materials!$I$76:$I$283),0)</f>
        <v>0.2</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1.0950080515297906</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AA47" s="5" t="str">
        <f t="shared" si="0"/>
        <v>[Concrete,0.12,XPS Board,0.02,Plywood,0.015,Carpet,0.012]</v>
      </c>
      <c r="AB47" s="5">
        <f>IFERROR(J47/_xlfn.XLOOKUP(I47,Materials!$A$76:$A$283,Materials!$I$76:$I$283),0)+IFERROR(L47/_xlfn.XLOOKUP(K47,Materials!$A$76:$A$283,Materials!$I$76:$I$283),0)+IFERROR(N47/_xlfn.XLOOKUP(M47,Materials!$A$76:$A$283,Materials!$I$76:$I$283),0)+IFERROR(P47/_xlfn.XLOOKUP(O47,Materials!$A$76:$A$283,Materials!$I$76:$I$283),0)+IFERROR(R47/_xlfn.XLOOKUP(Q47,Materials!$A$76:$A$283,Materials!$I$76:$I$283),0)+IFERROR(H47/_xlfn.XLOOKUP(G47,Materials!$A$76:$A$283,Materials!$I$76:$I$283),0)</f>
        <v>0.91323529411764715</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2.5</v>
      </c>
      <c r="F48" t="str">
        <f t="shared" si="3"/>
        <v>MA_MFH_InsulatedGroundSlab_GroundSlab</v>
      </c>
      <c r="G48" s="29" t="s">
        <v>10</v>
      </c>
      <c r="H48">
        <v>0.12</v>
      </c>
      <c r="I48" t="s">
        <v>25</v>
      </c>
      <c r="J48">
        <v>1.2E-2</v>
      </c>
      <c r="K48" t="s">
        <v>25</v>
      </c>
      <c r="L48">
        <v>1.2E-2</v>
      </c>
      <c r="M48"/>
      <c r="N48"/>
      <c r="O48"/>
      <c r="P48"/>
      <c r="Q48"/>
      <c r="R48" s="30"/>
      <c r="S48"/>
      <c r="T48"/>
      <c r="U48" t="s">
        <v>459</v>
      </c>
      <c r="AA48" s="5" t="str">
        <f t="shared" si="0"/>
        <v>[Concrete,0.12,Carpet,0.012,Carpet,0.012]</v>
      </c>
      <c r="AB48" s="5">
        <f>IFERROR(J48/_xlfn.XLOOKUP(I48,Materials!$A$76:$A$283,Materials!$I$76:$I$283),0)+IFERROR(L48/_xlfn.XLOOKUP(K48,Materials!$A$76:$A$283,Materials!$I$76:$I$283),0)+IFERROR(N48/_xlfn.XLOOKUP(M48,Materials!$A$76:$A$283,Materials!$I$76:$I$283),0)+IFERROR(P48/_xlfn.XLOOKUP(O48,Materials!$A$76:$A$283,Materials!$I$76:$I$283),0)+IFERROR(R48/_xlfn.XLOOKUP(Q48,Materials!$A$76:$A$283,Materials!$I$76:$I$283),0)+IFERROR(H48/_xlfn.XLOOKUP(G48,Materials!$A$76:$A$283,Materials!$I$76:$I$283),0)</f>
        <v>0.4</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str">
        <f t="shared" ref="D49" si="4">AA49</f>
        <v>[Concrete,0.12,XPS Board,0.02,Plywood,0.015,Carpet,0.012]</v>
      </c>
      <c r="E49">
        <f t="shared" ref="E49" si="5">IFERROR(1/AB49, "Not enough information entered")</f>
        <v>1.0950080515297906</v>
      </c>
      <c r="F49" t="str">
        <f t="shared" ref="F49" si="6">_xlfn.CONCAT(A49,"_",B49)</f>
        <v>MA_SFH_UninsulatedCeiling_BasementCeiling</v>
      </c>
      <c r="G49" s="29" t="s">
        <v>10</v>
      </c>
      <c r="H49">
        <v>0.12</v>
      </c>
      <c r="I49" t="s">
        <v>26</v>
      </c>
      <c r="J49">
        <v>0.02</v>
      </c>
      <c r="K49" s="5" t="s">
        <v>102</v>
      </c>
      <c r="L49" s="5">
        <v>1.4999999999999999E-2</v>
      </c>
      <c r="M49" t="s">
        <v>25</v>
      </c>
      <c r="N49">
        <v>1.2E-2</v>
      </c>
      <c r="O49"/>
      <c r="P49"/>
      <c r="Q49"/>
      <c r="R49" s="30"/>
      <c r="S49"/>
      <c r="T49"/>
      <c r="U49" t="s">
        <v>459</v>
      </c>
      <c r="AA49" s="5" t="str">
        <f t="shared" si="0"/>
        <v>[Concrete,0.12,XPS Board,0.02,Plywood,0.015,Carpet,0.012]</v>
      </c>
      <c r="AB49" s="5">
        <f>IFERROR(J49/_xlfn.XLOOKUP(I49,Materials!$A$76:$A$283,Materials!$I$76:$I$283),0)+IFERROR(L49/_xlfn.XLOOKUP(K49,Materials!$A$76:$A$283,Materials!$I$76:$I$283),0)+IFERROR(N49/_xlfn.XLOOKUP(M49,Materials!$A$76:$A$283,Materials!$I$76:$I$283),0)+IFERROR(P49/_xlfn.XLOOKUP(O49,Materials!$A$76:$A$283,Materials!$I$76:$I$283),0)+IFERROR(R49/_xlfn.XLOOKUP(Q49,Materials!$A$76:$A$283,Materials!$I$76:$I$283),0)+IFERROR(H49/_xlfn.XLOOKUP(G49,Materials!$A$76:$A$283,Materials!$I$76:$I$283),0)</f>
        <v>0.91323529411764715</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f t="shared" ref="D50:D52" si="7">AA50</f>
        <v>0</v>
      </c>
      <c r="E50">
        <f t="shared" ref="E50:E52" si="8">IFERROR(1/AB50, "Not enough information entered")</f>
        <v>1.8075011296882063E-2</v>
      </c>
      <c r="F50" t="str">
        <f t="shared" ref="F50:F52" si="9">_xlfn.CONCAT(A50,"_",B50)</f>
        <v>MA_SFH_InsulatedCeiling_BasementCeiling</v>
      </c>
      <c r="G50" s="29" t="s">
        <v>10</v>
      </c>
      <c r="H50">
        <v>1.1200000000000001</v>
      </c>
      <c r="I50" t="s">
        <v>26</v>
      </c>
      <c r="J50">
        <v>1.02</v>
      </c>
      <c r="K50" s="5" t="s">
        <v>102</v>
      </c>
      <c r="L50" s="5">
        <v>1.0149999999999999</v>
      </c>
      <c r="M50" t="s">
        <v>25</v>
      </c>
      <c r="N50">
        <v>1.012</v>
      </c>
      <c r="O50"/>
      <c r="P50"/>
      <c r="Q50"/>
      <c r="R50" s="30"/>
      <c r="S50"/>
      <c r="T50"/>
      <c r="AB50" s="5">
        <f>IFERROR(J50/_xlfn.XLOOKUP(I50,Materials!$A$76:$A$283,Materials!$I$76:$I$283),0)+IFERROR(L50/_xlfn.XLOOKUP(K50,Materials!$A$76:$A$283,Materials!$I$76:$I$283),0)+IFERROR(N50/_xlfn.XLOOKUP(M50,Materials!$A$76:$A$283,Materials!$I$76:$I$283),0)+IFERROR(P50/_xlfn.XLOOKUP(O50,Materials!$A$76:$A$283,Materials!$I$76:$I$283),0)+IFERROR(R50/_xlfn.XLOOKUP(Q50,Materials!$A$76:$A$283,Materials!$I$76:$I$283),0)+IFERROR(H50/_xlfn.XLOOKUP(G50,Materials!$A$76:$A$283,Materials!$I$76:$I$283),0)</f>
        <v>55.324999999999996</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f t="shared" si="7"/>
        <v>0</v>
      </c>
      <c r="E51">
        <f t="shared" si="8"/>
        <v>9.1127162594979959E-3</v>
      </c>
      <c r="F51" t="str">
        <f t="shared" si="9"/>
        <v>MA_MFH_UninsulatedCeiling_BasementCeiling</v>
      </c>
      <c r="G51" s="29" t="s">
        <v>10</v>
      </c>
      <c r="H51">
        <v>2.12</v>
      </c>
      <c r="I51" t="s">
        <v>26</v>
      </c>
      <c r="J51">
        <v>2.02</v>
      </c>
      <c r="K51" s="5" t="s">
        <v>102</v>
      </c>
      <c r="L51" s="5">
        <v>2.0150000000000001</v>
      </c>
      <c r="M51" t="s">
        <v>25</v>
      </c>
      <c r="N51">
        <v>2.012</v>
      </c>
      <c r="O51"/>
      <c r="P51"/>
      <c r="Q51"/>
      <c r="R51" s="30"/>
      <c r="S51"/>
      <c r="T51"/>
      <c r="AB51" s="5">
        <f>IFERROR(J51/_xlfn.XLOOKUP(I51,Materials!$A$76:$A$283,Materials!$I$76:$I$283),0)+IFERROR(L51/_xlfn.XLOOKUP(K51,Materials!$A$76:$A$283,Materials!$I$76:$I$283),0)+IFERROR(N51/_xlfn.XLOOKUP(M51,Materials!$A$76:$A$283,Materials!$I$76:$I$283),0)+IFERROR(P51/_xlfn.XLOOKUP(O51,Materials!$A$76:$A$283,Materials!$I$76:$I$283),0)+IFERROR(R51/_xlfn.XLOOKUP(Q51,Materials!$A$76:$A$283,Materials!$I$76:$I$283),0)+IFERROR(H51/_xlfn.XLOOKUP(G51,Materials!$A$76:$A$283,Materials!$I$76:$I$283),0)</f>
        <v>109.73676470588235</v>
      </c>
      <c r="BQ51" s="61"/>
      <c r="BR51" s="62"/>
      <c r="BS51" s="62"/>
      <c r="BT51" s="63"/>
      <c r="BU51" s="63"/>
      <c r="BV51" s="63"/>
      <c r="BW51" s="63"/>
      <c r="BX51" s="62"/>
      <c r="BY51" s="62"/>
      <c r="BZ51" s="62"/>
      <c r="CA51" s="62"/>
      <c r="CB51" s="62"/>
      <c r="CC51" s="62"/>
      <c r="CD51" s="62"/>
      <c r="CE51" s="62"/>
      <c r="CF51" s="62"/>
      <c r="CG51" s="62"/>
      <c r="CH51" s="63"/>
    </row>
    <row r="52" spans="1:86" x14ac:dyDescent="0.2">
      <c r="A52" t="s">
        <v>5686</v>
      </c>
      <c r="B52" t="s">
        <v>5638</v>
      </c>
      <c r="D52">
        <f t="shared" si="7"/>
        <v>0</v>
      </c>
      <c r="E52">
        <f t="shared" si="8"/>
        <v>6.0920436118651515E-3</v>
      </c>
      <c r="F52" t="str">
        <f t="shared" si="9"/>
        <v>MA_MFH_InsulatedCeiling_BasementCeiling</v>
      </c>
      <c r="G52" s="29" t="s">
        <v>10</v>
      </c>
      <c r="H52">
        <v>3.12</v>
      </c>
      <c r="I52" t="s">
        <v>26</v>
      </c>
      <c r="J52">
        <v>3.02</v>
      </c>
      <c r="K52" s="5" t="s">
        <v>102</v>
      </c>
      <c r="L52" s="5">
        <v>3.0150000000000001</v>
      </c>
      <c r="M52" t="s">
        <v>25</v>
      </c>
      <c r="N52">
        <v>3.012</v>
      </c>
      <c r="O52"/>
      <c r="P52"/>
      <c r="Q52"/>
      <c r="R52" s="30"/>
      <c r="S52"/>
      <c r="T52"/>
      <c r="AB52" s="5">
        <f>IFERROR(J52/_xlfn.XLOOKUP(I52,Materials!$A$76:$A$283,Materials!$I$76:$I$283),0)+IFERROR(L52/_xlfn.XLOOKUP(K52,Materials!$A$76:$A$283,Materials!$I$76:$I$283),0)+IFERROR(N52/_xlfn.XLOOKUP(M52,Materials!$A$76:$A$283,Materials!$I$76:$I$283),0)+IFERROR(P52/_xlfn.XLOOKUP(O52,Materials!$A$76:$A$283,Materials!$I$76:$I$283),0)+IFERROR(R52/_xlfn.XLOOKUP(Q52,Materials!$A$76:$A$283,Materials!$I$76:$I$283),0)+IFERROR(H52/_xlfn.XLOOKUP(G52,Materials!$A$76:$A$283,Materials!$I$76:$I$283),0)</f>
        <v>164.14852941176468</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12.30769230769231</v>
      </c>
      <c r="F53" t="str">
        <f t="shared" si="3"/>
        <v>MA_SFH_NoInsulation_AtticFloor</v>
      </c>
      <c r="G53" t="s">
        <v>14</v>
      </c>
      <c r="H53">
        <v>1.2999999999999999E-2</v>
      </c>
      <c r="I53" t="s">
        <v>5722</v>
      </c>
      <c r="J53">
        <v>0.20319999999999999</v>
      </c>
      <c r="K53"/>
      <c r="L53"/>
      <c r="M53"/>
      <c r="N53"/>
      <c r="O53"/>
      <c r="P53"/>
      <c r="Q53"/>
      <c r="R53" s="30"/>
      <c r="S53"/>
      <c r="T53"/>
      <c r="U53" t="s">
        <v>459</v>
      </c>
      <c r="AA53" s="5" t="str">
        <f t="shared" ref="AA53:AA60" si="10">_xlfn.CONCAT("[",_xlfn.TEXTJOIN(",",TRUE,G53,H53,I53,J53,K53,L53,M53,N53,O53,P53,Q53,R53),"]")</f>
        <v>[Gypsum Board,0.013,Wood joist,0.2032]</v>
      </c>
      <c r="AB53" s="5">
        <f>IFERROR(J53/_xlfn.XLOOKUP(I53,Materials!$A$76:$A$283,Materials!$I$76:$I$283),0)+IFERROR(L53/_xlfn.XLOOKUP(K53,Materials!$A$76:$A$283,Materials!$I$76:$I$283),0)+IFERROR(N53/_xlfn.XLOOKUP(M53,Materials!$A$76:$A$283,Materials!$I$76:$I$283),0)+IFERROR(P53/_xlfn.XLOOKUP(O53,Materials!$A$76:$A$283,Materials!$I$76:$I$283),0)+IFERROR(R53/_xlfn.XLOOKUP(Q53,Materials!$A$76:$A$283,Materials!$I$76:$I$283),0)+IFERROR(H53/_xlfn.XLOOKUP(G53,Materials!$A$76:$A$283,Materials!$I$76:$I$283),0)</f>
        <v>8.1249999999999989E-2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9.7644330526058823E-2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AA54" s="5" t="str">
        <f t="shared" si="10"/>
        <v>[Gypsum Board,0.013,Wood joist,0.2032,Low Density Fiberglass batt,0.254,Vapor Retarder,0.0001]</v>
      </c>
      <c r="AB54" s="5">
        <f>IFERROR(J54/_xlfn.XLOOKUP(I54,Materials!$A$76:$A$283,Materials!$I$76:$I$283),0)+IFERROR(L54/_xlfn.XLOOKUP(K54,Materials!$A$76:$A$283,Materials!$I$76:$I$283),0)+IFERROR(N54/_xlfn.XLOOKUP(M54,Materials!$A$76:$A$283,Materials!$I$76:$I$283),0)+IFERROR(P54/_xlfn.XLOOKUP(O54,Materials!$A$76:$A$283,Materials!$I$76:$I$283),0)+IFERROR(R54/_xlfn.XLOOKUP(Q54,Materials!$A$76:$A$283,Materials!$I$76:$I$283),0)+IFERROR(H54/_xlfn.XLOOKUP(G54,Materials!$A$76:$A$283,Materials!$I$76:$I$283),0)</f>
        <v>10.241250000000001</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0.11588604538870109</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AA55" s="5" t="str">
        <f t="shared" si="10"/>
        <v>[Gypsum Board,0.013,Wood joist,0.254,Cellulose,0.3556,Gypsum Board,0.013,Vapor Retarder,0.0001]</v>
      </c>
      <c r="AB55" s="5">
        <f>IFERROR(J55/_xlfn.XLOOKUP(I55,Materials!$A$76:$A$283,Materials!$I$76:$I$283),0)+IFERROR(L55/_xlfn.XLOOKUP(K55,Materials!$A$76:$A$283,Materials!$I$76:$I$283),0)+IFERROR(N55/_xlfn.XLOOKUP(M55,Materials!$A$76:$A$283,Materials!$I$76:$I$283),0)+IFERROR(P55/_xlfn.XLOOKUP(O55,Materials!$A$76:$A$283,Materials!$I$76:$I$283),0)+IFERROR(R55/_xlfn.XLOOKUP(Q55,Materials!$A$76:$A$283,Materials!$I$76:$I$283),0)+IFERROR(H55/_xlfn.XLOOKUP(G55,Materials!$A$76:$A$283,Materials!$I$76:$I$283),0)</f>
        <v>8.6291666666666682</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joist,0.2032,Concrete Perlite - Vermiculite - And Polystyrene Beads - 800 Kg/M3 - 51mm,0.2]</v>
      </c>
      <c r="E56">
        <f t="shared" si="2"/>
        <v>1.3025633463589668</v>
      </c>
      <c r="F56" t="str">
        <f t="shared" si="3"/>
        <v>MA_MFH_NoInsulation_AtticFloor</v>
      </c>
      <c r="G56" t="s">
        <v>17</v>
      </c>
      <c r="H56">
        <v>1.2999999999999999E-2</v>
      </c>
      <c r="I56" t="s">
        <v>5722</v>
      </c>
      <c r="J56">
        <v>0.20319999999999999</v>
      </c>
      <c r="K56" t="s">
        <v>169</v>
      </c>
      <c r="L56">
        <v>0.2</v>
      </c>
      <c r="M56"/>
      <c r="N56"/>
      <c r="O56"/>
      <c r="P56"/>
      <c r="Q56"/>
      <c r="R56" s="30"/>
      <c r="S56"/>
      <c r="T56"/>
      <c r="U56" t="s">
        <v>459</v>
      </c>
      <c r="AA56" s="5" t="str">
        <f t="shared" si="10"/>
        <v>[Plaster,0.013,Wood joist,0.2032,Concrete Perlite - Vermiculite - And Polystyrene Beads - 800 Kg/M3 - 51mm,0.2]</v>
      </c>
      <c r="AB56" s="5">
        <f>IFERROR(J56/_xlfn.XLOOKUP(I56,Materials!$A$76:$A$283,Materials!$I$76:$I$283),0)+IFERROR(L56/_xlfn.XLOOKUP(K56,Materials!$A$76:$A$283,Materials!$I$76:$I$283),0)+IFERROR(N56/_xlfn.XLOOKUP(M56,Materials!$A$76:$A$283,Materials!$I$76:$I$283),0)+IFERROR(P56/_xlfn.XLOOKUP(O56,Materials!$A$76:$A$283,Materials!$I$76:$I$283),0)+IFERROR(R56/_xlfn.XLOOKUP(Q56,Materials!$A$76:$A$283,Materials!$I$76:$I$283),0)+IFERROR(H56/_xlfn.XLOOKUP(G56,Materials!$A$76:$A$283,Materials!$I$76:$I$283),0)</f>
        <v>0.76771698113207554</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9.6875756841850319E-2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AA57" s="5" t="str">
        <f t="shared" si="10"/>
        <v>[Gypsum Board,0.013,Wood joist,0.254,Low Density Fiberglass batt,0.254,Gypsum Board,0.013,Vapor Retarder,0.0001]</v>
      </c>
      <c r="AB57" s="5">
        <f>IFERROR(J57/_xlfn.XLOOKUP(I57,Materials!$A$76:$A$283,Materials!$I$76:$I$283),0)+IFERROR(L57/_xlfn.XLOOKUP(K57,Materials!$A$76:$A$283,Materials!$I$76:$I$283),0)+IFERROR(N57/_xlfn.XLOOKUP(M57,Materials!$A$76:$A$283,Materials!$I$76:$I$283),0)+IFERROR(P57/_xlfn.XLOOKUP(O57,Materials!$A$76:$A$283,Materials!$I$76:$I$283),0)+IFERROR(R57/_xlfn.XLOOKUP(Q57,Materials!$A$76:$A$283,Materials!$I$76:$I$283),0)+IFERROR(H57/_xlfn.XLOOKUP(G57,Materials!$A$76:$A$283,Materials!$I$76:$I$283),0)</f>
        <v>10.322500000000002</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0.11588604538870109</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AA58" s="5" t="str">
        <f t="shared" si="10"/>
        <v>[Gypsum Board,0.013,Wood joist,0.3048,Cellulose,0.3556,Gypsum Board,0.013,Vapor Retarder,0.0001]</v>
      </c>
      <c r="AB58" s="5">
        <f>IFERROR(J58/_xlfn.XLOOKUP(I58,Materials!$A$76:$A$283,Materials!$I$76:$I$283),0)+IFERROR(L58/_xlfn.XLOOKUP(K58,Materials!$A$76:$A$283,Materials!$I$76:$I$283),0)+IFERROR(N58/_xlfn.XLOOKUP(M58,Materials!$A$76:$A$283,Materials!$I$76:$I$283),0)+IFERROR(P58/_xlfn.XLOOKUP(O58,Materials!$A$76:$A$283,Materials!$I$76:$I$283),0)+IFERROR(R58/_xlfn.XLOOKUP(Q58,Materials!$A$76:$A$283,Materials!$I$76:$I$283),0)+IFERROR(H58/_xlfn.XLOOKUP(G58,Materials!$A$76:$A$283,Materials!$I$76:$I$283),0)</f>
        <v>8.6291666666666682</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1.1333333333333335</v>
      </c>
      <c r="F59" t="str">
        <f t="shared" si="3"/>
        <v>MA_SFH_FloorCeiling</v>
      </c>
      <c r="G59" s="29" t="s">
        <v>26</v>
      </c>
      <c r="H59">
        <v>0.03</v>
      </c>
      <c r="I59" s="29" t="s">
        <v>10</v>
      </c>
      <c r="J59">
        <v>0.1</v>
      </c>
      <c r="K59"/>
      <c r="L59"/>
      <c r="M59"/>
      <c r="N59"/>
      <c r="O59"/>
      <c r="P59"/>
      <c r="Q59"/>
      <c r="R59" s="30"/>
      <c r="S59"/>
      <c r="T59"/>
      <c r="U59" t="s">
        <v>459</v>
      </c>
      <c r="AA59" s="5" t="str">
        <f t="shared" si="10"/>
        <v>[XPS Board,0.03,Concrete,0.1]</v>
      </c>
      <c r="AB59" s="5">
        <f>IFERROR(J59/_xlfn.XLOOKUP(I59,Materials!$A$76:$A$283,Materials!$I$76:$I$283),0)+IFERROR(L59/_xlfn.XLOOKUP(K59,Materials!$A$76:$A$283,Materials!$I$76:$I$283),0)+IFERROR(N59/_xlfn.XLOOKUP(M59,Materials!$A$76:$A$283,Materials!$I$76:$I$283),0)+IFERROR(P59/_xlfn.XLOOKUP(O59,Materials!$A$76:$A$283,Materials!$I$76:$I$283),0)+IFERROR(R59/_xlfn.XLOOKUP(Q59,Materials!$A$76:$A$283,Materials!$I$76:$I$283),0)+IFERROR(H59/_xlfn.XLOOKUP(G59,Materials!$A$76:$A$283,Materials!$I$76:$I$283),0)</f>
        <v>0.88235294117647045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1.1333333333333335</v>
      </c>
      <c r="F60" t="str">
        <f t="shared" si="3"/>
        <v>MA_MFH_FloorCeiling</v>
      </c>
      <c r="G60" s="29" t="s">
        <v>26</v>
      </c>
      <c r="H60">
        <v>0.03</v>
      </c>
      <c r="I60" s="29" t="s">
        <v>10</v>
      </c>
      <c r="J60">
        <v>0.1</v>
      </c>
      <c r="K60"/>
      <c r="L60"/>
      <c r="M60"/>
      <c r="N60"/>
      <c r="O60"/>
      <c r="P60"/>
      <c r="Q60"/>
      <c r="R60" s="30"/>
      <c r="S60"/>
      <c r="T60"/>
      <c r="U60" t="s">
        <v>459</v>
      </c>
      <c r="AA60" s="5" t="str">
        <f t="shared" si="10"/>
        <v>[XPS Board,0.03,Concrete,0.1]</v>
      </c>
      <c r="AB60" s="5">
        <f>IFERROR(J60/_xlfn.XLOOKUP(I60,Materials!$A$76:$A$283,Materials!$I$76:$I$283),0)+IFERROR(L60/_xlfn.XLOOKUP(K60,Materials!$A$76:$A$283,Materials!$I$76:$I$283),0)+IFERROR(N60/_xlfn.XLOOKUP(M60,Materials!$A$76:$A$283,Materials!$I$76:$I$283),0)+IFERROR(P60/_xlfn.XLOOKUP(O60,Materials!$A$76:$A$283,Materials!$I$76:$I$283),0)+IFERROR(R60/_xlfn.XLOOKUP(Q60,Materials!$A$76:$A$283,Materials!$I$76:$I$283),0)+IFERROR(H60/_xlfn.XLOOKUP(G60,Materials!$A$76:$A$283,Materials!$I$76:$I$283),0)</f>
        <v>0.88235294117647045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11">AA61</f>
        <v>[Wood siding,0.12]</v>
      </c>
      <c r="E61">
        <f t="shared" ref="E61:E92" si="12">IFERROR(1/AB61, "Not enough information entered")</f>
        <v>0.91666666666666674</v>
      </c>
      <c r="F61" t="str">
        <f t="shared" ref="F61:F92" si="13">_xlfn.CONCAT(A61,"_",B61)</f>
        <v>MA_SFH_ExternalFloor</v>
      </c>
      <c r="G61" s="29" t="s">
        <v>773</v>
      </c>
      <c r="H61">
        <v>0.12</v>
      </c>
      <c r="I61"/>
      <c r="J61"/>
      <c r="K61"/>
      <c r="L61"/>
      <c r="M61"/>
      <c r="N61"/>
      <c r="O61"/>
      <c r="P61"/>
      <c r="Q61"/>
      <c r="R61" s="30"/>
      <c r="S61"/>
      <c r="T61"/>
      <c r="U61" t="s">
        <v>459</v>
      </c>
      <c r="AA61" s="5" t="str">
        <f t="shared" ref="AA61:AA91" si="14">_xlfn.CONCAT("[",_xlfn.TEXTJOIN(",",TRUE,G61,H61,I61,J61,K61,L61,M61,N61,O61,P61,Q61,R61),"]")</f>
        <v>[Wood siding,0.12]</v>
      </c>
      <c r="AB61" s="5">
        <f>IFERROR(J61/_xlfn.XLOOKUP(I61,Materials!$A$76:$A$283,Materials!$I$76:$I$283),0)+IFERROR(L61/_xlfn.XLOOKUP(K61,Materials!$A$76:$A$283,Materials!$I$76:$I$283),0)+IFERROR(N61/_xlfn.XLOOKUP(M61,Materials!$A$76:$A$283,Materials!$I$76:$I$283),0)+IFERROR(P61/_xlfn.XLOOKUP(O61,Materials!$A$76:$A$283,Materials!$I$76:$I$283),0)+IFERROR(R61/_xlfn.XLOOKUP(Q61,Materials!$A$76:$A$283,Materials!$I$76:$I$283),0)+IFERROR(H61/_xlfn.XLOOKUP(G61,Materials!$A$76:$A$283,Materials!$I$76:$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11"/>
        <v>[Wood siding,0.12]</v>
      </c>
      <c r="E62">
        <f t="shared" si="12"/>
        <v>0.91666666666666674</v>
      </c>
      <c r="F62" t="str">
        <f t="shared" si="13"/>
        <v>MA_MFH_ExternalFloor</v>
      </c>
      <c r="G62" s="29" t="s">
        <v>773</v>
      </c>
      <c r="H62">
        <v>0.12</v>
      </c>
      <c r="I62"/>
      <c r="J62"/>
      <c r="K62"/>
      <c r="L62"/>
      <c r="M62"/>
      <c r="N62"/>
      <c r="O62"/>
      <c r="P62"/>
      <c r="Q62"/>
      <c r="R62" s="30"/>
      <c r="S62"/>
      <c r="T62"/>
      <c r="U62" t="s">
        <v>459</v>
      </c>
      <c r="AA62" s="5" t="str">
        <f t="shared" si="14"/>
        <v>[Wood siding,0.12]</v>
      </c>
      <c r="AB62" s="5">
        <f>IFERROR(J62/_xlfn.XLOOKUP(I62,Materials!$A$76:$A$283,Materials!$I$76:$I$283),0)+IFERROR(L62/_xlfn.XLOOKUP(K62,Materials!$A$76:$A$283,Materials!$I$76:$I$283),0)+IFERROR(N62/_xlfn.XLOOKUP(M62,Materials!$A$76:$A$283,Materials!$I$76:$I$283),0)+IFERROR(P62/_xlfn.XLOOKUP(O62,Materials!$A$76:$A$283,Materials!$I$76:$I$283),0)+IFERROR(R62/_xlfn.XLOOKUP(Q62,Materials!$A$76:$A$283,Materials!$I$76:$I$283),0)+IFERROR(H62/_xlfn.XLOOKUP(G62,Materials!$A$76:$A$283,Materials!$I$76:$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11"/>
        <v>[Wood siding,0.025,Oriented strand board,0.015,Wood stud,0.1,Plaster,0.015]</v>
      </c>
      <c r="E63">
        <f t="shared" si="12"/>
        <v>4.1275797373358341</v>
      </c>
      <c r="F63" t="str">
        <f t="shared" si="13"/>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AA63" s="5" t="str">
        <f t="shared" si="14"/>
        <v>[Wood siding,0.025,Oriented strand board,0.015,Wood stud,0.1,Plaster,0.015]</v>
      </c>
      <c r="AB63" s="5">
        <f>IFERROR(J63/_xlfn.XLOOKUP(I63,Materials!$A$76:$A$283,Materials!$I$76:$I$283),0)+IFERROR(L63/_xlfn.XLOOKUP(K63,Materials!$A$76:$A$283,Materials!$I$76:$I$283),0)+IFERROR(N63/_xlfn.XLOOKUP(M63,Materials!$A$76:$A$283,Materials!$I$76:$I$283),0)+IFERROR(P63/_xlfn.XLOOKUP(O63,Materials!$A$76:$A$283,Materials!$I$76:$I$283),0)+IFERROR(R63/_xlfn.XLOOKUP(Q63,Materials!$A$76:$A$283,Materials!$I$76:$I$283),0)+IFERROR(H63/_xlfn.XLOOKUP(G63,Materials!$A$76:$A$283,Materials!$I$76:$I$283),0)</f>
        <v>0.24227272727272731</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11"/>
        <v>[Wood siding,0.025,Oriented strand board,0.015,Wood stud,0.1,Mineral Wool,0.05,Plaster,0.015]</v>
      </c>
      <c r="E64">
        <f t="shared" si="12"/>
        <v>0.68409516658703262</v>
      </c>
      <c r="F64" t="str">
        <f t="shared" si="13"/>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AA64" s="5" t="str">
        <f t="shared" si="14"/>
        <v>[Wood siding,0.025,Oriented strand board,0.015,Wood stud,0.1,Mineral Wool,0.05,Plaster,0.015]</v>
      </c>
      <c r="AB64" s="5">
        <f>IFERROR(J64/_xlfn.XLOOKUP(I64,Materials!$A$76:$A$283,Materials!$I$76:$I$283),0)+IFERROR(L64/_xlfn.XLOOKUP(K64,Materials!$A$76:$A$283,Materials!$I$76:$I$283),0)+IFERROR(N64/_xlfn.XLOOKUP(M64,Materials!$A$76:$A$283,Materials!$I$76:$I$283),0)+IFERROR(P64/_xlfn.XLOOKUP(O64,Materials!$A$76:$A$283,Materials!$I$76:$I$283),0)+IFERROR(R64/_xlfn.XLOOKUP(Q64,Materials!$A$76:$A$283,Materials!$I$76:$I$283),0)+IFERROR(H64/_xlfn.XLOOKUP(G64,Materials!$A$76:$A$283,Materials!$I$76:$I$283),0)</f>
        <v>1.4617849223946784</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11"/>
        <v>[Wood siding,0.025,SIP Panel,0.15,Gypsum Board,0.013]</v>
      </c>
      <c r="E65">
        <f t="shared" si="12"/>
        <v>3.2412523020257824</v>
      </c>
      <c r="F65" t="str">
        <f t="shared" si="13"/>
        <v>MA_SFH_pre_1975_SIP_Facade</v>
      </c>
      <c r="G65" s="29" t="s">
        <v>773</v>
      </c>
      <c r="H65">
        <v>2.5000000000000001E-2</v>
      </c>
      <c r="I65" s="29" t="s">
        <v>5609</v>
      </c>
      <c r="J65">
        <v>0.15</v>
      </c>
      <c r="K65" s="29" t="s">
        <v>14</v>
      </c>
      <c r="L65">
        <v>1.2999999999999999E-2</v>
      </c>
      <c r="M65" s="29"/>
      <c r="O65" s="29"/>
      <c r="P65"/>
      <c r="Q65"/>
      <c r="R65" s="30"/>
      <c r="S65"/>
      <c r="T65"/>
      <c r="U65" t="s">
        <v>459</v>
      </c>
      <c r="AA65" s="5" t="str">
        <f t="shared" si="14"/>
        <v>[Wood siding,0.025,SIP Panel,0.15,Gypsum Board,0.013]</v>
      </c>
      <c r="AB65" s="5">
        <f>IFERROR(J65/_xlfn.XLOOKUP(I65,Materials!$A$76:$A$283,Materials!$I$76:$I$283),0)+IFERROR(L65/_xlfn.XLOOKUP(K65,Materials!$A$76:$A$283,Materials!$I$76:$I$283),0)+IFERROR(N65/_xlfn.XLOOKUP(M65,Materials!$A$76:$A$283,Materials!$I$76:$I$283),0)+IFERROR(P65/_xlfn.XLOOKUP(O65,Materials!$A$76:$A$283,Materials!$I$76:$I$283),0)+IFERROR(R65/_xlfn.XLOOKUP(Q65,Materials!$A$76:$A$283,Materials!$I$76:$I$283),0)+IFERROR(H65/_xlfn.XLOOKUP(G65,Materials!$A$76:$A$283,Materials!$I$76:$I$283),0)</f>
        <v>0.30852272727272728</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11"/>
        <v>[Wood siding,0.025,Oriented strand board,0.015,Wood stud,0.1,Low Density Fiberglass batt,0.1,Plaster,0.015]</v>
      </c>
      <c r="E66">
        <f t="shared" si="12"/>
        <v>0.23572270438229936</v>
      </c>
      <c r="F66" t="str">
        <f t="shared" si="13"/>
        <v>MA_SFH_pre_1975_FullInsulationWallsCavity_Facade</v>
      </c>
      <c r="G66" s="29" t="s">
        <v>773</v>
      </c>
      <c r="H66">
        <v>2.5000000000000001E-2</v>
      </c>
      <c r="I66" s="29" t="s">
        <v>13</v>
      </c>
      <c r="J66">
        <v>1.4999999999999999E-2</v>
      </c>
      <c r="K66" s="29" t="s">
        <v>5608</v>
      </c>
      <c r="L66">
        <v>0.1</v>
      </c>
      <c r="M66" s="29" t="s">
        <v>86</v>
      </c>
      <c r="N66" s="5">
        <v>0.1</v>
      </c>
      <c r="O66" s="29" t="s">
        <v>17</v>
      </c>
      <c r="P66">
        <v>1.4999999999999999E-2</v>
      </c>
      <c r="Q66"/>
      <c r="R66" s="30"/>
      <c r="S66"/>
      <c r="T66"/>
      <c r="U66" t="s">
        <v>459</v>
      </c>
      <c r="AA66" s="5" t="str">
        <f t="shared" si="14"/>
        <v>[Wood siding,0.025,Oriented strand board,0.015,Wood stud,0.1,Low Density Fiberglass batt,0.1,Plaster,0.015]</v>
      </c>
      <c r="AB66" s="5">
        <f>IFERROR(J66/_xlfn.XLOOKUP(I66,Materials!$A$76:$A$283,Materials!$I$76:$I$283),0)+IFERROR(L66/_xlfn.XLOOKUP(K66,Materials!$A$76:$A$283,Materials!$I$76:$I$283),0)+IFERROR(N66/_xlfn.XLOOKUP(M66,Materials!$A$76:$A$283,Materials!$I$76:$I$283),0)+IFERROR(P66/_xlfn.XLOOKUP(O66,Materials!$A$76:$A$283,Materials!$I$76:$I$283),0)+IFERROR(R66/_xlfn.XLOOKUP(Q66,Materials!$A$76:$A$283,Materials!$I$76:$I$283),0)+IFERROR(H66/_xlfn.XLOOKUP(G66,Materials!$A$76:$A$283,Materials!$I$76:$I$283),0)</f>
        <v>4.2422727272727272</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11"/>
        <v>[Wood siding,0.025,Rigid foam  EPS 035,0.05,Oriented strand board,0.015,Wood stud,0.1,Low Density Fiberglass batt,0.1,Plaster,0.015]</v>
      </c>
      <c r="E67">
        <f t="shared" si="12"/>
        <v>0.23572270438229936</v>
      </c>
      <c r="F67" t="str">
        <f t="shared" si="13"/>
        <v>MA_SFH_pre_1975_FullInsulationWallsCavityExterior_Facade</v>
      </c>
      <c r="G67" s="29" t="s">
        <v>773</v>
      </c>
      <c r="H67">
        <v>2.5000000000000001E-2</v>
      </c>
      <c r="I67" s="29" t="s">
        <v>55</v>
      </c>
      <c r="J67" s="5">
        <v>0.05</v>
      </c>
      <c r="K67" s="29" t="s">
        <v>13</v>
      </c>
      <c r="L67">
        <v>1.4999999999999999E-2</v>
      </c>
      <c r="M67" s="29" t="s">
        <v>5608</v>
      </c>
      <c r="N67">
        <v>0.1</v>
      </c>
      <c r="O67" s="29" t="s">
        <v>86</v>
      </c>
      <c r="P67" s="5">
        <v>0.1</v>
      </c>
      <c r="Q67" s="29" t="s">
        <v>17</v>
      </c>
      <c r="R67">
        <v>1.4999999999999999E-2</v>
      </c>
      <c r="S67"/>
      <c r="T67"/>
      <c r="U67" t="s">
        <v>459</v>
      </c>
      <c r="AA67" s="5" t="str">
        <f t="shared" si="14"/>
        <v>[Wood siding,0.025,Rigid foam  EPS 035,0.05,Oriented strand board,0.015,Wood stud,0.1,Low Density Fiberglass batt,0.1,Plaster,0.015]</v>
      </c>
      <c r="AB67" s="5">
        <f>IFERROR(J67/_xlfn.XLOOKUP(I67,Materials!$A$76:$A$283,Materials!$I$76:$I$283),0)+IFERROR(L67/_xlfn.XLOOKUP(K67,Materials!$A$76:$A$283,Materials!$I$76:$I$283),0)+IFERROR(N67/_xlfn.XLOOKUP(M67,Materials!$A$76:$A$283,Materials!$I$76:$I$283),0)+IFERROR(P67/_xlfn.XLOOKUP(O67,Materials!$A$76:$A$283,Materials!$I$76:$I$283),0)+IFERROR(R67/_xlfn.XLOOKUP(Q67,Materials!$A$76:$A$283,Materials!$I$76:$I$283),0)+IFERROR(H67/_xlfn.XLOOKUP(G67,Materials!$A$76:$A$283,Materials!$I$76:$I$283),0)</f>
        <v>4.2422727272727272</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11"/>
        <v>[Vinyl siding,0.025,Plywood,0.015,Wood stud,0.15,Gypsum Board,0.013]</v>
      </c>
      <c r="E68">
        <f t="shared" si="12"/>
        <v>4.8484848484848486</v>
      </c>
      <c r="F68" t="str">
        <f t="shared" si="13"/>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AA68" s="5" t="str">
        <f t="shared" si="14"/>
        <v>[Vinyl siding,0.025,Plywood,0.015,Wood stud,0.15,Gypsum Board,0.013]</v>
      </c>
      <c r="AB68" s="5">
        <f>IFERROR(J68/_xlfn.XLOOKUP(I68,Materials!$A$76:$A$283,Materials!$I$76:$I$283),0)+IFERROR(L68/_xlfn.XLOOKUP(K68,Materials!$A$76:$A$283,Materials!$I$76:$I$283),0)+IFERROR(N68/_xlfn.XLOOKUP(M68,Materials!$A$76:$A$283,Materials!$I$76:$I$283),0)+IFERROR(P68/_xlfn.XLOOKUP(O68,Materials!$A$76:$A$283,Materials!$I$76:$I$283),0)+IFERROR(R68/_xlfn.XLOOKUP(Q68,Materials!$A$76:$A$283,Materials!$I$76:$I$283),0)+IFERROR(H68/_xlfn.XLOOKUP(G68,Materials!$A$76:$A$283,Materials!$I$76:$I$283),0)</f>
        <v>0.20624999999999999</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11"/>
        <v>[Vinyl siding,0.025,Plywood,0.015,Wood stud,0.15,Low Density Fiberglass batt,0.05,Gypsum Board,0.013]</v>
      </c>
      <c r="E69">
        <f t="shared" si="12"/>
        <v>0.45325779036827202</v>
      </c>
      <c r="F69" t="str">
        <f t="shared" si="13"/>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AA69" s="5" t="str">
        <f t="shared" si="14"/>
        <v>[Vinyl siding,0.025,Plywood,0.015,Wood stud,0.15,Low Density Fiberglass batt,0.05,Gypsum Board,0.013]</v>
      </c>
      <c r="AB69" s="5">
        <f>IFERROR(J69/_xlfn.XLOOKUP(I69,Materials!$A$76:$A$283,Materials!$I$76:$I$283),0)+IFERROR(L69/_xlfn.XLOOKUP(K69,Materials!$A$76:$A$283,Materials!$I$76:$I$283),0)+IFERROR(N69/_xlfn.XLOOKUP(M69,Materials!$A$76:$A$283,Materials!$I$76:$I$283),0)+IFERROR(P69/_xlfn.XLOOKUP(O69,Materials!$A$76:$A$283,Materials!$I$76:$I$283),0)+IFERROR(R69/_xlfn.XLOOKUP(Q69,Materials!$A$76:$A$283,Materials!$I$76:$I$283),0)+IFERROR(H69/_xlfn.XLOOKUP(G69,Materials!$A$76:$A$283,Materials!$I$76:$I$283),0)</f>
        <v>2.2062499999999998</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11"/>
        <v>[Vinyl siding,0.025,SIP Panel,0.15,Gypsum Board,0.013]</v>
      </c>
      <c r="E70">
        <f t="shared" si="12"/>
        <v>12.30769230769231</v>
      </c>
      <c r="F70" t="str">
        <f t="shared" si="13"/>
        <v>MA_SFH_btw_1975_2003_SIP_Facade</v>
      </c>
      <c r="G70" s="29" t="s">
        <v>5610</v>
      </c>
      <c r="H70">
        <v>2.5000000000000001E-2</v>
      </c>
      <c r="I70" s="29" t="s">
        <v>5609</v>
      </c>
      <c r="J70">
        <v>0.15</v>
      </c>
      <c r="K70" s="29" t="s">
        <v>14</v>
      </c>
      <c r="L70">
        <v>1.2999999999999999E-2</v>
      </c>
      <c r="U70" t="s">
        <v>459</v>
      </c>
      <c r="AA70" s="5" t="str">
        <f t="shared" si="14"/>
        <v>[Vinyl siding,0.025,SIP Panel,0.15,Gypsum Board,0.013]</v>
      </c>
      <c r="AB70" s="5">
        <f>IFERROR(J70/_xlfn.XLOOKUP(I70,Materials!$A$76:$A$283,Materials!$I$76:$I$283),0)+IFERROR(L70/_xlfn.XLOOKUP(K70,Materials!$A$76:$A$283,Materials!$I$76:$I$283),0)+IFERROR(N70/_xlfn.XLOOKUP(M70,Materials!$A$76:$A$283,Materials!$I$76:$I$283),0)+IFERROR(P70/_xlfn.XLOOKUP(O70,Materials!$A$76:$A$283,Materials!$I$76:$I$283),0)+IFERROR(R70/_xlfn.XLOOKUP(Q70,Materials!$A$76:$A$283,Materials!$I$76:$I$283),0)+IFERROR(H70/_xlfn.XLOOKUP(G70,Materials!$A$76:$A$283,Materials!$I$76:$I$283),0)</f>
        <v>8.1249999999999989E-2</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11"/>
        <v>[Vinyl siding,0.025,Plywood,0.015,Wood stud,0.15,Low Density Fiberglass batt,0.15,Gypsum Board,0.013]</v>
      </c>
      <c r="E71">
        <f t="shared" si="12"/>
        <v>0.1611278952668681</v>
      </c>
      <c r="F71" t="str">
        <f t="shared" si="13"/>
        <v>MA_SFH_btw_1975_2003_FullInsulationWallsCavity_Facade</v>
      </c>
      <c r="G71" s="29" t="s">
        <v>5610</v>
      </c>
      <c r="H71">
        <v>2.5000000000000001E-2</v>
      </c>
      <c r="I71" t="s">
        <v>102</v>
      </c>
      <c r="J71">
        <v>1.4999999999999999E-2</v>
      </c>
      <c r="K71" s="29" t="s">
        <v>5608</v>
      </c>
      <c r="L71">
        <v>0.15</v>
      </c>
      <c r="M71" s="29" t="s">
        <v>86</v>
      </c>
      <c r="N71" s="5">
        <v>0.15</v>
      </c>
      <c r="O71" t="s">
        <v>14</v>
      </c>
      <c r="P71" s="5">
        <v>1.2999999999999999E-2</v>
      </c>
      <c r="U71" t="s">
        <v>459</v>
      </c>
      <c r="AA71" s="5" t="str">
        <f t="shared" si="14"/>
        <v>[Vinyl siding,0.025,Plywood,0.015,Wood stud,0.15,Low Density Fiberglass batt,0.15,Gypsum Board,0.013]</v>
      </c>
      <c r="AB71" s="5">
        <f>IFERROR(J71/_xlfn.XLOOKUP(I71,Materials!$A$76:$A$283,Materials!$I$76:$I$283),0)+IFERROR(L71/_xlfn.XLOOKUP(K71,Materials!$A$76:$A$283,Materials!$I$76:$I$283),0)+IFERROR(N71/_xlfn.XLOOKUP(M71,Materials!$A$76:$A$283,Materials!$I$76:$I$283),0)+IFERROR(P71/_xlfn.XLOOKUP(O71,Materials!$A$76:$A$283,Materials!$I$76:$I$283),0)+IFERROR(R71/_xlfn.XLOOKUP(Q71,Materials!$A$76:$A$283,Materials!$I$76:$I$283),0)+IFERROR(H71/_xlfn.XLOOKUP(G71,Materials!$A$76:$A$283,Materials!$I$76:$I$283),0)</f>
        <v>6.2062499999999989</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11"/>
        <v>[Vinyl siding,0.025,Rigid foam  EPS 035,0.05,Plywood,0.015,Wood stud,0.15,Low Density Fiberglass batt,0.05,Gypsum Board,0.013]</v>
      </c>
      <c r="E72">
        <f t="shared" si="12"/>
        <v>0.45325779036827202</v>
      </c>
      <c r="F72" t="str">
        <f t="shared" si="13"/>
        <v>MA_SFH_btw_1975_2003_FullInsulationWallsCavityExterior_Facade</v>
      </c>
      <c r="G72" s="111" t="s">
        <v>5610</v>
      </c>
      <c r="H72" s="11">
        <v>2.5000000000000001E-2</v>
      </c>
      <c r="I72" s="29" t="s">
        <v>55</v>
      </c>
      <c r="J72" s="5">
        <v>0.05</v>
      </c>
      <c r="K72" s="11" t="s">
        <v>102</v>
      </c>
      <c r="L72" s="11">
        <v>1.4999999999999999E-2</v>
      </c>
      <c r="M72" s="111" t="s">
        <v>5608</v>
      </c>
      <c r="N72" s="11">
        <v>0.15</v>
      </c>
      <c r="O72" s="111" t="s">
        <v>86</v>
      </c>
      <c r="P72" s="112">
        <v>0.05</v>
      </c>
      <c r="Q72" s="11" t="s">
        <v>14</v>
      </c>
      <c r="R72" s="112">
        <v>1.2999999999999999E-2</v>
      </c>
      <c r="S72" s="112"/>
      <c r="T72" s="112"/>
      <c r="U72" t="s">
        <v>459</v>
      </c>
      <c r="AA72" s="5" t="str">
        <f t="shared" si="14"/>
        <v>[Vinyl siding,0.025,Rigid foam  EPS 035,0.05,Plywood,0.015,Wood stud,0.15,Low Density Fiberglass batt,0.05,Gypsum Board,0.013]</v>
      </c>
      <c r="AB72" s="5">
        <f>IFERROR(J72/_xlfn.XLOOKUP(I72,Materials!$A$76:$A$283,Materials!$I$76:$I$283),0)+IFERROR(L72/_xlfn.XLOOKUP(K72,Materials!$A$76:$A$283,Materials!$I$76:$I$283),0)+IFERROR(N72/_xlfn.XLOOKUP(M72,Materials!$A$76:$A$283,Materials!$I$76:$I$283),0)+IFERROR(P72/_xlfn.XLOOKUP(O72,Materials!$A$76:$A$283,Materials!$I$76:$I$283),0)+IFERROR(R72/_xlfn.XLOOKUP(Q72,Materials!$A$76:$A$283,Materials!$I$76:$I$283),0)+IFERROR(H72/_xlfn.XLOOKUP(G72,Materials!$A$76:$A$283,Materials!$I$76:$I$283),0)</f>
        <v>2.2062499999999998</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11"/>
        <v>[Fiber cement siding,0.025,Plywood,0.015,Wood stud,0.15,Gypsum Board,0.013]</v>
      </c>
      <c r="E73">
        <f t="shared" si="12"/>
        <v>4.8484848484848486</v>
      </c>
      <c r="F73" t="str">
        <f t="shared" si="13"/>
        <v>MA_SFH_post_2003_UninsulatedWalls_Facade</v>
      </c>
      <c r="G73" s="29" t="s">
        <v>5611</v>
      </c>
      <c r="H73">
        <v>2.5000000000000001E-2</v>
      </c>
      <c r="I73" t="s">
        <v>102</v>
      </c>
      <c r="J73">
        <v>1.4999999999999999E-2</v>
      </c>
      <c r="K73" s="29" t="s">
        <v>5608</v>
      </c>
      <c r="L73">
        <v>0.15</v>
      </c>
      <c r="M73" t="s">
        <v>14</v>
      </c>
      <c r="N73" s="5">
        <v>1.2999999999999999E-2</v>
      </c>
      <c r="U73" t="s">
        <v>459</v>
      </c>
      <c r="AA73" s="5" t="str">
        <f t="shared" si="14"/>
        <v>[Fiber cement siding,0.025,Plywood,0.015,Wood stud,0.15,Gypsum Board,0.013]</v>
      </c>
      <c r="AB73" s="5">
        <f>IFERROR(J73/_xlfn.XLOOKUP(I73,Materials!$A$76:$A$283,Materials!$I$76:$I$283),0)+IFERROR(L73/_xlfn.XLOOKUP(K73,Materials!$A$76:$A$283,Materials!$I$76:$I$283),0)+IFERROR(N73/_xlfn.XLOOKUP(M73,Materials!$A$76:$A$283,Materials!$I$76:$I$283),0)+IFERROR(P73/_xlfn.XLOOKUP(O73,Materials!$A$76:$A$283,Materials!$I$76:$I$283),0)+IFERROR(R73/_xlfn.XLOOKUP(Q73,Materials!$A$76:$A$283,Materials!$I$76:$I$283),0)+IFERROR(H73/_xlfn.XLOOKUP(G73,Materials!$A$76:$A$283,Materials!$I$76:$I$283),0)</f>
        <v>0.20624999999999999</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11"/>
        <v>[Fiber cement siding,0.025,Plywood,0.015,Wood stud,0.15,Spray foam,0.05,Gypsum Board,0.013]</v>
      </c>
      <c r="E74">
        <f t="shared" si="12"/>
        <v>4.8484848484848486</v>
      </c>
      <c r="F74" t="str">
        <f t="shared" si="13"/>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AA74" s="5" t="str">
        <f t="shared" si="14"/>
        <v>[Fiber cement siding,0.025,Plywood,0.015,Wood stud,0.15,Spray foam,0.05,Gypsum Board,0.013]</v>
      </c>
      <c r="AB74" s="5">
        <f>IFERROR(J74/_xlfn.XLOOKUP(I74,Materials!$A$76:$A$283,Materials!$I$76:$I$283),0)+IFERROR(L74/_xlfn.XLOOKUP(K74,Materials!$A$76:$A$283,Materials!$I$76:$I$283),0)+IFERROR(N74/_xlfn.XLOOKUP(M74,Materials!$A$76:$A$283,Materials!$I$76:$I$283),0)+IFERROR(P74/_xlfn.XLOOKUP(O74,Materials!$A$76:$A$283,Materials!$I$76:$I$283),0)+IFERROR(R74/_xlfn.XLOOKUP(Q74,Materials!$A$76:$A$283,Materials!$I$76:$I$283),0)+IFERROR(H74/_xlfn.XLOOKUP(G74,Materials!$A$76:$A$283,Materials!$I$76:$I$283),0)</f>
        <v>0.20624999999999999</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11"/>
        <v>[Fiber cement siding,0.025,SIP Panel,0.15,Gypsum Board,0.013]</v>
      </c>
      <c r="E75">
        <f t="shared" si="12"/>
        <v>12.30769230769231</v>
      </c>
      <c r="F75" t="str">
        <f t="shared" si="13"/>
        <v>MA_SFH_post_2003_SIP_Facade</v>
      </c>
      <c r="G75" s="29" t="s">
        <v>5611</v>
      </c>
      <c r="H75">
        <v>2.5000000000000001E-2</v>
      </c>
      <c r="I75" s="29" t="s">
        <v>5609</v>
      </c>
      <c r="J75">
        <v>0.15</v>
      </c>
      <c r="K75" s="29" t="s">
        <v>14</v>
      </c>
      <c r="L75">
        <v>1.2999999999999999E-2</v>
      </c>
      <c r="U75" t="s">
        <v>459</v>
      </c>
      <c r="AA75" s="5" t="str">
        <f t="shared" si="14"/>
        <v>[Fiber cement siding,0.025,SIP Panel,0.15,Gypsum Board,0.013]</v>
      </c>
      <c r="AB75" s="5">
        <f>IFERROR(J75/_xlfn.XLOOKUP(I75,Materials!$A$76:$A$283,Materials!$I$76:$I$283),0)+IFERROR(L75/_xlfn.XLOOKUP(K75,Materials!$A$76:$A$283,Materials!$I$76:$I$283),0)+IFERROR(N75/_xlfn.XLOOKUP(M75,Materials!$A$76:$A$283,Materials!$I$76:$I$283),0)+IFERROR(P75/_xlfn.XLOOKUP(O75,Materials!$A$76:$A$283,Materials!$I$76:$I$283),0)+IFERROR(R75/_xlfn.XLOOKUP(Q75,Materials!$A$76:$A$283,Materials!$I$76:$I$283),0)+IFERROR(H75/_xlfn.XLOOKUP(G75,Materials!$A$76:$A$283,Materials!$I$76:$I$283),0)</f>
        <v>8.1249999999999989E-2</v>
      </c>
    </row>
    <row r="76" spans="1:86" x14ac:dyDescent="0.2">
      <c r="A76" t="s">
        <v>5582</v>
      </c>
      <c r="B76" t="s">
        <v>265</v>
      </c>
      <c r="C76" t="str">
        <f>_xlfn.XLOOKUP(B76,Units!$A$2:$A$100,Units!$C$2:$C$100,"")</f>
        <v>Construction for the outer walls/façade of the building</v>
      </c>
      <c r="D76" t="str">
        <f t="shared" si="11"/>
        <v>[Fiber cement siding,0.025,Plywood,0.015,Wood stud,0.15,Spray foam,0.15,Gypsum Board,0.013]</v>
      </c>
      <c r="E76">
        <f t="shared" si="12"/>
        <v>4.8484848484848486</v>
      </c>
      <c r="F76" t="str">
        <f t="shared" si="13"/>
        <v>MA_SFH_post_2003_FullInsulationWallsCavity_Facade</v>
      </c>
      <c r="G76" s="29" t="s">
        <v>5611</v>
      </c>
      <c r="H76">
        <v>2.5000000000000001E-2</v>
      </c>
      <c r="I76" t="s">
        <v>102</v>
      </c>
      <c r="J76">
        <v>1.4999999999999999E-2</v>
      </c>
      <c r="K76" s="29" t="s">
        <v>5608</v>
      </c>
      <c r="L76">
        <v>0.15</v>
      </c>
      <c r="M76" s="29" t="s">
        <v>5607</v>
      </c>
      <c r="N76" s="5">
        <v>0.15</v>
      </c>
      <c r="O76" t="s">
        <v>14</v>
      </c>
      <c r="P76" s="5">
        <v>1.2999999999999999E-2</v>
      </c>
      <c r="U76" t="s">
        <v>459</v>
      </c>
      <c r="AA76" s="5" t="str">
        <f t="shared" si="14"/>
        <v>[Fiber cement siding,0.025,Plywood,0.015,Wood stud,0.15,Spray foam,0.15,Gypsum Board,0.013]</v>
      </c>
      <c r="AB76" s="5">
        <f>IFERROR(J76/_xlfn.XLOOKUP(I76,Materials!$A$76:$A$283,Materials!$I$76:$I$283),0)+IFERROR(L76/_xlfn.XLOOKUP(K76,Materials!$A$76:$A$283,Materials!$I$76:$I$283),0)+IFERROR(N76/_xlfn.XLOOKUP(M76,Materials!$A$76:$A$283,Materials!$I$76:$I$283),0)+IFERROR(P76/_xlfn.XLOOKUP(O76,Materials!$A$76:$A$283,Materials!$I$76:$I$283),0)+IFERROR(R76/_xlfn.XLOOKUP(Q76,Materials!$A$76:$A$283,Materials!$I$76:$I$283),0)+IFERROR(H76/_xlfn.XLOOKUP(G76,Materials!$A$76:$A$283,Materials!$I$76:$I$283),0)</f>
        <v>0.20624999999999999</v>
      </c>
    </row>
    <row r="77" spans="1:86" x14ac:dyDescent="0.2">
      <c r="A77" t="s">
        <v>5583</v>
      </c>
      <c r="B77" t="s">
        <v>265</v>
      </c>
      <c r="C77" t="str">
        <f>_xlfn.XLOOKUP(B77,Units!$A$2:$A$100,Units!$C$2:$C$100,"")</f>
        <v>Construction for the outer walls/façade of the building</v>
      </c>
      <c r="D77" t="str">
        <f t="shared" si="11"/>
        <v>[Fiber cement siding,0.025,Rigid foam  EPS 035,0.1,Plywood,0.015,Wood stud,0.15,Spray foam,0.05,Gypsum Board,0.013]</v>
      </c>
      <c r="E77">
        <f t="shared" si="12"/>
        <v>4.8484848484848486</v>
      </c>
      <c r="F77" t="str">
        <f t="shared" si="13"/>
        <v>MA_SFH_post_2003_FullInsulationWallsCavityExterior_Facade</v>
      </c>
      <c r="G77" s="111" t="s">
        <v>5611</v>
      </c>
      <c r="H77" s="11">
        <v>2.5000000000000001E-2</v>
      </c>
      <c r="I77" s="29" t="s">
        <v>55</v>
      </c>
      <c r="J77" s="5">
        <v>0.1</v>
      </c>
      <c r="K77" s="11" t="s">
        <v>102</v>
      </c>
      <c r="L77" s="11">
        <v>1.4999999999999999E-2</v>
      </c>
      <c r="M77" s="111" t="s">
        <v>5608</v>
      </c>
      <c r="N77" s="11">
        <v>0.15</v>
      </c>
      <c r="O77" s="111" t="s">
        <v>5607</v>
      </c>
      <c r="P77" s="112">
        <v>0.05</v>
      </c>
      <c r="Q77" s="11" t="s">
        <v>14</v>
      </c>
      <c r="R77" s="112">
        <v>1.2999999999999999E-2</v>
      </c>
      <c r="S77" s="112"/>
      <c r="T77" s="112"/>
      <c r="U77" t="s">
        <v>459</v>
      </c>
      <c r="AA77" s="5" t="str">
        <f t="shared" si="14"/>
        <v>[Fiber cement siding,0.025,Rigid foam  EPS 035,0.1,Plywood,0.015,Wood stud,0.15,Spray foam,0.05,Gypsum Board,0.013]</v>
      </c>
      <c r="AB77" s="5">
        <f>IFERROR(J77/_xlfn.XLOOKUP(I77,Materials!$A$76:$A$283,Materials!$I$76:$I$283),0)+IFERROR(L77/_xlfn.XLOOKUP(K77,Materials!$A$76:$A$283,Materials!$I$76:$I$283),0)+IFERROR(N77/_xlfn.XLOOKUP(M77,Materials!$A$76:$A$283,Materials!$I$76:$I$283),0)+IFERROR(P77/_xlfn.XLOOKUP(O77,Materials!$A$76:$A$283,Materials!$I$76:$I$283),0)+IFERROR(R77/_xlfn.XLOOKUP(Q77,Materials!$A$76:$A$283,Materials!$I$76:$I$283),0)+IFERROR(H77/_xlfn.XLOOKUP(G77,Materials!$A$76:$A$283,Materials!$I$76:$I$283),0)</f>
        <v>0.20624999999999999</v>
      </c>
    </row>
    <row r="78" spans="1:86" x14ac:dyDescent="0.2">
      <c r="A78" t="s">
        <v>5584</v>
      </c>
      <c r="B78" t="s">
        <v>265</v>
      </c>
      <c r="C78" t="str">
        <f>_xlfn.XLOOKUP(B78,Units!$A$2:$A$100,Units!$C$2:$C$100,"")</f>
        <v>Construction for the outer walls/façade of the building</v>
      </c>
      <c r="D78" t="str">
        <f t="shared" si="11"/>
        <v>[Wood siding,0.025,Oriented strand board,0.015,Wood stud,0.1,Plaster,0.015]</v>
      </c>
      <c r="E78">
        <f t="shared" si="12"/>
        <v>4.1275797373358341</v>
      </c>
      <c r="F78" t="str">
        <f t="shared" si="13"/>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AA78" s="5" t="str">
        <f t="shared" si="14"/>
        <v>[Wood siding,0.025,Oriented strand board,0.015,Wood stud,0.1,Plaster,0.015]</v>
      </c>
      <c r="AB78" s="5">
        <f>IFERROR(J78/_xlfn.XLOOKUP(I78,Materials!$A$76:$A$283,Materials!$I$76:$I$283),0)+IFERROR(L78/_xlfn.XLOOKUP(K78,Materials!$A$76:$A$283,Materials!$I$76:$I$283),0)+IFERROR(N78/_xlfn.XLOOKUP(M78,Materials!$A$76:$A$283,Materials!$I$76:$I$283),0)+IFERROR(P78/_xlfn.XLOOKUP(O78,Materials!$A$76:$A$283,Materials!$I$76:$I$283),0)+IFERROR(R78/_xlfn.XLOOKUP(Q78,Materials!$A$76:$A$283,Materials!$I$76:$I$283),0)+IFERROR(H78/_xlfn.XLOOKUP(G78,Materials!$A$76:$A$283,Materials!$I$76:$I$283),0)</f>
        <v>0.24227272727272731</v>
      </c>
    </row>
    <row r="79" spans="1:86" x14ac:dyDescent="0.2">
      <c r="A79" t="s">
        <v>5585</v>
      </c>
      <c r="B79" t="s">
        <v>265</v>
      </c>
      <c r="C79" t="str">
        <f>_xlfn.XLOOKUP(B79,Units!$A$2:$A$100,Units!$C$2:$C$100,"")</f>
        <v>Construction for the outer walls/façade of the building</v>
      </c>
      <c r="D79" t="str">
        <f t="shared" si="11"/>
        <v>[Wood siding,0.025,Oriented strand board,0.015,Wood stud,0.1,Mineral Wool,0.05,Plaster,0.015]</v>
      </c>
      <c r="E79">
        <f t="shared" si="12"/>
        <v>0.68409516658703262</v>
      </c>
      <c r="F79" t="str">
        <f t="shared" si="13"/>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AA79" s="5" t="str">
        <f t="shared" si="14"/>
        <v>[Wood siding,0.025,Oriented strand board,0.015,Wood stud,0.1,Mineral Wool,0.05,Plaster,0.015]</v>
      </c>
      <c r="AB79" s="5">
        <f>IFERROR(J79/_xlfn.XLOOKUP(I79,Materials!$A$76:$A$283,Materials!$I$76:$I$283),0)+IFERROR(L79/_xlfn.XLOOKUP(K79,Materials!$A$76:$A$283,Materials!$I$76:$I$283),0)+IFERROR(N79/_xlfn.XLOOKUP(M79,Materials!$A$76:$A$283,Materials!$I$76:$I$283),0)+IFERROR(P79/_xlfn.XLOOKUP(O79,Materials!$A$76:$A$283,Materials!$I$76:$I$283),0)+IFERROR(R79/_xlfn.XLOOKUP(Q79,Materials!$A$76:$A$283,Materials!$I$76:$I$283),0)+IFERROR(H79/_xlfn.XLOOKUP(G79,Materials!$A$76:$A$283,Materials!$I$76:$I$283),0)</f>
        <v>1.4617849223946784</v>
      </c>
    </row>
    <row r="80" spans="1:86" x14ac:dyDescent="0.2">
      <c r="A80" t="s">
        <v>5586</v>
      </c>
      <c r="B80" t="s">
        <v>265</v>
      </c>
      <c r="C80" t="str">
        <f>_xlfn.XLOOKUP(B80,Units!$A$2:$A$100,Units!$C$2:$C$100,"")</f>
        <v>Construction for the outer walls/façade of the building</v>
      </c>
      <c r="D80" t="str">
        <f t="shared" si="11"/>
        <v>[Wood siding,0.025,SIP Panel,0.15,Gypsum Board,0.013]</v>
      </c>
      <c r="E80">
        <f t="shared" si="12"/>
        <v>3.2412523020257824</v>
      </c>
      <c r="F80" t="str">
        <f t="shared" si="13"/>
        <v>MA_MFH_pre_1975_SIP_Facade</v>
      </c>
      <c r="G80" s="29" t="s">
        <v>773</v>
      </c>
      <c r="H80">
        <v>2.5000000000000001E-2</v>
      </c>
      <c r="I80" s="29" t="s">
        <v>5609</v>
      </c>
      <c r="J80">
        <v>0.15</v>
      </c>
      <c r="K80" s="29" t="s">
        <v>14</v>
      </c>
      <c r="L80">
        <v>1.2999999999999999E-2</v>
      </c>
      <c r="M80" s="29"/>
      <c r="O80" s="29"/>
      <c r="P80"/>
      <c r="Q80"/>
      <c r="R80" s="30"/>
      <c r="S80"/>
      <c r="T80"/>
      <c r="U80" t="s">
        <v>459</v>
      </c>
      <c r="AA80" s="5" t="str">
        <f t="shared" si="14"/>
        <v>[Wood siding,0.025,SIP Panel,0.15,Gypsum Board,0.013]</v>
      </c>
      <c r="AB80" s="5">
        <f>IFERROR(J80/_xlfn.XLOOKUP(I80,Materials!$A$76:$A$283,Materials!$I$76:$I$283),0)+IFERROR(L80/_xlfn.XLOOKUP(K80,Materials!$A$76:$A$283,Materials!$I$76:$I$283),0)+IFERROR(N80/_xlfn.XLOOKUP(M80,Materials!$A$76:$A$283,Materials!$I$76:$I$283),0)+IFERROR(P80/_xlfn.XLOOKUP(O80,Materials!$A$76:$A$283,Materials!$I$76:$I$283),0)+IFERROR(R80/_xlfn.XLOOKUP(Q80,Materials!$A$76:$A$283,Materials!$I$76:$I$283),0)+IFERROR(H80/_xlfn.XLOOKUP(G80,Materials!$A$76:$A$283,Materials!$I$76:$I$283),0)</f>
        <v>0.30852272727272728</v>
      </c>
    </row>
    <row r="81" spans="1:86" x14ac:dyDescent="0.2">
      <c r="A81" t="s">
        <v>5587</v>
      </c>
      <c r="B81" t="s">
        <v>265</v>
      </c>
      <c r="C81" t="str">
        <f>_xlfn.XLOOKUP(B81,Units!$A$2:$A$100,Units!$C$2:$C$100,"")</f>
        <v>Construction for the outer walls/façade of the building</v>
      </c>
      <c r="D81" t="str">
        <f t="shared" si="11"/>
        <v>[Wood siding,0.025,Oriented strand board,0.015,Wood stud,0.1,Low Density Fiberglass batt,0.1,Plaster,0.015]</v>
      </c>
      <c r="E81">
        <f t="shared" si="12"/>
        <v>0.23572270438229936</v>
      </c>
      <c r="F81" t="str">
        <f t="shared" si="13"/>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AA81" s="5" t="str">
        <f t="shared" si="14"/>
        <v>[Wood siding,0.025,Oriented strand board,0.015,Wood stud,0.1,Low Density Fiberglass batt,0.1,Plaster,0.015]</v>
      </c>
      <c r="AB81" s="5">
        <f>IFERROR(J81/_xlfn.XLOOKUP(I81,Materials!$A$76:$A$283,Materials!$I$76:$I$283),0)+IFERROR(L81/_xlfn.XLOOKUP(K81,Materials!$A$76:$A$283,Materials!$I$76:$I$283),0)+IFERROR(N81/_xlfn.XLOOKUP(M81,Materials!$A$76:$A$283,Materials!$I$76:$I$283),0)+IFERROR(P81/_xlfn.XLOOKUP(O81,Materials!$A$76:$A$283,Materials!$I$76:$I$283),0)+IFERROR(R81/_xlfn.XLOOKUP(Q81,Materials!$A$76:$A$283,Materials!$I$76:$I$283),0)+IFERROR(H81/_xlfn.XLOOKUP(G81,Materials!$A$76:$A$283,Materials!$I$76:$I$283),0)</f>
        <v>4.2422727272727272</v>
      </c>
    </row>
    <row r="82" spans="1:86" x14ac:dyDescent="0.2">
      <c r="A82" t="s">
        <v>5588</v>
      </c>
      <c r="B82" t="s">
        <v>265</v>
      </c>
      <c r="C82" t="str">
        <f>_xlfn.XLOOKUP(B82,Units!$A$2:$A$100,Units!$C$2:$C$100,"")</f>
        <v>Construction for the outer walls/façade of the building</v>
      </c>
      <c r="D82" t="str">
        <f t="shared" si="11"/>
        <v>[Wood siding,0.025,Rigid foam  EPS 035,0.05,Oriented strand board,0.015,Wood stud,0.1,Low Density Fiberglass batt,0.1,Plaster,0.015]</v>
      </c>
      <c r="E82">
        <f t="shared" si="12"/>
        <v>0.23572270438229936</v>
      </c>
      <c r="F82" t="str">
        <f t="shared" si="13"/>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AA82" s="5" t="str">
        <f t="shared" si="14"/>
        <v>[Wood siding,0.025,Rigid foam  EPS 035,0.05,Oriented strand board,0.015,Wood stud,0.1,Low Density Fiberglass batt,0.1,Plaster,0.015]</v>
      </c>
      <c r="AB82" s="5">
        <f>IFERROR(J82/_xlfn.XLOOKUP(I82,Materials!$A$76:$A$283,Materials!$I$76:$I$283),0)+IFERROR(L82/_xlfn.XLOOKUP(K82,Materials!$A$76:$A$283,Materials!$I$76:$I$283),0)+IFERROR(N82/_xlfn.XLOOKUP(M82,Materials!$A$76:$A$283,Materials!$I$76:$I$283),0)+IFERROR(P82/_xlfn.XLOOKUP(O82,Materials!$A$76:$A$283,Materials!$I$76:$I$283),0)+IFERROR(R82/_xlfn.XLOOKUP(Q82,Materials!$A$76:$A$283,Materials!$I$76:$I$283),0)+IFERROR(H82/_xlfn.XLOOKUP(G82,Materials!$A$76:$A$283,Materials!$I$76:$I$283),0)</f>
        <v>4.2422727272727272</v>
      </c>
    </row>
    <row r="83" spans="1:86" x14ac:dyDescent="0.2">
      <c r="A83" t="s">
        <v>5589</v>
      </c>
      <c r="B83" t="s">
        <v>265</v>
      </c>
      <c r="C83" t="str">
        <f>_xlfn.XLOOKUP(B83,Units!$A$2:$A$100,Units!$C$2:$C$100,"")</f>
        <v>Construction for the outer walls/façade of the building</v>
      </c>
      <c r="D83" t="str">
        <f t="shared" si="11"/>
        <v>[Vinyl siding,0.025,Plywood,0.015,Wood stud,0.15,Gypsum Board,0.013]</v>
      </c>
      <c r="E83">
        <f t="shared" si="12"/>
        <v>4.8484848484848486</v>
      </c>
      <c r="F83" t="str">
        <f t="shared" si="13"/>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AA83" s="5" t="str">
        <f t="shared" si="14"/>
        <v>[Vinyl siding,0.025,Plywood,0.015,Wood stud,0.15,Gypsum Board,0.013]</v>
      </c>
      <c r="AB83" s="5">
        <f>IFERROR(J83/_xlfn.XLOOKUP(I83,Materials!$A$76:$A$283,Materials!$I$76:$I$283),0)+IFERROR(L83/_xlfn.XLOOKUP(K83,Materials!$A$76:$A$283,Materials!$I$76:$I$283),0)+IFERROR(N83/_xlfn.XLOOKUP(M83,Materials!$A$76:$A$283,Materials!$I$76:$I$283),0)+IFERROR(P83/_xlfn.XLOOKUP(O83,Materials!$A$76:$A$283,Materials!$I$76:$I$283),0)+IFERROR(R83/_xlfn.XLOOKUP(Q83,Materials!$A$76:$A$283,Materials!$I$76:$I$283),0)+IFERROR(H83/_xlfn.XLOOKUP(G83,Materials!$A$76:$A$283,Materials!$I$76:$I$283),0)</f>
        <v>0.20624999999999999</v>
      </c>
    </row>
    <row r="84" spans="1:86" x14ac:dyDescent="0.2">
      <c r="A84" t="s">
        <v>5590</v>
      </c>
      <c r="B84" t="s">
        <v>265</v>
      </c>
      <c r="C84" t="str">
        <f>_xlfn.XLOOKUP(B84,Units!$A$2:$A$100,Units!$C$2:$C$100,"")</f>
        <v>Construction for the outer walls/façade of the building</v>
      </c>
      <c r="D84" t="str">
        <f t="shared" si="11"/>
        <v>[Vinyl siding,0.025,Plywood,0.015,Wood stud,0.15,Low Density Fiberglass batt,0.05,Gypsum Board,0.013]</v>
      </c>
      <c r="E84">
        <f t="shared" si="12"/>
        <v>0.45325779036827202</v>
      </c>
      <c r="F84" t="str">
        <f t="shared" si="13"/>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AA84" s="5" t="str">
        <f t="shared" si="14"/>
        <v>[Vinyl siding,0.025,Plywood,0.015,Wood stud,0.15,Low Density Fiberglass batt,0.05,Gypsum Board,0.013]</v>
      </c>
      <c r="AB84" s="5">
        <f>IFERROR(J84/_xlfn.XLOOKUP(I84,Materials!$A$76:$A$283,Materials!$I$76:$I$283),0)+IFERROR(L84/_xlfn.XLOOKUP(K84,Materials!$A$76:$A$283,Materials!$I$76:$I$283),0)+IFERROR(N84/_xlfn.XLOOKUP(M84,Materials!$A$76:$A$283,Materials!$I$76:$I$283),0)+IFERROR(P84/_xlfn.XLOOKUP(O84,Materials!$A$76:$A$283,Materials!$I$76:$I$283),0)+IFERROR(R84/_xlfn.XLOOKUP(Q84,Materials!$A$76:$A$283,Materials!$I$76:$I$283),0)+IFERROR(H84/_xlfn.XLOOKUP(G84,Materials!$A$76:$A$283,Materials!$I$76:$I$283),0)</f>
        <v>2.2062499999999998</v>
      </c>
    </row>
    <row r="85" spans="1:86" x14ac:dyDescent="0.2">
      <c r="A85" t="s">
        <v>5591</v>
      </c>
      <c r="B85" t="s">
        <v>265</v>
      </c>
      <c r="C85" t="str">
        <f>_xlfn.XLOOKUP(B85,Units!$A$2:$A$100,Units!$C$2:$C$100,"")</f>
        <v>Construction for the outer walls/façade of the building</v>
      </c>
      <c r="D85" t="str">
        <f t="shared" si="11"/>
        <v>[Vinyl siding,0.025,SIP Panel,0.15,Gypsum Board,0.013]</v>
      </c>
      <c r="E85">
        <f t="shared" si="12"/>
        <v>12.30769230769231</v>
      </c>
      <c r="F85" t="str">
        <f t="shared" si="13"/>
        <v>MA_MFH_btw_1975_2003_SIP_Facade</v>
      </c>
      <c r="G85" s="29" t="s">
        <v>5610</v>
      </c>
      <c r="H85">
        <v>2.5000000000000001E-2</v>
      </c>
      <c r="I85" s="29" t="s">
        <v>5609</v>
      </c>
      <c r="J85">
        <v>0.15</v>
      </c>
      <c r="K85" s="29" t="s">
        <v>14</v>
      </c>
      <c r="L85">
        <v>1.2999999999999999E-2</v>
      </c>
      <c r="U85" t="s">
        <v>459</v>
      </c>
      <c r="AA85" s="5" t="str">
        <f t="shared" si="14"/>
        <v>[Vinyl siding,0.025,SIP Panel,0.15,Gypsum Board,0.013]</v>
      </c>
      <c r="AB85" s="5">
        <f>IFERROR(J85/_xlfn.XLOOKUP(I85,Materials!$A$76:$A$283,Materials!$I$76:$I$283),0)+IFERROR(L85/_xlfn.XLOOKUP(K85,Materials!$A$76:$A$283,Materials!$I$76:$I$283),0)+IFERROR(N85/_xlfn.XLOOKUP(M85,Materials!$A$76:$A$283,Materials!$I$76:$I$283),0)+IFERROR(P85/_xlfn.XLOOKUP(O85,Materials!$A$76:$A$283,Materials!$I$76:$I$283),0)+IFERROR(R85/_xlfn.XLOOKUP(Q85,Materials!$A$76:$A$283,Materials!$I$76:$I$283),0)+IFERROR(H85/_xlfn.XLOOKUP(G85,Materials!$A$76:$A$283,Materials!$I$76:$I$283),0)</f>
        <v>8.1249999999999989E-2</v>
      </c>
    </row>
    <row r="86" spans="1:86" x14ac:dyDescent="0.2">
      <c r="A86" t="s">
        <v>5592</v>
      </c>
      <c r="B86" t="s">
        <v>265</v>
      </c>
      <c r="C86" t="str">
        <f>_xlfn.XLOOKUP(B86,Units!$A$2:$A$100,Units!$C$2:$C$100,"")</f>
        <v>Construction for the outer walls/façade of the building</v>
      </c>
      <c r="D86" t="str">
        <f t="shared" si="11"/>
        <v>[Vinyl siding,0.025,Plywood,0.015,Wood stud,0.15,Low Density Fiberglass batt,0.15,Gypsum Board,0.013]</v>
      </c>
      <c r="E86">
        <f t="shared" si="12"/>
        <v>0.1611278952668681</v>
      </c>
      <c r="F86" t="str">
        <f t="shared" si="13"/>
        <v>MA_MFH_btw_1975_2003_FullInsulationWallsCavity_Facade</v>
      </c>
      <c r="G86" s="29" t="s">
        <v>5610</v>
      </c>
      <c r="H86">
        <v>2.5000000000000001E-2</v>
      </c>
      <c r="I86" t="s">
        <v>102</v>
      </c>
      <c r="J86">
        <v>1.4999999999999999E-2</v>
      </c>
      <c r="K86" s="29" t="s">
        <v>5608</v>
      </c>
      <c r="L86">
        <v>0.15</v>
      </c>
      <c r="M86" s="29" t="s">
        <v>86</v>
      </c>
      <c r="N86" s="5">
        <v>0.15</v>
      </c>
      <c r="O86" t="s">
        <v>14</v>
      </c>
      <c r="P86" s="5">
        <v>1.2999999999999999E-2</v>
      </c>
      <c r="U86" t="s">
        <v>459</v>
      </c>
      <c r="AA86" s="5" t="str">
        <f t="shared" si="14"/>
        <v>[Vinyl siding,0.025,Plywood,0.015,Wood stud,0.15,Low Density Fiberglass batt,0.15,Gypsum Board,0.013]</v>
      </c>
      <c r="AB86" s="5">
        <f>IFERROR(J86/_xlfn.XLOOKUP(I86,Materials!$A$76:$A$283,Materials!$I$76:$I$283),0)+IFERROR(L86/_xlfn.XLOOKUP(K86,Materials!$A$76:$A$283,Materials!$I$76:$I$283),0)+IFERROR(N86/_xlfn.XLOOKUP(M86,Materials!$A$76:$A$283,Materials!$I$76:$I$283),0)+IFERROR(P86/_xlfn.XLOOKUP(O86,Materials!$A$76:$A$283,Materials!$I$76:$I$283),0)+IFERROR(R86/_xlfn.XLOOKUP(Q86,Materials!$A$76:$A$283,Materials!$I$76:$I$283),0)+IFERROR(H86/_xlfn.XLOOKUP(G86,Materials!$A$76:$A$283,Materials!$I$76:$I$283),0)</f>
        <v>6.2062499999999989</v>
      </c>
    </row>
    <row r="87" spans="1:86" x14ac:dyDescent="0.2">
      <c r="A87" t="s">
        <v>5593</v>
      </c>
      <c r="B87" t="s">
        <v>265</v>
      </c>
      <c r="C87" t="str">
        <f>_xlfn.XLOOKUP(B87,Units!$A$2:$A$100,Units!$C$2:$C$100,"")</f>
        <v>Construction for the outer walls/façade of the building</v>
      </c>
      <c r="D87" t="str">
        <f t="shared" si="11"/>
        <v>[Vinyl siding,0.025,Rigid foam  EPS 035,0.05,Plywood,0.015,Wood stud,0.15,Low Density Fiberglass batt,0.05,Gypsum Board,0.013]</v>
      </c>
      <c r="E87">
        <f t="shared" si="12"/>
        <v>0.45325779036827202</v>
      </c>
      <c r="F87" t="str">
        <f t="shared" si="13"/>
        <v>MA_MFH_btw_1975_2003_FullInsulationWallsCavityExterior_Facade</v>
      </c>
      <c r="G87" s="111" t="s">
        <v>5610</v>
      </c>
      <c r="H87" s="11">
        <v>2.5000000000000001E-2</v>
      </c>
      <c r="I87" s="29" t="s">
        <v>55</v>
      </c>
      <c r="J87" s="5">
        <v>0.05</v>
      </c>
      <c r="K87" s="11" t="s">
        <v>102</v>
      </c>
      <c r="L87" s="11">
        <v>1.4999999999999999E-2</v>
      </c>
      <c r="M87" s="111" t="s">
        <v>5608</v>
      </c>
      <c r="N87" s="11">
        <v>0.15</v>
      </c>
      <c r="O87" s="111" t="s">
        <v>86</v>
      </c>
      <c r="P87" s="112">
        <v>0.05</v>
      </c>
      <c r="Q87" s="11" t="s">
        <v>14</v>
      </c>
      <c r="R87" s="112">
        <v>1.2999999999999999E-2</v>
      </c>
      <c r="S87" s="112"/>
      <c r="T87" s="112"/>
      <c r="U87" t="s">
        <v>459</v>
      </c>
      <c r="AA87" s="5" t="str">
        <f t="shared" si="14"/>
        <v>[Vinyl siding,0.025,Rigid foam  EPS 035,0.05,Plywood,0.015,Wood stud,0.15,Low Density Fiberglass batt,0.05,Gypsum Board,0.013]</v>
      </c>
      <c r="AB87" s="5">
        <f>IFERROR(J87/_xlfn.XLOOKUP(I87,Materials!$A$76:$A$283,Materials!$I$76:$I$283),0)+IFERROR(L87/_xlfn.XLOOKUP(K87,Materials!$A$76:$A$283,Materials!$I$76:$I$283),0)+IFERROR(N87/_xlfn.XLOOKUP(M87,Materials!$A$76:$A$283,Materials!$I$76:$I$283),0)+IFERROR(P87/_xlfn.XLOOKUP(O87,Materials!$A$76:$A$283,Materials!$I$76:$I$283),0)+IFERROR(R87/_xlfn.XLOOKUP(Q87,Materials!$A$76:$A$283,Materials!$I$76:$I$283),0)+IFERROR(H87/_xlfn.XLOOKUP(G87,Materials!$A$76:$A$283,Materials!$I$76:$I$283),0)</f>
        <v>2.2062499999999998</v>
      </c>
    </row>
    <row r="88" spans="1:86" x14ac:dyDescent="0.2">
      <c r="A88" t="s">
        <v>5594</v>
      </c>
      <c r="B88" t="s">
        <v>265</v>
      </c>
      <c r="C88" t="str">
        <f>_xlfn.XLOOKUP(B88,Units!$A$2:$A$100,Units!$C$2:$C$100,"")</f>
        <v>Construction for the outer walls/façade of the building</v>
      </c>
      <c r="D88" t="str">
        <f t="shared" si="11"/>
        <v>[Fiber cement siding,0.025,Plywood,0.015,Wood stud,0.15,Gypsum Board,0.013]</v>
      </c>
      <c r="E88">
        <f t="shared" si="12"/>
        <v>4.8484848484848486</v>
      </c>
      <c r="F88" t="str">
        <f t="shared" si="13"/>
        <v>MA_MFH_post_2003_UninsulatedWalls_Facade</v>
      </c>
      <c r="G88" s="29" t="s">
        <v>5611</v>
      </c>
      <c r="H88">
        <v>2.5000000000000001E-2</v>
      </c>
      <c r="I88" t="s">
        <v>102</v>
      </c>
      <c r="J88">
        <v>1.4999999999999999E-2</v>
      </c>
      <c r="K88" s="29" t="s">
        <v>5608</v>
      </c>
      <c r="L88">
        <v>0.15</v>
      </c>
      <c r="M88" t="s">
        <v>14</v>
      </c>
      <c r="N88" s="5">
        <v>1.2999999999999999E-2</v>
      </c>
      <c r="U88" t="s">
        <v>459</v>
      </c>
      <c r="AA88" s="5" t="str">
        <f t="shared" si="14"/>
        <v>[Fiber cement siding,0.025,Plywood,0.015,Wood stud,0.15,Gypsum Board,0.013]</v>
      </c>
      <c r="AB88" s="5">
        <f>IFERROR(J88/_xlfn.XLOOKUP(I88,Materials!$A$76:$A$283,Materials!$I$76:$I$283),0)+IFERROR(L88/_xlfn.XLOOKUP(K88,Materials!$A$76:$A$283,Materials!$I$76:$I$283),0)+IFERROR(N88/_xlfn.XLOOKUP(M88,Materials!$A$76:$A$283,Materials!$I$76:$I$283),0)+IFERROR(P88/_xlfn.XLOOKUP(O88,Materials!$A$76:$A$283,Materials!$I$76:$I$283),0)+IFERROR(R88/_xlfn.XLOOKUP(Q88,Materials!$A$76:$A$283,Materials!$I$76:$I$283),0)+IFERROR(H88/_xlfn.XLOOKUP(G88,Materials!$A$76:$A$283,Materials!$I$76:$I$283),0)</f>
        <v>0.20624999999999999</v>
      </c>
    </row>
    <row r="89" spans="1:86" x14ac:dyDescent="0.2">
      <c r="A89" t="s">
        <v>5595</v>
      </c>
      <c r="B89" t="s">
        <v>265</v>
      </c>
      <c r="C89" t="str">
        <f>_xlfn.XLOOKUP(B89,Units!$A$2:$A$100,Units!$C$2:$C$100,"")</f>
        <v>Construction for the outer walls/façade of the building</v>
      </c>
      <c r="D89" t="str">
        <f t="shared" si="11"/>
        <v>[Fiber cement siding,0.025,Plywood,0.015,Wood stud,0.15,Spray foam,0.05,Gypsum Board,0.013]</v>
      </c>
      <c r="E89">
        <f t="shared" si="12"/>
        <v>4.8484848484848486</v>
      </c>
      <c r="F89" t="str">
        <f t="shared" si="13"/>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AA89" s="5" t="str">
        <f t="shared" si="14"/>
        <v>[Fiber cement siding,0.025,Plywood,0.015,Wood stud,0.15,Spray foam,0.05,Gypsum Board,0.013]</v>
      </c>
      <c r="AB89" s="5">
        <f>IFERROR(J89/_xlfn.XLOOKUP(I89,Materials!$A$76:$A$283,Materials!$I$76:$I$283),0)+IFERROR(L89/_xlfn.XLOOKUP(K89,Materials!$A$76:$A$283,Materials!$I$76:$I$283),0)+IFERROR(N89/_xlfn.XLOOKUP(M89,Materials!$A$76:$A$283,Materials!$I$76:$I$283),0)+IFERROR(P89/_xlfn.XLOOKUP(O89,Materials!$A$76:$A$283,Materials!$I$76:$I$283),0)+IFERROR(R89/_xlfn.XLOOKUP(Q89,Materials!$A$76:$A$283,Materials!$I$76:$I$283),0)+IFERROR(H89/_xlfn.XLOOKUP(G89,Materials!$A$76:$A$283,Materials!$I$76:$I$283),0)</f>
        <v>0.20624999999999999</v>
      </c>
    </row>
    <row r="90" spans="1:86" x14ac:dyDescent="0.2">
      <c r="A90" t="s">
        <v>5596</v>
      </c>
      <c r="B90" t="s">
        <v>265</v>
      </c>
      <c r="C90" t="str">
        <f>_xlfn.XLOOKUP(B90,Units!$A$2:$A$100,Units!$C$2:$C$100,"")</f>
        <v>Construction for the outer walls/façade of the building</v>
      </c>
      <c r="D90" t="str">
        <f t="shared" si="11"/>
        <v>[Fiber cement siding,0.025,SIP Panel,0.15,Gypsum Board,0.013]</v>
      </c>
      <c r="E90">
        <f t="shared" si="12"/>
        <v>12.30769230769231</v>
      </c>
      <c r="F90" t="str">
        <f t="shared" si="13"/>
        <v>MA_MFH_post_2003_SIP_Facade</v>
      </c>
      <c r="G90" s="29" t="s">
        <v>5611</v>
      </c>
      <c r="H90">
        <v>2.5000000000000001E-2</v>
      </c>
      <c r="I90" s="29" t="s">
        <v>5609</v>
      </c>
      <c r="J90">
        <v>0.15</v>
      </c>
      <c r="K90" s="29" t="s">
        <v>14</v>
      </c>
      <c r="L90">
        <v>1.2999999999999999E-2</v>
      </c>
      <c r="U90" t="s">
        <v>459</v>
      </c>
      <c r="AA90" s="5" t="str">
        <f t="shared" si="14"/>
        <v>[Fiber cement siding,0.025,SIP Panel,0.15,Gypsum Board,0.013]</v>
      </c>
      <c r="AB90" s="5">
        <f>IFERROR(J90/_xlfn.XLOOKUP(I90,Materials!$A$76:$A$283,Materials!$I$76:$I$283),0)+IFERROR(L90/_xlfn.XLOOKUP(K90,Materials!$A$76:$A$283,Materials!$I$76:$I$283),0)+IFERROR(N90/_xlfn.XLOOKUP(M90,Materials!$A$76:$A$283,Materials!$I$76:$I$283),0)+IFERROR(P90/_xlfn.XLOOKUP(O90,Materials!$A$76:$A$283,Materials!$I$76:$I$283),0)+IFERROR(R90/_xlfn.XLOOKUP(Q90,Materials!$A$76:$A$283,Materials!$I$76:$I$283),0)+IFERROR(H90/_xlfn.XLOOKUP(G90,Materials!$A$76:$A$283,Materials!$I$76:$I$283),0)</f>
        <v>8.1249999999999989E-2</v>
      </c>
    </row>
    <row r="91" spans="1:86" x14ac:dyDescent="0.2">
      <c r="A91" t="s">
        <v>5597</v>
      </c>
      <c r="B91" t="s">
        <v>265</v>
      </c>
      <c r="C91" t="str">
        <f>_xlfn.XLOOKUP(B91,Units!$A$2:$A$100,Units!$C$2:$C$100,"")</f>
        <v>Construction for the outer walls/façade of the building</v>
      </c>
      <c r="D91" t="str">
        <f t="shared" si="11"/>
        <v>[Fiber cement siding,0.025,Plywood,0.015,Wood stud,0.15,Spray foam,0.15,Gypsum Board,0.013]</v>
      </c>
      <c r="E91">
        <f t="shared" si="12"/>
        <v>4.8484848484848486</v>
      </c>
      <c r="F91" t="str">
        <f t="shared" si="13"/>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AA91" s="5" t="str">
        <f t="shared" si="14"/>
        <v>[Fiber cement siding,0.025,Plywood,0.015,Wood stud,0.15,Spray foam,0.15,Gypsum Board,0.013]</v>
      </c>
      <c r="AB91" s="5">
        <f>IFERROR(J91/_xlfn.XLOOKUP(I91,Materials!$A$76:$A$283,Materials!$I$76:$I$283),0)+IFERROR(L91/_xlfn.XLOOKUP(K91,Materials!$A$76:$A$283,Materials!$I$76:$I$283),0)+IFERROR(N91/_xlfn.XLOOKUP(M91,Materials!$A$76:$A$283,Materials!$I$76:$I$283),0)+IFERROR(P91/_xlfn.XLOOKUP(O91,Materials!$A$76:$A$283,Materials!$I$76:$I$283),0)+IFERROR(R91/_xlfn.XLOOKUP(Q91,Materials!$A$76:$A$283,Materials!$I$76:$I$283),0)+IFERROR(H91/_xlfn.XLOOKUP(G91,Materials!$A$76:$A$283,Materials!$I$76:$I$283),0)</f>
        <v>0.20624999999999999</v>
      </c>
    </row>
    <row r="92" spans="1:86" x14ac:dyDescent="0.2">
      <c r="A92" t="s">
        <v>5598</v>
      </c>
      <c r="B92" t="s">
        <v>265</v>
      </c>
      <c r="C92" t="str">
        <f>_xlfn.XLOOKUP(B92,Units!$A$2:$A$100,Units!$C$2:$C$100,"")</f>
        <v>Construction for the outer walls/façade of the building</v>
      </c>
      <c r="D92">
        <f t="shared" si="11"/>
        <v>0</v>
      </c>
      <c r="E92" t="str">
        <f t="shared" si="12"/>
        <v>Not enough information entered</v>
      </c>
      <c r="F92" t="str">
        <f t="shared" si="13"/>
        <v>MA_MFH_post_2003_FullInsulationWallsCavityExterior_Facade</v>
      </c>
      <c r="G92" s="111" t="s">
        <v>5611</v>
      </c>
      <c r="H92" s="11">
        <v>2.5000000000000001E-2</v>
      </c>
      <c r="I92" s="29" t="s">
        <v>55</v>
      </c>
      <c r="J92" s="5">
        <v>0.1</v>
      </c>
      <c r="K92" s="11" t="s">
        <v>102</v>
      </c>
      <c r="L92" s="11">
        <v>1.4999999999999999E-2</v>
      </c>
      <c r="M92" s="111" t="s">
        <v>5608</v>
      </c>
      <c r="N92" s="11">
        <v>0.15</v>
      </c>
      <c r="O92" s="111" t="s">
        <v>5607</v>
      </c>
      <c r="P92" s="112">
        <v>0.05</v>
      </c>
      <c r="Q92" s="11" t="s">
        <v>14</v>
      </c>
      <c r="R92" s="112">
        <v>1.2999999999999999E-2</v>
      </c>
      <c r="S92" s="112"/>
      <c r="T92" s="112"/>
      <c r="U92" t="s">
        <v>459</v>
      </c>
    </row>
    <row r="93" spans="1:86" x14ac:dyDescent="0.2">
      <c r="G93" s="29"/>
      <c r="H93"/>
      <c r="I93"/>
      <c r="J93"/>
      <c r="K93"/>
      <c r="L93"/>
      <c r="M93"/>
      <c r="N93"/>
      <c r="O93"/>
      <c r="P93"/>
      <c r="Q93"/>
      <c r="R93"/>
      <c r="S93"/>
      <c r="T93"/>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BQ101" s="61"/>
      <c r="BR101" s="62"/>
      <c r="BS101" s="62"/>
      <c r="BT101" s="63"/>
      <c r="BU101" s="63"/>
      <c r="BV101" s="63"/>
      <c r="BW101" s="63"/>
      <c r="BX101" s="62"/>
      <c r="BY101" s="62"/>
      <c r="BZ101" s="62"/>
      <c r="CA101" s="62"/>
      <c r="CB101" s="62"/>
      <c r="CC101" s="62"/>
      <c r="CD101" s="64"/>
      <c r="CE101" s="62"/>
      <c r="CF101" s="62"/>
      <c r="CG101" s="62"/>
      <c r="CH101" s="63"/>
    </row>
    <row r="102" spans="1:86" s="105" customFormat="1" x14ac:dyDescent="0.2">
      <c r="A102"/>
      <c r="B102"/>
      <c r="C102"/>
      <c r="D102"/>
      <c r="E102"/>
      <c r="G102"/>
      <c r="H102"/>
      <c r="I102"/>
      <c r="J102"/>
      <c r="K102"/>
      <c r="L102"/>
      <c r="M102"/>
      <c r="N102"/>
      <c r="O102"/>
      <c r="P102"/>
      <c r="Q102"/>
      <c r="R102"/>
      <c r="S102"/>
      <c r="T102"/>
      <c r="U102"/>
      <c r="Y102" s="106"/>
      <c r="AA102" s="5"/>
      <c r="AB102" s="5"/>
      <c r="BQ102" s="107"/>
      <c r="BR102" s="108"/>
      <c r="BS102" s="108"/>
      <c r="BT102" s="109"/>
      <c r="BU102" s="109"/>
      <c r="BV102" s="109"/>
      <c r="BW102" s="109"/>
      <c r="BX102" s="108"/>
      <c r="BY102" s="108"/>
      <c r="BZ102" s="108"/>
      <c r="CA102" s="108"/>
      <c r="CB102" s="108"/>
      <c r="CC102" s="108"/>
      <c r="CD102" s="110"/>
      <c r="CE102" s="108"/>
      <c r="CF102" s="108"/>
      <c r="CG102" s="108"/>
      <c r="CH102" s="109"/>
    </row>
    <row r="103" spans="1:86" x14ac:dyDescent="0.2">
      <c r="G103"/>
      <c r="H103"/>
      <c r="I103"/>
      <c r="J103"/>
      <c r="K103"/>
      <c r="L103"/>
      <c r="M103"/>
      <c r="N103"/>
      <c r="O103"/>
      <c r="P103"/>
      <c r="Q103"/>
      <c r="R103"/>
      <c r="S103"/>
      <c r="T103"/>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1"/>
      <c r="H109" s="11"/>
      <c r="I109" s="11"/>
      <c r="J109"/>
      <c r="K109"/>
      <c r="L109"/>
      <c r="M109"/>
      <c r="N109"/>
      <c r="O109"/>
      <c r="P109"/>
      <c r="Q109"/>
      <c r="R109" s="30"/>
      <c r="S109"/>
      <c r="T109"/>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row>
    <row r="117" spans="7:86" x14ac:dyDescent="0.2">
      <c r="G117" s="29"/>
      <c r="H117"/>
      <c r="I117"/>
      <c r="J117"/>
      <c r="K117" s="29"/>
      <c r="L117"/>
      <c r="M117"/>
      <c r="O117"/>
      <c r="P117"/>
      <c r="Q117"/>
      <c r="R117" s="30"/>
      <c r="S117"/>
      <c r="T117"/>
    </row>
    <row r="118" spans="7:86" x14ac:dyDescent="0.2">
      <c r="G118" s="29"/>
      <c r="H118"/>
      <c r="I118"/>
      <c r="J118"/>
      <c r="K118" s="29"/>
      <c r="L118"/>
      <c r="M118"/>
    </row>
    <row r="119" spans="7:86" x14ac:dyDescent="0.2">
      <c r="G119" s="29"/>
      <c r="H119"/>
      <c r="I119" s="29"/>
      <c r="J119"/>
      <c r="K119" s="29"/>
      <c r="L119"/>
      <c r="M119" s="29"/>
      <c r="O119" s="29"/>
      <c r="P119"/>
      <c r="Q119"/>
      <c r="R119" s="30"/>
      <c r="S119"/>
      <c r="T119"/>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row>
    <row r="123" spans="7:86" x14ac:dyDescent="0.2">
      <c r="G123" s="29"/>
      <c r="H123"/>
      <c r="I123"/>
      <c r="J123"/>
      <c r="K123" s="29"/>
      <c r="L123"/>
      <c r="M123" s="29"/>
      <c r="O123"/>
    </row>
    <row r="124" spans="7:86" x14ac:dyDescent="0.2">
      <c r="G124" s="29"/>
      <c r="H124"/>
      <c r="I124"/>
      <c r="J124"/>
      <c r="K124" s="29"/>
      <c r="L124"/>
      <c r="M124" s="29"/>
      <c r="O124"/>
    </row>
    <row r="125" spans="7:86" x14ac:dyDescent="0.2">
      <c r="G125" s="29"/>
      <c r="H125"/>
      <c r="I125"/>
      <c r="J125"/>
      <c r="K125"/>
      <c r="L125"/>
      <c r="M125"/>
      <c r="N125"/>
      <c r="O125"/>
      <c r="P125"/>
      <c r="Q125"/>
      <c r="R125"/>
      <c r="S125"/>
      <c r="T125"/>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BQ132" s="61"/>
      <c r="BR132" s="62"/>
      <c r="BS132" s="62"/>
      <c r="BT132" s="63"/>
      <c r="BU132" s="63"/>
      <c r="BV132" s="63"/>
      <c r="BW132" s="63"/>
      <c r="BX132" s="62"/>
      <c r="BY132" s="62"/>
      <c r="BZ132" s="62"/>
      <c r="CA132" s="62"/>
      <c r="CB132" s="62"/>
      <c r="CC132" s="62"/>
      <c r="CD132" s="64"/>
      <c r="CE132" s="62"/>
      <c r="CF132" s="62"/>
      <c r="CG132" s="62"/>
      <c r="CH132" s="63"/>
    </row>
    <row r="133" spans="1:86" s="105" customFormat="1" x14ac:dyDescent="0.2">
      <c r="A133"/>
      <c r="B133"/>
      <c r="C133"/>
      <c r="D133"/>
      <c r="E133"/>
      <c r="G133"/>
      <c r="H133"/>
      <c r="I133"/>
      <c r="J133"/>
      <c r="K133"/>
      <c r="L133"/>
      <c r="M133"/>
      <c r="N133"/>
      <c r="O133"/>
      <c r="P133"/>
      <c r="Q133"/>
      <c r="R133"/>
      <c r="S133"/>
      <c r="T133"/>
      <c r="U133"/>
      <c r="Y133" s="106"/>
      <c r="AA133" s="5"/>
      <c r="AB133" s="5"/>
      <c r="BQ133" s="107"/>
      <c r="BR133" s="108"/>
      <c r="BS133" s="108"/>
      <c r="BT133" s="109"/>
      <c r="BU133" s="109"/>
      <c r="BV133" s="109"/>
      <c r="BW133" s="109"/>
      <c r="BX133" s="108"/>
      <c r="BY133" s="108"/>
      <c r="BZ133" s="108"/>
      <c r="CA133" s="108"/>
      <c r="CB133" s="108"/>
      <c r="CC133" s="108"/>
      <c r="CD133" s="110"/>
      <c r="CE133" s="108"/>
      <c r="CF133" s="108"/>
      <c r="CG133" s="108"/>
      <c r="CH133" s="109"/>
    </row>
    <row r="134" spans="1:86" x14ac:dyDescent="0.2">
      <c r="G134"/>
      <c r="H134"/>
      <c r="I134"/>
      <c r="J134"/>
      <c r="K134"/>
      <c r="L134"/>
      <c r="M134"/>
      <c r="N134"/>
      <c r="O134"/>
      <c r="P134"/>
      <c r="Q134"/>
      <c r="R134"/>
      <c r="S134"/>
      <c r="T134"/>
      <c r="AB134" s="105"/>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1"/>
      <c r="H139" s="11"/>
      <c r="I139" s="11"/>
      <c r="J139" s="11"/>
      <c r="K139"/>
      <c r="L139"/>
      <c r="M139"/>
      <c r="N139"/>
      <c r="O139"/>
      <c r="P139"/>
      <c r="Q139"/>
      <c r="R139" s="30"/>
      <c r="S139"/>
      <c r="T139"/>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AB153" s="105"/>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38">
      <formula>LEN(TRIM(A6))=0</formula>
    </cfRule>
  </conditionalFormatting>
  <conditionalFormatting sqref="A94:B114">
    <cfRule type="containsBlanks" dxfId="43" priority="1">
      <formula>LEN(TRIM(A94))=0</formula>
    </cfRule>
  </conditionalFormatting>
  <conditionalFormatting sqref="A119:B119 B120:B124">
    <cfRule type="containsBlanks" dxfId="42" priority="8">
      <formula>LEN(TRIM(A119))=0</formula>
    </cfRule>
  </conditionalFormatting>
  <conditionalFormatting sqref="A126:B144">
    <cfRule type="containsBlanks" dxfId="41" priority="3">
      <formula>LEN(TRIM(A126))=0</formula>
    </cfRule>
  </conditionalFormatting>
  <conditionalFormatting sqref="A146:B158">
    <cfRule type="containsBlanks" dxfId="40" priority="2">
      <formula>LEN(TRIM(A146))=0</formula>
    </cfRule>
  </conditionalFormatting>
  <conditionalFormatting sqref="B3:B158 Q9 Q18 Q21:Q22 Q30:Q31 Q33:Q34 S36 Q38:Q60 G39:G44 I39:I44 K39:K46 M39:M53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cfRule type="containsBlanks" dxfId="39" priority="34">
      <formula>LEN(TRIM(B3))=0</formula>
    </cfRule>
  </conditionalFormatting>
  <conditionalFormatting sqref="B115:B118">
    <cfRule type="containsBlanks" dxfId="38" priority="13">
      <formula>LEN(TRIM(B115))=0</formula>
    </cfRule>
  </conditionalFormatting>
  <conditionalFormatting sqref="I68:I69">
    <cfRule type="containsBlanks" dxfId="37" priority="28">
      <formula>LEN(TRIM(I68))=0</formula>
    </cfRule>
  </conditionalFormatting>
  <conditionalFormatting sqref="I71">
    <cfRule type="containsBlanks" dxfId="36" priority="23">
      <formula>LEN(TRIM(I71))=0</formula>
    </cfRule>
  </conditionalFormatting>
  <conditionalFormatting sqref="I73:I74">
    <cfRule type="containsBlanks" dxfId="35" priority="21">
      <formula>LEN(TRIM(I73))=0</formula>
    </cfRule>
  </conditionalFormatting>
  <conditionalFormatting sqref="I76">
    <cfRule type="containsBlanks" dxfId="34" priority="20">
      <formula>LEN(TRIM(I76))=0</formula>
    </cfRule>
  </conditionalFormatting>
  <conditionalFormatting sqref="I83:I84">
    <cfRule type="containsBlanks" dxfId="33" priority="19">
      <formula>LEN(TRIM(I83))=0</formula>
    </cfRule>
  </conditionalFormatting>
  <conditionalFormatting sqref="I86">
    <cfRule type="containsBlanks" dxfId="32" priority="18">
      <formula>LEN(TRIM(I86))=0</formula>
    </cfRule>
  </conditionalFormatting>
  <conditionalFormatting sqref="I88:I89">
    <cfRule type="containsBlanks" dxfId="31" priority="16">
      <formula>LEN(TRIM(I88))=0</formula>
    </cfRule>
  </conditionalFormatting>
  <conditionalFormatting sqref="I91">
    <cfRule type="containsBlanks" dxfId="30" priority="15">
      <formula>LEN(TRIM(I91))=0</formula>
    </cfRule>
  </conditionalFormatting>
  <conditionalFormatting sqref="I114:I115">
    <cfRule type="containsBlanks" dxfId="29" priority="11">
      <formula>LEN(TRIM(I114))=0</formula>
    </cfRule>
  </conditionalFormatting>
  <conditionalFormatting sqref="I117:I118">
    <cfRule type="containsBlanks" dxfId="28" priority="9">
      <formula>LEN(TRIM(I117))=0</formula>
    </cfRule>
  </conditionalFormatting>
  <conditionalFormatting sqref="I120:I121">
    <cfRule type="containsBlanks" dxfId="27" priority="6">
      <formula>LEN(TRIM(I120))=0</formula>
    </cfRule>
  </conditionalFormatting>
  <conditionalFormatting sqref="I123:I124">
    <cfRule type="containsBlanks" dxfId="26" priority="4">
      <formula>LEN(TRIM(I123))=0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K33:K46 I47:I52 Q24:Q25 Q21:Q22 K24:K29 I71 I76 K56 O91 O74 Q9 M68 I73:I74 O69 I39:I44 I68:I69 M73 K10:K11 O71 O76 I86 I91 O89 M83 I88:I89 O84 I83:I84 M88 O86 O59:O60 M56 M59:M60 Q3:Q5 K19:K20 O28:O29 O31:O32 O22:O23 O25:O26 O37:O54 O56 M39:M53</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O3:O21 O24 O27 O30 O33 M3:M38 Q23 Q26:Q28 Q32 I53:I60 O55 O57:O58</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20"/>
  <sheetViews>
    <sheetView zoomScale="130" zoomScaleNormal="130" workbookViewId="0">
      <selection activeCell="B21" sqref="B21"/>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tr">
        <f>_xlfn.CONCAT(A3,"_",D3)</f>
        <v>MA_SFH_LeakyEnvelope_Main</v>
      </c>
      <c r="C3">
        <v>0.5</v>
      </c>
      <c r="D3" t="s">
        <v>5642</v>
      </c>
      <c r="E3" t="s">
        <v>738</v>
      </c>
    </row>
    <row r="4" spans="1:5" x14ac:dyDescent="0.2">
      <c r="A4" t="s">
        <v>5528</v>
      </c>
      <c r="B4" t="str">
        <f t="shared" ref="B4:B8" si="0">_xlfn.CONCAT(A4,"_",D4)</f>
        <v>MA_SFH_SomewhatLeakyEnvelope_Main</v>
      </c>
      <c r="C4">
        <v>0.1</v>
      </c>
      <c r="D4" t="s">
        <v>5642</v>
      </c>
      <c r="E4" t="s">
        <v>738</v>
      </c>
    </row>
    <row r="5" spans="1:5" x14ac:dyDescent="0.2">
      <c r="A5" t="s">
        <v>5529</v>
      </c>
      <c r="B5" t="str">
        <f t="shared" si="0"/>
        <v>MA_SFH_TightEnvelope_Main</v>
      </c>
      <c r="C5">
        <v>0.05</v>
      </c>
      <c r="D5" t="s">
        <v>5642</v>
      </c>
      <c r="E5" t="s">
        <v>738</v>
      </c>
    </row>
    <row r="6" spans="1:5" x14ac:dyDescent="0.2">
      <c r="A6" t="s">
        <v>5530</v>
      </c>
      <c r="B6" t="str">
        <f t="shared" si="0"/>
        <v>MA_MFH_LeakyEnvelope_Main</v>
      </c>
      <c r="C6">
        <v>0.4</v>
      </c>
      <c r="D6" t="s">
        <v>5642</v>
      </c>
      <c r="E6" t="s">
        <v>738</v>
      </c>
    </row>
    <row r="7" spans="1:5" x14ac:dyDescent="0.2">
      <c r="A7" t="s">
        <v>5531</v>
      </c>
      <c r="B7" t="str">
        <f t="shared" si="0"/>
        <v>MA_MFH_SomewhatLeakyEnvelope_Main</v>
      </c>
      <c r="C7">
        <v>0.2</v>
      </c>
      <c r="D7" t="s">
        <v>5642</v>
      </c>
      <c r="E7" t="s">
        <v>738</v>
      </c>
    </row>
    <row r="8" spans="1:5" x14ac:dyDescent="0.2">
      <c r="A8" t="s">
        <v>5532</v>
      </c>
      <c r="B8" t="str">
        <f t="shared" si="0"/>
        <v>MA_MFH_TightEnvelope_Main</v>
      </c>
      <c r="C8">
        <v>0.05</v>
      </c>
      <c r="D8" t="s">
        <v>5642</v>
      </c>
      <c r="E8" t="s">
        <v>738</v>
      </c>
    </row>
    <row r="9" spans="1:5" x14ac:dyDescent="0.2">
      <c r="A9" t="s">
        <v>5694</v>
      </c>
      <c r="B9" t="str">
        <f>_xlfn.CONCAT(A9,"_",D9)</f>
        <v>MA_SFH_UnventilatedAttic_LeakyEnvelope_Attic</v>
      </c>
      <c r="C9">
        <v>0.5</v>
      </c>
      <c r="D9" t="s">
        <v>5643</v>
      </c>
      <c r="E9" t="s">
        <v>738</v>
      </c>
    </row>
    <row r="10" spans="1:5" x14ac:dyDescent="0.2">
      <c r="A10" t="s">
        <v>5695</v>
      </c>
      <c r="B10" t="str">
        <f t="shared" ref="B10:B20" si="1">_xlfn.CONCAT(A10,"_",D10)</f>
        <v>MA_SFH_UnventilatedAttic_SomewhatLeakyEnvelope_Attic</v>
      </c>
      <c r="C10">
        <v>0.1</v>
      </c>
      <c r="D10" t="s">
        <v>5643</v>
      </c>
      <c r="E10" t="s">
        <v>738</v>
      </c>
    </row>
    <row r="11" spans="1:5" x14ac:dyDescent="0.2">
      <c r="A11" t="s">
        <v>5696</v>
      </c>
      <c r="B11" t="str">
        <f t="shared" si="1"/>
        <v>MA_SFH_UnventilatedAttic_TightEnvelope_Attic</v>
      </c>
      <c r="C11">
        <v>0.05</v>
      </c>
      <c r="D11" t="s">
        <v>5643</v>
      </c>
      <c r="E11" t="s">
        <v>738</v>
      </c>
    </row>
    <row r="12" spans="1:5" x14ac:dyDescent="0.2">
      <c r="A12" t="s">
        <v>5697</v>
      </c>
      <c r="B12" t="str">
        <f t="shared" si="1"/>
        <v>MA_SFH_VentilatedAttic_LeakyEnvelope_Attic</v>
      </c>
      <c r="C12">
        <v>0.8</v>
      </c>
      <c r="D12" t="s">
        <v>5643</v>
      </c>
      <c r="E12" t="s">
        <v>738</v>
      </c>
    </row>
    <row r="13" spans="1:5" x14ac:dyDescent="0.2">
      <c r="A13" t="s">
        <v>5698</v>
      </c>
      <c r="B13" t="str">
        <f t="shared" si="1"/>
        <v>MA_SFH_VentilatedAttic_SomewhatLeakyEnvelope_Attic</v>
      </c>
      <c r="C13">
        <v>0.5</v>
      </c>
      <c r="D13" t="s">
        <v>5643</v>
      </c>
      <c r="E13" t="s">
        <v>738</v>
      </c>
    </row>
    <row r="14" spans="1:5" x14ac:dyDescent="0.2">
      <c r="A14" t="s">
        <v>5699</v>
      </c>
      <c r="B14" t="str">
        <f t="shared" si="1"/>
        <v>MA_SFH_VentilatedAttic_TightEnvelope_Attic</v>
      </c>
      <c r="C14">
        <v>0.2</v>
      </c>
      <c r="D14" t="s">
        <v>5643</v>
      </c>
      <c r="E14" t="s">
        <v>738</v>
      </c>
    </row>
    <row r="15" spans="1:5" x14ac:dyDescent="0.2">
      <c r="A15" t="s">
        <v>5700</v>
      </c>
      <c r="B15" t="str">
        <f t="shared" si="1"/>
        <v>MA_MFH_UnventilatedAttic_LeakyEnvelope_Attic</v>
      </c>
      <c r="C15">
        <v>0.5</v>
      </c>
      <c r="D15" t="s">
        <v>5643</v>
      </c>
      <c r="E15" t="s">
        <v>738</v>
      </c>
    </row>
    <row r="16" spans="1:5" x14ac:dyDescent="0.2">
      <c r="A16" t="s">
        <v>5701</v>
      </c>
      <c r="B16" t="str">
        <f t="shared" si="1"/>
        <v>MA_MFH_UnventilatedAttic_SomewhatLeakyEnvelope_Attic</v>
      </c>
      <c r="C16">
        <v>0.1</v>
      </c>
      <c r="D16" t="s">
        <v>5643</v>
      </c>
      <c r="E16" t="s">
        <v>738</v>
      </c>
    </row>
    <row r="17" spans="1:5" x14ac:dyDescent="0.2">
      <c r="A17" t="s">
        <v>5702</v>
      </c>
      <c r="B17" t="str">
        <f t="shared" si="1"/>
        <v>MA_MFH_UnventilatedAttic_TightEnvelope_Attic</v>
      </c>
      <c r="C17">
        <v>0.05</v>
      </c>
      <c r="D17" t="s">
        <v>5643</v>
      </c>
      <c r="E17" t="s">
        <v>738</v>
      </c>
    </row>
    <row r="18" spans="1:5" x14ac:dyDescent="0.2">
      <c r="A18" t="s">
        <v>5703</v>
      </c>
      <c r="B18" t="str">
        <f t="shared" si="1"/>
        <v>MA_MFH_VentilatedAttic_LeakyEnvelope_Attic</v>
      </c>
      <c r="C18">
        <v>0.8</v>
      </c>
      <c r="D18" t="s">
        <v>5643</v>
      </c>
      <c r="E18" t="s">
        <v>738</v>
      </c>
    </row>
    <row r="19" spans="1:5" x14ac:dyDescent="0.2">
      <c r="A19" t="s">
        <v>5704</v>
      </c>
      <c r="B19" t="str">
        <f t="shared" si="1"/>
        <v>MA_MFH_VentilatedAttic_SomewhatLeakyEnvelope_Attic</v>
      </c>
      <c r="C19">
        <v>0.5</v>
      </c>
      <c r="D19" t="s">
        <v>5643</v>
      </c>
      <c r="E19" t="s">
        <v>738</v>
      </c>
    </row>
    <row r="20" spans="1:5" x14ac:dyDescent="0.2">
      <c r="A20" t="s">
        <v>5705</v>
      </c>
      <c r="B20" t="str">
        <f t="shared" si="1"/>
        <v>MA_MFH_VentilatedAttic_TightEnvelope_Attic</v>
      </c>
      <c r="C20">
        <v>0.2</v>
      </c>
      <c r="D20" t="s">
        <v>5643</v>
      </c>
      <c r="E20" t="s">
        <v>738</v>
      </c>
    </row>
  </sheetData>
  <autoFilter ref="A2:E20" xr:uid="{6B76E927-04B2-9E45-8692-38438ADA8CC5}"/>
  <conditionalFormatting sqref="E3:E20">
    <cfRule type="containsBlanks" dxfId="25"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9" t="s">
        <v>269</v>
      </c>
      <c r="D2" s="5" t="s">
        <v>5636</v>
      </c>
      <c r="E2" s="5" t="s">
        <v>5631</v>
      </c>
      <c r="F2" s="5" t="s">
        <v>5632</v>
      </c>
      <c r="G2" s="5" t="s">
        <v>5633</v>
      </c>
    </row>
    <row r="3" spans="1:7" x14ac:dyDescent="0.2">
      <c r="A3" s="95" t="s">
        <v>707</v>
      </c>
      <c r="B3" s="95" t="s">
        <v>669</v>
      </c>
      <c r="C3" s="96">
        <v>1</v>
      </c>
      <c r="D3" s="5">
        <v>434</v>
      </c>
      <c r="E3" s="5">
        <f>D3/8760</f>
        <v>4.954337899543379E-2</v>
      </c>
      <c r="F3" s="5">
        <v>1</v>
      </c>
      <c r="G3" s="5">
        <v>0</v>
      </c>
    </row>
    <row r="4" spans="1:7" x14ac:dyDescent="0.2">
      <c r="A4" s="95" t="s">
        <v>707</v>
      </c>
      <c r="B4" s="95" t="s">
        <v>668</v>
      </c>
      <c r="C4" s="96">
        <v>1</v>
      </c>
      <c r="D4" s="5">
        <f>C4*(38.8+12.9*0.016)</f>
        <v>39.006399999999999</v>
      </c>
      <c r="E4" s="5">
        <f>D4/350</f>
        <v>0.11144685714285714</v>
      </c>
      <c r="F4" s="5">
        <v>0.8</v>
      </c>
      <c r="G4" s="5">
        <v>0</v>
      </c>
    </row>
    <row r="5" spans="1:7" x14ac:dyDescent="0.2">
      <c r="A5" s="95" t="s">
        <v>707</v>
      </c>
      <c r="B5" s="95" t="s">
        <v>670</v>
      </c>
      <c r="C5" s="96">
        <v>1</v>
      </c>
      <c r="D5" s="5">
        <f>C5*(538.2+179.4*0.016)</f>
        <v>541.07040000000006</v>
      </c>
      <c r="E5" s="5">
        <f t="shared" ref="E5:E7" si="0">D5/350</f>
        <v>1.5459154285714287</v>
      </c>
      <c r="F5" s="5">
        <v>0.15</v>
      </c>
      <c r="G5" s="5">
        <v>0.05</v>
      </c>
    </row>
    <row r="6" spans="1:7" x14ac:dyDescent="0.2">
      <c r="A6" s="95" t="s">
        <v>707</v>
      </c>
      <c r="B6" s="95" t="s">
        <v>665</v>
      </c>
      <c r="C6" s="96">
        <v>1</v>
      </c>
      <c r="D6" s="5">
        <f>C6*(87.6  + 29.2*0.016)</f>
        <v>88.0672</v>
      </c>
      <c r="E6" s="5">
        <f t="shared" si="0"/>
        <v>0.25162057142857142</v>
      </c>
      <c r="F6" s="5">
        <v>0.6</v>
      </c>
      <c r="G6" s="5">
        <v>0.15</v>
      </c>
    </row>
    <row r="7" spans="1:7" x14ac:dyDescent="0.2">
      <c r="A7" s="95" t="s">
        <v>707</v>
      </c>
      <c r="B7" s="95" t="s">
        <v>5634</v>
      </c>
      <c r="C7" s="96">
        <v>1</v>
      </c>
      <c r="D7" s="5">
        <f>C7*(250+83*0.016)</f>
        <v>251.328</v>
      </c>
      <c r="E7" s="5">
        <f t="shared" si="0"/>
        <v>0.71808000000000005</v>
      </c>
      <c r="F7" s="5">
        <v>0.4</v>
      </c>
      <c r="G7" s="5">
        <v>0.3</v>
      </c>
    </row>
    <row r="8" spans="1:7" x14ac:dyDescent="0.2">
      <c r="A8" s="95" t="s">
        <v>707</v>
      </c>
      <c r="B8" s="95" t="s">
        <v>5635</v>
      </c>
      <c r="C8" s="30">
        <v>1</v>
      </c>
      <c r="F8" s="5">
        <v>0.93</v>
      </c>
      <c r="G8" s="5">
        <v>0.02</v>
      </c>
    </row>
    <row r="9" spans="1:7" x14ac:dyDescent="0.2">
      <c r="B9" s="95"/>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0.26</v>
      </c>
      <c r="D4">
        <f t="shared" ref="D4:AA4" ca="1" si="0">RANDBETWEEN(0,100)/100</f>
        <v>0.21</v>
      </c>
      <c r="E4">
        <f t="shared" ca="1" si="0"/>
        <v>0.33</v>
      </c>
      <c r="F4">
        <f t="shared" ca="1" si="0"/>
        <v>0.46</v>
      </c>
      <c r="G4">
        <f t="shared" ca="1" si="0"/>
        <v>0.14000000000000001</v>
      </c>
      <c r="H4">
        <f t="shared" ca="1" si="0"/>
        <v>0.1</v>
      </c>
      <c r="I4">
        <f t="shared" ca="1" si="0"/>
        <v>0.18</v>
      </c>
      <c r="J4">
        <f t="shared" ca="1" si="0"/>
        <v>0.15</v>
      </c>
      <c r="K4">
        <f t="shared" ca="1" si="0"/>
        <v>0.3</v>
      </c>
      <c r="L4">
        <f t="shared" ca="1" si="0"/>
        <v>0.74</v>
      </c>
      <c r="M4">
        <f t="shared" ca="1" si="0"/>
        <v>0.15</v>
      </c>
      <c r="N4">
        <f t="shared" ca="1" si="0"/>
        <v>0.36</v>
      </c>
      <c r="O4">
        <f t="shared" ca="1" si="0"/>
        <v>0.44</v>
      </c>
      <c r="P4">
        <f t="shared" ca="1" si="0"/>
        <v>0.33</v>
      </c>
      <c r="Q4">
        <f t="shared" ca="1" si="0"/>
        <v>0.04</v>
      </c>
      <c r="R4">
        <f t="shared" ca="1" si="0"/>
        <v>0.85</v>
      </c>
      <c r="S4">
        <f ca="1">RANDBETWEEN(0,100)/100</f>
        <v>0.34</v>
      </c>
      <c r="T4">
        <f t="shared" ca="1" si="0"/>
        <v>0.18</v>
      </c>
      <c r="U4">
        <f t="shared" ca="1" si="0"/>
        <v>0.67</v>
      </c>
      <c r="V4">
        <f t="shared" ca="1" si="0"/>
        <v>0.99</v>
      </c>
      <c r="W4">
        <f t="shared" ca="1" si="0"/>
        <v>1</v>
      </c>
      <c r="X4">
        <f t="shared" ca="1" si="0"/>
        <v>0.95</v>
      </c>
      <c r="Y4">
        <f t="shared" ca="1" si="0"/>
        <v>0.2</v>
      </c>
      <c r="Z4">
        <f t="shared" ca="1" si="0"/>
        <v>0.74</v>
      </c>
      <c r="AA4">
        <f t="shared" ca="1" si="0"/>
        <v>0.43</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9"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7"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9"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1"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1"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1"/>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11" sqref="D1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2025-04-04T19:41:48Z</dcterms:modified>
</cp:coreProperties>
</file>