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ans - Analiza" sheetId="1" r:id="rId4"/>
    <sheet state="visible" name="Rachunek zysku i strat" sheetId="2" r:id="rId5"/>
    <sheet state="visible" name="Rentowność przedsiębiorstwa" sheetId="3" r:id="rId6"/>
    <sheet state="visible" name="Sprawność działania przedsiębio" sheetId="4" r:id="rId7"/>
    <sheet state="visible" name="Analiza rachunku przepływów pie" sheetId="5" r:id="rId8"/>
    <sheet state="visible" name="FirmaX" sheetId="6" r:id="rId9"/>
    <sheet state="visible" name="FirmaY" sheetId="7" r:id="rId10"/>
    <sheet state="visible" name="FirmaZ" sheetId="8" r:id="rId11"/>
  </sheets>
  <definedNames/>
  <calcPr/>
</workbook>
</file>

<file path=xl/sharedStrings.xml><?xml version="1.0" encoding="utf-8"?>
<sst xmlns="http://schemas.openxmlformats.org/spreadsheetml/2006/main" count="885" uniqueCount="499">
  <si>
    <t>Wskaźniki wyposażenia  przedsiębiorstwa w środki gospodarcze</t>
  </si>
  <si>
    <t>Firma</t>
  </si>
  <si>
    <t>FirmaX</t>
  </si>
  <si>
    <t>Nr wzoru</t>
  </si>
  <si>
    <t>Wskaźnik</t>
  </si>
  <si>
    <t>Formuła obliczeniowa</t>
  </si>
  <si>
    <t>Wzór uproszczony</t>
  </si>
  <si>
    <t>Wzór szczegółowy</t>
  </si>
  <si>
    <t>Rok</t>
  </si>
  <si>
    <t>2.1</t>
  </si>
  <si>
    <t>Udział trwałych składników majątku w aktywach ogółem</t>
  </si>
  <si>
    <t>(aktywa trwałe/aktywa ogółem) x 100%</t>
  </si>
  <si>
    <t>2.2</t>
  </si>
  <si>
    <t>Udział rzeczowych składników majątku w aktywach ogółem</t>
  </si>
  <si>
    <t>(rzeczowe aktywa trwałe/aktywa ogółem) x 100%</t>
  </si>
  <si>
    <t>2.3</t>
  </si>
  <si>
    <t>Udział niematerialnych składników majątku w aktywach ogółem</t>
  </si>
  <si>
    <t>(wartości niematerialne i prawne/aktywa ogółem) x 100%</t>
  </si>
  <si>
    <t>2.4</t>
  </si>
  <si>
    <t>Udział majatku obrotowego w aktywach ogółem</t>
  </si>
  <si>
    <t>(aktywa obrotowe/aktywa ogółem) x 100%</t>
  </si>
  <si>
    <t>2.5</t>
  </si>
  <si>
    <t>Udział zapasów w aktywach ogółem</t>
  </si>
  <si>
    <t>(zapasy ogółem/aktywa ogółem) x 100%</t>
  </si>
  <si>
    <t>2.6</t>
  </si>
  <si>
    <t>Udział należności w aktywach ogółem</t>
  </si>
  <si>
    <t>(należności/aktywa ogółem) x 100%</t>
  </si>
  <si>
    <t>2.7</t>
  </si>
  <si>
    <t>Udział środków pieniężnych w aktywach ogółem</t>
  </si>
  <si>
    <t>(środki pieniężne/aktywa ogółem) x 100%</t>
  </si>
  <si>
    <t>2.8</t>
  </si>
  <si>
    <t>Udział krótkoterminowych papierów wartościowych w aktywach ogółem</t>
  </si>
  <si>
    <t>(krótkoterminowe papiery wartościowe/aktywa ogółem) x 100%</t>
  </si>
  <si>
    <t>Wskaźniki wyposażenia przedsiębiorstwa w kapitały własne i obciążenia kapitałami obcymi</t>
  </si>
  <si>
    <t>2.9</t>
  </si>
  <si>
    <t>Wyposażenie przedsiębiorstwa w kapitał własny</t>
  </si>
  <si>
    <t>(kapitał własny/pasywa ogółem) x 100%</t>
  </si>
  <si>
    <t>2.10</t>
  </si>
  <si>
    <t>Obciążenie przedsiębiorstwa zobowiązaniami długoterminowymi</t>
  </si>
  <si>
    <t>(zobowiązania długoterminowe/pasywa ogółem) x 100%</t>
  </si>
  <si>
    <t>2.11</t>
  </si>
  <si>
    <t>Wyposażenie przedsiębiorstwa w kapitał stały</t>
  </si>
  <si>
    <t>(kapitał stały/pasywa ogółem) x 100%</t>
  </si>
  <si>
    <t>2.12</t>
  </si>
  <si>
    <t>Obciążenie przedsiębiorstwa kredytem krótkoterminowym</t>
  </si>
  <si>
    <t>(kredyt krótkoterminowy/pasywa ogółem) x 100%</t>
  </si>
  <si>
    <t>2.13</t>
  </si>
  <si>
    <t>Obciążenie przedsiębiorstwa zobowiązaniami bieżącymi</t>
  </si>
  <si>
    <t>(zobowiązania bieżące/pasywa ogółem) x 100%</t>
  </si>
  <si>
    <t>ZB=ZK</t>
  </si>
  <si>
    <t>Wskaźniki struktury kapitałowo-majątkowej</t>
  </si>
  <si>
    <t>2.14</t>
  </si>
  <si>
    <t>Wskaźnik pokrycia aktywów trwałych kapitałem własnym</t>
  </si>
  <si>
    <t>(kapitał własny/aktywa trwałe) x 100%</t>
  </si>
  <si>
    <t>2/86</t>
  </si>
  <si>
    <t>2.15</t>
  </si>
  <si>
    <t>Wskaźnik intensywności finansowania aktywów trwałych kapitałem własnym</t>
  </si>
  <si>
    <t>(aktywa trwałe/kapitał własny) x 100%</t>
  </si>
  <si>
    <t>2.16</t>
  </si>
  <si>
    <t>Wskaźnik intentywności finansowania aktywów obrotowych zobowiązaniami krótkoterminowymi</t>
  </si>
  <si>
    <t>(aktywa obrotowe/zobowiązania krótkoterminowe) x 100%</t>
  </si>
  <si>
    <t>39/111</t>
  </si>
  <si>
    <t>2.17</t>
  </si>
  <si>
    <t>Wskaźnik pokrycia aktywów obrotowych zobowiązaniami krótkoterminowymi</t>
  </si>
  <si>
    <t>(zobowiązania krótkoterminowe/aktywa obrotowe) x 100%</t>
  </si>
  <si>
    <t>111/39</t>
  </si>
  <si>
    <t>Złota i srebrna reguła bilansowa</t>
  </si>
  <si>
    <t>2.18</t>
  </si>
  <si>
    <t>Wskaźnik pokrycia aktywów trwałych kapitałem stałym (jak wskaźnik &gt; 1 to dobrze)</t>
  </si>
  <si>
    <t>(kapitał stały/aktywa trwałe) x 100%</t>
  </si>
  <si>
    <t>KS = KW + ZD</t>
  </si>
  <si>
    <t>((C86+C103)/C2)x100%</t>
  </si>
  <si>
    <t>2.19</t>
  </si>
  <si>
    <t>Wskaźnik intensywności finansowania aktywów trwałych kapitałem własnym (jak wskaźnik &lt; 1 to dobrze)</t>
  </si>
  <si>
    <t>(aktywa trwałe/kapitał stały) x 100%</t>
  </si>
  <si>
    <t>(C2/(C86+C103))x100%</t>
  </si>
  <si>
    <t>Analiza kapitału obrotowego</t>
  </si>
  <si>
    <t>2.20</t>
  </si>
  <si>
    <t>Kapitał obrotowy netto (Wariant 1)</t>
  </si>
  <si>
    <t>kapitał stały - aktywa trwałe, gdzie: kapitał stały = kapitał własny + zobowiązania długoterminowe</t>
  </si>
  <si>
    <t>((C86+C103)-C2)</t>
  </si>
  <si>
    <t>Kapitał obrotowy netto (Wariant 2)</t>
  </si>
  <si>
    <t>aktywa obrotowe - zobowiązania krótkoterminowe</t>
  </si>
  <si>
    <t>(C39-C111)</t>
  </si>
  <si>
    <t>2.24</t>
  </si>
  <si>
    <t>Aktywa bieżące w ujęciu szczegółowym, gdzie AO -aktywa obrotowe, NK - należności krótkoterminowe, 12jp - od jednostek powiązanych powyżej 12 msc, 12pjzk - od pozostałych jednostek w których jednostka posiada zaangażowanie w kapitale powyżej 12 msc, NKnKP - należne wpłaty na kapitał podstawowy, UAW - udziały i akcje własne o ile nie zostały nabywe w celu umorzenia</t>
  </si>
  <si>
    <t>AO - (NK&gt;12jp + NK&gt;12pjzk + NK&gt;12pj) + NWnKP + UAW</t>
  </si>
  <si>
    <t>(C39-(C50+C55+C60)+C82+C83)</t>
  </si>
  <si>
    <t>2.26</t>
  </si>
  <si>
    <t>Zobowiązania bieżące w ujęciu szczegółowym, gdzie ZK -zobiwiązania krótkoterminowe, ZK - zobowiązania któtkoretminowe, 12jp - od jednostek powiązanych powyżej 12 msc, 12pjzk - od jednostek pozostałych w których jednostka posiada zaangażowanie w kapitale powyżej 12 msc, kRnZ - krótkoterminowe rezerwy na zobowiązania, kRMB - krótkoterminowe roliczenia międzyokresowe bierne</t>
  </si>
  <si>
    <t>ZK - (ZK&gt;12jp + ZK&gt;12pjzk + ZK&gt;12pj) + kRnZ + kRMB</t>
  </si>
  <si>
    <t>(C111-(C115+C120+C122)+(C99+C102)+C81)</t>
  </si>
  <si>
    <t>2.27</t>
  </si>
  <si>
    <t>Kapitał stały w  ujęciu uproszczonym, gdzie KW - kapitał własny, ZD - zobowiązania długoterminowe</t>
  </si>
  <si>
    <t>KW + ZD</t>
  </si>
  <si>
    <t>(C86+C103)</t>
  </si>
  <si>
    <t>2.28</t>
  </si>
  <si>
    <t>Kapitał stały w ujęciu szczegółowym</t>
  </si>
  <si>
    <t>KW + ZD +dRnZ + dRMB + (ZK&gt;12jp + ZK&gt;12pjzk + ZK&gt;12pj)</t>
  </si>
  <si>
    <t>(C86+C103+(C98+C101)+C138+(C155+C120+C122))</t>
  </si>
  <si>
    <t>2.30</t>
  </si>
  <si>
    <t>Aktywa stałe w ujęciu szczegółowym, gdzie AT - aktywa trwałe</t>
  </si>
  <si>
    <t>AT + (NK&gt;12jp + NK&gt;12pjzk + NK&gt;12pj)</t>
  </si>
  <si>
    <t>(C2+(C50+C55+C60))</t>
  </si>
  <si>
    <t>2.31</t>
  </si>
  <si>
    <t>Operacyjny kapitał obrotowy (OKO), gdzie: Z - zapasy, KRMC - krótkoterminowe rozliczenia międzyokresowe, NWnKP - należne wpłaty na kapitał podstawowy, ZKkip - krótkoterminowe zobowiązania z tytułu kredytów i pożyczek, ZKedpw - krótkoterminowe zobowiązania z tytułu emisji  dłużnych papierów wartościowych, ZKw - krótkoterminowe zobowiązania wekslowe, ZKif - innekrótkoterminowe zobowiązania finansowe</t>
  </si>
  <si>
    <t>[Z + NK - (NK&gt;12jp + NK&gt;12pjzk + NK&gt;12pj) + KRMC + NWnKP] - [ZB2 - (ZKkip + ZKedpw + ZKw + ZKif)]</t>
  </si>
  <si>
    <t>((C40+C46-(C50+C55+C60)+C81+C82)-((C111-(C115+C120+C122)+(C99+C102)+C81)-(C123+C124+C130+C121))</t>
  </si>
  <si>
    <t>2.32</t>
  </si>
  <si>
    <t>Pieniężny kapitał obrotowy, gdzie Ik - inwestycje krótkoterminowe, UAW - udziały i akcje własne o ile nie zostały nabyte w celu umorzenia, ZKkip - z tytyłu kredytów i pożyczek, ZKedpw - z tytyłu emisji dłużnych papierów wartościowych, ZKw - wekslowe, ZKif - inne finansowe</t>
  </si>
  <si>
    <t>(IK + UAW) - (ZKkip + ZKedpw + ZKw + ZKif)</t>
  </si>
  <si>
    <t>((C64+C83)-(C123+C124+C130+C121))</t>
  </si>
  <si>
    <t>2.33</t>
  </si>
  <si>
    <t>Alternatywnie pieniężny kapitał obrotowy, gdzie KO - kapitał obrotowy, OKO - operacyjny kapitał obrotowy</t>
  </si>
  <si>
    <t>KO, czyli: (AO-ZK) - OKO, czyli: [Z + NK - (NK&gt;12jp + NK&gt;12pjzk + NK&gt;12pj) + KRMC + NWnKP] - [ZB2 - (ZKkip + ZKedpw + ZKw + ZKif)]</t>
  </si>
  <si>
    <t>(((C39-C111)-((C40+C46-(C50+C55+C60)+C81+C82)-((C111-(C115+C120+C122)+(C99+C102)+C81)-(C123+C124+C130+C121)))</t>
  </si>
  <si>
    <t>Ogólna konstrukcja rachunku zysku i strat</t>
  </si>
  <si>
    <t>Lp.</t>
  </si>
  <si>
    <t>Poziom działalności</t>
  </si>
  <si>
    <t>Wyszczególnienie</t>
  </si>
  <si>
    <t>1</t>
  </si>
  <si>
    <t>Poziom operacyjny</t>
  </si>
  <si>
    <t>2</t>
  </si>
  <si>
    <t>Poziom finansowy</t>
  </si>
  <si>
    <t>3</t>
  </si>
  <si>
    <t>Poziom wstępnego podziału wyniku finansowego</t>
  </si>
  <si>
    <t>Relacja między kategoriami zysku w przedsiębiorstwie</t>
  </si>
  <si>
    <t>Nazwa relacji</t>
  </si>
  <si>
    <t>Wartość relacji (powinna być większa od 100%)</t>
  </si>
  <si>
    <t>Wartość relacji - 100%</t>
  </si>
  <si>
    <t>zysk operacyjny/zysk ze sprzedaży</t>
  </si>
  <si>
    <t>zysk brutto/zysk ze sprzedaży</t>
  </si>
  <si>
    <t>zysk netto/zysk ze sprzedaży</t>
  </si>
  <si>
    <t>Analiza zysku ekonomicznego</t>
  </si>
  <si>
    <t>Nazwa wzaźnika</t>
  </si>
  <si>
    <t>Wzór</t>
  </si>
  <si>
    <t>Komentarz</t>
  </si>
  <si>
    <t xml:space="preserve">Średni ważony koszt kapitału, gdzie rkw, rko - stopy procentowe od kapitału własnego i kapitału obcego; kw - zainwestowany kapitał własny, ko - kapitał obcy, k - kapitał ogółem  </t>
  </si>
  <si>
    <t>WACC = rkw x (kw/k) +rko X (ko/k)</t>
  </si>
  <si>
    <t>Skorygowany kosz kapitału własnego o tarczę (osłonę) podatkową, gdzie T - stopa podatku dochodowego</t>
  </si>
  <si>
    <t>rsko = rko - (1 - T)</t>
  </si>
  <si>
    <t>Do kapisału obcego nie zalicza się zobowiązań któtkoterminowych od których przedsiębiorstwo nie płaci odsetek</t>
  </si>
  <si>
    <t>Rzeczywista stopa procentowa od kapitału obcego</t>
  </si>
  <si>
    <t xml:space="preserve">rko = (odsetki x 100%) / kapitał obcy = ((zysk operacyjny - zysk brutto) / kapitał obcy) x 100% </t>
  </si>
  <si>
    <t>Stopa podatku dochodowego (T)</t>
  </si>
  <si>
    <t>T = ((zysk brutto - zysk netto) / zysk brutto) x 100%</t>
  </si>
  <si>
    <t xml:space="preserve">Ekonomiczna wartość dodana EVA, gdzie Zop - zysk operacyjny, Pdop - podatek dochodowy naliczany od zysku operacyjnego, WACC - średni ważony koszt kapitału, T - efektywna stopa opodatkowania, k - kapitał ogółem </t>
  </si>
  <si>
    <t>EVA = Zop - Pbop - WACC x k = Zop x (1-T) - WACC x k</t>
  </si>
  <si>
    <t>Rentowność sprzedaży</t>
  </si>
  <si>
    <t>4.1</t>
  </si>
  <si>
    <t>(zysk ze sprzedaży / przychody ze sprzedaży) x 100%</t>
  </si>
  <si>
    <t>Wskaźnik przedstawia wielkość zysku osiągniętego dzięki sprzedaży produktów, towarów i materiałów. Przychody te związane są z typową działalnością przedsiębiorstwa produkcyjnego. Jeżeli jednak sprzedaż stanowi minimalny odsetek przychodów to można z niego zrezygnować.</t>
  </si>
  <si>
    <t>4.2</t>
  </si>
  <si>
    <t>(zysk operacyjny/(przychody ze sprzedaży + pozostałe przychody operacyjne)) x 100%</t>
  </si>
  <si>
    <t xml:space="preserve">Wskaźnik przedstawia wielkość zysku operacyjnego osiągniętego ze sprzedaży nie tylko produktów, towarów i materiałów, ale również składników majątku trwałego. </t>
  </si>
  <si>
    <t>4.3</t>
  </si>
  <si>
    <t>(zysk brutto / (przychody ze sprzedaży + pozostałe przychody operacyjne + przychody finansowe)) x 100%</t>
  </si>
  <si>
    <t>Wskaźnik informuje o zysku brutto przypadającym na jednostkę przychodów z całej działalności gospodarczej przedsiębiorstwa.</t>
  </si>
  <si>
    <t>4.4</t>
  </si>
  <si>
    <t>(zysk netto / przychody całkowite) x 100%</t>
  </si>
  <si>
    <t>Wskaźnik informuje o wielkości zysku netto przypadającego na jednostkę przychodów całkowitych.</t>
  </si>
  <si>
    <t>4.5</t>
  </si>
  <si>
    <t>(zysk operacyjny / przychody z działalności operacyjnej) x 100%</t>
  </si>
  <si>
    <t>Wskaźnik określany jest mianem rentowności sprzedaży lub zrwotem ze sprzedaży (return on sales - ROS). Pozwala on na ocenę poziomu oraz zmian opłacalności działalności operacyjnej, tj. działalności obejmującej działania rutynowe i incydentalne, której efektem sa przychody ze sprzedaży produktów, towarów, materiałów i składników majątku trwałego. Np. jeżeli wynosi on 6,4%, to oznacza, że na 100 zł przychodów z działalności operacyjnej przypada średnio 6,4 zł zysku operacyjnego.</t>
  </si>
  <si>
    <t>4.6</t>
  </si>
  <si>
    <t>(zysk brutto / przychody operacyjne i finansowe ) x 100%</t>
  </si>
  <si>
    <t>Wskaźnik określa rentowność sprzedaży brutto. Wadą jest jest możliwość wystąpienia przypadkowych odchyleń w postaci konieczności zapłacenia wysokich odsetek lub duża strata nadzwyczajna.</t>
  </si>
  <si>
    <t>4.7</t>
  </si>
  <si>
    <t>( zysk netto / przychody operacyjne i finansowe ) x 100%</t>
  </si>
  <si>
    <t>Wskaźnik jest syntetyczną miara opłacalności całej działalności przedsiębiorstwa. W analizach porównawczych należy uwzględnić to, że producenci wyrobów o krótkim cyklu produkcyjnym i szybkiej sprzedaży mogą mieć niższe wskaźniki rentowności sprzedaży. Planowaną kwotę zysku osiągają jednak dzięki dużej obrotowości.</t>
  </si>
  <si>
    <t>4.8</t>
  </si>
  <si>
    <t>((zysk brutto + odsetki ) / (przychody operacyjne i finansowe )) x 100%</t>
  </si>
  <si>
    <t>Wskaźnik (4.6) w którym wartość zysk brutto jest skorygowany (powiększony) o zapłacowe odsetki.</t>
  </si>
  <si>
    <t>Rentowność majątku (aktywów)</t>
  </si>
  <si>
    <t>4.9</t>
  </si>
  <si>
    <t>rentowność majątku = zysk netto / przeciętna wartość aktywów ogółem</t>
  </si>
  <si>
    <t>Rentowność (zyskowność) majatku, zwana też rentownością aktywów ogółem (Return on Assets - ROA) informuje i wielkości zsku przypadającego na jednostkę wartości zaangażowanego majątku w danym przedsiębiorstwie.</t>
  </si>
  <si>
    <t>4.10</t>
  </si>
  <si>
    <t>rentowność majątku = (zysk netto/ przychody ze sprzedaży) x (pzychody ze sprzedaży / przeciętna wartość aktywów)</t>
  </si>
  <si>
    <t>Wariancja wskaźnika 4.9</t>
  </si>
  <si>
    <t>4.11</t>
  </si>
  <si>
    <t>rentowność majątku = rentowność sprzedaży x obrotowość aktywów</t>
  </si>
  <si>
    <t>Rentowność kapitału własnego</t>
  </si>
  <si>
    <t>4.12</t>
  </si>
  <si>
    <t>rentowność kapitału własnego = zysk netto / przeciętna wartość kapitału własnego</t>
  </si>
  <si>
    <t>Rentowność kapitału własnego lub zwrot z kapitału (Return on Equity - ROE)</t>
  </si>
  <si>
    <t>4.13</t>
  </si>
  <si>
    <t>rentowność kapitału własnego = (zysk netto / przeciętna wartość aktywów ogółem) x (przeciętna wartość pasywów ogółem / przeciętna wartość kapitału własnego)</t>
  </si>
  <si>
    <t>Wariancja (dezagregacja) wskaźnika 4.12</t>
  </si>
  <si>
    <t>4.14</t>
  </si>
  <si>
    <t>rentowność kapitału własnego = rentowność majątku x mnożnik kapitału własnego</t>
  </si>
  <si>
    <t>Analiza progu rentowności</t>
  </si>
  <si>
    <t>koszty całkowite = koszty stałe + ilość produktów x jednostkowy koszcz zmienny</t>
  </si>
  <si>
    <t>koszty stałe / ilośc produktów = cena produktu - jednostkowy koszt zmienny</t>
  </si>
  <si>
    <t>cena produktu = (koszty stałe / ilość produktów ) + jednostkowy koszt zmienny</t>
  </si>
  <si>
    <t>4.20</t>
  </si>
  <si>
    <t>próg rentowności = (koszty stałe / (cena produktu - jednostkowy koszt zmienny )</t>
  </si>
  <si>
    <t xml:space="preserve">Próg rentowności ( Break Even Point - BEP) w przypadku produkcji jednorodnej </t>
  </si>
  <si>
    <t>4.21</t>
  </si>
  <si>
    <t>próg rentowności = (koszty stałe / (przychody ze sprzedaży - koszty zmienne ) x 100%</t>
  </si>
  <si>
    <t>wartościowy próg rentowności = (koszty stałe / (1 - jendostkowy koszt zmienny / cena produktu ))</t>
  </si>
  <si>
    <t xml:space="preserve">Wartościowy próg rentowności </t>
  </si>
  <si>
    <t>Analiza wskaźnikowa płynności finansowej</t>
  </si>
  <si>
    <t>wskaźnik bieżącej płynności = aktywa obrotowe / zobowiązania krótkoterminowe</t>
  </si>
  <si>
    <t>Aktywa obrotowe obejmyją zapasy, naleźności krótkoterminowe, inwestycje krótkoterminowe ( papiery wartościowe przeznaczone do obrotu i środki pienięzne) oraz krótkoterminowe rozliczenia międzyokresowe czynne. Na potrzeby obliczenia wskaxnika CR uwzględnia się aktywa obrotowe pomniejszone o należności z tytułu dostaw i usług powyżej 12-msc. W mianowniku wskaźnika CR wystepują zobowiązania krótkoterminowe lub zobowiązania bieżące: (5.2)</t>
  </si>
  <si>
    <t>5.2</t>
  </si>
  <si>
    <t>zobowiązania bieżące = zobowiązania krótkoterminowe - zobowiązania z tytułu dostaw i usług powyżej 12-msc + rezerwy krótkoterminowe + krótkoterminowe rozliczenia międzyokresowe bierne</t>
  </si>
  <si>
    <t>5.3</t>
  </si>
  <si>
    <t>wskaźnik bieżącej płynności = zktywa bieżące / zobowiązania bieżące</t>
  </si>
  <si>
    <t>Wariant wskaźnika 5.1 (CR)</t>
  </si>
  <si>
    <t>5.4</t>
  </si>
  <si>
    <t>wskaźnik podwyższonej płynności finansowej (wskaźnik szybki ) = (aktywa bieżące - zapasy - KRM) / zobowiązania bieżące</t>
  </si>
  <si>
    <t>Jako zadowalający przyjmuje się wskaźnik, którego wartośc mieści się w przedziale od 1,0 do 1,2, ewentualnie do 1,5. Wartość poniżej 1 sygnalizuje możliwość utraty płynności.</t>
  </si>
  <si>
    <t>5.5</t>
  </si>
  <si>
    <t>wskaźnik płynności środków pieniężnych = inwestycje krótkoterminowe / zobowiązania bieżące</t>
  </si>
  <si>
    <t>Wskaxnik ten powiniem przyjmować wartości od 0,5 do 0,8. Natomiast w przypadku regularnego i terminowego inkasowania należności wystarczy, gdy on wynosi od 0,1 do 0,2. Niski wskaźnik świadczy o niedoborze gotówki uniemożliwiający wykorzystanie nadarzających się okazji inwestycyjnych. bardzo wysoki (powyżej 40%) świadczy o nadmiarze gotówki, który mógłby być zainwestowany i przynosić dodatkowe zyski.</t>
  </si>
  <si>
    <t>5.6</t>
  </si>
  <si>
    <t>wskaźnik płynności gotówkowej = środki pieniężne i ich ekwiwalenty / zobowiązania bieżące do 3 miesięcy</t>
  </si>
  <si>
    <t>W literaturze nie podaje się wartości wzorcowej dla tego wskaźnika.</t>
  </si>
  <si>
    <t>5.7</t>
  </si>
  <si>
    <t xml:space="preserve">kapitał obrotowy (pracujący) = aktywa obrotowa - zobowiązania krótkoterminowe </t>
  </si>
  <si>
    <t>Im większy jest kapitał obrotowy, tym większa jest zdolność przedsiębiorstwa do pokryciea zobowiązań, czyli wyższa jest płynności finansowa. W przedsiębiorstwach produkcyjnych wskazane jest, aby kapitał obrotowy przyjmował tylko wartości dodatnie, natomiast w przedsiębiorstwach handlowych możliwe jest ich prawidłowe funkcjonowanie nawet przy ujemnej wartości kapitału pracującego.</t>
  </si>
  <si>
    <t>5.8</t>
  </si>
  <si>
    <t xml:space="preserve">wskaźnik udziału kapitału obrotowego w aktywach (NWCR). NWCR = (kapitał obrotowy / aktywa ogółem) x 100%  </t>
  </si>
  <si>
    <t>Wyższa płynność posiada przedsiębiorstwo mające większy wskaźnik NWCR.</t>
  </si>
  <si>
    <t>Rotacja aktywów</t>
  </si>
  <si>
    <t>6.1</t>
  </si>
  <si>
    <t>przychody netto ze sprzedaży produktów, towarów i usług / przeciętny stan aktywów ogółem</t>
  </si>
  <si>
    <t xml:space="preserve">Wskaźnik rotacji aktywów ogółem, jest miarą efektywności wykorzystania aktywów i pokazuje, ile razy przychody netto ze sprzedaży produktów, towarów i materiałów uzyskało średnio przedsiębiorstwo z jednej złotówki aktywów. </t>
  </si>
  <si>
    <t>6.2</t>
  </si>
  <si>
    <t>przychody netto ze sprzedaży produktów, towarów i usług / przeciętny stan aktywów trwałych</t>
  </si>
  <si>
    <t>Wskaźnik rotacji aktywów trwałych. W podmiotach o dominującym udziale aktywów obrotowych oraz kapitału intelektualnego, w kreacji wartości jego istotność jest dużo mniejsza.</t>
  </si>
  <si>
    <t>6.3</t>
  </si>
  <si>
    <t>przychody netto ze sprzedaży produktów, towarów i usług / przeciętny stan aktywów obrotowych</t>
  </si>
  <si>
    <t>Wskaźnik rotacji aktywów obrotowych. Pokazuje on ile razy w danym okresie nastepuje odtworzenie stanu aktywów obrotowych. Co do zasady pozytywnie się odbiera jego wzrost.</t>
  </si>
  <si>
    <t>Rotacja zapasów</t>
  </si>
  <si>
    <t>6.4</t>
  </si>
  <si>
    <t>koszt sprzedanych produktów, towarów i materiałów / przeciętny stan zapasów</t>
  </si>
  <si>
    <t>Wskaźnik rotacji zapasów, pokazuje on ile razy w ciągu roku nastepuje odnowienie zapasów. Nadmierne gromadzenie zapasów może prowadzić do zamrażania gotówki, ryzyka przeterminowania zapasów, wzrost kosztów przetrzymywania zapasów oraz konieczność pozyskiwania środków pieniężnych z dodatkowych źródeł.</t>
  </si>
  <si>
    <t>6.5</t>
  </si>
  <si>
    <t>koszt wytworzenia sprzedanych produktów / przeciętny stan zapasów produktów</t>
  </si>
  <si>
    <t xml:space="preserve">Wskaźnik rotacji zapasów produktów, </t>
  </si>
  <si>
    <t>6.6</t>
  </si>
  <si>
    <t>koszt zużycia materiałów / przeciętny stan zapasów materiałowych</t>
  </si>
  <si>
    <t>Wskaźnik rotacji zapasów materiałów</t>
  </si>
  <si>
    <t>6.7</t>
  </si>
  <si>
    <t>wartość sprzedanych towarów / przeciętny stan zapasów towarów</t>
  </si>
  <si>
    <t>Wskaźnik rotacji zapasów towarów.</t>
  </si>
  <si>
    <t>6.8</t>
  </si>
  <si>
    <t>(przeciętny stan zapasów x liczba dni w okresie) / (koszty sprzedanych produktów, towarów i mateiałów)</t>
  </si>
  <si>
    <t>Okres obrotu zapasów.</t>
  </si>
  <si>
    <t>6.9</t>
  </si>
  <si>
    <t>liczba dni w okresie / wskaźnik rotacji zapasów</t>
  </si>
  <si>
    <t>Wariant II okresu obrotu zapasów.</t>
  </si>
  <si>
    <t>6.10</t>
  </si>
  <si>
    <t>(przeciętny stan zapasów x 365) / (koszty sprzedanych produktów, towarów i materiałów)</t>
  </si>
  <si>
    <t>Wariant III okresu obrotu zapasów.</t>
  </si>
  <si>
    <t>6.11</t>
  </si>
  <si>
    <t>365 / wskaźnik rotacji zapasów</t>
  </si>
  <si>
    <t>Wariant IV okresu obrotu zapasów.</t>
  </si>
  <si>
    <t>Rotacja należności krótkoterminowych</t>
  </si>
  <si>
    <t>6.12</t>
  </si>
  <si>
    <t>przychody bruto ze sprzedaży produktów, towarów i materiałów / przeciętny stan należności krótkoterminowych</t>
  </si>
  <si>
    <t>Wskaźnik rotacji należności któtkoterminowych</t>
  </si>
  <si>
    <t>6.13</t>
  </si>
  <si>
    <t>(przychody bruto ze sprzedaży produktów, towarów i materiałów + VAT naleźny) / przeciętny stan należności krótkoterminowych</t>
  </si>
  <si>
    <t>Wskaźnik rotacji należności któtkoterminowych, wariant II.</t>
  </si>
  <si>
    <t>6.14</t>
  </si>
  <si>
    <t>(przychody bruto ze sprzedaży produktów, towarów i materiałów + VAT naleźny) / przeciętny stan należności krótkoterminowych z tytułu dostaw i usług</t>
  </si>
  <si>
    <t>Wskaźnik rotacji należności krótkoterminowych z tytułu dostaw i usług</t>
  </si>
  <si>
    <t>6.15</t>
  </si>
  <si>
    <t>(przeciętny stan naleźności krótkoterminowych x liczba dnia w okresie) / (przychody brutto ze sprzedaży produktów, towarów i materiałów)</t>
  </si>
  <si>
    <t>Okres ściągania należności krótkoterminowych</t>
  </si>
  <si>
    <t>6.16</t>
  </si>
  <si>
    <t>liczba dni w okresie / wskaxnik rotacji należności krótkoterminowych</t>
  </si>
  <si>
    <t>Okres ściągania należności krótkoterminowych, wariant II.</t>
  </si>
  <si>
    <t>6.17</t>
  </si>
  <si>
    <t>(przecietny stan należności krótkoterminowych x 365 dni) / przychodu brutto ze sprzedaży produktów, towarów i materiałów</t>
  </si>
  <si>
    <t>Okres ściągania należności krótkoterminowych, wariant III dla okresu rocznego.</t>
  </si>
  <si>
    <t>6.18</t>
  </si>
  <si>
    <t>365 dni / wskaźnik rotacji należności krótkoterminowych</t>
  </si>
  <si>
    <t>Okres ściągania należności krótkoterminowych, wariant IV dla okresu rocznego.</t>
  </si>
  <si>
    <t>Rotacja zobowiązań krótkoterminowych</t>
  </si>
  <si>
    <t>koszty operacyjne brutto / przeciętny stan zobowiązań krótkoterminowych</t>
  </si>
  <si>
    <t>Wskaźnik rotacji zobowiązań krótkoterminowych. W ramacha zobowiązań należy brać tylko te o terminie płatności do 12-msc. Nie należy wliczać krótkoterminowych rezerw. Zaliczamy tylko zobowiązania o charakterze operacyjnym. Do kosztów operacyjnych nie należy wliczać pozostałych kosztów operacyjnych.</t>
  </si>
  <si>
    <t>6.20</t>
  </si>
  <si>
    <t>(koszty operacyjny netto + VAT naliczony) / przeciętny stan zobowiązań krótkoterminowych</t>
  </si>
  <si>
    <t>Wskaźnik rotacji zobowiązań krótkoterminowych, wariant II.</t>
  </si>
  <si>
    <t>6.21</t>
  </si>
  <si>
    <t>(koszt sprzedanych produktów, towarów i materiałów + VAT naliczony) / przeciętny stan zobowiązań krótkoterminowych z tytułu dostaw i usług</t>
  </si>
  <si>
    <t>Wskaźnik zobowiązań krótkoterminowych z tytułu dostaw i usług. Wyższy poziom rotacji oznacza, że jednostka szybciej reguluje swoje zobowiązania.</t>
  </si>
  <si>
    <t>6.22</t>
  </si>
  <si>
    <t>(przeciętny stan zobowiązań krótkoterminowych x liczba dni w okresie) / (koszty operacyjne netto + VAT naliczony)</t>
  </si>
  <si>
    <t>Okres spłaty zobowiązań krótkoterminowych (zwany również cyklem zobowiązań).</t>
  </si>
  <si>
    <t>6.23</t>
  </si>
  <si>
    <t>liczba dni w okresie / wskaźnik rotacji zobowiązań krótkoterminowych</t>
  </si>
  <si>
    <t>Okres spłaty zobowiązań krótkoterminowych (zwany również cyklem zobowiązań), wariant II.</t>
  </si>
  <si>
    <t>6.24</t>
  </si>
  <si>
    <t>(przeciętny stan zobowiązań krótkoterminowych x 365 dni) / (koszty operacyjne + VAT naliczony)</t>
  </si>
  <si>
    <t>Okres spłaty zobowiązań krótkoterminowych (zwany również cyklem zobowiązań), wariant III.</t>
  </si>
  <si>
    <t>6.25</t>
  </si>
  <si>
    <t>365 dni / wskaźnik rotacji zobowiązań krótkoterminowych</t>
  </si>
  <si>
    <t>Okres spłaty zobowiązań krótkoterminowych (zwany również cyklem zobowiązań), wariant IV.</t>
  </si>
  <si>
    <t>Cykl kapitału obrotowego i cykl środków pieniężnych</t>
  </si>
  <si>
    <t>okres obrotu zapasów + okres ściągania należności krótkoterminowych</t>
  </si>
  <si>
    <t>Cykl kapitału obrotowego wyznacza się w dniach i dla przedsiębiorstwa produkcyjnego  informuje on ile średnio dni upływa od momentu dostarczenia materiałów do magazynu do momentu uzyskania środków pieniężnych ze sprzedanych produktów.</t>
  </si>
  <si>
    <t>6.27</t>
  </si>
  <si>
    <t>cykl kapitału obrotowego - okres spłaty zobowiązań krótkoterminowych</t>
  </si>
  <si>
    <t>Cykl środków pieniężnych.</t>
  </si>
  <si>
    <t>6.28</t>
  </si>
  <si>
    <t>okres obrotu zapasów + okres ściągania należności krótkoterminowych - okres spłaty zobowiązań krótkoterminowych</t>
  </si>
  <si>
    <t>Cykl środków pieniężnych, wariant II.</t>
  </si>
  <si>
    <t>Uwagi ogólne</t>
  </si>
  <si>
    <t>Działalność operacyjna</t>
  </si>
  <si>
    <t>Przez działalność operacyjną rozumie się podstawowy rodzaj działalności (np. działalność produkcyjna, budowlana, usługowa, itp.) oraz inne rodzaje działalności, które nie zostały zaliczone do działalności inwestycyjnej lub finansowej.</t>
  </si>
  <si>
    <t>Działalność inwestycyjna</t>
  </si>
  <si>
    <t>Przez działalność inwestycyjną rozumie się nabywanie i zbywanie składników aktywów trwałych i krótkoterminowych aktywów finansowych oraz wszystkie związanie z nimi pieniężne koszty i korzyści.</t>
  </si>
  <si>
    <t>Działalność finasowa</t>
  </si>
  <si>
    <t>Przez działalność finansową rozumie się pozyskiwanie lub utratę źródeł finansowania oraz wszystkie związane z nimi pieniężne koszty u korzyści.</t>
  </si>
  <si>
    <t>Analiza wskaźnika przepływów pieniężnych</t>
  </si>
  <si>
    <t>8.1</t>
  </si>
  <si>
    <t>Dodatnie przepływy pieniężne netto z działalności operacyjnej / |Ujemne przepływy pienięzne netto z działalności inwestycyjnej|</t>
  </si>
  <si>
    <t>Relacja gotówki operacyjnej do przepływów pieniężnych pokazuje jaki jest stopień pokrycia niedoborów pieniężnych z działalności inwestycyjnej przez nadwyżki gotówkowe uzyskane z działalności operacyjnej.</t>
  </si>
  <si>
    <t>8.2</t>
  </si>
  <si>
    <t>Dodatnie przepływy pieniężne netto z działalności operacyjnej / |Ujemne przepływy pienięzne netto z działalności finansowej|</t>
  </si>
  <si>
    <t>Relacja gotówki operacyjnej do przepływów z działalności finansowej informuje o tym w jakim procencie niedobór środków pieniężnych, powstały w obszarze działalności finansowej, mógłby zostać pokryty z nadwyżki pieniężnej, wygenerowanej przez działalność operacyjną.</t>
  </si>
  <si>
    <t>8.3</t>
  </si>
  <si>
    <t>|Ujemne przepływy pienięzne netto z działalności operacyjnej| / Dodatnie przepływy pieniężne netto z działalności inwestycyjnej</t>
  </si>
  <si>
    <t>Relacja niedoboru gotówki operacyjnej do przepływów z działalności inwestycyjnej wskazuje na to jaka część nadwyżki środków pieniężnych wygenerowana w ramach działalności inwestycyjnej przedsiębiorstwa była by niezbędna do pokrycia niedoboru środków pienięznych, który się pokawił w jego działalności operacyjnej.</t>
  </si>
  <si>
    <t>8.4</t>
  </si>
  <si>
    <t>|Ujemne przepływy pienięzne netto z działalności operacyjnej| / Dodatnie przepływy pieniężne netto z działalności finansowej</t>
  </si>
  <si>
    <t>Relacja niedoboru gotówki operacyjnej do przepływów z działalności finansowej wskazuje na to jaki procent nadwyżki ...</t>
  </si>
  <si>
    <t>8.5</t>
  </si>
  <si>
    <t>|Ujemne przepływy pienięzne netto z działalności inwestycyjnej| / Dodatnie przepływy pieniężne netto z działalności finansowej</t>
  </si>
  <si>
    <t>Relacja niedoboru gotówki inwestycyjnej do przepływów z działalności finansowej wskazuje na to jaki procent nadwyżki środków pienięznych wypracowanej przez działalność finansową należałoby przeznaczyć, aby w całości pokryć niedobór środków pienięznych, jaki pojawił się w obszarze działalności inwestycyjnej.</t>
  </si>
  <si>
    <t>Analiza wskaźników struktury przepływów pieniężnych</t>
  </si>
  <si>
    <t>8.6</t>
  </si>
  <si>
    <t>(Przepływy pienięzne netto z działalności operacyjnej) / (Przepływy pieniężne netto z działalności operacyjnej + Wypływy z działalności inwestycyjnej + Wypływy z działalności finansowej)</t>
  </si>
  <si>
    <t>Wskaźnik zdolności d generowania operacyjnej nadwyżki pieniężnej pozwala ocenić, co stanowi główne źródło zasilania firmy w gotówkę- działalność operacyjna czy też pozostałe rodzaje działalności przedsiębiorstwa.</t>
  </si>
  <si>
    <t>8.7</t>
  </si>
  <si>
    <t>Zysk netto / Przepływy pieniężne netto z działalności operacyjnej</t>
  </si>
  <si>
    <t>Wskaźnik udziału zysku netto w operacyjnej nadwyżce pieniężnej.</t>
  </si>
  <si>
    <t>8.8</t>
  </si>
  <si>
    <t>Amortyzacja / Przepływy pieniężne netto z działalności operacyjnej</t>
  </si>
  <si>
    <t>Wskaźnik udziału amortyzacji w operacyjnej nadwyżce pieniężnej, mówi nam jaki odsetek nadwyżki pieniężnej przedsiębiorstwa stanowi kwota jego odpisów amortyzacyjnych.</t>
  </si>
  <si>
    <t>8.9</t>
  </si>
  <si>
    <t>|Ujemne przepływy pieniężne netto z działalności inwestycyjnej| (Przepływy pieniężne netto z działalności operacyjnej + Przepływy pieniężne netto z działalności finansowej)</t>
  </si>
  <si>
    <t>Wskaźnik finasowania działalności inwestycyjnej, wartość mniejsza niż 1 lub jemu równa oznacza, że ujemne saldo przepływów inwestycyjnych w całości może zostać pokryte z nadwyżki środków pienięznych wygenerowanych przez pozostałe rodzaje działalności przedsiębiorstwa. Wartość większa niż 1 oznacza brak możliwości pokrycia nadwyżki wydatków.</t>
  </si>
  <si>
    <t>8.10</t>
  </si>
  <si>
    <t>Wpływy z działalności finansowej / Wpływy z działalności operacyjnej</t>
  </si>
  <si>
    <t>Wskaźnik zależności od zewnętrznych źródeł finansowania, im wyższa jest wartość tego wskaźnika, tym więcej gotówki dostępnej dla fimry pochodzi z jej zewnetrznych źródeł finansowania. Wartość przekraczająca 1 oznacza, że wpływy uzyskiwane przez przedsiębiorstwo z emisji akcji, udziałów i obligacji oraz poprzez zaciąganie kredytów i pożyczek przewyższają kwoty uzyskane dzięki prowadznej przez nie podstawowej działalności operacyjnej.</t>
  </si>
  <si>
    <t>8.11</t>
  </si>
  <si>
    <t>Wpływy z działalności finansowej / Wydatki z działalności finansowej</t>
  </si>
  <si>
    <t>Wskaźnik pieniężnej samowystarczalności działalności finansowania, jego wartość równa 1 lub więcej niż 1 oznacza, że przedsiębiorstwo jest w stanie w całości pokryć wydatki powstające w obrębie działalności finansowej, środkami pochodzącymi również z tej działalności.</t>
  </si>
  <si>
    <t>Analiza wystarczalności pieniężnej przedsiębiorstwa</t>
  </si>
  <si>
    <t>8.12</t>
  </si>
  <si>
    <t>Przepływy pieniężne netto z działalności operacyjnej / (wydatki finansowe + wydatki inwestycyjne)</t>
  </si>
  <si>
    <t>Wskaźnik ogólnej wystarczalności środków pieniężnych, jeżeli jego wartość przekracza 1 lub jest równa 1  oznacza to, że przedsiębiorstwo jest w stanie, z wygenerowanej w ramach działalności operacyjnej nadwyżki środków pienięznych, sfinansować wszystkie swoje wydatki z działalności finansowej i inwestycyjnej. Z koli niska, czy też w szczególności ujemna wartość tego wskaźnija, sugeruje, że niezbędne dla dalszego funkcjonowania podmiotu gospodarczego jest zwiększenie kapitałów własnych lub wzrost zadłużenia przedsiębiorstwa.</t>
  </si>
  <si>
    <t>8.13</t>
  </si>
  <si>
    <t>Spłata długo- i krótkoterminowych kredytów i pożyczek wraz z odsetkami / Przepływy pieniężne netto z działalności operacyjnej</t>
  </si>
  <si>
    <t>Wskaźnik spłaty długo opracyjną nadwyżką pieniężną informuje o tym, jaką część operacyjnych przepływów pieniężnych pochłania spłata obsługi zadłużenia przedsiębiorstwa. Niska (malejąca) wartość tego wskaźnika cenionia jest przez instytucje bankowe, ponieważ sugeruje duże (rosnące) możliwości pokrycia obsługi zobowiązań firmy z wypracowanej przez nią operacyjnej nadwyżki pieniężnej.</t>
  </si>
  <si>
    <t>8.14</t>
  </si>
  <si>
    <t>Odsetki / Przepływy pieniężne netto z działalności operacyjnej</t>
  </si>
  <si>
    <t>Wskaźnik spłaty odsetek, im wyższa jest watrość wskaźnika, tym więcej środków pieniężnych pozostaje na pokrycie pozostałych potrzeb płatniczych przedsiębiorstwa. Malejąca wartość może oznaczać  jednej strony spadek obciążej związanych z obsługą zadłużenia, bądź wzrost nadwyżki środków pieniężnych pochodzącej z działalności operacyjnej.</t>
  </si>
  <si>
    <t>8.15</t>
  </si>
  <si>
    <t>Dywidendy / Przepływy pieniężne netto z działalności operacyjnej</t>
  </si>
  <si>
    <t>Wskaźnik spłaty dywidendy, czym wartość niższa tym lepiej.</t>
  </si>
  <si>
    <t>8.16</t>
  </si>
  <si>
    <t>Wydatki inwestycyjne / Przepływy pieniężne netto z działalności operacyjnej</t>
  </si>
  <si>
    <t>Wskaźnik spłaty wydatków inwestycyjnych, czym wartość niższa tym lepiej.</t>
  </si>
  <si>
    <t>8.17</t>
  </si>
  <si>
    <t>Przepływy pieniężne netto z działalności operacyjnej / Przeciętny stan zobowiązań ogółem</t>
  </si>
  <si>
    <t>Wskaźnik pokrycia zobowiązań ogółem operacyjną nadwyżką pieniężną.</t>
  </si>
  <si>
    <t>8.18</t>
  </si>
  <si>
    <t>Przepływy pieniężne netto z działalności operacyjnej / Przeciętny stan zobowiązań długoterminowych</t>
  </si>
  <si>
    <t>Wskaźnik pokrycia zobowiązań długoterminowych operacyjną nadwyżką pieniężną, czym niższa wartośc tym lepiej.</t>
  </si>
  <si>
    <t>8.19</t>
  </si>
  <si>
    <t>Przepływy pieniężne netto z działalności operacyjnej / Przeciętny stan zobowiązań bieżących</t>
  </si>
  <si>
    <t>Wskaźnik pokrycia zobowiązań bieżących operacyjną nadwyżką pieniężną, czym niższa wartośc tym lepiej.</t>
  </si>
  <si>
    <t>Analiza wydajności pieniężnej przedsiębiorstwa</t>
  </si>
  <si>
    <t>Przepływy pieniężne netto z działalności operacyjnej / Przychody ze sprzedaży</t>
  </si>
  <si>
    <t>Wskaźnik pieniężnej wydajności sprzedaży, rosnąca wartość tej miary postrzegana jest pozytywnie.</t>
  </si>
  <si>
    <t>8.21</t>
  </si>
  <si>
    <t>Przepływy pieniężne netto z działalności operacyjnej / Zysk z działalności operacyjnej</t>
  </si>
  <si>
    <t>Wskaźnik wydajności zysku operacyjnego</t>
  </si>
  <si>
    <t>8.22</t>
  </si>
  <si>
    <t>Przepływy pieniężne netto z działalności operacyjnej / Przeciętny stan aktywów (kapitału)</t>
  </si>
  <si>
    <t>Wskaźnik pieniężnej wydajności aktywów (kapitału)</t>
  </si>
  <si>
    <t>8.23</t>
  </si>
  <si>
    <t>Przepływy pieniężne netto z działalności operacyjnej / Przeciętny stan kapitału własnego</t>
  </si>
  <si>
    <t>Wskaźnik pieniężnej wydajności kapitału własnego, stosunkowo wysokie wartości każdego ze wskaźników wydajności pieniężnej świadczą generalnie o korzystnej sytuacji finansowej oraz dobrych perspektywach rozwojowych przedsiębiorstwa.</t>
  </si>
  <si>
    <t>Aktywa</t>
  </si>
  <si>
    <t>A. Aktywa trwałe</t>
  </si>
  <si>
    <t>I. Wartości niematerialne i prawne</t>
  </si>
  <si>
    <t>1. Koszty zakończonych prac rozwojowych</t>
  </si>
  <si>
    <t>2. Wartość firmy</t>
  </si>
  <si>
    <t>3. Inne wartości niematerialne i prawne</t>
  </si>
  <si>
    <t>4. Zaliczki na zakup wartości niematerialnych i prawnych</t>
  </si>
  <si>
    <t>II. Rzeczowe aktywa trwałe</t>
  </si>
  <si>
    <t>1. Środki trwałe</t>
  </si>
  <si>
    <t>2. Środki trwałe w budowie</t>
  </si>
  <si>
    <t>3. Zaliczki na środki trwałe w budowie</t>
  </si>
  <si>
    <t>III. Należności długoterminowe</t>
  </si>
  <si>
    <t>1. Od jednostek powiązanych</t>
  </si>
  <si>
    <t>2. Od pozostałych jednostek, w których jednostka posiada zaangażowanie w kapitale</t>
  </si>
  <si>
    <t>3. Od pozostałych jednostek</t>
  </si>
  <si>
    <t>IV. Inwestycje długoterminowe</t>
  </si>
  <si>
    <t>1. Nieruchomości</t>
  </si>
  <si>
    <t>2. Wartości niematerialne i prawne</t>
  </si>
  <si>
    <t>3. Długoterminowe aktywa finansowe</t>
  </si>
  <si>
    <t>a. w jednostkach powiązanych</t>
  </si>
  <si>
    <t>- udziały lub akcje</t>
  </si>
  <si>
    <t>- inne papiery wartościowe</t>
  </si>
  <si>
    <t>- udzielone pożyczki</t>
  </si>
  <si>
    <t>- inne długoterminowe aktywa finansowe</t>
  </si>
  <si>
    <t>b. w pozostałych jednostkach, w których jednostka posiada zaangażowanie w kapitale</t>
  </si>
  <si>
    <t>c. w pozostałych jednostkach</t>
  </si>
  <si>
    <t>4. Inne inwestycje długoterminowe</t>
  </si>
  <si>
    <t>V. Długoterminowe rozliczenia międzyokresowe</t>
  </si>
  <si>
    <t>1. Aktywa z tytułu odroczonego podatku dochodowego</t>
  </si>
  <si>
    <t>2. Inne rozliczenia międzyokresowe</t>
  </si>
  <si>
    <t>B. Aktywa obrotowe ( AO )</t>
  </si>
  <si>
    <t>I. Zapasy</t>
  </si>
  <si>
    <t>1. Materiały</t>
  </si>
  <si>
    <t>2. Półprodukty i produkty w toku</t>
  </si>
  <si>
    <t>3. Produkty gotowe</t>
  </si>
  <si>
    <t>4. Towary</t>
  </si>
  <si>
    <t>5. Zaliczki na dostawy</t>
  </si>
  <si>
    <t>II. Należności krótkoterminowe</t>
  </si>
  <si>
    <t>1. Należności od jednostek powiązanych ( NKjp )</t>
  </si>
  <si>
    <t>a. z tytułu dostaw i usług o okresie spłaty:</t>
  </si>
  <si>
    <t>- do 12 miesięcy</t>
  </si>
  <si>
    <t>- powyżej 12 miesięcy ( NK&gt;12jp )</t>
  </si>
  <si>
    <t>b. inne</t>
  </si>
  <si>
    <t>2. Należności od posotałych jednostek, w których jednostka posiada zaangażowanie w kapitale ( NKpjzk )</t>
  </si>
  <si>
    <t>- powyżej 12 miesięcy ( NK&gt;12pjzk )</t>
  </si>
  <si>
    <t>3. Należności od pozostałych jednostek ( NKpj )</t>
  </si>
  <si>
    <t>- powyżej 12 miesięcy ( NK&gt;12pj )</t>
  </si>
  <si>
    <t>b. z tytułu podatków, ceł i ubezpieczeń</t>
  </si>
  <si>
    <t>c. inne</t>
  </si>
  <si>
    <t>d. dochodzone na drodze sądowej</t>
  </si>
  <si>
    <t>III. Inwestycje krótkoterminowe</t>
  </si>
  <si>
    <t>1. Krótkoterminowe aktywa finansowe</t>
  </si>
  <si>
    <t>- inne krótkoterminowe aktywa finansowe</t>
  </si>
  <si>
    <t>b. w pozostałych jednostkach</t>
  </si>
  <si>
    <t>c. środki pieniężne i inne aktywa pieniężne</t>
  </si>
  <si>
    <t>- środki pieniężne w kasie i na rachunku</t>
  </si>
  <si>
    <t>- inne środki pieniężne</t>
  </si>
  <si>
    <t>- inne aktywa pieniężne</t>
  </si>
  <si>
    <t>2. Inne inwestycje krótkoterminowe</t>
  </si>
  <si>
    <t>IV. Krótkoterminowe rozliczenia międzyokresowe ( kRMB )</t>
  </si>
  <si>
    <t>C. Należne wpłaty na kapitał podstawowy ( NWnKP )</t>
  </si>
  <si>
    <t>D. Udziały, akcje własne ( UAW )</t>
  </si>
  <si>
    <t>Aktywa ogółem</t>
  </si>
  <si>
    <t>Pasywa</t>
  </si>
  <si>
    <t>A. Kapitał własny</t>
  </si>
  <si>
    <t>I. Kapitał podstawowy</t>
  </si>
  <si>
    <t>II. Kapitał zapasowy</t>
  </si>
  <si>
    <t>III. Kapitał z aktualizacji wyceny</t>
  </si>
  <si>
    <t>IV. Pozostałe kapitały rezerwowe</t>
  </si>
  <si>
    <t>V. Zysk (strata) z lat ubiegłych</t>
  </si>
  <si>
    <t>VI. Zysk (strata) netto</t>
  </si>
  <si>
    <t>VII. Odpisy z zysku netto w ciągu roku</t>
  </si>
  <si>
    <t>B. Zobowiązania i rezerwy na zobowiązania</t>
  </si>
  <si>
    <t>I. Rezerwy na zobowiązania</t>
  </si>
  <si>
    <t>1. Rezerwa z tytułu odroczonego podatku dochodowego</t>
  </si>
  <si>
    <t>2. Rezerwa na świadczenia emerytalne i podobne.</t>
  </si>
  <si>
    <t>a. długoterminowe</t>
  </si>
  <si>
    <t>b. krótkoterminowe</t>
  </si>
  <si>
    <t>3. Pozostałe rezerwy.</t>
  </si>
  <si>
    <t>II. Zobowiązania długoterminowe</t>
  </si>
  <si>
    <t>1. Wobec jednostek powiązanych ( ZDjp )</t>
  </si>
  <si>
    <t>2. Wobec pozostałych jednostek, w których jednostka posiada zaangażowanie w kapitale ( ZDpjzk )</t>
  </si>
  <si>
    <t>3. Wobej pozostałych jednostek ( ZDpj )</t>
  </si>
  <si>
    <t>a. kredyty i pożyczki</t>
  </si>
  <si>
    <t>b. z tytułu emisji dłużnych papierów wartościowych</t>
  </si>
  <si>
    <t>c. inne zobowiązania finansowe</t>
  </si>
  <si>
    <t>d. inne</t>
  </si>
  <si>
    <t>III. Zobowiązania krótkoterminowe ( ZK )</t>
  </si>
  <si>
    <t>1. Wobec jednostek powiązanych ( ZKjp )</t>
  </si>
  <si>
    <t>a. z tytułu dostaw i usług o okresie wymagalności:</t>
  </si>
  <si>
    <t>- powyżej 12 miesięcy ( ZK&gt;12jp )</t>
  </si>
  <si>
    <t>b. inne ( ZKif )</t>
  </si>
  <si>
    <t>2. Wobec pozostałych jednostek, w których jednostka posiada zaangażowanie w kapitale ( ZKpjzk )</t>
  </si>
  <si>
    <t>- powyżej 12 miesięcy ( ZK&gt;12pjzk )</t>
  </si>
  <si>
    <t>3. Wobec pozostałych jednostek ( ZK&gt;12pj )</t>
  </si>
  <si>
    <t>a. kredyty i pożyczki ( ZKkip )</t>
  </si>
  <si>
    <t>b. z tytułu emisji dłużnych papierów wartościowych ( ZKedpw )</t>
  </si>
  <si>
    <t>d. z tytułu dostaw i usług o okresie wymagalności:</t>
  </si>
  <si>
    <t>- powyżej 12 miesięcy</t>
  </si>
  <si>
    <t>e. zaliczki otrzymane na dostawy</t>
  </si>
  <si>
    <t>f. zobowiązania wekslowe</t>
  </si>
  <si>
    <t>g. z tytułu wynagrodzeń</t>
  </si>
  <si>
    <t>h. z tytułu podatków, ceł i ubezpieczeń</t>
  </si>
  <si>
    <t>i. inne</t>
  </si>
  <si>
    <t>4. Fundusze specjalne</t>
  </si>
  <si>
    <t>IV. Rozliczenia miedzyokresowe</t>
  </si>
  <si>
    <t>1. Ujemna wartość firmy</t>
  </si>
  <si>
    <t>Pasywa ogółem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</si>
</sst>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;(#,##0.0000)"/>
    <numFmt numFmtId="165" formatCode="#,##0.00;(#,##0.00)"/>
    <numFmt numFmtId="166" formatCode="m.d"/>
  </numFmts>
  <fonts count="5">
    <font>
      <sz val="10.0"/>
      <color rgb="FF000000"/>
      <name val="Arial"/>
    </font>
    <font>
      <color theme="1"/>
      <name val="Arial"/>
    </font>
    <font>
      <color rgb="FF000000"/>
      <name val="&quot;Arial&quot;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2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0" xfId="0" applyFont="1" applyNumberFormat="1"/>
    <xf borderId="0" fillId="0" fontId="1" numFmtId="49" xfId="0" applyAlignment="1" applyFont="1" applyNumberForma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Font="1" applyNumberFormat="1"/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10" xfId="0" applyFont="1" applyNumberFormat="1"/>
    <xf borderId="0" fillId="0" fontId="1" numFmtId="49" xfId="0" applyAlignment="1" applyFont="1" applyNumberFormat="1">
      <alignment horizontal="left" readingOrder="0" shrinkToFit="0" vertical="center" wrapText="1"/>
    </xf>
    <xf borderId="0" fillId="3" fontId="1" numFmtId="49" xfId="0" applyAlignment="1" applyFont="1" applyNumberFormat="1">
      <alignment horizontal="center" readingOrder="0" vertical="center"/>
    </xf>
    <xf borderId="0" fillId="3" fontId="1" numFmtId="49" xfId="0" applyAlignment="1" applyFont="1" applyNumberFormat="1">
      <alignment horizontal="left" readingOrder="0" shrinkToFit="0" vertical="center" wrapText="1"/>
    </xf>
    <xf borderId="0" fillId="3" fontId="1" numFmtId="164" xfId="0" applyFont="1" applyNumberForma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49" xfId="0" applyAlignment="1" applyFont="1" applyNumberFormat="1">
      <alignment readingOrder="0" shrinkToFit="0" vertical="center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2" fontId="1" numFmtId="166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readingOrder="0" shrinkToFit="0" wrapText="1"/>
    </xf>
    <xf borderId="0" fillId="2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3" fontId="3" numFmtId="10" xfId="0" applyFont="1" applyNumberFormat="1"/>
    <xf borderId="0" fillId="0" fontId="3" numFmtId="0" xfId="0" applyAlignment="1" applyFont="1">
      <alignment readingOrder="0" shrinkToFit="0" vertical="center" wrapText="1"/>
    </xf>
    <xf borderId="0" fillId="2" fontId="3" numFmtId="166" xfId="0" applyAlignment="1" applyFont="1" applyNumberFormat="1">
      <alignment horizontal="center" readingOrder="0" shrinkToFit="0" vertical="center" wrapText="1"/>
    </xf>
    <xf borderId="0" fillId="2" fontId="3" numFmtId="49" xfId="0" applyAlignment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shrinkToFit="0" vertical="center" wrapText="1"/>
    </xf>
    <xf borderId="0" fillId="0" fontId="1" numFmtId="165" xfId="0" applyAlignment="1" applyFont="1" applyNumberFormat="1">
      <alignment horizontal="righ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 shrinkToFit="0" vertical="center" wrapText="1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1" numFmtId="165" xfId="0" applyAlignment="1" applyFont="1" applyNumberFormat="1">
      <alignment horizontal="right" shrinkToFit="0" vertical="center" wrapText="1"/>
    </xf>
    <xf borderId="0" fillId="0" fontId="1" numFmtId="165" xfId="0" applyAlignment="1" applyFont="1" applyNumberFormat="1">
      <alignment horizontal="righ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5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0.71"/>
    <col customWidth="1" min="3" max="3" width="28.57"/>
  </cols>
  <sheetData>
    <row r="1">
      <c r="A1" s="1" t="s">
        <v>0</v>
      </c>
      <c r="D1" s="2"/>
      <c r="E1" s="2"/>
      <c r="F1" s="3" t="s">
        <v>1</v>
      </c>
      <c r="G1" s="4" t="s">
        <v>2</v>
      </c>
    </row>
    <row r="2">
      <c r="A2" s="5" t="s">
        <v>3</v>
      </c>
      <c r="B2" s="3" t="s">
        <v>4</v>
      </c>
      <c r="C2" s="3" t="s">
        <v>5</v>
      </c>
      <c r="D2" s="6" t="s">
        <v>6</v>
      </c>
      <c r="E2" s="6" t="s">
        <v>7</v>
      </c>
      <c r="F2" s="3" t="s">
        <v>8</v>
      </c>
      <c r="G2" s="7">
        <v>2014.0</v>
      </c>
    </row>
    <row r="3">
      <c r="A3" s="8" t="s">
        <v>9</v>
      </c>
      <c r="B3" s="9" t="s">
        <v>10</v>
      </c>
      <c r="C3" s="9" t="s">
        <v>11</v>
      </c>
      <c r="D3" s="10"/>
      <c r="E3" s="10"/>
      <c r="G3" s="11">
        <f>(FirmaX!C2/FirmaX!C84)*100%</f>
        <v>0.3841313092</v>
      </c>
    </row>
    <row r="4">
      <c r="A4" s="8" t="s">
        <v>12</v>
      </c>
      <c r="B4" s="12" t="s">
        <v>13</v>
      </c>
      <c r="C4" s="12" t="s">
        <v>14</v>
      </c>
      <c r="D4" s="10"/>
      <c r="E4" s="10"/>
      <c r="G4" s="11">
        <f>(FirmaX!C8/FirmaX!C84)*100%</f>
        <v>0.3740538904</v>
      </c>
    </row>
    <row r="5">
      <c r="A5" s="8" t="s">
        <v>15</v>
      </c>
      <c r="B5" s="12" t="s">
        <v>16</v>
      </c>
      <c r="C5" s="12" t="s">
        <v>17</v>
      </c>
      <c r="D5" s="10"/>
      <c r="E5" s="10"/>
      <c r="G5" s="11">
        <f>(FirmaX!C3/FirmaX!C84)*100%</f>
        <v>0.004999062901</v>
      </c>
    </row>
    <row r="6">
      <c r="A6" s="8" t="s">
        <v>18</v>
      </c>
      <c r="B6" s="12" t="s">
        <v>19</v>
      </c>
      <c r="C6" s="12" t="s">
        <v>20</v>
      </c>
      <c r="D6" s="10"/>
      <c r="E6" s="10"/>
      <c r="G6" s="11">
        <f>(FirmaX!C39/FirmaX!C84)*100%</f>
        <v>0.6158686908</v>
      </c>
    </row>
    <row r="7">
      <c r="A7" s="8" t="s">
        <v>21</v>
      </c>
      <c r="B7" s="12" t="s">
        <v>22</v>
      </c>
      <c r="C7" s="12" t="s">
        <v>23</v>
      </c>
      <c r="D7" s="10"/>
      <c r="E7" s="10"/>
      <c r="G7" s="11">
        <f>(FirmaX!C40/FirmaX!C84)*100%</f>
        <v>0.07707999942</v>
      </c>
    </row>
    <row r="8">
      <c r="A8" s="8" t="s">
        <v>24</v>
      </c>
      <c r="B8" s="12" t="s">
        <v>25</v>
      </c>
      <c r="C8" s="12" t="s">
        <v>26</v>
      </c>
      <c r="D8" s="10"/>
      <c r="E8" s="10"/>
      <c r="G8" s="11">
        <f>(FirmaX!C41/FirmaX!C84)*100%</f>
        <v>0.03562958638</v>
      </c>
    </row>
    <row r="9">
      <c r="A9" s="8" t="s">
        <v>27</v>
      </c>
      <c r="B9" s="12" t="s">
        <v>28</v>
      </c>
      <c r="C9" s="12" t="s">
        <v>29</v>
      </c>
      <c r="D9" s="10"/>
      <c r="E9" s="10"/>
      <c r="G9" s="11">
        <f>(FirmaX!C76/FirmaX!C84)*100%</f>
        <v>0.1926008823</v>
      </c>
    </row>
    <row r="10">
      <c r="A10" s="8" t="s">
        <v>30</v>
      </c>
      <c r="B10" s="12" t="s">
        <v>31</v>
      </c>
      <c r="C10" s="12" t="s">
        <v>32</v>
      </c>
      <c r="D10" s="10"/>
      <c r="E10" s="10"/>
      <c r="G10" s="11">
        <f>((FirmaX!C67+FirmaX!C68+FirmaX!C72+FirmaX!C73)/FirmaX!C84)*100%</f>
        <v>0</v>
      </c>
    </row>
    <row r="11">
      <c r="A11" s="13" t="s">
        <v>33</v>
      </c>
      <c r="D11" s="10"/>
      <c r="E11" s="10"/>
      <c r="G11" s="14"/>
    </row>
    <row r="12">
      <c r="A12" s="13" t="s">
        <v>3</v>
      </c>
      <c r="B12" s="8" t="s">
        <v>4</v>
      </c>
      <c r="C12" s="8" t="s">
        <v>5</v>
      </c>
      <c r="D12" s="10"/>
      <c r="E12" s="10"/>
      <c r="G12" s="14"/>
    </row>
    <row r="13">
      <c r="A13" s="8" t="s">
        <v>34</v>
      </c>
      <c r="B13" s="12" t="s">
        <v>35</v>
      </c>
      <c r="C13" s="12" t="s">
        <v>36</v>
      </c>
      <c r="D13" s="10"/>
      <c r="E13" s="10"/>
      <c r="G13" s="11">
        <f>(FirmaX!C86/FirmaX!C140)*100%</f>
        <v>0.7737482519</v>
      </c>
    </row>
    <row r="14">
      <c r="A14" s="8" t="s">
        <v>37</v>
      </c>
      <c r="B14" s="12" t="s">
        <v>38</v>
      </c>
      <c r="C14" s="12" t="s">
        <v>39</v>
      </c>
      <c r="D14" s="10"/>
      <c r="E14" s="10"/>
      <c r="G14" s="11">
        <f>(FirmaX!C103/FirmaX!C140)*100%</f>
        <v>0.00009010567594</v>
      </c>
    </row>
    <row r="15">
      <c r="A15" s="8" t="s">
        <v>40</v>
      </c>
      <c r="B15" s="12" t="s">
        <v>41</v>
      </c>
      <c r="C15" s="12" t="s">
        <v>42</v>
      </c>
      <c r="D15" s="10"/>
      <c r="E15" s="10"/>
      <c r="G15" s="11">
        <f>((FirmaX!C86+FirmaX!C103)/FirmaX!C140)*100%</f>
        <v>0.7738383576</v>
      </c>
    </row>
    <row r="16">
      <c r="A16" s="8" t="s">
        <v>43</v>
      </c>
      <c r="B16" s="12" t="s">
        <v>44</v>
      </c>
      <c r="C16" s="12" t="s">
        <v>45</v>
      </c>
      <c r="D16" s="10"/>
      <c r="E16" s="10"/>
      <c r="G16" s="11">
        <f>(FirmaX!C123/FirmaX!C140)*100%</f>
        <v>0</v>
      </c>
    </row>
    <row r="17">
      <c r="A17" s="8" t="s">
        <v>46</v>
      </c>
      <c r="B17" s="12" t="s">
        <v>47</v>
      </c>
      <c r="C17" s="12" t="s">
        <v>48</v>
      </c>
      <c r="D17" s="9" t="s">
        <v>49</v>
      </c>
      <c r="E17" s="10"/>
      <c r="G17" s="11">
        <f>(FirmaX!C111/FirmaX!C140)*100%</f>
        <v>0.1756447962</v>
      </c>
    </row>
    <row r="18">
      <c r="A18" s="13" t="s">
        <v>50</v>
      </c>
      <c r="D18" s="10"/>
      <c r="E18" s="10"/>
      <c r="F18" s="14"/>
    </row>
    <row r="19">
      <c r="A19" s="13" t="s">
        <v>3</v>
      </c>
      <c r="B19" s="8" t="s">
        <v>4</v>
      </c>
      <c r="C19" s="8" t="s">
        <v>5</v>
      </c>
      <c r="D19" s="10"/>
      <c r="E19" s="10"/>
      <c r="F19" s="14"/>
    </row>
    <row r="20">
      <c r="A20" s="8" t="s">
        <v>51</v>
      </c>
      <c r="B20" s="9" t="s">
        <v>52</v>
      </c>
      <c r="C20" s="9" t="s">
        <v>53</v>
      </c>
      <c r="D20" s="10"/>
      <c r="E20" s="10"/>
      <c r="F20" s="15" t="s">
        <v>54</v>
      </c>
      <c r="G20" s="11">
        <f>(FirmaX!C2/FirmaX!C86)*100%</f>
        <v>0.4964551561</v>
      </c>
    </row>
    <row r="21">
      <c r="A21" s="8" t="s">
        <v>55</v>
      </c>
      <c r="B21" s="9" t="s">
        <v>56</v>
      </c>
      <c r="C21" s="9" t="s">
        <v>57</v>
      </c>
      <c r="D21" s="10"/>
      <c r="E21" s="10"/>
      <c r="F21" s="14"/>
      <c r="G21" s="11">
        <f>(FirmaX!C86/FirmaX!C2)*100%</f>
        <v>2.014280621</v>
      </c>
    </row>
    <row r="22">
      <c r="A22" s="8" t="s">
        <v>58</v>
      </c>
      <c r="B22" s="9" t="s">
        <v>59</v>
      </c>
      <c r="C22" s="9" t="s">
        <v>60</v>
      </c>
      <c r="D22" s="10"/>
      <c r="E22" s="10"/>
      <c r="F22" s="15" t="s">
        <v>61</v>
      </c>
      <c r="G22" s="11">
        <f>(FirmaX!C39/FirmaX!C111)*100%</f>
        <v>3.506330413</v>
      </c>
    </row>
    <row r="23">
      <c r="A23" s="8" t="s">
        <v>62</v>
      </c>
      <c r="B23" s="9" t="s">
        <v>63</v>
      </c>
      <c r="C23" s="9" t="s">
        <v>64</v>
      </c>
      <c r="D23" s="10"/>
      <c r="E23" s="10"/>
      <c r="F23" s="15" t="s">
        <v>65</v>
      </c>
      <c r="G23" s="11">
        <f>(FirmaX!C111/FirmaX!C39)*100%</f>
        <v>0.2851984503</v>
      </c>
    </row>
    <row r="24">
      <c r="A24" s="13" t="s">
        <v>66</v>
      </c>
      <c r="D24" s="10"/>
      <c r="E24" s="10"/>
      <c r="F24" s="14"/>
      <c r="G24" s="11"/>
    </row>
    <row r="25">
      <c r="A25" s="13" t="s">
        <v>3</v>
      </c>
      <c r="B25" s="8" t="s">
        <v>4</v>
      </c>
      <c r="C25" s="8" t="s">
        <v>5</v>
      </c>
      <c r="D25" s="10"/>
      <c r="E25" s="10"/>
      <c r="F25" s="14"/>
      <c r="G25" s="11"/>
    </row>
    <row r="26">
      <c r="A26" s="13" t="s">
        <v>67</v>
      </c>
      <c r="B26" s="9" t="s">
        <v>68</v>
      </c>
      <c r="C26" s="9" t="s">
        <v>69</v>
      </c>
      <c r="D26" s="9" t="s">
        <v>70</v>
      </c>
      <c r="E26" s="10"/>
      <c r="F26" s="16" t="s">
        <v>71</v>
      </c>
      <c r="G26" s="11">
        <f>((FirmaX!C86+FirmaX!C103)/FirmaX!C2)*100%</f>
        <v>2.014515191</v>
      </c>
    </row>
    <row r="27">
      <c r="A27" s="13" t="s">
        <v>72</v>
      </c>
      <c r="B27" s="9" t="s">
        <v>73</v>
      </c>
      <c r="C27" s="9" t="s">
        <v>74</v>
      </c>
      <c r="D27" s="10"/>
      <c r="E27" s="10"/>
      <c r="F27" s="16" t="s">
        <v>75</v>
      </c>
      <c r="G27" s="11">
        <f>FirmaX!C2/(FirmaX!C86+FirmaX!C103)*100%</f>
        <v>0.4963973489</v>
      </c>
    </row>
    <row r="28">
      <c r="A28" s="13" t="s">
        <v>76</v>
      </c>
      <c r="D28" s="10"/>
      <c r="E28" s="10"/>
      <c r="F28" s="14"/>
    </row>
    <row r="29">
      <c r="A29" s="13" t="s">
        <v>3</v>
      </c>
      <c r="B29" s="8" t="s">
        <v>4</v>
      </c>
      <c r="C29" s="8" t="s">
        <v>5</v>
      </c>
      <c r="D29" s="10"/>
      <c r="E29" s="10"/>
      <c r="F29" s="14"/>
    </row>
    <row r="30">
      <c r="A30" s="13" t="s">
        <v>77</v>
      </c>
      <c r="B30" s="9" t="s">
        <v>78</v>
      </c>
      <c r="C30" s="9" t="s">
        <v>79</v>
      </c>
      <c r="D30" s="10"/>
      <c r="E30" s="10"/>
      <c r="F30" s="15" t="s">
        <v>80</v>
      </c>
      <c r="G30" s="17">
        <f>((FirmaX!C86+FirmaX!C103)-FirmaX!C2)</f>
        <v>216250000</v>
      </c>
    </row>
    <row r="31">
      <c r="A31" s="13" t="s">
        <v>72</v>
      </c>
      <c r="B31" s="9" t="s">
        <v>81</v>
      </c>
      <c r="C31" s="9" t="s">
        <v>82</v>
      </c>
      <c r="D31" s="10"/>
      <c r="E31" s="10"/>
      <c r="F31" s="15" t="s">
        <v>83</v>
      </c>
      <c r="G31" s="17">
        <f>(FirmaX!C39-FirmaX!C111)</f>
        <v>244282000</v>
      </c>
    </row>
    <row r="32">
      <c r="A32" s="13" t="s">
        <v>84</v>
      </c>
      <c r="B32" s="9" t="s">
        <v>85</v>
      </c>
      <c r="C32" s="9" t="s">
        <v>86</v>
      </c>
      <c r="D32" s="10"/>
      <c r="E32" s="10"/>
      <c r="F32" s="16" t="s">
        <v>87</v>
      </c>
      <c r="G32" s="17">
        <f>(FirmaX!C39-(FirmaX!C50+FirmaX!C55+FirmaX!C60)+FirmaX!C82+FirmaX!C83)</f>
        <v>341748000</v>
      </c>
    </row>
    <row r="33">
      <c r="A33" s="13" t="s">
        <v>88</v>
      </c>
      <c r="B33" s="9" t="s">
        <v>89</v>
      </c>
      <c r="C33" s="9" t="s">
        <v>90</v>
      </c>
      <c r="D33" s="10"/>
      <c r="E33" s="10"/>
      <c r="F33" s="16" t="s">
        <v>91</v>
      </c>
      <c r="G33" s="17">
        <f>(FirmaX!C111-(FirmaX!C115+FirmaX!C120+FirmaX!C122)+(FirmaX!C99+FirmaX!C102)+FirmaX!C81)</f>
        <v>924000</v>
      </c>
    </row>
    <row r="34">
      <c r="A34" s="13" t="s">
        <v>92</v>
      </c>
      <c r="B34" s="9" t="s">
        <v>93</v>
      </c>
      <c r="C34" s="9" t="s">
        <v>94</v>
      </c>
      <c r="D34" s="10"/>
      <c r="E34" s="10"/>
      <c r="F34" s="15" t="s">
        <v>95</v>
      </c>
      <c r="G34" s="17">
        <f>(FirmaX!C86+FirmaX!C103)</f>
        <v>429406000</v>
      </c>
    </row>
    <row r="35">
      <c r="A35" s="13" t="s">
        <v>96</v>
      </c>
      <c r="B35" s="9" t="s">
        <v>97</v>
      </c>
      <c r="C35" s="9" t="s">
        <v>98</v>
      </c>
      <c r="D35" s="10"/>
      <c r="E35" s="10"/>
      <c r="F35" s="16" t="s">
        <v>99</v>
      </c>
      <c r="G35" s="17">
        <f>(FirmaX!C86+FirmaX!C103+(FirmaX!C98+FirmaX!C101)+FirmaX!C138+(FirmaX!C155+FirmaX!C120+FirmaX!C122))</f>
        <v>536859000</v>
      </c>
    </row>
    <row r="36">
      <c r="A36" s="13" t="s">
        <v>100</v>
      </c>
      <c r="B36" s="9" t="s">
        <v>101</v>
      </c>
      <c r="C36" s="9" t="s">
        <v>102</v>
      </c>
      <c r="D36" s="10"/>
      <c r="E36" s="10"/>
      <c r="F36" s="16" t="s">
        <v>103</v>
      </c>
      <c r="G36" s="17">
        <f>(FirmaX!C2+(FirmaX!C50+FirmaX!C55+FirmaX!C60))</f>
        <v>213156000</v>
      </c>
    </row>
    <row r="37">
      <c r="A37" s="13" t="s">
        <v>104</v>
      </c>
      <c r="B37" s="9" t="s">
        <v>105</v>
      </c>
      <c r="C37" s="9" t="s">
        <v>106</v>
      </c>
      <c r="D37" s="10"/>
      <c r="E37" s="10"/>
      <c r="F37" s="16" t="s">
        <v>107</v>
      </c>
      <c r="G37" s="17">
        <f>((FirmaX!C40+FirmaX!C46-(FirmaX!C50+FirmaX!C55+FirmaX!C60)+FirmaX!C81+FirmaX!C82)-((FirmaX!C111-(FirmaX!C115+FirmaX!C120+FirmaX!C122)+(FirmaX!C99+FirmaX!C102)+FirmaX!C81)-(FirmaX!C123+FirmaX!C124+FirmaX!C130+FirmaX!C121)))</f>
        <v>232635000</v>
      </c>
    </row>
    <row r="38">
      <c r="A38" s="13" t="s">
        <v>108</v>
      </c>
      <c r="B38" s="9" t="s">
        <v>109</v>
      </c>
      <c r="C38" s="9" t="s">
        <v>110</v>
      </c>
      <c r="D38" s="10"/>
      <c r="E38" s="10"/>
      <c r="F38" s="16" t="s">
        <v>111</v>
      </c>
      <c r="G38" s="17">
        <f>((FirmaX!C64+FirmaX!C83)-(FirmaX!C123+FirmaX!C124+FirmaX!C130+FirmaX!C121))</f>
        <v>108189000</v>
      </c>
    </row>
    <row r="39">
      <c r="A39" s="13" t="s">
        <v>112</v>
      </c>
      <c r="B39" s="9" t="s">
        <v>113</v>
      </c>
      <c r="C39" s="9" t="s">
        <v>114</v>
      </c>
      <c r="D39" s="10"/>
      <c r="E39" s="10"/>
      <c r="F39" s="16" t="s">
        <v>115</v>
      </c>
      <c r="G39" s="17">
        <f>(((FirmaX!C39-FirmaX!C111)-((FirmaX!C40+FirmaX!C46-(FirmaX!C50+FirmaX!C55+FirmaX!C60)+FirmaX!C81+FirmaX!C82)-((FirmaX!C111-(FirmaX!C115+FirmaX!C120+FirmaX!C122)+(FirmaX!C99+FirmaX!C102)+FirmaX!C81)-(FirmaX!C123+FirmaX!C124+FirmaX!C130+FirmaX!C121)))))</f>
        <v>11647000</v>
      </c>
    </row>
  </sheetData>
  <mergeCells count="5">
    <mergeCell ref="A1:C1"/>
    <mergeCell ref="A11:C11"/>
    <mergeCell ref="A18:C18"/>
    <mergeCell ref="A24:C24"/>
    <mergeCell ref="A28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4.86"/>
    <col customWidth="1" min="3" max="3" width="45.29"/>
    <col customWidth="1" min="4" max="4" width="21.0"/>
  </cols>
  <sheetData>
    <row r="1">
      <c r="A1" s="18" t="s">
        <v>116</v>
      </c>
      <c r="D1" s="1" t="s">
        <v>1</v>
      </c>
      <c r="E1" s="2"/>
      <c r="F1" s="3"/>
      <c r="G1" s="19"/>
    </row>
    <row r="2">
      <c r="A2" s="5" t="s">
        <v>117</v>
      </c>
      <c r="B2" s="3" t="s">
        <v>118</v>
      </c>
      <c r="C2" s="3" t="s">
        <v>119</v>
      </c>
      <c r="D2" s="6" t="s">
        <v>8</v>
      </c>
      <c r="E2" s="6"/>
      <c r="F2" s="3"/>
      <c r="G2" s="20"/>
    </row>
    <row r="3">
      <c r="A3" s="8" t="s">
        <v>120</v>
      </c>
      <c r="B3" s="9" t="s">
        <v>121</v>
      </c>
      <c r="C3" s="21" t="str">
        <f>T("Przychody netto ze sprzedaży produktów, towarów i materiałów (1) - Koszty sprzedanych produktów, towarów i materiałów (2)")</f>
        <v>Przychody netto ze sprzedaży produktów, towarów i materiałów (1) - Koszty sprzedanych produktów, towarów i materiałów (2)</v>
      </c>
      <c r="D3" s="22"/>
      <c r="E3" s="22"/>
      <c r="F3" s="20"/>
      <c r="G3" s="23"/>
    </row>
    <row r="4">
      <c r="C4" s="24" t="str">
        <f>T("= Zysk (strata) brutto ze sprzedaży (3) = (1) - (2)")</f>
        <v>= Zysk (strata) brutto ze sprzedaży (3) = (1) - (2)</v>
      </c>
      <c r="D4" s="22"/>
      <c r="E4" s="22"/>
      <c r="F4" s="20"/>
      <c r="G4" s="23"/>
    </row>
    <row r="5">
      <c r="C5" s="24" t="str">
        <f>T("- Koszty sprzedaży (4)")</f>
        <v>- Koszty sprzedaży (4)</v>
      </c>
      <c r="D5" s="22"/>
      <c r="E5" s="22"/>
      <c r="F5" s="20"/>
      <c r="G5" s="23"/>
    </row>
    <row r="6">
      <c r="C6" s="24" t="str">
        <f>T("- Koszty ogólnego zarządu (5)")</f>
        <v>- Koszty ogólnego zarządu (5)</v>
      </c>
      <c r="D6" s="22"/>
      <c r="E6" s="22"/>
      <c r="F6" s="20"/>
      <c r="G6" s="23"/>
    </row>
    <row r="7">
      <c r="C7" s="24" t="str">
        <f>T("= Zysk ze sprzedaży (6) = (3) - (4) - (5)")</f>
        <v>= Zysk ze sprzedaży (6) = (3) - (4) - (5)</v>
      </c>
      <c r="D7" s="22"/>
      <c r="E7" s="22"/>
      <c r="F7" s="20"/>
      <c r="G7" s="23"/>
    </row>
    <row r="8">
      <c r="C8" s="24" t="str">
        <f>T("+ Pozostałe przychody operacyjne (7)")</f>
        <v>+ Pozostałe przychody operacyjne (7)</v>
      </c>
      <c r="D8" s="22"/>
      <c r="E8" s="22"/>
      <c r="F8" s="20"/>
      <c r="G8" s="23"/>
    </row>
    <row r="9">
      <c r="C9" s="24" t="str">
        <f>T("- Pozostałe koszty operacyjne (8)")</f>
        <v>- Pozostałe koszty operacyjne (8)</v>
      </c>
      <c r="D9" s="22"/>
      <c r="E9" s="22"/>
      <c r="F9" s="20"/>
      <c r="G9" s="23"/>
    </row>
    <row r="10">
      <c r="C10" s="24" t="str">
        <f>T("= Zysk strata z działalności operacyjnej (9) = (6) + (7) - (8)")</f>
        <v>= Zysk strata z działalności operacyjnej (9) = (6) + (7) - (8)</v>
      </c>
      <c r="D10" s="22"/>
      <c r="E10" s="22"/>
      <c r="F10" s="20"/>
      <c r="G10" s="23"/>
    </row>
    <row r="11">
      <c r="A11" s="13" t="s">
        <v>122</v>
      </c>
      <c r="B11" s="25" t="s">
        <v>123</v>
      </c>
      <c r="C11" s="26" t="str">
        <f>T("+ Przychody finansowe (10) - Koszty finansowe (11) = Zysk (strata) brutto (12) = (9) + (10) + (11)")</f>
        <v>+ Przychody finansowe (10) - Koszty finansowe (11) = Zysk (strata) brutto (12) = (9) + (10) + (11)</v>
      </c>
      <c r="D11" s="22"/>
      <c r="E11" s="22"/>
      <c r="F11" s="20"/>
      <c r="G11" s="27"/>
    </row>
    <row r="12">
      <c r="A12" s="13" t="s">
        <v>124</v>
      </c>
      <c r="B12" s="12" t="s">
        <v>125</v>
      </c>
      <c r="C12" s="26" t="str">
        <f>T("- Podatek dochodowy (13) - Pozostałe obowiązkowe zmniejszenia zysku (14)")</f>
        <v>- Podatek dochodowy (13) - Pozostałe obowiązkowe zmniejszenia zysku (14)</v>
      </c>
      <c r="D12" s="22"/>
      <c r="E12" s="22"/>
      <c r="F12" s="20"/>
      <c r="G12" s="27"/>
    </row>
    <row r="13">
      <c r="C13" s="24" t="str">
        <f>T("= Zysk (strata) netto (15) = (12) - (13) - (14)")</f>
        <v>= Zysk (strata) netto (15) = (12) - (13) - (14)</v>
      </c>
      <c r="D13" s="22"/>
      <c r="E13" s="22"/>
      <c r="F13" s="20"/>
      <c r="G13" s="23"/>
    </row>
    <row r="15">
      <c r="A15" s="18" t="s">
        <v>126</v>
      </c>
    </row>
    <row r="16">
      <c r="A16" s="18" t="s">
        <v>117</v>
      </c>
      <c r="B16" s="18" t="s">
        <v>127</v>
      </c>
      <c r="C16" s="18" t="s">
        <v>128</v>
      </c>
      <c r="D16" s="18" t="s">
        <v>129</v>
      </c>
    </row>
    <row r="17">
      <c r="A17" s="3">
        <v>1.0</v>
      </c>
      <c r="B17" s="28" t="s">
        <v>130</v>
      </c>
    </row>
    <row r="18">
      <c r="A18" s="3">
        <v>2.0</v>
      </c>
      <c r="B18" s="28" t="s">
        <v>131</v>
      </c>
    </row>
    <row r="19">
      <c r="A19" s="3">
        <v>3.0</v>
      </c>
      <c r="B19" s="28" t="s">
        <v>132</v>
      </c>
    </row>
    <row r="21">
      <c r="A21" s="18" t="s">
        <v>133</v>
      </c>
    </row>
    <row r="22">
      <c r="A22" s="18" t="s">
        <v>117</v>
      </c>
      <c r="B22" s="18" t="s">
        <v>134</v>
      </c>
      <c r="C22" s="18" t="s">
        <v>135</v>
      </c>
      <c r="D22" s="18" t="s">
        <v>136</v>
      </c>
    </row>
    <row r="23">
      <c r="A23" s="3">
        <v>1.0</v>
      </c>
      <c r="B23" s="28" t="s">
        <v>137</v>
      </c>
      <c r="C23" s="29" t="s">
        <v>138</v>
      </c>
    </row>
    <row r="24">
      <c r="A24" s="3">
        <v>2.0</v>
      </c>
      <c r="B24" s="29" t="s">
        <v>139</v>
      </c>
      <c r="C24" s="29" t="s">
        <v>140</v>
      </c>
      <c r="D24" s="28" t="s">
        <v>141</v>
      </c>
    </row>
    <row r="25">
      <c r="A25" s="3">
        <v>3.0</v>
      </c>
      <c r="B25" s="28" t="s">
        <v>142</v>
      </c>
      <c r="C25" s="29" t="s">
        <v>143</v>
      </c>
    </row>
    <row r="26">
      <c r="A26" s="3">
        <v>4.0</v>
      </c>
      <c r="B26" s="28" t="s">
        <v>144</v>
      </c>
      <c r="C26" s="30" t="s">
        <v>145</v>
      </c>
    </row>
    <row r="27">
      <c r="A27" s="3">
        <v>5.0</v>
      </c>
      <c r="B27" s="28" t="s">
        <v>146</v>
      </c>
      <c r="C27" s="29" t="s">
        <v>147</v>
      </c>
    </row>
  </sheetData>
  <mergeCells count="7">
    <mergeCell ref="A1:C1"/>
    <mergeCell ref="A3:A10"/>
    <mergeCell ref="B3:B10"/>
    <mergeCell ref="A12:A13"/>
    <mergeCell ref="B12:B13"/>
    <mergeCell ref="A15:D15"/>
    <mergeCell ref="A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4.86"/>
    <col customWidth="1" min="3" max="3" width="45.57"/>
    <col customWidth="1" min="4" max="4" width="17.43"/>
  </cols>
  <sheetData>
    <row r="1">
      <c r="A1" s="18" t="s">
        <v>148</v>
      </c>
      <c r="D1" s="18" t="s">
        <v>1</v>
      </c>
      <c r="E1" s="2"/>
      <c r="F1" s="3"/>
      <c r="G1" s="19"/>
    </row>
    <row r="2">
      <c r="A2" s="5" t="s">
        <v>135</v>
      </c>
      <c r="B2" s="3" t="s">
        <v>4</v>
      </c>
      <c r="C2" s="3" t="s">
        <v>119</v>
      </c>
      <c r="D2" s="6" t="s">
        <v>8</v>
      </c>
      <c r="E2" s="6"/>
      <c r="F2" s="3"/>
      <c r="G2" s="20"/>
    </row>
    <row r="3">
      <c r="A3" s="8" t="s">
        <v>149</v>
      </c>
      <c r="B3" s="9" t="s">
        <v>150</v>
      </c>
      <c r="C3" s="29" t="s">
        <v>151</v>
      </c>
      <c r="G3" s="23"/>
    </row>
    <row r="4">
      <c r="A4" s="8" t="s">
        <v>152</v>
      </c>
      <c r="B4" s="9" t="s">
        <v>153</v>
      </c>
      <c r="C4" s="31" t="s">
        <v>154</v>
      </c>
      <c r="G4" s="23"/>
    </row>
    <row r="5">
      <c r="A5" s="8" t="s">
        <v>155</v>
      </c>
      <c r="B5" s="9" t="s">
        <v>156</v>
      </c>
      <c r="C5" s="31" t="s">
        <v>157</v>
      </c>
      <c r="G5" s="23"/>
    </row>
    <row r="6">
      <c r="A6" s="8" t="s">
        <v>158</v>
      </c>
      <c r="B6" s="9" t="s">
        <v>159</v>
      </c>
      <c r="C6" s="31" t="s">
        <v>160</v>
      </c>
      <c r="G6" s="23"/>
    </row>
    <row r="7">
      <c r="A7" s="8" t="s">
        <v>161</v>
      </c>
      <c r="B7" s="9" t="s">
        <v>162</v>
      </c>
      <c r="C7" s="31" t="s">
        <v>163</v>
      </c>
      <c r="G7" s="23"/>
    </row>
    <row r="8">
      <c r="A8" s="8" t="s">
        <v>164</v>
      </c>
      <c r="B8" s="9" t="s">
        <v>165</v>
      </c>
      <c r="C8" s="31" t="s">
        <v>166</v>
      </c>
      <c r="G8" s="23"/>
    </row>
    <row r="9">
      <c r="A9" s="8" t="s">
        <v>167</v>
      </c>
      <c r="B9" s="9" t="s">
        <v>168</v>
      </c>
      <c r="C9" s="31" t="s">
        <v>169</v>
      </c>
      <c r="G9" s="23"/>
    </row>
    <row r="10">
      <c r="A10" s="8" t="s">
        <v>170</v>
      </c>
      <c r="B10" s="9" t="s">
        <v>171</v>
      </c>
      <c r="C10" s="31" t="s">
        <v>172</v>
      </c>
      <c r="G10" s="23"/>
    </row>
    <row r="11">
      <c r="A11" s="18" t="s">
        <v>173</v>
      </c>
      <c r="D11" s="18" t="s">
        <v>1</v>
      </c>
      <c r="G11" s="27"/>
    </row>
    <row r="12">
      <c r="A12" s="5" t="s">
        <v>135</v>
      </c>
      <c r="B12" s="3" t="s">
        <v>4</v>
      </c>
      <c r="C12" s="3" t="s">
        <v>119</v>
      </c>
      <c r="D12" s="6" t="s">
        <v>8</v>
      </c>
      <c r="G12" s="27"/>
    </row>
    <row r="13">
      <c r="A13" s="8" t="s">
        <v>174</v>
      </c>
      <c r="B13" s="9" t="s">
        <v>175</v>
      </c>
      <c r="C13" s="29" t="s">
        <v>176</v>
      </c>
      <c r="G13" s="23"/>
    </row>
    <row r="14">
      <c r="A14" s="8" t="s">
        <v>177</v>
      </c>
      <c r="B14" s="9" t="s">
        <v>178</v>
      </c>
      <c r="C14" s="31" t="s">
        <v>179</v>
      </c>
    </row>
    <row r="15">
      <c r="A15" s="8" t="s">
        <v>180</v>
      </c>
      <c r="B15" s="9" t="s">
        <v>181</v>
      </c>
      <c r="C15" s="31" t="s">
        <v>179</v>
      </c>
    </row>
    <row r="16">
      <c r="A16" s="18" t="s">
        <v>182</v>
      </c>
      <c r="D16" s="18" t="s">
        <v>1</v>
      </c>
    </row>
    <row r="17">
      <c r="A17" s="5" t="s">
        <v>135</v>
      </c>
      <c r="B17" s="3" t="s">
        <v>4</v>
      </c>
      <c r="C17" s="3" t="s">
        <v>119</v>
      </c>
      <c r="D17" s="6" t="s">
        <v>8</v>
      </c>
    </row>
    <row r="18">
      <c r="A18" s="8" t="s">
        <v>183</v>
      </c>
      <c r="B18" s="9" t="s">
        <v>184</v>
      </c>
      <c r="C18" s="29" t="s">
        <v>185</v>
      </c>
    </row>
    <row r="19">
      <c r="A19" s="8" t="s">
        <v>186</v>
      </c>
      <c r="B19" s="9" t="s">
        <v>187</v>
      </c>
      <c r="C19" s="31" t="s">
        <v>188</v>
      </c>
    </row>
    <row r="20">
      <c r="A20" s="8" t="s">
        <v>189</v>
      </c>
      <c r="B20" s="9" t="s">
        <v>190</v>
      </c>
      <c r="C20" s="31" t="s">
        <v>188</v>
      </c>
    </row>
    <row r="21">
      <c r="A21" s="18" t="s">
        <v>191</v>
      </c>
      <c r="D21" s="18" t="s">
        <v>1</v>
      </c>
    </row>
    <row r="22">
      <c r="A22" s="5" t="s">
        <v>135</v>
      </c>
      <c r="B22" s="3" t="s">
        <v>4</v>
      </c>
      <c r="C22" s="3" t="s">
        <v>119</v>
      </c>
      <c r="D22" s="6" t="s">
        <v>8</v>
      </c>
    </row>
    <row r="23">
      <c r="A23" s="32"/>
      <c r="B23" s="33" t="s">
        <v>192</v>
      </c>
      <c r="C23" s="34"/>
    </row>
    <row r="24">
      <c r="A24" s="13"/>
      <c r="B24" s="9" t="s">
        <v>193</v>
      </c>
      <c r="C24" s="31"/>
    </row>
    <row r="25">
      <c r="A25" s="13"/>
      <c r="B25" s="9" t="s">
        <v>194</v>
      </c>
      <c r="C25" s="31"/>
    </row>
    <row r="26">
      <c r="A26" s="13" t="s">
        <v>195</v>
      </c>
      <c r="B26" s="9" t="s">
        <v>196</v>
      </c>
      <c r="C26" s="29" t="s">
        <v>197</v>
      </c>
      <c r="D26" s="20"/>
    </row>
    <row r="27">
      <c r="A27" s="13" t="s">
        <v>198</v>
      </c>
      <c r="B27" s="9" t="s">
        <v>199</v>
      </c>
      <c r="C27" s="29" t="s">
        <v>197</v>
      </c>
      <c r="D27" s="20"/>
    </row>
    <row r="28">
      <c r="A28" s="13" t="s">
        <v>198</v>
      </c>
      <c r="B28" s="9" t="s">
        <v>200</v>
      </c>
      <c r="C28" s="29" t="s">
        <v>201</v>
      </c>
    </row>
    <row r="29">
      <c r="A29" s="6" t="s">
        <v>202</v>
      </c>
      <c r="D29" s="18" t="s">
        <v>1</v>
      </c>
    </row>
    <row r="30">
      <c r="A30" s="5" t="s">
        <v>135</v>
      </c>
      <c r="B30" s="5" t="s">
        <v>4</v>
      </c>
      <c r="C30" s="5" t="s">
        <v>119</v>
      </c>
      <c r="D30" s="6" t="s">
        <v>8</v>
      </c>
    </row>
    <row r="31">
      <c r="A31" s="35">
        <v>44317.0</v>
      </c>
      <c r="B31" s="9" t="s">
        <v>203</v>
      </c>
      <c r="C31" s="9" t="s">
        <v>204</v>
      </c>
    </row>
    <row r="32">
      <c r="A32" s="13" t="s">
        <v>205</v>
      </c>
      <c r="B32" s="36" t="s">
        <v>206</v>
      </c>
      <c r="C32" s="12"/>
    </row>
    <row r="33">
      <c r="A33" s="13" t="s">
        <v>207</v>
      </c>
      <c r="B33" s="9" t="s">
        <v>208</v>
      </c>
      <c r="C33" s="12" t="s">
        <v>209</v>
      </c>
    </row>
    <row r="34">
      <c r="A34" s="13" t="s">
        <v>210</v>
      </c>
      <c r="B34" s="9" t="s">
        <v>211</v>
      </c>
      <c r="C34" s="9" t="s">
        <v>212</v>
      </c>
      <c r="D34" s="20"/>
    </row>
    <row r="35">
      <c r="A35" s="13" t="s">
        <v>213</v>
      </c>
      <c r="B35" s="9" t="s">
        <v>214</v>
      </c>
      <c r="C35" s="9" t="s">
        <v>215</v>
      </c>
      <c r="D35" s="20"/>
    </row>
    <row r="36">
      <c r="A36" s="13" t="s">
        <v>216</v>
      </c>
      <c r="B36" s="9" t="s">
        <v>217</v>
      </c>
      <c r="C36" s="9" t="s">
        <v>218</v>
      </c>
    </row>
    <row r="37">
      <c r="A37" s="13" t="s">
        <v>219</v>
      </c>
      <c r="B37" s="9" t="s">
        <v>220</v>
      </c>
      <c r="C37" s="9" t="s">
        <v>221</v>
      </c>
    </row>
    <row r="38">
      <c r="A38" s="13" t="s">
        <v>222</v>
      </c>
      <c r="B38" s="9" t="s">
        <v>223</v>
      </c>
      <c r="C38" s="9" t="s">
        <v>224</v>
      </c>
    </row>
  </sheetData>
  <mergeCells count="5">
    <mergeCell ref="A1:C1"/>
    <mergeCell ref="A11:C11"/>
    <mergeCell ref="A16:C16"/>
    <mergeCell ref="A21:C21"/>
    <mergeCell ref="A29:C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4.86"/>
    <col customWidth="1" min="3" max="3" width="45.57"/>
    <col customWidth="1" min="4" max="4" width="17.43"/>
  </cols>
  <sheetData>
    <row r="1">
      <c r="A1" s="18" t="s">
        <v>225</v>
      </c>
      <c r="D1" s="18" t="s">
        <v>1</v>
      </c>
      <c r="E1" s="2"/>
      <c r="F1" s="3"/>
      <c r="G1" s="19"/>
    </row>
    <row r="2">
      <c r="A2" s="5" t="s">
        <v>135</v>
      </c>
      <c r="B2" s="3" t="s">
        <v>4</v>
      </c>
      <c r="C2" s="3" t="s">
        <v>119</v>
      </c>
      <c r="D2" s="6" t="s">
        <v>8</v>
      </c>
      <c r="E2" s="6"/>
      <c r="F2" s="3"/>
      <c r="G2" s="20"/>
    </row>
    <row r="3">
      <c r="A3" s="8" t="s">
        <v>226</v>
      </c>
      <c r="B3" s="9" t="s">
        <v>227</v>
      </c>
      <c r="C3" s="29" t="s">
        <v>228</v>
      </c>
      <c r="G3" s="23"/>
    </row>
    <row r="4">
      <c r="A4" s="8" t="s">
        <v>229</v>
      </c>
      <c r="B4" s="9" t="s">
        <v>230</v>
      </c>
      <c r="C4" s="31" t="s">
        <v>231</v>
      </c>
      <c r="G4" s="23"/>
    </row>
    <row r="5">
      <c r="A5" s="8" t="s">
        <v>232</v>
      </c>
      <c r="B5" s="9" t="s">
        <v>233</v>
      </c>
      <c r="C5" s="31" t="s">
        <v>234</v>
      </c>
      <c r="G5" s="23"/>
    </row>
    <row r="6">
      <c r="A6" s="18" t="s">
        <v>235</v>
      </c>
      <c r="G6" s="23"/>
    </row>
    <row r="7">
      <c r="A7" s="8" t="s">
        <v>236</v>
      </c>
      <c r="B7" s="9" t="s">
        <v>237</v>
      </c>
      <c r="C7" s="31" t="s">
        <v>238</v>
      </c>
      <c r="G7" s="23"/>
    </row>
    <row r="8">
      <c r="A8" s="8" t="s">
        <v>239</v>
      </c>
      <c r="B8" s="9" t="s">
        <v>240</v>
      </c>
      <c r="C8" s="31" t="s">
        <v>241</v>
      </c>
      <c r="G8" s="23"/>
    </row>
    <row r="9">
      <c r="A9" s="8" t="s">
        <v>242</v>
      </c>
      <c r="B9" s="9" t="s">
        <v>243</v>
      </c>
      <c r="C9" s="31" t="s">
        <v>244</v>
      </c>
      <c r="G9" s="23"/>
    </row>
    <row r="10">
      <c r="A10" s="8" t="s">
        <v>245</v>
      </c>
      <c r="B10" s="9" t="s">
        <v>246</v>
      </c>
      <c r="C10" s="31" t="s">
        <v>247</v>
      </c>
      <c r="G10" s="23"/>
    </row>
    <row r="11">
      <c r="A11" s="8" t="s">
        <v>248</v>
      </c>
      <c r="B11" s="9" t="s">
        <v>249</v>
      </c>
      <c r="C11" s="31" t="s">
        <v>250</v>
      </c>
      <c r="G11" s="27"/>
    </row>
    <row r="12">
      <c r="A12" s="8" t="s">
        <v>251</v>
      </c>
      <c r="B12" s="9" t="s">
        <v>252</v>
      </c>
      <c r="C12" s="31" t="s">
        <v>253</v>
      </c>
      <c r="G12" s="27"/>
    </row>
    <row r="13">
      <c r="A13" s="8" t="s">
        <v>254</v>
      </c>
      <c r="B13" s="9" t="s">
        <v>255</v>
      </c>
      <c r="C13" s="31" t="s">
        <v>256</v>
      </c>
      <c r="G13" s="23"/>
    </row>
    <row r="14">
      <c r="A14" s="8" t="s">
        <v>257</v>
      </c>
      <c r="B14" s="9" t="s">
        <v>258</v>
      </c>
      <c r="C14" s="31" t="s">
        <v>259</v>
      </c>
    </row>
    <row r="15">
      <c r="A15" s="18" t="s">
        <v>260</v>
      </c>
    </row>
    <row r="16">
      <c r="A16" s="5" t="s">
        <v>135</v>
      </c>
      <c r="B16" s="3" t="s">
        <v>4</v>
      </c>
      <c r="C16" s="3" t="s">
        <v>119</v>
      </c>
    </row>
    <row r="17">
      <c r="A17" s="8" t="s">
        <v>261</v>
      </c>
      <c r="B17" s="9" t="s">
        <v>262</v>
      </c>
      <c r="C17" s="29" t="s">
        <v>263</v>
      </c>
    </row>
    <row r="18">
      <c r="A18" s="8" t="s">
        <v>264</v>
      </c>
      <c r="B18" s="9" t="s">
        <v>265</v>
      </c>
      <c r="C18" s="31" t="s">
        <v>266</v>
      </c>
    </row>
    <row r="19">
      <c r="A19" s="8" t="s">
        <v>267</v>
      </c>
      <c r="B19" s="9" t="s">
        <v>268</v>
      </c>
      <c r="C19" s="31" t="s">
        <v>269</v>
      </c>
    </row>
    <row r="20">
      <c r="A20" s="8" t="s">
        <v>270</v>
      </c>
      <c r="B20" s="9" t="s">
        <v>271</v>
      </c>
      <c r="C20" s="31" t="s">
        <v>272</v>
      </c>
    </row>
    <row r="21">
      <c r="A21" s="8" t="s">
        <v>273</v>
      </c>
      <c r="B21" s="9" t="s">
        <v>274</v>
      </c>
      <c r="C21" s="31" t="s">
        <v>275</v>
      </c>
    </row>
    <row r="22">
      <c r="A22" s="8" t="s">
        <v>276</v>
      </c>
      <c r="B22" s="9" t="s">
        <v>277</v>
      </c>
      <c r="C22" s="31" t="s">
        <v>278</v>
      </c>
    </row>
    <row r="23">
      <c r="A23" s="8" t="s">
        <v>279</v>
      </c>
      <c r="B23" s="9" t="s">
        <v>280</v>
      </c>
      <c r="C23" s="31" t="s">
        <v>281</v>
      </c>
    </row>
    <row r="24">
      <c r="A24" s="6" t="s">
        <v>282</v>
      </c>
    </row>
    <row r="25">
      <c r="A25" s="5" t="s">
        <v>135</v>
      </c>
      <c r="B25" s="5" t="s">
        <v>4</v>
      </c>
      <c r="C25" s="5" t="s">
        <v>119</v>
      </c>
    </row>
    <row r="26">
      <c r="A26" s="35">
        <v>44366.0</v>
      </c>
      <c r="B26" s="9" t="s">
        <v>283</v>
      </c>
      <c r="C26" s="9" t="s">
        <v>284</v>
      </c>
    </row>
    <row r="27">
      <c r="A27" s="13" t="s">
        <v>285</v>
      </c>
      <c r="B27" s="36" t="s">
        <v>286</v>
      </c>
      <c r="C27" s="9" t="s">
        <v>287</v>
      </c>
    </row>
    <row r="28">
      <c r="A28" s="13" t="s">
        <v>288</v>
      </c>
      <c r="B28" s="9" t="s">
        <v>289</v>
      </c>
      <c r="C28" s="12" t="s">
        <v>290</v>
      </c>
    </row>
    <row r="29">
      <c r="A29" s="13" t="s">
        <v>291</v>
      </c>
      <c r="B29" s="9" t="s">
        <v>292</v>
      </c>
      <c r="C29" s="9" t="s">
        <v>293</v>
      </c>
      <c r="D29" s="20"/>
    </row>
    <row r="30">
      <c r="A30" s="13" t="s">
        <v>294</v>
      </c>
      <c r="B30" s="9" t="s">
        <v>295</v>
      </c>
      <c r="C30" s="9" t="s">
        <v>296</v>
      </c>
      <c r="D30" s="20"/>
    </row>
    <row r="31">
      <c r="A31" s="13" t="s">
        <v>297</v>
      </c>
      <c r="B31" s="9" t="s">
        <v>298</v>
      </c>
      <c r="C31" s="9" t="s">
        <v>299</v>
      </c>
    </row>
    <row r="32">
      <c r="A32" s="13" t="s">
        <v>300</v>
      </c>
      <c r="B32" s="9" t="s">
        <v>301</v>
      </c>
      <c r="C32" s="9" t="s">
        <v>302</v>
      </c>
    </row>
    <row r="33">
      <c r="A33" s="6" t="s">
        <v>303</v>
      </c>
    </row>
    <row r="34">
      <c r="A34" s="5" t="s">
        <v>135</v>
      </c>
      <c r="B34" s="5" t="s">
        <v>4</v>
      </c>
      <c r="C34" s="5" t="s">
        <v>119</v>
      </c>
    </row>
    <row r="35">
      <c r="A35" s="35">
        <v>44373.0</v>
      </c>
      <c r="B35" s="9" t="s">
        <v>304</v>
      </c>
      <c r="C35" s="9" t="s">
        <v>305</v>
      </c>
    </row>
    <row r="36">
      <c r="A36" s="13" t="s">
        <v>306</v>
      </c>
      <c r="B36" s="36" t="s">
        <v>307</v>
      </c>
      <c r="C36" s="9" t="s">
        <v>308</v>
      </c>
    </row>
    <row r="37">
      <c r="A37" s="13" t="s">
        <v>309</v>
      </c>
      <c r="B37" s="36" t="s">
        <v>310</v>
      </c>
      <c r="C37" s="9" t="s">
        <v>311</v>
      </c>
    </row>
  </sheetData>
  <mergeCells count="5">
    <mergeCell ref="A1:C1"/>
    <mergeCell ref="A6:C6"/>
    <mergeCell ref="A15:C15"/>
    <mergeCell ref="A24:C24"/>
    <mergeCell ref="A33:C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4.86"/>
    <col customWidth="1" min="3" max="3" width="45.57"/>
    <col customWidth="1" min="4" max="4" width="17.43"/>
  </cols>
  <sheetData>
    <row r="1">
      <c r="A1" s="19" t="s">
        <v>312</v>
      </c>
      <c r="D1" s="19"/>
      <c r="E1" s="20"/>
      <c r="F1" s="37"/>
      <c r="G1" s="19"/>
    </row>
    <row r="2">
      <c r="A2" s="38" t="s">
        <v>313</v>
      </c>
      <c r="C2" s="39" t="s">
        <v>314</v>
      </c>
      <c r="D2" s="19"/>
      <c r="E2" s="20"/>
      <c r="F2" s="37"/>
      <c r="G2" s="19"/>
    </row>
    <row r="3">
      <c r="A3" s="38" t="s">
        <v>315</v>
      </c>
      <c r="C3" s="39" t="s">
        <v>316</v>
      </c>
      <c r="D3" s="19"/>
      <c r="E3" s="20"/>
      <c r="F3" s="37"/>
      <c r="G3" s="19"/>
    </row>
    <row r="4">
      <c r="A4" s="38" t="s">
        <v>317</v>
      </c>
      <c r="C4" s="39" t="s">
        <v>318</v>
      </c>
      <c r="D4" s="19"/>
      <c r="E4" s="20"/>
      <c r="F4" s="37"/>
      <c r="G4" s="19"/>
    </row>
    <row r="5">
      <c r="A5" s="18" t="s">
        <v>319</v>
      </c>
      <c r="D5" s="18" t="s">
        <v>1</v>
      </c>
      <c r="E5" s="2"/>
      <c r="F5" s="3"/>
      <c r="G5" s="19"/>
    </row>
    <row r="6">
      <c r="A6" s="5" t="s">
        <v>135</v>
      </c>
      <c r="B6" s="3" t="s">
        <v>4</v>
      </c>
      <c r="C6" s="3" t="s">
        <v>119</v>
      </c>
      <c r="D6" s="6" t="s">
        <v>8</v>
      </c>
      <c r="E6" s="6"/>
      <c r="F6" s="3"/>
      <c r="G6" s="20"/>
    </row>
    <row r="7">
      <c r="A7" s="8" t="s">
        <v>320</v>
      </c>
      <c r="B7" s="9" t="s">
        <v>321</v>
      </c>
      <c r="C7" s="29" t="s">
        <v>322</v>
      </c>
      <c r="G7" s="23"/>
    </row>
    <row r="8">
      <c r="A8" s="8" t="s">
        <v>323</v>
      </c>
      <c r="B8" s="9" t="s">
        <v>324</v>
      </c>
      <c r="C8" s="29" t="s">
        <v>325</v>
      </c>
      <c r="G8" s="23"/>
    </row>
    <row r="9">
      <c r="A9" s="8" t="s">
        <v>326</v>
      </c>
      <c r="B9" s="9" t="s">
        <v>327</v>
      </c>
      <c r="C9" s="31" t="s">
        <v>328</v>
      </c>
      <c r="G9" s="23"/>
    </row>
    <row r="10">
      <c r="A10" s="8" t="s">
        <v>329</v>
      </c>
      <c r="B10" s="9" t="s">
        <v>330</v>
      </c>
      <c r="C10" s="31" t="s">
        <v>331</v>
      </c>
      <c r="G10" s="23"/>
    </row>
    <row r="11">
      <c r="A11" s="40" t="s">
        <v>332</v>
      </c>
      <c r="B11" s="41" t="s">
        <v>333</v>
      </c>
      <c r="C11" s="42" t="s">
        <v>334</v>
      </c>
      <c r="G11" s="43"/>
    </row>
    <row r="12">
      <c r="A12" s="18" t="s">
        <v>335</v>
      </c>
      <c r="G12" s="23"/>
    </row>
    <row r="13">
      <c r="A13" s="40" t="s">
        <v>336</v>
      </c>
      <c r="B13" s="41" t="s">
        <v>337</v>
      </c>
      <c r="C13" s="42" t="s">
        <v>338</v>
      </c>
      <c r="G13" s="23"/>
    </row>
    <row r="14">
      <c r="A14" s="40" t="s">
        <v>339</v>
      </c>
      <c r="B14" s="41" t="s">
        <v>340</v>
      </c>
      <c r="C14" s="42" t="s">
        <v>341</v>
      </c>
      <c r="G14" s="23"/>
    </row>
    <row r="15">
      <c r="A15" s="40" t="s">
        <v>342</v>
      </c>
      <c r="B15" s="41" t="s">
        <v>343</v>
      </c>
      <c r="C15" s="42" t="s">
        <v>344</v>
      </c>
      <c r="G15" s="23"/>
    </row>
    <row r="16">
      <c r="A16" s="40" t="s">
        <v>345</v>
      </c>
      <c r="B16" s="41" t="s">
        <v>346</v>
      </c>
      <c r="C16" s="42" t="s">
        <v>347</v>
      </c>
      <c r="G16" s="23"/>
    </row>
    <row r="17">
      <c r="A17" s="40" t="s">
        <v>348</v>
      </c>
      <c r="B17" s="41" t="s">
        <v>349</v>
      </c>
      <c r="C17" s="42" t="s">
        <v>350</v>
      </c>
      <c r="G17" s="27"/>
    </row>
    <row r="18">
      <c r="A18" s="40" t="s">
        <v>351</v>
      </c>
      <c r="B18" s="41" t="s">
        <v>352</v>
      </c>
      <c r="C18" s="42" t="s">
        <v>353</v>
      </c>
      <c r="G18" s="27"/>
    </row>
    <row r="19">
      <c r="A19" s="18" t="s">
        <v>354</v>
      </c>
    </row>
    <row r="20">
      <c r="A20" s="5" t="s">
        <v>135</v>
      </c>
      <c r="B20" s="3" t="s">
        <v>4</v>
      </c>
      <c r="C20" s="3" t="s">
        <v>119</v>
      </c>
    </row>
    <row r="21">
      <c r="A21" s="40" t="s">
        <v>355</v>
      </c>
      <c r="B21" s="41" t="s">
        <v>356</v>
      </c>
      <c r="C21" s="44" t="s">
        <v>357</v>
      </c>
    </row>
    <row r="22">
      <c r="A22" s="40" t="s">
        <v>358</v>
      </c>
      <c r="B22" s="41" t="s">
        <v>359</v>
      </c>
      <c r="C22" s="42" t="s">
        <v>360</v>
      </c>
    </row>
    <row r="23">
      <c r="A23" s="40" t="s">
        <v>361</v>
      </c>
      <c r="B23" s="41" t="s">
        <v>362</v>
      </c>
      <c r="C23" s="42" t="s">
        <v>363</v>
      </c>
    </row>
    <row r="24">
      <c r="A24" s="40" t="s">
        <v>364</v>
      </c>
      <c r="B24" s="41" t="s">
        <v>365</v>
      </c>
      <c r="C24" s="42" t="s">
        <v>366</v>
      </c>
    </row>
    <row r="25">
      <c r="A25" s="40" t="s">
        <v>367</v>
      </c>
      <c r="B25" s="41" t="s">
        <v>368</v>
      </c>
      <c r="C25" s="42" t="s">
        <v>369</v>
      </c>
    </row>
    <row r="26">
      <c r="A26" s="40" t="s">
        <v>370</v>
      </c>
      <c r="B26" s="41" t="s">
        <v>371</v>
      </c>
      <c r="C26" s="42" t="s">
        <v>372</v>
      </c>
    </row>
    <row r="27">
      <c r="A27" s="40" t="s">
        <v>373</v>
      </c>
      <c r="B27" s="41" t="s">
        <v>374</v>
      </c>
      <c r="C27" s="42" t="s">
        <v>375</v>
      </c>
    </row>
    <row r="28">
      <c r="A28" s="40" t="s">
        <v>376</v>
      </c>
      <c r="B28" s="41" t="s">
        <v>377</v>
      </c>
      <c r="C28" s="42" t="s">
        <v>378</v>
      </c>
    </row>
    <row r="29">
      <c r="A29" s="6" t="s">
        <v>379</v>
      </c>
    </row>
    <row r="30">
      <c r="A30" s="5" t="s">
        <v>135</v>
      </c>
      <c r="B30" s="5" t="s">
        <v>4</v>
      </c>
      <c r="C30" s="5" t="s">
        <v>119</v>
      </c>
    </row>
    <row r="31">
      <c r="A31" s="45">
        <v>44428.0</v>
      </c>
      <c r="B31" s="41" t="s">
        <v>380</v>
      </c>
      <c r="C31" s="41" t="s">
        <v>381</v>
      </c>
    </row>
    <row r="32">
      <c r="A32" s="46" t="s">
        <v>382</v>
      </c>
      <c r="B32" s="36" t="s">
        <v>383</v>
      </c>
      <c r="C32" s="41" t="s">
        <v>384</v>
      </c>
    </row>
    <row r="33">
      <c r="A33" s="46" t="s">
        <v>385</v>
      </c>
      <c r="B33" s="41" t="s">
        <v>386</v>
      </c>
      <c r="C33" s="47" t="s">
        <v>387</v>
      </c>
    </row>
    <row r="34">
      <c r="A34" s="46" t="s">
        <v>388</v>
      </c>
      <c r="B34" s="41" t="s">
        <v>389</v>
      </c>
      <c r="C34" s="41" t="s">
        <v>390</v>
      </c>
      <c r="D34" s="20"/>
    </row>
    <row r="35">
      <c r="A35" s="46"/>
      <c r="B35" s="41"/>
      <c r="C35" s="41"/>
      <c r="D35" s="20"/>
    </row>
    <row r="36">
      <c r="A36" s="46"/>
      <c r="B36" s="41"/>
      <c r="C36" s="41"/>
    </row>
    <row r="37">
      <c r="A37" s="46"/>
      <c r="B37" s="41"/>
      <c r="C37" s="41"/>
    </row>
    <row r="38">
      <c r="A38" s="6"/>
    </row>
    <row r="39">
      <c r="A39" s="48"/>
      <c r="B39" s="48"/>
      <c r="C39" s="48"/>
    </row>
    <row r="40">
      <c r="A40" s="45"/>
      <c r="B40" s="41"/>
      <c r="C40" s="41"/>
    </row>
    <row r="41">
      <c r="A41" s="46"/>
      <c r="B41" s="36"/>
      <c r="C41" s="41"/>
    </row>
    <row r="42">
      <c r="A42" s="46"/>
      <c r="B42" s="36"/>
      <c r="C42" s="41"/>
    </row>
  </sheetData>
  <mergeCells count="9">
    <mergeCell ref="A29:C29"/>
    <mergeCell ref="A38:C38"/>
    <mergeCell ref="A1:C1"/>
    <mergeCell ref="A2:B2"/>
    <mergeCell ref="A3:B3"/>
    <mergeCell ref="A4:B4"/>
    <mergeCell ref="A5:C5"/>
    <mergeCell ref="A12:C12"/>
    <mergeCell ref="A19:C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9.29"/>
    <col customWidth="1" min="3" max="3" width="16.14"/>
    <col customWidth="1" min="4" max="4" width="12.71"/>
  </cols>
  <sheetData>
    <row r="1">
      <c r="A1" s="49" t="s">
        <v>117</v>
      </c>
      <c r="B1" s="49" t="s">
        <v>391</v>
      </c>
      <c r="C1" s="49">
        <v>2014.0</v>
      </c>
    </row>
    <row r="2">
      <c r="A2" s="5">
        <v>1.0</v>
      </c>
      <c r="B2" s="50" t="s">
        <v>392</v>
      </c>
      <c r="C2" s="51">
        <f>Sum(C3,C8,C12,C16,C36)</f>
        <v>213156000</v>
      </c>
    </row>
    <row r="3">
      <c r="A3" s="5">
        <v>2.0</v>
      </c>
      <c r="B3" s="52" t="s">
        <v>393</v>
      </c>
      <c r="C3" s="53">
        <f>SUM(C4:C7)</f>
        <v>2774000</v>
      </c>
    </row>
    <row r="4">
      <c r="A4" s="5">
        <v>3.0</v>
      </c>
      <c r="B4" s="21" t="s">
        <v>394</v>
      </c>
      <c r="C4" s="53">
        <v>0.0</v>
      </c>
    </row>
    <row r="5">
      <c r="A5" s="5">
        <v>4.0</v>
      </c>
      <c r="B5" s="21" t="s">
        <v>395</v>
      </c>
      <c r="C5" s="53">
        <v>2008000.0</v>
      </c>
    </row>
    <row r="6">
      <c r="A6" s="5">
        <v>5.0</v>
      </c>
      <c r="B6" s="21" t="s">
        <v>396</v>
      </c>
      <c r="C6" s="53">
        <v>766000.0</v>
      </c>
    </row>
    <row r="7">
      <c r="A7" s="5">
        <v>6.0</v>
      </c>
      <c r="B7" s="21" t="s">
        <v>397</v>
      </c>
      <c r="C7" s="53">
        <v>0.0</v>
      </c>
    </row>
    <row r="8">
      <c r="A8" s="5">
        <v>7.0</v>
      </c>
      <c r="B8" s="52" t="s">
        <v>398</v>
      </c>
      <c r="C8" s="54">
        <f>SUM(C9:C11)</f>
        <v>207564000</v>
      </c>
    </row>
    <row r="9">
      <c r="A9" s="5">
        <v>8.0</v>
      </c>
      <c r="B9" s="21" t="s">
        <v>399</v>
      </c>
      <c r="C9" s="54">
        <v>1.94539E8</v>
      </c>
    </row>
    <row r="10">
      <c r="A10" s="5">
        <v>9.0</v>
      </c>
      <c r="B10" s="21" t="s">
        <v>400</v>
      </c>
      <c r="C10" s="54">
        <v>2566000.0</v>
      </c>
    </row>
    <row r="11">
      <c r="A11" s="5">
        <v>10.0</v>
      </c>
      <c r="B11" s="21" t="s">
        <v>401</v>
      </c>
      <c r="C11" s="54">
        <v>1.0459E7</v>
      </c>
    </row>
    <row r="12">
      <c r="A12" s="5">
        <v>11.0</v>
      </c>
      <c r="B12" s="52" t="s">
        <v>402</v>
      </c>
      <c r="C12" s="54">
        <f>SUM(C13:C15)</f>
        <v>51000</v>
      </c>
    </row>
    <row r="13">
      <c r="A13" s="5">
        <v>12.0</v>
      </c>
      <c r="B13" s="21" t="s">
        <v>403</v>
      </c>
      <c r="C13" s="54">
        <v>0.0</v>
      </c>
    </row>
    <row r="14">
      <c r="A14" s="5">
        <v>13.0</v>
      </c>
      <c r="B14" s="21" t="s">
        <v>404</v>
      </c>
      <c r="C14" s="54">
        <v>0.0</v>
      </c>
    </row>
    <row r="15">
      <c r="A15" s="5">
        <v>14.0</v>
      </c>
      <c r="B15" s="21" t="s">
        <v>405</v>
      </c>
      <c r="C15" s="54">
        <v>51000.0</v>
      </c>
    </row>
    <row r="16">
      <c r="A16" s="5">
        <v>15.0</v>
      </c>
      <c r="B16" s="52" t="s">
        <v>406</v>
      </c>
      <c r="C16" s="53">
        <f>SUM(C17,C18,C19,C35)</f>
        <v>2693000</v>
      </c>
    </row>
    <row r="17">
      <c r="A17" s="5">
        <v>16.0</v>
      </c>
      <c r="B17" s="21" t="s">
        <v>407</v>
      </c>
      <c r="C17" s="53">
        <v>0.0</v>
      </c>
    </row>
    <row r="18">
      <c r="A18" s="5">
        <v>17.0</v>
      </c>
      <c r="B18" s="21" t="s">
        <v>408</v>
      </c>
      <c r="C18" s="53">
        <v>0.0</v>
      </c>
    </row>
    <row r="19">
      <c r="A19" s="5">
        <v>18.0</v>
      </c>
      <c r="B19" s="21" t="s">
        <v>409</v>
      </c>
      <c r="C19" s="53">
        <v>2693000.0</v>
      </c>
    </row>
    <row r="20">
      <c r="A20" s="5">
        <v>19.0</v>
      </c>
      <c r="B20" s="21" t="s">
        <v>410</v>
      </c>
      <c r="C20" s="53">
        <f>SUM(C21:C24)</f>
        <v>2693000</v>
      </c>
    </row>
    <row r="21">
      <c r="A21" s="5">
        <v>20.0</v>
      </c>
      <c r="B21" s="21" t="s">
        <v>411</v>
      </c>
      <c r="C21" s="53">
        <v>2693000.0</v>
      </c>
    </row>
    <row r="22">
      <c r="A22" s="5">
        <v>21.0</v>
      </c>
      <c r="B22" s="21" t="s">
        <v>412</v>
      </c>
      <c r="C22" s="53">
        <v>0.0</v>
      </c>
    </row>
    <row r="23">
      <c r="A23" s="5">
        <v>22.0</v>
      </c>
      <c r="B23" s="21" t="s">
        <v>413</v>
      </c>
      <c r="C23" s="53">
        <v>0.0</v>
      </c>
    </row>
    <row r="24">
      <c r="A24" s="5">
        <v>23.0</v>
      </c>
      <c r="B24" s="21" t="s">
        <v>414</v>
      </c>
      <c r="C24" s="53">
        <v>0.0</v>
      </c>
    </row>
    <row r="25">
      <c r="A25" s="5">
        <v>24.0</v>
      </c>
      <c r="B25" s="21" t="s">
        <v>415</v>
      </c>
      <c r="C25" s="53">
        <f>SUM(C26:C29)</f>
        <v>0</v>
      </c>
    </row>
    <row r="26">
      <c r="A26" s="5">
        <v>25.0</v>
      </c>
      <c r="B26" s="21" t="s">
        <v>411</v>
      </c>
      <c r="C26" s="53">
        <v>0.0</v>
      </c>
    </row>
    <row r="27">
      <c r="A27" s="5">
        <v>26.0</v>
      </c>
      <c r="B27" s="21" t="s">
        <v>412</v>
      </c>
      <c r="C27" s="53">
        <v>0.0</v>
      </c>
    </row>
    <row r="28">
      <c r="A28" s="5">
        <v>27.0</v>
      </c>
      <c r="B28" s="21" t="s">
        <v>413</v>
      </c>
      <c r="C28" s="53">
        <v>0.0</v>
      </c>
    </row>
    <row r="29">
      <c r="A29" s="5">
        <v>28.0</v>
      </c>
      <c r="B29" s="21" t="s">
        <v>414</v>
      </c>
      <c r="C29" s="53">
        <v>0.0</v>
      </c>
    </row>
    <row r="30">
      <c r="A30" s="5">
        <v>29.0</v>
      </c>
      <c r="B30" s="21" t="s">
        <v>416</v>
      </c>
      <c r="C30" s="53">
        <f>SUM(C31:C34)</f>
        <v>0</v>
      </c>
    </row>
    <row r="31">
      <c r="A31" s="5">
        <v>30.0</v>
      </c>
      <c r="B31" s="21" t="s">
        <v>411</v>
      </c>
      <c r="C31" s="53">
        <v>0.0</v>
      </c>
    </row>
    <row r="32">
      <c r="A32" s="5">
        <v>31.0</v>
      </c>
      <c r="B32" s="21" t="s">
        <v>412</v>
      </c>
      <c r="C32" s="53">
        <v>0.0</v>
      </c>
    </row>
    <row r="33">
      <c r="A33" s="5">
        <v>32.0</v>
      </c>
      <c r="B33" s="21" t="s">
        <v>413</v>
      </c>
      <c r="C33" s="53">
        <v>0.0</v>
      </c>
    </row>
    <row r="34">
      <c r="A34" s="5">
        <v>33.0</v>
      </c>
      <c r="B34" s="21" t="s">
        <v>414</v>
      </c>
      <c r="C34" s="53">
        <v>0.0</v>
      </c>
    </row>
    <row r="35">
      <c r="A35" s="5">
        <v>34.0</v>
      </c>
      <c r="B35" s="21" t="s">
        <v>417</v>
      </c>
      <c r="C35" s="53">
        <v>0.0</v>
      </c>
    </row>
    <row r="36">
      <c r="A36" s="5">
        <v>35.0</v>
      </c>
      <c r="B36" s="52" t="s">
        <v>418</v>
      </c>
      <c r="C36" s="54">
        <f>SUM(C37:C38)</f>
        <v>74000</v>
      </c>
    </row>
    <row r="37">
      <c r="A37" s="5">
        <v>36.0</v>
      </c>
      <c r="B37" s="21" t="s">
        <v>419</v>
      </c>
      <c r="C37" s="54">
        <v>0.0</v>
      </c>
    </row>
    <row r="38">
      <c r="A38" s="5">
        <v>37.0</v>
      </c>
      <c r="B38" s="21" t="s">
        <v>420</v>
      </c>
      <c r="C38" s="54">
        <v>74000.0</v>
      </c>
    </row>
    <row r="39">
      <c r="A39" s="5">
        <v>38.0</v>
      </c>
      <c r="B39" s="50" t="s">
        <v>421</v>
      </c>
      <c r="C39" s="54">
        <f>Sum(C40,C46,C64,C81)</f>
        <v>341748000</v>
      </c>
    </row>
    <row r="40">
      <c r="A40" s="18">
        <v>39.0</v>
      </c>
      <c r="B40" s="55" t="s">
        <v>422</v>
      </c>
      <c r="C40" s="54">
        <f>SUM(C41:C45)</f>
        <v>42772000</v>
      </c>
    </row>
    <row r="41">
      <c r="A41" s="18">
        <v>40.0</v>
      </c>
      <c r="B41" s="7" t="s">
        <v>423</v>
      </c>
      <c r="C41" s="54">
        <v>1.9771E7</v>
      </c>
    </row>
    <row r="42">
      <c r="A42" s="18">
        <v>41.0</v>
      </c>
      <c r="B42" s="7" t="s">
        <v>424</v>
      </c>
      <c r="C42" s="54">
        <v>5274000.0</v>
      </c>
    </row>
    <row r="43">
      <c r="A43" s="18">
        <v>42.0</v>
      </c>
      <c r="B43" s="7" t="s">
        <v>425</v>
      </c>
      <c r="C43" s="54">
        <v>1.7172E7</v>
      </c>
    </row>
    <row r="44">
      <c r="A44" s="18">
        <v>43.0</v>
      </c>
      <c r="B44" s="7" t="s">
        <v>426</v>
      </c>
      <c r="C44" s="54">
        <v>312000.0</v>
      </c>
    </row>
    <row r="45">
      <c r="A45" s="18">
        <v>44.0</v>
      </c>
      <c r="B45" s="7" t="s">
        <v>427</v>
      </c>
      <c r="C45" s="54">
        <v>243000.0</v>
      </c>
    </row>
    <row r="46">
      <c r="A46" s="5">
        <v>45.0</v>
      </c>
      <c r="B46" s="52" t="s">
        <v>428</v>
      </c>
      <c r="C46" s="54">
        <f>SUM(C47,C52,C57)</f>
        <v>190430000</v>
      </c>
    </row>
    <row r="47">
      <c r="A47" s="5">
        <v>46.0</v>
      </c>
      <c r="B47" s="21" t="s">
        <v>429</v>
      </c>
      <c r="C47" s="54">
        <f>SUM(C48,C51)</f>
        <v>280000</v>
      </c>
    </row>
    <row r="48">
      <c r="A48" s="5">
        <v>47.0</v>
      </c>
      <c r="B48" s="21" t="s">
        <v>430</v>
      </c>
      <c r="C48" s="54">
        <f>SUM(C49,C50)</f>
        <v>280000</v>
      </c>
    </row>
    <row r="49">
      <c r="A49" s="5">
        <v>48.0</v>
      </c>
      <c r="B49" s="7" t="s">
        <v>431</v>
      </c>
      <c r="C49" s="54">
        <v>280000.0</v>
      </c>
    </row>
    <row r="50">
      <c r="A50" s="5">
        <v>49.0</v>
      </c>
      <c r="B50" s="21" t="s">
        <v>432</v>
      </c>
      <c r="C50" s="54">
        <v>0.0</v>
      </c>
    </row>
    <row r="51">
      <c r="A51" s="5">
        <v>50.0</v>
      </c>
      <c r="B51" s="21" t="s">
        <v>433</v>
      </c>
      <c r="C51" s="54">
        <v>0.0</v>
      </c>
    </row>
    <row r="52">
      <c r="A52" s="5">
        <v>51.0</v>
      </c>
      <c r="B52" s="21" t="s">
        <v>434</v>
      </c>
      <c r="C52" s="54">
        <f>SUM(C53,C56)</f>
        <v>0</v>
      </c>
    </row>
    <row r="53">
      <c r="A53" s="5">
        <v>52.0</v>
      </c>
      <c r="B53" s="21" t="s">
        <v>430</v>
      </c>
      <c r="C53" s="54">
        <f>SUM(C54,C55)</f>
        <v>0</v>
      </c>
    </row>
    <row r="54">
      <c r="A54" s="5">
        <v>53.0</v>
      </c>
      <c r="B54" s="21" t="s">
        <v>431</v>
      </c>
      <c r="C54" s="54">
        <v>0.0</v>
      </c>
    </row>
    <row r="55">
      <c r="A55" s="5">
        <v>54.0</v>
      </c>
      <c r="B55" s="21" t="s">
        <v>435</v>
      </c>
      <c r="C55" s="54">
        <v>0.0</v>
      </c>
    </row>
    <row r="56">
      <c r="A56" s="5">
        <v>55.0</v>
      </c>
      <c r="B56" s="21" t="s">
        <v>433</v>
      </c>
      <c r="C56" s="54">
        <v>0.0</v>
      </c>
    </row>
    <row r="57">
      <c r="A57" s="5">
        <v>56.0</v>
      </c>
      <c r="B57" s="21" t="s">
        <v>436</v>
      </c>
      <c r="C57" s="54">
        <f>SUM(C58,C61,C62,C63)</f>
        <v>190150000</v>
      </c>
    </row>
    <row r="58">
      <c r="A58" s="5">
        <v>57.0</v>
      </c>
      <c r="B58" s="21" t="s">
        <v>430</v>
      </c>
      <c r="C58" s="54">
        <f>SUM(C59,C60,C60)</f>
        <v>190121000</v>
      </c>
    </row>
    <row r="59">
      <c r="A59" s="5">
        <v>58.0</v>
      </c>
      <c r="B59" s="21" t="s">
        <v>431</v>
      </c>
      <c r="C59" s="54">
        <v>1.90121E8</v>
      </c>
    </row>
    <row r="60">
      <c r="A60" s="5">
        <v>59.0</v>
      </c>
      <c r="B60" s="21" t="s">
        <v>437</v>
      </c>
      <c r="C60" s="54">
        <v>0.0</v>
      </c>
    </row>
    <row r="61">
      <c r="A61" s="5">
        <v>60.0</v>
      </c>
      <c r="B61" s="21" t="s">
        <v>438</v>
      </c>
      <c r="C61" s="54">
        <v>0.0</v>
      </c>
    </row>
    <row r="62">
      <c r="A62" s="5">
        <v>61.0</v>
      </c>
      <c r="B62" s="21" t="s">
        <v>439</v>
      </c>
      <c r="C62" s="54">
        <v>29000.0</v>
      </c>
    </row>
    <row r="63">
      <c r="A63" s="5">
        <v>62.0</v>
      </c>
      <c r="B63" s="21" t="s">
        <v>440</v>
      </c>
      <c r="C63" s="54">
        <v>0.0</v>
      </c>
    </row>
    <row r="64">
      <c r="A64" s="5">
        <v>63.0</v>
      </c>
      <c r="B64" s="52" t="s">
        <v>441</v>
      </c>
      <c r="C64" s="54">
        <f>SUM(C65,C80)</f>
        <v>108189000</v>
      </c>
    </row>
    <row r="65">
      <c r="A65" s="5">
        <v>64.0</v>
      </c>
      <c r="B65" s="21" t="s">
        <v>442</v>
      </c>
      <c r="C65" s="54">
        <f>SUM(E73,C66,C71,C76)</f>
        <v>108189000</v>
      </c>
    </row>
    <row r="66">
      <c r="A66" s="5">
        <v>65.0</v>
      </c>
      <c r="B66" s="21" t="s">
        <v>410</v>
      </c>
      <c r="C66" s="54">
        <f>SUM(C67,C68,C69,C70)</f>
        <v>1314000</v>
      </c>
    </row>
    <row r="67">
      <c r="A67" s="5">
        <v>66.0</v>
      </c>
      <c r="B67" s="21" t="s">
        <v>411</v>
      </c>
      <c r="C67" s="54">
        <v>0.0</v>
      </c>
    </row>
    <row r="68">
      <c r="A68" s="5">
        <v>67.0</v>
      </c>
      <c r="B68" s="21" t="s">
        <v>412</v>
      </c>
      <c r="C68" s="54">
        <v>0.0</v>
      </c>
    </row>
    <row r="69">
      <c r="A69" s="5">
        <v>68.0</v>
      </c>
      <c r="B69" s="21" t="s">
        <v>413</v>
      </c>
      <c r="C69" s="54">
        <v>1314000.0</v>
      </c>
    </row>
    <row r="70">
      <c r="A70" s="5">
        <v>69.0</v>
      </c>
      <c r="B70" s="21" t="s">
        <v>443</v>
      </c>
      <c r="C70" s="54">
        <v>0.0</v>
      </c>
    </row>
    <row r="71">
      <c r="A71" s="5">
        <v>70.0</v>
      </c>
      <c r="B71" s="21" t="s">
        <v>444</v>
      </c>
      <c r="C71" s="54">
        <f>SUM(E72,C72,C73,C74,C75)</f>
        <v>0</v>
      </c>
    </row>
    <row r="72">
      <c r="A72" s="5">
        <v>71.0</v>
      </c>
      <c r="B72" s="21" t="s">
        <v>411</v>
      </c>
      <c r="C72" s="54">
        <v>0.0</v>
      </c>
    </row>
    <row r="73">
      <c r="A73" s="5">
        <v>72.0</v>
      </c>
      <c r="B73" s="21" t="s">
        <v>412</v>
      </c>
      <c r="C73" s="54">
        <v>0.0</v>
      </c>
    </row>
    <row r="74">
      <c r="A74" s="5">
        <v>73.0</v>
      </c>
      <c r="B74" s="21" t="s">
        <v>413</v>
      </c>
      <c r="C74" s="54">
        <v>0.0</v>
      </c>
    </row>
    <row r="75">
      <c r="A75" s="5">
        <v>74.0</v>
      </c>
      <c r="B75" s="21" t="s">
        <v>443</v>
      </c>
      <c r="C75" s="54">
        <v>0.0</v>
      </c>
    </row>
    <row r="76">
      <c r="A76" s="5">
        <v>75.0</v>
      </c>
      <c r="B76" s="21" t="s">
        <v>445</v>
      </c>
      <c r="C76" s="54">
        <f>SUM(C77,C78,C79)</f>
        <v>106875000</v>
      </c>
    </row>
    <row r="77">
      <c r="A77" s="5">
        <v>76.0</v>
      </c>
      <c r="B77" s="21" t="s">
        <v>446</v>
      </c>
      <c r="C77" s="54">
        <v>1.06828E8</v>
      </c>
    </row>
    <row r="78">
      <c r="A78" s="5">
        <v>77.0</v>
      </c>
      <c r="B78" s="21" t="s">
        <v>447</v>
      </c>
      <c r="C78" s="54">
        <v>29000.0</v>
      </c>
    </row>
    <row r="79">
      <c r="A79" s="5">
        <v>78.0</v>
      </c>
      <c r="B79" s="21" t="s">
        <v>448</v>
      </c>
      <c r="C79" s="54">
        <v>18000.0</v>
      </c>
    </row>
    <row r="80">
      <c r="A80" s="5">
        <v>79.0</v>
      </c>
      <c r="B80" s="21" t="s">
        <v>449</v>
      </c>
      <c r="C80" s="54">
        <v>0.0</v>
      </c>
    </row>
    <row r="81">
      <c r="A81" s="5">
        <v>80.0</v>
      </c>
      <c r="B81" s="52" t="s">
        <v>450</v>
      </c>
      <c r="C81" s="54">
        <v>357000.0</v>
      </c>
    </row>
    <row r="82">
      <c r="A82" s="5">
        <v>81.0</v>
      </c>
      <c r="B82" s="50" t="s">
        <v>451</v>
      </c>
      <c r="C82" s="54">
        <v>0.0</v>
      </c>
    </row>
    <row r="83">
      <c r="A83" s="5">
        <v>82.0</v>
      </c>
      <c r="B83" s="52" t="s">
        <v>452</v>
      </c>
      <c r="C83" s="54">
        <v>0.0</v>
      </c>
    </row>
    <row r="84">
      <c r="A84" s="5">
        <v>83.0</v>
      </c>
      <c r="B84" s="52" t="s">
        <v>453</v>
      </c>
      <c r="C84" s="54">
        <f>SUM(E86,C83,C82,C39,C2)</f>
        <v>554904000</v>
      </c>
    </row>
    <row r="85">
      <c r="A85" s="56"/>
      <c r="B85" s="57" t="s">
        <v>454</v>
      </c>
      <c r="C85" s="58"/>
    </row>
    <row r="86">
      <c r="A86" s="5">
        <v>84.0</v>
      </c>
      <c r="B86" s="50" t="s">
        <v>455</v>
      </c>
      <c r="C86" s="54">
        <f>SUM(C87,C88,C89,C90,C91,C92,C93)</f>
        <v>429356000</v>
      </c>
    </row>
    <row r="87">
      <c r="A87" s="5">
        <v>85.0</v>
      </c>
      <c r="B87" s="52" t="s">
        <v>456</v>
      </c>
      <c r="C87" s="54">
        <v>7499000.0</v>
      </c>
    </row>
    <row r="88">
      <c r="A88" s="5">
        <v>86.0</v>
      </c>
      <c r="B88" s="52" t="s">
        <v>457</v>
      </c>
      <c r="C88" s="54">
        <v>3.32875E8</v>
      </c>
    </row>
    <row r="89">
      <c r="A89" s="5">
        <v>87.0</v>
      </c>
      <c r="B89" s="52" t="s">
        <v>458</v>
      </c>
      <c r="C89" s="54">
        <v>947000.0</v>
      </c>
    </row>
    <row r="90">
      <c r="A90" s="5">
        <v>88.0</v>
      </c>
      <c r="B90" s="52" t="s">
        <v>459</v>
      </c>
      <c r="C90" s="54">
        <v>0.0</v>
      </c>
    </row>
    <row r="91">
      <c r="A91" s="5">
        <v>89.0</v>
      </c>
      <c r="B91" s="52" t="s">
        <v>460</v>
      </c>
      <c r="C91" s="54">
        <v>0.0</v>
      </c>
    </row>
    <row r="92">
      <c r="A92" s="5">
        <v>90.0</v>
      </c>
      <c r="B92" s="52" t="s">
        <v>461</v>
      </c>
      <c r="C92" s="54">
        <v>8.8035E7</v>
      </c>
    </row>
    <row r="93">
      <c r="A93" s="5">
        <v>91.0</v>
      </c>
      <c r="B93" s="52" t="s">
        <v>462</v>
      </c>
      <c r="C93" s="54">
        <v>0.0</v>
      </c>
    </row>
    <row r="94">
      <c r="A94" s="5">
        <v>92.0</v>
      </c>
      <c r="B94" s="50" t="s">
        <v>463</v>
      </c>
      <c r="C94" s="54">
        <f>SUM(C95,C103,C111,C135)</f>
        <v>125548000</v>
      </c>
    </row>
    <row r="95">
      <c r="A95" s="5">
        <v>93.0</v>
      </c>
      <c r="B95" s="52" t="s">
        <v>464</v>
      </c>
      <c r="C95" s="54">
        <f>SUM(C96,C97,C100)</f>
        <v>17343000</v>
      </c>
    </row>
    <row r="96">
      <c r="A96" s="5">
        <v>94.0</v>
      </c>
      <c r="B96" s="21" t="s">
        <v>465</v>
      </c>
      <c r="C96" s="54">
        <v>6789000.0</v>
      </c>
    </row>
    <row r="97">
      <c r="A97" s="5">
        <v>95.0</v>
      </c>
      <c r="B97" s="21" t="s">
        <v>466</v>
      </c>
      <c r="C97" s="54">
        <f>SUM(C98,C99)</f>
        <v>10554000</v>
      </c>
    </row>
    <row r="98">
      <c r="A98" s="5">
        <v>96.0</v>
      </c>
      <c r="B98" s="21" t="s">
        <v>467</v>
      </c>
      <c r="C98" s="54">
        <v>9996000.0</v>
      </c>
    </row>
    <row r="99">
      <c r="A99" s="5">
        <v>97.0</v>
      </c>
      <c r="B99" s="21" t="s">
        <v>468</v>
      </c>
      <c r="C99" s="54">
        <v>558000.0</v>
      </c>
    </row>
    <row r="100">
      <c r="A100" s="5">
        <v>98.0</v>
      </c>
      <c r="B100" s="21" t="s">
        <v>469</v>
      </c>
      <c r="C100" s="54">
        <f>SUM(C101,C102)</f>
        <v>0</v>
      </c>
    </row>
    <row r="101">
      <c r="A101" s="5">
        <v>99.0</v>
      </c>
      <c r="B101" s="21" t="s">
        <v>467</v>
      </c>
      <c r="C101" s="54">
        <v>0.0</v>
      </c>
    </row>
    <row r="102">
      <c r="A102" s="5">
        <v>100.0</v>
      </c>
      <c r="B102" s="21" t="s">
        <v>468</v>
      </c>
      <c r="C102" s="54">
        <v>0.0</v>
      </c>
    </row>
    <row r="103">
      <c r="A103" s="5">
        <v>101.0</v>
      </c>
      <c r="B103" s="52" t="s">
        <v>470</v>
      </c>
      <c r="C103" s="54">
        <f>SUM(C104,C105,C106)</f>
        <v>50000</v>
      </c>
    </row>
    <row r="104">
      <c r="A104" s="5">
        <v>102.0</v>
      </c>
      <c r="B104" s="21" t="s">
        <v>471</v>
      </c>
      <c r="C104" s="54">
        <v>0.0</v>
      </c>
    </row>
    <row r="105">
      <c r="A105" s="5">
        <v>103.0</v>
      </c>
      <c r="B105" s="21" t="s">
        <v>472</v>
      </c>
      <c r="C105" s="54">
        <v>0.0</v>
      </c>
    </row>
    <row r="106">
      <c r="A106" s="5">
        <v>104.0</v>
      </c>
      <c r="B106" s="21" t="s">
        <v>473</v>
      </c>
      <c r="C106" s="54">
        <f>SUM(C107:C110)</f>
        <v>50000</v>
      </c>
    </row>
    <row r="107">
      <c r="A107" s="5">
        <v>105.0</v>
      </c>
      <c r="B107" s="21" t="s">
        <v>474</v>
      </c>
      <c r="C107" s="54">
        <v>0.0</v>
      </c>
    </row>
    <row r="108">
      <c r="A108" s="5">
        <v>106.0</v>
      </c>
      <c r="B108" s="21" t="s">
        <v>475</v>
      </c>
      <c r="C108" s="54">
        <v>0.0</v>
      </c>
    </row>
    <row r="109">
      <c r="A109" s="5">
        <v>107.0</v>
      </c>
      <c r="B109" s="21" t="s">
        <v>476</v>
      </c>
      <c r="C109" s="54">
        <v>0.0</v>
      </c>
    </row>
    <row r="110">
      <c r="A110" s="5">
        <v>108.0</v>
      </c>
      <c r="B110" s="21" t="s">
        <v>477</v>
      </c>
      <c r="C110" s="54">
        <v>50000.0</v>
      </c>
    </row>
    <row r="111">
      <c r="A111" s="5">
        <v>109.0</v>
      </c>
      <c r="B111" s="52" t="s">
        <v>478</v>
      </c>
      <c r="C111" s="54">
        <f>sUM(C112,C117,C122,C134)</f>
        <v>97466000</v>
      </c>
    </row>
    <row r="112">
      <c r="A112" s="5">
        <v>110.0</v>
      </c>
      <c r="B112" s="21" t="s">
        <v>479</v>
      </c>
      <c r="C112" s="54">
        <f>SUM(F113,C113,C116)</f>
        <v>0</v>
      </c>
    </row>
    <row r="113">
      <c r="A113" s="5">
        <v>111.0</v>
      </c>
      <c r="B113" s="21" t="s">
        <v>480</v>
      </c>
      <c r="C113" s="54">
        <f>SUM(C114,C115)</f>
        <v>0</v>
      </c>
    </row>
    <row r="114">
      <c r="A114" s="5">
        <v>112.0</v>
      </c>
      <c r="B114" s="21" t="s">
        <v>431</v>
      </c>
      <c r="C114" s="54">
        <v>0.0</v>
      </c>
    </row>
    <row r="115">
      <c r="A115" s="5">
        <v>113.0</v>
      </c>
      <c r="B115" s="21" t="s">
        <v>481</v>
      </c>
      <c r="C115" s="54">
        <v>0.0</v>
      </c>
    </row>
    <row r="116">
      <c r="A116" s="5">
        <v>114.0</v>
      </c>
      <c r="B116" s="21" t="s">
        <v>482</v>
      </c>
      <c r="C116" s="54">
        <v>0.0</v>
      </c>
    </row>
    <row r="117">
      <c r="A117" s="3">
        <v>115.0</v>
      </c>
      <c r="B117" s="21" t="s">
        <v>483</v>
      </c>
      <c r="C117" s="59">
        <f>SUM(C118,C121)</f>
        <v>0</v>
      </c>
    </row>
    <row r="118">
      <c r="A118" s="3">
        <v>116.0</v>
      </c>
      <c r="B118" s="21" t="s">
        <v>480</v>
      </c>
      <c r="C118" s="59">
        <f>SUM(C119,C120)</f>
        <v>0</v>
      </c>
    </row>
    <row r="119">
      <c r="A119" s="3">
        <v>117.0</v>
      </c>
      <c r="B119" s="21" t="s">
        <v>431</v>
      </c>
      <c r="C119" s="59">
        <v>0.0</v>
      </c>
    </row>
    <row r="120">
      <c r="A120" s="3">
        <v>118.0</v>
      </c>
      <c r="B120" s="21" t="s">
        <v>484</v>
      </c>
      <c r="C120" s="59">
        <v>0.0</v>
      </c>
    </row>
    <row r="121">
      <c r="A121" s="3">
        <v>119.0</v>
      </c>
      <c r="B121" s="60" t="s">
        <v>482</v>
      </c>
      <c r="C121" s="59">
        <v>0.0</v>
      </c>
    </row>
    <row r="122">
      <c r="A122" s="3">
        <v>120.0</v>
      </c>
      <c r="B122" s="21" t="s">
        <v>485</v>
      </c>
      <c r="C122" s="59">
        <f>SUM(E124,C123,C124,C125,C126,C129,C130,C131,C132,C133)</f>
        <v>97457000</v>
      </c>
    </row>
    <row r="123">
      <c r="A123" s="3">
        <v>121.0</v>
      </c>
      <c r="B123" s="21" t="s">
        <v>486</v>
      </c>
      <c r="C123" s="59">
        <v>0.0</v>
      </c>
    </row>
    <row r="124">
      <c r="A124" s="3">
        <v>122.0</v>
      </c>
      <c r="B124" s="21" t="s">
        <v>487</v>
      </c>
      <c r="C124" s="59">
        <v>0.0</v>
      </c>
    </row>
    <row r="125">
      <c r="A125" s="3">
        <v>123.0</v>
      </c>
      <c r="B125" s="21" t="s">
        <v>476</v>
      </c>
      <c r="C125" s="59">
        <v>0.0</v>
      </c>
    </row>
    <row r="126">
      <c r="A126" s="3">
        <v>124.0</v>
      </c>
      <c r="B126" s="21" t="s">
        <v>488</v>
      </c>
      <c r="C126" s="59">
        <f>SUM(C127,C128)</f>
        <v>68989000</v>
      </c>
    </row>
    <row r="127">
      <c r="A127" s="3">
        <v>125.0</v>
      </c>
      <c r="B127" s="21" t="s">
        <v>431</v>
      </c>
      <c r="C127" s="59">
        <v>6.8989E7</v>
      </c>
    </row>
    <row r="128">
      <c r="A128" s="3">
        <v>126.0</v>
      </c>
      <c r="B128" s="21" t="s">
        <v>489</v>
      </c>
      <c r="C128" s="59">
        <v>0.0</v>
      </c>
    </row>
    <row r="129">
      <c r="A129" s="3">
        <v>127.0</v>
      </c>
      <c r="B129" s="21" t="s">
        <v>490</v>
      </c>
      <c r="C129" s="59">
        <v>0.0</v>
      </c>
    </row>
    <row r="130">
      <c r="A130" s="3">
        <v>128.0</v>
      </c>
      <c r="B130" s="21" t="s">
        <v>491</v>
      </c>
      <c r="C130" s="59">
        <v>0.0</v>
      </c>
    </row>
    <row r="131">
      <c r="A131" s="3">
        <v>129.0</v>
      </c>
      <c r="B131" s="21" t="s">
        <v>492</v>
      </c>
      <c r="C131" s="59">
        <v>5940000.0</v>
      </c>
    </row>
    <row r="132">
      <c r="A132" s="3">
        <v>130.0</v>
      </c>
      <c r="B132" s="21" t="s">
        <v>493</v>
      </c>
      <c r="C132" s="59">
        <v>2.0464E7</v>
      </c>
    </row>
    <row r="133">
      <c r="A133" s="3">
        <v>131.0</v>
      </c>
      <c r="B133" s="21" t="s">
        <v>494</v>
      </c>
      <c r="C133" s="59">
        <v>2064000.0</v>
      </c>
    </row>
    <row r="134">
      <c r="A134" s="3">
        <v>132.0</v>
      </c>
      <c r="B134" s="21" t="s">
        <v>495</v>
      </c>
      <c r="C134" s="59">
        <v>9000.0</v>
      </c>
    </row>
    <row r="135">
      <c r="A135" s="3">
        <v>133.0</v>
      </c>
      <c r="B135" s="61" t="s">
        <v>496</v>
      </c>
      <c r="C135" s="59">
        <f>SUM(C136,C137)</f>
        <v>10689000</v>
      </c>
    </row>
    <row r="136">
      <c r="A136" s="3">
        <v>134.0</v>
      </c>
      <c r="B136" s="60" t="s">
        <v>497</v>
      </c>
      <c r="C136" s="59">
        <v>0.0</v>
      </c>
    </row>
    <row r="137">
      <c r="A137" s="3">
        <v>135.0</v>
      </c>
      <c r="B137" s="60" t="s">
        <v>420</v>
      </c>
      <c r="C137" s="59">
        <f>SUM(C138,C139)</f>
        <v>10689000</v>
      </c>
    </row>
    <row r="138">
      <c r="A138" s="3">
        <v>136.0</v>
      </c>
      <c r="B138" s="60" t="s">
        <v>467</v>
      </c>
      <c r="C138" s="59">
        <v>0.0</v>
      </c>
    </row>
    <row r="139">
      <c r="A139" s="3">
        <v>137.0</v>
      </c>
      <c r="B139" s="60" t="s">
        <v>468</v>
      </c>
      <c r="C139" s="59">
        <v>1.0689E7</v>
      </c>
    </row>
    <row r="140">
      <c r="A140" s="3">
        <v>138.0</v>
      </c>
      <c r="B140" s="62" t="s">
        <v>498</v>
      </c>
      <c r="C140" s="59">
        <f>SUM(C86,C94)</f>
        <v>554904000</v>
      </c>
    </row>
    <row r="141">
      <c r="A141" s="63"/>
      <c r="B141" s="64"/>
      <c r="C141" s="65"/>
    </row>
    <row r="142">
      <c r="A142" s="63"/>
      <c r="B142" s="63"/>
      <c r="C142" s="66"/>
    </row>
    <row r="143">
      <c r="A143" s="63"/>
      <c r="B143" s="63"/>
      <c r="C143" s="66"/>
    </row>
    <row r="144">
      <c r="A144" s="63"/>
      <c r="B144" s="63"/>
      <c r="C144" s="66"/>
    </row>
    <row r="145">
      <c r="A145" s="63"/>
      <c r="B145" s="63"/>
      <c r="C145" s="66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2.0"/>
    <col customWidth="1" min="3" max="3" width="29.29"/>
    <col customWidth="1" min="4" max="4" width="12.71"/>
  </cols>
  <sheetData>
    <row r="1">
      <c r="A1" s="49" t="s">
        <v>117</v>
      </c>
      <c r="B1" s="49" t="s">
        <v>391</v>
      </c>
      <c r="C1" s="49">
        <v>2014.0</v>
      </c>
    </row>
    <row r="2">
      <c r="A2" s="5">
        <v>1.0</v>
      </c>
      <c r="B2" s="50" t="s">
        <v>392</v>
      </c>
      <c r="C2" s="51">
        <f>Sum(C3,C8,C12,C16,C36)</f>
        <v>213156000</v>
      </c>
    </row>
    <row r="3">
      <c r="A3" s="5">
        <v>2.0</v>
      </c>
      <c r="B3" s="52" t="s">
        <v>393</v>
      </c>
      <c r="C3" s="53">
        <f>SUM(C4:C7)</f>
        <v>2774000</v>
      </c>
    </row>
    <row r="4">
      <c r="A4" s="5">
        <v>3.0</v>
      </c>
      <c r="B4" s="21" t="s">
        <v>394</v>
      </c>
      <c r="C4" s="53">
        <v>0.0</v>
      </c>
    </row>
    <row r="5">
      <c r="A5" s="5">
        <v>4.0</v>
      </c>
      <c r="B5" s="21" t="s">
        <v>395</v>
      </c>
      <c r="C5" s="53">
        <v>2008000.0</v>
      </c>
    </row>
    <row r="6">
      <c r="A6" s="5">
        <v>5.0</v>
      </c>
      <c r="B6" s="21" t="s">
        <v>396</v>
      </c>
      <c r="C6" s="53">
        <v>766000.0</v>
      </c>
    </row>
    <row r="7">
      <c r="A7" s="5">
        <v>6.0</v>
      </c>
      <c r="B7" s="21" t="s">
        <v>397</v>
      </c>
      <c r="C7" s="53">
        <v>0.0</v>
      </c>
    </row>
    <row r="8">
      <c r="A8" s="5">
        <v>7.0</v>
      </c>
      <c r="B8" s="52" t="s">
        <v>398</v>
      </c>
      <c r="C8" s="54">
        <f>SUM(C9:C11)</f>
        <v>207564000</v>
      </c>
    </row>
    <row r="9">
      <c r="A9" s="5">
        <v>8.0</v>
      </c>
      <c r="B9" s="21" t="s">
        <v>399</v>
      </c>
      <c r="C9" s="54">
        <v>1.94539E8</v>
      </c>
    </row>
    <row r="10">
      <c r="A10" s="5">
        <v>9.0</v>
      </c>
      <c r="B10" s="21" t="s">
        <v>400</v>
      </c>
      <c r="C10" s="54">
        <v>2566000.0</v>
      </c>
    </row>
    <row r="11">
      <c r="A11" s="5">
        <v>10.0</v>
      </c>
      <c r="B11" s="21" t="s">
        <v>401</v>
      </c>
      <c r="C11" s="54">
        <v>1.0459E7</v>
      </c>
    </row>
    <row r="12">
      <c r="A12" s="5">
        <v>11.0</v>
      </c>
      <c r="B12" s="52" t="s">
        <v>402</v>
      </c>
      <c r="C12" s="54">
        <f>SUM(C13:C15)</f>
        <v>51000</v>
      </c>
    </row>
    <row r="13">
      <c r="A13" s="5">
        <v>12.0</v>
      </c>
      <c r="B13" s="21" t="s">
        <v>403</v>
      </c>
      <c r="C13" s="54">
        <v>0.0</v>
      </c>
    </row>
    <row r="14">
      <c r="A14" s="5">
        <v>13.0</v>
      </c>
      <c r="B14" s="21" t="s">
        <v>404</v>
      </c>
      <c r="C14" s="54">
        <v>0.0</v>
      </c>
    </row>
    <row r="15">
      <c r="A15" s="5">
        <v>14.0</v>
      </c>
      <c r="B15" s="21" t="s">
        <v>405</v>
      </c>
      <c r="C15" s="54">
        <v>51000.0</v>
      </c>
    </row>
    <row r="16">
      <c r="A16" s="5">
        <v>15.0</v>
      </c>
      <c r="B16" s="52" t="s">
        <v>406</v>
      </c>
      <c r="C16" s="53">
        <f>SUM(C17,C18,C19,C35)</f>
        <v>2693000</v>
      </c>
    </row>
    <row r="17">
      <c r="A17" s="5">
        <v>16.0</v>
      </c>
      <c r="B17" s="21" t="s">
        <v>407</v>
      </c>
      <c r="C17" s="53">
        <v>0.0</v>
      </c>
    </row>
    <row r="18">
      <c r="A18" s="5">
        <v>17.0</v>
      </c>
      <c r="B18" s="21" t="s">
        <v>408</v>
      </c>
      <c r="C18" s="53">
        <v>0.0</v>
      </c>
    </row>
    <row r="19">
      <c r="A19" s="5">
        <v>18.0</v>
      </c>
      <c r="B19" s="21" t="s">
        <v>409</v>
      </c>
      <c r="C19" s="53">
        <v>2693000.0</v>
      </c>
    </row>
    <row r="20">
      <c r="A20" s="5">
        <v>19.0</v>
      </c>
      <c r="B20" s="21" t="s">
        <v>410</v>
      </c>
      <c r="C20" s="53">
        <f>SUM(C21:C24)</f>
        <v>2693000</v>
      </c>
    </row>
    <row r="21">
      <c r="A21" s="5">
        <v>20.0</v>
      </c>
      <c r="B21" s="21" t="s">
        <v>411</v>
      </c>
      <c r="C21" s="53">
        <v>2693000.0</v>
      </c>
    </row>
    <row r="22">
      <c r="A22" s="5">
        <v>21.0</v>
      </c>
      <c r="B22" s="21" t="s">
        <v>412</v>
      </c>
      <c r="C22" s="53">
        <v>0.0</v>
      </c>
    </row>
    <row r="23">
      <c r="A23" s="5">
        <v>22.0</v>
      </c>
      <c r="B23" s="21" t="s">
        <v>413</v>
      </c>
      <c r="C23" s="53">
        <v>0.0</v>
      </c>
    </row>
    <row r="24">
      <c r="A24" s="5">
        <v>23.0</v>
      </c>
      <c r="B24" s="21" t="s">
        <v>414</v>
      </c>
      <c r="C24" s="53">
        <v>0.0</v>
      </c>
    </row>
    <row r="25">
      <c r="A25" s="5">
        <v>24.0</v>
      </c>
      <c r="B25" s="21" t="s">
        <v>415</v>
      </c>
      <c r="C25" s="53">
        <f>SUM(C26:C29)</f>
        <v>0</v>
      </c>
    </row>
    <row r="26">
      <c r="A26" s="5">
        <v>25.0</v>
      </c>
      <c r="B26" s="21" t="s">
        <v>411</v>
      </c>
      <c r="C26" s="53">
        <v>0.0</v>
      </c>
    </row>
    <row r="27">
      <c r="A27" s="5">
        <v>26.0</v>
      </c>
      <c r="B27" s="21" t="s">
        <v>412</v>
      </c>
      <c r="C27" s="53">
        <v>0.0</v>
      </c>
    </row>
    <row r="28">
      <c r="A28" s="5">
        <v>27.0</v>
      </c>
      <c r="B28" s="21" t="s">
        <v>413</v>
      </c>
      <c r="C28" s="53">
        <v>0.0</v>
      </c>
    </row>
    <row r="29">
      <c r="A29" s="5">
        <v>28.0</v>
      </c>
      <c r="B29" s="21" t="s">
        <v>414</v>
      </c>
      <c r="C29" s="53">
        <v>0.0</v>
      </c>
    </row>
    <row r="30">
      <c r="A30" s="5">
        <v>29.0</v>
      </c>
      <c r="B30" s="21" t="s">
        <v>416</v>
      </c>
      <c r="C30" s="53">
        <f>SUM(C31:C34)</f>
        <v>0</v>
      </c>
    </row>
    <row r="31">
      <c r="A31" s="5">
        <v>30.0</v>
      </c>
      <c r="B31" s="21" t="s">
        <v>411</v>
      </c>
      <c r="C31" s="53">
        <v>0.0</v>
      </c>
    </row>
    <row r="32">
      <c r="A32" s="5">
        <v>31.0</v>
      </c>
      <c r="B32" s="21" t="s">
        <v>412</v>
      </c>
      <c r="C32" s="53">
        <v>0.0</v>
      </c>
    </row>
    <row r="33">
      <c r="A33" s="5">
        <v>32.0</v>
      </c>
      <c r="B33" s="21" t="s">
        <v>413</v>
      </c>
      <c r="C33" s="53">
        <v>0.0</v>
      </c>
    </row>
    <row r="34">
      <c r="A34" s="5">
        <v>33.0</v>
      </c>
      <c r="B34" s="21" t="s">
        <v>414</v>
      </c>
      <c r="C34" s="53">
        <v>0.0</v>
      </c>
    </row>
    <row r="35">
      <c r="A35" s="5">
        <v>34.0</v>
      </c>
      <c r="B35" s="21" t="s">
        <v>417</v>
      </c>
      <c r="C35" s="53">
        <v>0.0</v>
      </c>
    </row>
    <row r="36">
      <c r="A36" s="5">
        <v>35.0</v>
      </c>
      <c r="B36" s="52" t="s">
        <v>418</v>
      </c>
      <c r="C36" s="54">
        <f>SUM(C37:C38)</f>
        <v>74000</v>
      </c>
    </row>
    <row r="37">
      <c r="A37" s="5">
        <v>36.0</v>
      </c>
      <c r="B37" s="21" t="s">
        <v>419</v>
      </c>
      <c r="C37" s="54">
        <v>0.0</v>
      </c>
    </row>
    <row r="38">
      <c r="A38" s="5">
        <v>37.0</v>
      </c>
      <c r="B38" s="21" t="s">
        <v>420</v>
      </c>
      <c r="C38" s="54">
        <v>74000.0</v>
      </c>
    </row>
    <row r="39">
      <c r="A39" s="5">
        <v>38.0</v>
      </c>
      <c r="B39" s="50" t="s">
        <v>421</v>
      </c>
      <c r="C39" s="54">
        <f>Sum(C40,C46,C64,C81)</f>
        <v>341748000</v>
      </c>
    </row>
    <row r="40">
      <c r="A40" s="18">
        <v>39.0</v>
      </c>
      <c r="B40" s="55" t="s">
        <v>422</v>
      </c>
      <c r="C40" s="54">
        <f>SUM(C41:C45)</f>
        <v>42772000</v>
      </c>
    </row>
    <row r="41">
      <c r="A41" s="18">
        <v>40.0</v>
      </c>
      <c r="B41" s="7" t="s">
        <v>423</v>
      </c>
      <c r="C41" s="54">
        <v>1.9771E7</v>
      </c>
    </row>
    <row r="42">
      <c r="A42" s="18">
        <v>41.0</v>
      </c>
      <c r="B42" s="7" t="s">
        <v>424</v>
      </c>
      <c r="C42" s="54">
        <v>5274000.0</v>
      </c>
    </row>
    <row r="43">
      <c r="A43" s="18">
        <v>42.0</v>
      </c>
      <c r="B43" s="7" t="s">
        <v>425</v>
      </c>
      <c r="C43" s="54">
        <v>1.7172E7</v>
      </c>
    </row>
    <row r="44">
      <c r="A44" s="18">
        <v>43.0</v>
      </c>
      <c r="B44" s="7" t="s">
        <v>426</v>
      </c>
      <c r="C44" s="54">
        <v>312000.0</v>
      </c>
    </row>
    <row r="45">
      <c r="A45" s="18">
        <v>44.0</v>
      </c>
      <c r="B45" s="7" t="s">
        <v>427</v>
      </c>
      <c r="C45" s="54">
        <v>243000.0</v>
      </c>
    </row>
    <row r="46">
      <c r="A46" s="5">
        <v>45.0</v>
      </c>
      <c r="B46" s="52" t="s">
        <v>428</v>
      </c>
      <c r="C46" s="54">
        <f>SUM(C47,C52,C57)</f>
        <v>190430000</v>
      </c>
    </row>
    <row r="47">
      <c r="A47" s="5">
        <v>46.0</v>
      </c>
      <c r="B47" s="21" t="s">
        <v>429</v>
      </c>
      <c r="C47" s="54">
        <f>SUM(C48,C51)</f>
        <v>280000</v>
      </c>
    </row>
    <row r="48">
      <c r="A48" s="5">
        <v>47.0</v>
      </c>
      <c r="B48" s="21" t="s">
        <v>430</v>
      </c>
      <c r="C48" s="54">
        <f>SUM(C49,C50)</f>
        <v>280000</v>
      </c>
    </row>
    <row r="49">
      <c r="A49" s="5">
        <v>48.0</v>
      </c>
      <c r="B49" s="7" t="s">
        <v>431</v>
      </c>
      <c r="C49" s="54">
        <v>280000.0</v>
      </c>
    </row>
    <row r="50">
      <c r="A50" s="5">
        <v>49.0</v>
      </c>
      <c r="B50" s="21" t="s">
        <v>432</v>
      </c>
      <c r="C50" s="54">
        <v>0.0</v>
      </c>
    </row>
    <row r="51">
      <c r="A51" s="5">
        <v>50.0</v>
      </c>
      <c r="B51" s="21" t="s">
        <v>433</v>
      </c>
      <c r="C51" s="54">
        <v>0.0</v>
      </c>
    </row>
    <row r="52">
      <c r="A52" s="5">
        <v>51.0</v>
      </c>
      <c r="B52" s="21" t="s">
        <v>434</v>
      </c>
      <c r="C52" s="54">
        <f>SUM(C53,C56)</f>
        <v>0</v>
      </c>
    </row>
    <row r="53">
      <c r="A53" s="5">
        <v>52.0</v>
      </c>
      <c r="B53" s="21" t="s">
        <v>430</v>
      </c>
      <c r="C53" s="54">
        <f>SUM(C54,C55)</f>
        <v>0</v>
      </c>
    </row>
    <row r="54">
      <c r="A54" s="5">
        <v>53.0</v>
      </c>
      <c r="B54" s="21" t="s">
        <v>431</v>
      </c>
      <c r="C54" s="54">
        <v>0.0</v>
      </c>
    </row>
    <row r="55">
      <c r="A55" s="5">
        <v>54.0</v>
      </c>
      <c r="B55" s="21" t="s">
        <v>435</v>
      </c>
      <c r="C55" s="54">
        <v>0.0</v>
      </c>
    </row>
    <row r="56">
      <c r="A56" s="5">
        <v>55.0</v>
      </c>
      <c r="B56" s="21" t="s">
        <v>433</v>
      </c>
      <c r="C56" s="54">
        <v>0.0</v>
      </c>
    </row>
    <row r="57">
      <c r="A57" s="5">
        <v>56.0</v>
      </c>
      <c r="B57" s="21" t="s">
        <v>436</v>
      </c>
      <c r="C57" s="54">
        <f>SUM(C58,C61,C62,C63)</f>
        <v>190150000</v>
      </c>
    </row>
    <row r="58">
      <c r="A58" s="5">
        <v>57.0</v>
      </c>
      <c r="B58" s="21" t="s">
        <v>430</v>
      </c>
      <c r="C58" s="54">
        <f>SUM(C59,C60,C60)</f>
        <v>190121000</v>
      </c>
    </row>
    <row r="59">
      <c r="A59" s="5">
        <v>58.0</v>
      </c>
      <c r="B59" s="21" t="s">
        <v>431</v>
      </c>
      <c r="C59" s="54">
        <v>1.90121E8</v>
      </c>
    </row>
    <row r="60">
      <c r="A60" s="5">
        <v>59.0</v>
      </c>
      <c r="B60" s="21" t="s">
        <v>437</v>
      </c>
      <c r="C60" s="54">
        <v>0.0</v>
      </c>
    </row>
    <row r="61">
      <c r="A61" s="5">
        <v>60.0</v>
      </c>
      <c r="B61" s="21" t="s">
        <v>438</v>
      </c>
      <c r="C61" s="54">
        <v>0.0</v>
      </c>
    </row>
    <row r="62">
      <c r="A62" s="5">
        <v>61.0</v>
      </c>
      <c r="B62" s="21" t="s">
        <v>439</v>
      </c>
      <c r="C62" s="54">
        <v>29000.0</v>
      </c>
    </row>
    <row r="63">
      <c r="A63" s="5">
        <v>62.0</v>
      </c>
      <c r="B63" s="21" t="s">
        <v>440</v>
      </c>
      <c r="C63" s="54">
        <v>0.0</v>
      </c>
    </row>
    <row r="64">
      <c r="A64" s="5">
        <v>63.0</v>
      </c>
      <c r="B64" s="52" t="s">
        <v>441</v>
      </c>
      <c r="C64" s="54">
        <f>SUM(C65,C80)</f>
        <v>108189000</v>
      </c>
    </row>
    <row r="65">
      <c r="A65" s="5">
        <v>64.0</v>
      </c>
      <c r="B65" s="21" t="s">
        <v>442</v>
      </c>
      <c r="C65" s="54">
        <f>SUM(E73,C66,C71,C76)</f>
        <v>108189000</v>
      </c>
    </row>
    <row r="66">
      <c r="A66" s="5">
        <v>65.0</v>
      </c>
      <c r="B66" s="21" t="s">
        <v>410</v>
      </c>
      <c r="C66" s="54">
        <f>SUM(C67,C68,C69,C70)</f>
        <v>1314000</v>
      </c>
    </row>
    <row r="67">
      <c r="A67" s="5">
        <v>66.0</v>
      </c>
      <c r="B67" s="21" t="s">
        <v>411</v>
      </c>
      <c r="C67" s="54">
        <v>0.0</v>
      </c>
    </row>
    <row r="68">
      <c r="A68" s="5">
        <v>67.0</v>
      </c>
      <c r="B68" s="21" t="s">
        <v>412</v>
      </c>
      <c r="C68" s="54">
        <v>0.0</v>
      </c>
    </row>
    <row r="69">
      <c r="A69" s="5">
        <v>68.0</v>
      </c>
      <c r="B69" s="21" t="s">
        <v>413</v>
      </c>
      <c r="C69" s="54">
        <v>1314000.0</v>
      </c>
    </row>
    <row r="70">
      <c r="A70" s="5">
        <v>69.0</v>
      </c>
      <c r="B70" s="21" t="s">
        <v>443</v>
      </c>
      <c r="C70" s="54">
        <v>0.0</v>
      </c>
    </row>
    <row r="71">
      <c r="A71" s="5">
        <v>70.0</v>
      </c>
      <c r="B71" s="21" t="s">
        <v>444</v>
      </c>
      <c r="C71" s="54">
        <f>SUM(E72,C72,C73,C74,C75)</f>
        <v>0</v>
      </c>
    </row>
    <row r="72">
      <c r="A72" s="5">
        <v>71.0</v>
      </c>
      <c r="B72" s="21" t="s">
        <v>411</v>
      </c>
      <c r="C72" s="54">
        <v>0.0</v>
      </c>
    </row>
    <row r="73">
      <c r="A73" s="5">
        <v>72.0</v>
      </c>
      <c r="B73" s="21" t="s">
        <v>412</v>
      </c>
      <c r="C73" s="54">
        <v>0.0</v>
      </c>
    </row>
    <row r="74">
      <c r="A74" s="5">
        <v>73.0</v>
      </c>
      <c r="B74" s="21" t="s">
        <v>413</v>
      </c>
      <c r="C74" s="54">
        <v>0.0</v>
      </c>
    </row>
    <row r="75">
      <c r="A75" s="5">
        <v>74.0</v>
      </c>
      <c r="B75" s="21" t="s">
        <v>443</v>
      </c>
      <c r="C75" s="54">
        <v>0.0</v>
      </c>
    </row>
    <row r="76">
      <c r="A76" s="5">
        <v>75.0</v>
      </c>
      <c r="B76" s="21" t="s">
        <v>445</v>
      </c>
      <c r="C76" s="54">
        <f>SUM(C77,C78,C79)</f>
        <v>106875000</v>
      </c>
    </row>
    <row r="77">
      <c r="A77" s="5">
        <v>76.0</v>
      </c>
      <c r="B77" s="21" t="s">
        <v>446</v>
      </c>
      <c r="C77" s="54">
        <v>1.06828E8</v>
      </c>
    </row>
    <row r="78">
      <c r="A78" s="5">
        <v>77.0</v>
      </c>
      <c r="B78" s="21" t="s">
        <v>447</v>
      </c>
      <c r="C78" s="54">
        <v>29000.0</v>
      </c>
    </row>
    <row r="79">
      <c r="A79" s="5">
        <v>78.0</v>
      </c>
      <c r="B79" s="21" t="s">
        <v>448</v>
      </c>
      <c r="C79" s="54">
        <v>18000.0</v>
      </c>
    </row>
    <row r="80">
      <c r="A80" s="5">
        <v>79.0</v>
      </c>
      <c r="B80" s="21" t="s">
        <v>449</v>
      </c>
      <c r="C80" s="54">
        <v>0.0</v>
      </c>
    </row>
    <row r="81">
      <c r="A81" s="5">
        <v>80.0</v>
      </c>
      <c r="B81" s="52" t="s">
        <v>450</v>
      </c>
      <c r="C81" s="54">
        <v>357000.0</v>
      </c>
    </row>
    <row r="82">
      <c r="A82" s="5">
        <v>81.0</v>
      </c>
      <c r="B82" s="50" t="s">
        <v>451</v>
      </c>
      <c r="C82" s="54">
        <v>0.0</v>
      </c>
    </row>
    <row r="83">
      <c r="A83" s="5">
        <v>82.0</v>
      </c>
      <c r="B83" s="52" t="s">
        <v>452</v>
      </c>
      <c r="C83" s="54">
        <v>0.0</v>
      </c>
    </row>
    <row r="84">
      <c r="A84" s="5">
        <v>83.0</v>
      </c>
      <c r="B84" s="52" t="s">
        <v>453</v>
      </c>
      <c r="C84" s="54">
        <f>SUM(E86,C83,C82,C39,C2)</f>
        <v>554904000</v>
      </c>
    </row>
    <row r="85">
      <c r="A85" s="56"/>
      <c r="B85" s="57" t="s">
        <v>454</v>
      </c>
      <c r="C85" s="58"/>
    </row>
    <row r="86">
      <c r="A86" s="5">
        <v>84.0</v>
      </c>
      <c r="B86" s="50" t="s">
        <v>455</v>
      </c>
      <c r="C86" s="54">
        <f>SUM(C87,C88,C89,C90,C91,C92,C93)</f>
        <v>429356000</v>
      </c>
    </row>
    <row r="87">
      <c r="A87" s="5">
        <v>85.0</v>
      </c>
      <c r="B87" s="52" t="s">
        <v>456</v>
      </c>
      <c r="C87" s="54">
        <v>7499000.0</v>
      </c>
    </row>
    <row r="88">
      <c r="A88" s="5">
        <v>86.0</v>
      </c>
      <c r="B88" s="52" t="s">
        <v>457</v>
      </c>
      <c r="C88" s="54">
        <v>3.32875E8</v>
      </c>
    </row>
    <row r="89">
      <c r="A89" s="5">
        <v>87.0</v>
      </c>
      <c r="B89" s="52" t="s">
        <v>458</v>
      </c>
      <c r="C89" s="54">
        <v>947000.0</v>
      </c>
    </row>
    <row r="90">
      <c r="A90" s="5">
        <v>88.0</v>
      </c>
      <c r="B90" s="52" t="s">
        <v>459</v>
      </c>
      <c r="C90" s="54">
        <v>0.0</v>
      </c>
    </row>
    <row r="91">
      <c r="A91" s="5">
        <v>89.0</v>
      </c>
      <c r="B91" s="52" t="s">
        <v>460</v>
      </c>
      <c r="C91" s="54">
        <v>0.0</v>
      </c>
    </row>
    <row r="92">
      <c r="A92" s="5">
        <v>90.0</v>
      </c>
      <c r="B92" s="52" t="s">
        <v>461</v>
      </c>
      <c r="C92" s="54">
        <v>8.8035E7</v>
      </c>
    </row>
    <row r="93">
      <c r="A93" s="5">
        <v>91.0</v>
      </c>
      <c r="B93" s="52" t="s">
        <v>462</v>
      </c>
      <c r="C93" s="54">
        <v>0.0</v>
      </c>
    </row>
    <row r="94">
      <c r="A94" s="5">
        <v>92.0</v>
      </c>
      <c r="B94" s="50" t="s">
        <v>463</v>
      </c>
      <c r="C94" s="54">
        <f>SUM(C95,C103,C111,C135)</f>
        <v>125548000</v>
      </c>
    </row>
    <row r="95">
      <c r="A95" s="5">
        <v>93.0</v>
      </c>
      <c r="B95" s="52" t="s">
        <v>464</v>
      </c>
      <c r="C95" s="54">
        <f>SUM(C96,C97,C100)</f>
        <v>17343000</v>
      </c>
    </row>
    <row r="96">
      <c r="A96" s="5">
        <v>94.0</v>
      </c>
      <c r="B96" s="21" t="s">
        <v>465</v>
      </c>
      <c r="C96" s="54">
        <v>6789000.0</v>
      </c>
    </row>
    <row r="97">
      <c r="A97" s="5">
        <v>95.0</v>
      </c>
      <c r="B97" s="21" t="s">
        <v>466</v>
      </c>
      <c r="C97" s="54">
        <f>SUM(C98,C99)</f>
        <v>10554000</v>
      </c>
    </row>
    <row r="98">
      <c r="A98" s="5">
        <v>96.0</v>
      </c>
      <c r="B98" s="21" t="s">
        <v>467</v>
      </c>
      <c r="C98" s="54">
        <v>9996000.0</v>
      </c>
    </row>
    <row r="99">
      <c r="A99" s="5">
        <v>97.0</v>
      </c>
      <c r="B99" s="21" t="s">
        <v>468</v>
      </c>
      <c r="C99" s="54">
        <v>558000.0</v>
      </c>
    </row>
    <row r="100">
      <c r="A100" s="5">
        <v>98.0</v>
      </c>
      <c r="B100" s="21" t="s">
        <v>469</v>
      </c>
      <c r="C100" s="54">
        <f>SUM(C101,C102)</f>
        <v>0</v>
      </c>
    </row>
    <row r="101">
      <c r="A101" s="5">
        <v>99.0</v>
      </c>
      <c r="B101" s="21" t="s">
        <v>467</v>
      </c>
      <c r="C101" s="54">
        <v>0.0</v>
      </c>
    </row>
    <row r="102">
      <c r="A102" s="5">
        <v>100.0</v>
      </c>
      <c r="B102" s="21" t="s">
        <v>468</v>
      </c>
      <c r="C102" s="54">
        <v>0.0</v>
      </c>
    </row>
    <row r="103">
      <c r="A103" s="5">
        <v>101.0</v>
      </c>
      <c r="B103" s="52" t="s">
        <v>470</v>
      </c>
      <c r="C103" s="54">
        <f>SUM(C104,C105,C106)</f>
        <v>50000</v>
      </c>
    </row>
    <row r="104">
      <c r="A104" s="5">
        <v>102.0</v>
      </c>
      <c r="B104" s="21" t="s">
        <v>471</v>
      </c>
      <c r="C104" s="54">
        <v>0.0</v>
      </c>
    </row>
    <row r="105">
      <c r="A105" s="5">
        <v>103.0</v>
      </c>
      <c r="B105" s="21" t="s">
        <v>472</v>
      </c>
      <c r="C105" s="54">
        <v>0.0</v>
      </c>
    </row>
    <row r="106">
      <c r="A106" s="5">
        <v>104.0</v>
      </c>
      <c r="B106" s="21" t="s">
        <v>473</v>
      </c>
      <c r="C106" s="54">
        <f>SUM(C107:C110)</f>
        <v>50000</v>
      </c>
    </row>
    <row r="107">
      <c r="A107" s="5">
        <v>105.0</v>
      </c>
      <c r="B107" s="21" t="s">
        <v>474</v>
      </c>
      <c r="C107" s="54">
        <v>0.0</v>
      </c>
    </row>
    <row r="108">
      <c r="A108" s="5">
        <v>106.0</v>
      </c>
      <c r="B108" s="21" t="s">
        <v>475</v>
      </c>
      <c r="C108" s="54">
        <v>0.0</v>
      </c>
    </row>
    <row r="109">
      <c r="A109" s="5">
        <v>107.0</v>
      </c>
      <c r="B109" s="21" t="s">
        <v>476</v>
      </c>
      <c r="C109" s="54">
        <v>0.0</v>
      </c>
    </row>
    <row r="110">
      <c r="A110" s="5">
        <v>108.0</v>
      </c>
      <c r="B110" s="21" t="s">
        <v>477</v>
      </c>
      <c r="C110" s="54">
        <v>50000.0</v>
      </c>
    </row>
    <row r="111">
      <c r="A111" s="5">
        <v>109.0</v>
      </c>
      <c r="B111" s="52" t="s">
        <v>478</v>
      </c>
      <c r="C111" s="54">
        <f>sUM(C112,C117,C122,C134)</f>
        <v>97466000</v>
      </c>
    </row>
    <row r="112">
      <c r="A112" s="5">
        <v>110.0</v>
      </c>
      <c r="B112" s="21" t="s">
        <v>479</v>
      </c>
      <c r="C112" s="54">
        <f>SUM(F113,C113,C116)</f>
        <v>0</v>
      </c>
    </row>
    <row r="113">
      <c r="A113" s="5">
        <v>111.0</v>
      </c>
      <c r="B113" s="21" t="s">
        <v>480</v>
      </c>
      <c r="C113" s="54">
        <f>SUM(C114,C115)</f>
        <v>0</v>
      </c>
    </row>
    <row r="114">
      <c r="A114" s="5">
        <v>112.0</v>
      </c>
      <c r="B114" s="21" t="s">
        <v>431</v>
      </c>
      <c r="C114" s="54">
        <v>0.0</v>
      </c>
    </row>
    <row r="115">
      <c r="A115" s="5">
        <v>113.0</v>
      </c>
      <c r="B115" s="21" t="s">
        <v>481</v>
      </c>
      <c r="C115" s="54">
        <v>0.0</v>
      </c>
    </row>
    <row r="116">
      <c r="A116" s="5">
        <v>114.0</v>
      </c>
      <c r="B116" s="21" t="s">
        <v>482</v>
      </c>
      <c r="C116" s="54">
        <v>0.0</v>
      </c>
    </row>
    <row r="117">
      <c r="A117" s="3">
        <v>115.0</v>
      </c>
      <c r="B117" s="21" t="s">
        <v>483</v>
      </c>
      <c r="C117" s="59">
        <f>SUM(C118,C121)</f>
        <v>0</v>
      </c>
    </row>
    <row r="118">
      <c r="A118" s="3">
        <v>116.0</v>
      </c>
      <c r="B118" s="21" t="s">
        <v>480</v>
      </c>
      <c r="C118" s="59">
        <f>SUM(C119,C120)</f>
        <v>0</v>
      </c>
    </row>
    <row r="119">
      <c r="A119" s="3">
        <v>117.0</v>
      </c>
      <c r="B119" s="21" t="s">
        <v>431</v>
      </c>
      <c r="C119" s="59">
        <v>0.0</v>
      </c>
    </row>
    <row r="120">
      <c r="A120" s="3">
        <v>118.0</v>
      </c>
      <c r="B120" s="21" t="s">
        <v>484</v>
      </c>
      <c r="C120" s="59">
        <v>0.0</v>
      </c>
    </row>
    <row r="121">
      <c r="A121" s="3">
        <v>119.0</v>
      </c>
      <c r="B121" s="60" t="s">
        <v>482</v>
      </c>
      <c r="C121" s="59">
        <v>0.0</v>
      </c>
    </row>
    <row r="122">
      <c r="A122" s="3">
        <v>120.0</v>
      </c>
      <c r="B122" s="21" t="s">
        <v>485</v>
      </c>
      <c r="C122" s="59">
        <f>SUM(E124,C123,C124,C125,C126,C129,C130,C131,C132,C133)</f>
        <v>97457000</v>
      </c>
    </row>
    <row r="123">
      <c r="A123" s="3">
        <v>121.0</v>
      </c>
      <c r="B123" s="21" t="s">
        <v>486</v>
      </c>
      <c r="C123" s="59">
        <v>0.0</v>
      </c>
    </row>
    <row r="124">
      <c r="A124" s="3">
        <v>122.0</v>
      </c>
      <c r="B124" s="21" t="s">
        <v>487</v>
      </c>
      <c r="C124" s="59">
        <v>0.0</v>
      </c>
    </row>
    <row r="125">
      <c r="A125" s="3">
        <v>123.0</v>
      </c>
      <c r="B125" s="21" t="s">
        <v>476</v>
      </c>
      <c r="C125" s="59">
        <v>0.0</v>
      </c>
    </row>
    <row r="126">
      <c r="A126" s="3">
        <v>124.0</v>
      </c>
      <c r="B126" s="21" t="s">
        <v>488</v>
      </c>
      <c r="C126" s="59">
        <f>SUM(C127,C128)</f>
        <v>68989000</v>
      </c>
    </row>
    <row r="127">
      <c r="A127" s="3">
        <v>125.0</v>
      </c>
      <c r="B127" s="21" t="s">
        <v>431</v>
      </c>
      <c r="C127" s="59">
        <v>6.8989E7</v>
      </c>
    </row>
    <row r="128">
      <c r="A128" s="3">
        <v>126.0</v>
      </c>
      <c r="B128" s="21" t="s">
        <v>489</v>
      </c>
      <c r="C128" s="59">
        <v>0.0</v>
      </c>
    </row>
    <row r="129">
      <c r="A129" s="3">
        <v>127.0</v>
      </c>
      <c r="B129" s="21" t="s">
        <v>490</v>
      </c>
      <c r="C129" s="59">
        <v>0.0</v>
      </c>
    </row>
    <row r="130">
      <c r="A130" s="3">
        <v>128.0</v>
      </c>
      <c r="B130" s="21" t="s">
        <v>491</v>
      </c>
      <c r="C130" s="59">
        <v>0.0</v>
      </c>
    </row>
    <row r="131">
      <c r="A131" s="3">
        <v>129.0</v>
      </c>
      <c r="B131" s="21" t="s">
        <v>492</v>
      </c>
      <c r="C131" s="59">
        <v>5940000.0</v>
      </c>
    </row>
    <row r="132">
      <c r="A132" s="3">
        <v>130.0</v>
      </c>
      <c r="B132" s="21" t="s">
        <v>493</v>
      </c>
      <c r="C132" s="59">
        <v>2.0464E7</v>
      </c>
    </row>
    <row r="133">
      <c r="A133" s="3">
        <v>131.0</v>
      </c>
      <c r="B133" s="21" t="s">
        <v>494</v>
      </c>
      <c r="C133" s="59">
        <v>2064000.0</v>
      </c>
    </row>
    <row r="134">
      <c r="A134" s="3">
        <v>132.0</v>
      </c>
      <c r="B134" s="21" t="s">
        <v>495</v>
      </c>
      <c r="C134" s="59">
        <v>9000.0</v>
      </c>
    </row>
    <row r="135">
      <c r="A135" s="3">
        <v>133.0</v>
      </c>
      <c r="B135" s="61" t="s">
        <v>496</v>
      </c>
      <c r="C135" s="59">
        <f>SUM(C136,C137)</f>
        <v>10689000</v>
      </c>
    </row>
    <row r="136">
      <c r="A136" s="3">
        <v>134.0</v>
      </c>
      <c r="B136" s="60" t="s">
        <v>497</v>
      </c>
      <c r="C136" s="59">
        <v>0.0</v>
      </c>
    </row>
    <row r="137">
      <c r="A137" s="3">
        <v>135.0</v>
      </c>
      <c r="B137" s="60" t="s">
        <v>420</v>
      </c>
      <c r="C137" s="59">
        <f>SUM(C138,C139)</f>
        <v>10689000</v>
      </c>
    </row>
    <row r="138">
      <c r="A138" s="3">
        <v>136.0</v>
      </c>
      <c r="B138" s="60" t="s">
        <v>467</v>
      </c>
      <c r="C138" s="59">
        <v>0.0</v>
      </c>
    </row>
    <row r="139">
      <c r="A139" s="3">
        <v>137.0</v>
      </c>
      <c r="B139" s="60" t="s">
        <v>468</v>
      </c>
      <c r="C139" s="59">
        <v>1.0689E7</v>
      </c>
    </row>
    <row r="140">
      <c r="A140" s="3">
        <v>138.0</v>
      </c>
      <c r="B140" s="62" t="s">
        <v>498</v>
      </c>
      <c r="C140" s="59">
        <f>SUM(C86,C94)</f>
        <v>554904000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2.71"/>
    <col customWidth="1" min="3" max="3" width="29.29"/>
    <col customWidth="1" min="4" max="4" width="12.71"/>
  </cols>
  <sheetData>
    <row r="1">
      <c r="A1" s="49" t="s">
        <v>117</v>
      </c>
      <c r="B1" s="49" t="s">
        <v>391</v>
      </c>
      <c r="C1" s="49">
        <v>2014.0</v>
      </c>
    </row>
    <row r="2">
      <c r="A2" s="5">
        <v>1.0</v>
      </c>
      <c r="B2" s="50" t="s">
        <v>392</v>
      </c>
      <c r="C2" s="51">
        <f>Sum(C3,C8,C12,C16,C36)</f>
        <v>213156000</v>
      </c>
    </row>
    <row r="3">
      <c r="A3" s="5">
        <v>2.0</v>
      </c>
      <c r="B3" s="52" t="s">
        <v>393</v>
      </c>
      <c r="C3" s="53">
        <f>SUM(C4:C7)</f>
        <v>2774000</v>
      </c>
    </row>
    <row r="4">
      <c r="A4" s="5">
        <v>3.0</v>
      </c>
      <c r="B4" s="21" t="s">
        <v>394</v>
      </c>
      <c r="C4" s="53">
        <v>0.0</v>
      </c>
    </row>
    <row r="5">
      <c r="A5" s="5">
        <v>4.0</v>
      </c>
      <c r="B5" s="21" t="s">
        <v>395</v>
      </c>
      <c r="C5" s="53">
        <v>2008000.0</v>
      </c>
    </row>
    <row r="6">
      <c r="A6" s="5">
        <v>5.0</v>
      </c>
      <c r="B6" s="21" t="s">
        <v>396</v>
      </c>
      <c r="C6" s="53">
        <v>766000.0</v>
      </c>
    </row>
    <row r="7">
      <c r="A7" s="5">
        <v>6.0</v>
      </c>
      <c r="B7" s="21" t="s">
        <v>397</v>
      </c>
      <c r="C7" s="53">
        <v>0.0</v>
      </c>
    </row>
    <row r="8">
      <c r="A8" s="5">
        <v>7.0</v>
      </c>
      <c r="B8" s="52" t="s">
        <v>398</v>
      </c>
      <c r="C8" s="54">
        <f>SUM(C9:C11)</f>
        <v>207564000</v>
      </c>
    </row>
    <row r="9">
      <c r="A9" s="5">
        <v>8.0</v>
      </c>
      <c r="B9" s="21" t="s">
        <v>399</v>
      </c>
      <c r="C9" s="54">
        <v>1.94539E8</v>
      </c>
    </row>
    <row r="10">
      <c r="A10" s="5">
        <v>9.0</v>
      </c>
      <c r="B10" s="21" t="s">
        <v>400</v>
      </c>
      <c r="C10" s="54">
        <v>2566000.0</v>
      </c>
    </row>
    <row r="11">
      <c r="A11" s="5">
        <v>10.0</v>
      </c>
      <c r="B11" s="21" t="s">
        <v>401</v>
      </c>
      <c r="C11" s="54">
        <v>1.0459E7</v>
      </c>
    </row>
    <row r="12">
      <c r="A12" s="5">
        <v>11.0</v>
      </c>
      <c r="B12" s="52" t="s">
        <v>402</v>
      </c>
      <c r="C12" s="54">
        <f>SUM(C13:C15)</f>
        <v>51000</v>
      </c>
    </row>
    <row r="13">
      <c r="A13" s="5">
        <v>12.0</v>
      </c>
      <c r="B13" s="21" t="s">
        <v>403</v>
      </c>
      <c r="C13" s="54">
        <v>0.0</v>
      </c>
    </row>
    <row r="14">
      <c r="A14" s="5">
        <v>13.0</v>
      </c>
      <c r="B14" s="21" t="s">
        <v>404</v>
      </c>
      <c r="C14" s="54">
        <v>0.0</v>
      </c>
    </row>
    <row r="15">
      <c r="A15" s="5">
        <v>14.0</v>
      </c>
      <c r="B15" s="21" t="s">
        <v>405</v>
      </c>
      <c r="C15" s="54">
        <v>51000.0</v>
      </c>
    </row>
    <row r="16">
      <c r="A16" s="5">
        <v>15.0</v>
      </c>
      <c r="B16" s="52" t="s">
        <v>406</v>
      </c>
      <c r="C16" s="53">
        <f>SUM(C17,C18,C19,C35)</f>
        <v>2693000</v>
      </c>
    </row>
    <row r="17">
      <c r="A17" s="5">
        <v>16.0</v>
      </c>
      <c r="B17" s="21" t="s">
        <v>407</v>
      </c>
      <c r="C17" s="53">
        <v>0.0</v>
      </c>
    </row>
    <row r="18">
      <c r="A18" s="5">
        <v>17.0</v>
      </c>
      <c r="B18" s="21" t="s">
        <v>408</v>
      </c>
      <c r="C18" s="53">
        <v>0.0</v>
      </c>
    </row>
    <row r="19">
      <c r="A19" s="5">
        <v>18.0</v>
      </c>
      <c r="B19" s="21" t="s">
        <v>409</v>
      </c>
      <c r="C19" s="53">
        <v>2693000.0</v>
      </c>
    </row>
    <row r="20">
      <c r="A20" s="5">
        <v>19.0</v>
      </c>
      <c r="B20" s="21" t="s">
        <v>410</v>
      </c>
      <c r="C20" s="53">
        <f>SUM(C21:C24)</f>
        <v>2693000</v>
      </c>
    </row>
    <row r="21">
      <c r="A21" s="5">
        <v>20.0</v>
      </c>
      <c r="B21" s="21" t="s">
        <v>411</v>
      </c>
      <c r="C21" s="53">
        <v>2693000.0</v>
      </c>
    </row>
    <row r="22">
      <c r="A22" s="5">
        <v>21.0</v>
      </c>
      <c r="B22" s="21" t="s">
        <v>412</v>
      </c>
      <c r="C22" s="53">
        <v>0.0</v>
      </c>
    </row>
    <row r="23">
      <c r="A23" s="5">
        <v>22.0</v>
      </c>
      <c r="B23" s="21" t="s">
        <v>413</v>
      </c>
      <c r="C23" s="53">
        <v>0.0</v>
      </c>
    </row>
    <row r="24">
      <c r="A24" s="5">
        <v>23.0</v>
      </c>
      <c r="B24" s="21" t="s">
        <v>414</v>
      </c>
      <c r="C24" s="53">
        <v>0.0</v>
      </c>
    </row>
    <row r="25">
      <c r="A25" s="5">
        <v>24.0</v>
      </c>
      <c r="B25" s="21" t="s">
        <v>415</v>
      </c>
      <c r="C25" s="53">
        <f>SUM(C26:C29)</f>
        <v>0</v>
      </c>
    </row>
    <row r="26">
      <c r="A26" s="5">
        <v>25.0</v>
      </c>
      <c r="B26" s="21" t="s">
        <v>411</v>
      </c>
      <c r="C26" s="53">
        <v>0.0</v>
      </c>
    </row>
    <row r="27">
      <c r="A27" s="5">
        <v>26.0</v>
      </c>
      <c r="B27" s="21" t="s">
        <v>412</v>
      </c>
      <c r="C27" s="53">
        <v>0.0</v>
      </c>
    </row>
    <row r="28">
      <c r="A28" s="5">
        <v>27.0</v>
      </c>
      <c r="B28" s="21" t="s">
        <v>413</v>
      </c>
      <c r="C28" s="53">
        <v>0.0</v>
      </c>
    </row>
    <row r="29">
      <c r="A29" s="5">
        <v>28.0</v>
      </c>
      <c r="B29" s="21" t="s">
        <v>414</v>
      </c>
      <c r="C29" s="53">
        <v>0.0</v>
      </c>
    </row>
    <row r="30">
      <c r="A30" s="5">
        <v>29.0</v>
      </c>
      <c r="B30" s="21" t="s">
        <v>416</v>
      </c>
      <c r="C30" s="53">
        <f>SUM(C31:C34)</f>
        <v>0</v>
      </c>
    </row>
    <row r="31">
      <c r="A31" s="5">
        <v>30.0</v>
      </c>
      <c r="B31" s="21" t="s">
        <v>411</v>
      </c>
      <c r="C31" s="53">
        <v>0.0</v>
      </c>
    </row>
    <row r="32">
      <c r="A32" s="5">
        <v>31.0</v>
      </c>
      <c r="B32" s="21" t="s">
        <v>412</v>
      </c>
      <c r="C32" s="53">
        <v>0.0</v>
      </c>
    </row>
    <row r="33">
      <c r="A33" s="5">
        <v>32.0</v>
      </c>
      <c r="B33" s="21" t="s">
        <v>413</v>
      </c>
      <c r="C33" s="53">
        <v>0.0</v>
      </c>
    </row>
    <row r="34">
      <c r="A34" s="5">
        <v>33.0</v>
      </c>
      <c r="B34" s="21" t="s">
        <v>414</v>
      </c>
      <c r="C34" s="53">
        <v>0.0</v>
      </c>
    </row>
    <row r="35">
      <c r="A35" s="5">
        <v>34.0</v>
      </c>
      <c r="B35" s="21" t="s">
        <v>417</v>
      </c>
      <c r="C35" s="53">
        <v>0.0</v>
      </c>
    </row>
    <row r="36">
      <c r="A36" s="5">
        <v>35.0</v>
      </c>
      <c r="B36" s="52" t="s">
        <v>418</v>
      </c>
      <c r="C36" s="54">
        <f>SUM(C37:C38)</f>
        <v>74000</v>
      </c>
    </row>
    <row r="37">
      <c r="A37" s="5">
        <v>36.0</v>
      </c>
      <c r="B37" s="21" t="s">
        <v>419</v>
      </c>
      <c r="C37" s="54">
        <v>0.0</v>
      </c>
    </row>
    <row r="38">
      <c r="A38" s="5">
        <v>37.0</v>
      </c>
      <c r="B38" s="21" t="s">
        <v>420</v>
      </c>
      <c r="C38" s="54">
        <v>74000.0</v>
      </c>
    </row>
    <row r="39">
      <c r="A39" s="5">
        <v>38.0</v>
      </c>
      <c r="B39" s="50" t="s">
        <v>421</v>
      </c>
      <c r="C39" s="54">
        <f>Sum(C40,C46,C64,C81)</f>
        <v>341748000</v>
      </c>
    </row>
    <row r="40">
      <c r="A40" s="18">
        <v>39.0</v>
      </c>
      <c r="B40" s="55" t="s">
        <v>422</v>
      </c>
      <c r="C40" s="54">
        <f>SUM(C41:C45)</f>
        <v>42772000</v>
      </c>
    </row>
    <row r="41">
      <c r="A41" s="18">
        <v>40.0</v>
      </c>
      <c r="B41" s="7" t="s">
        <v>423</v>
      </c>
      <c r="C41" s="54">
        <v>1.9771E7</v>
      </c>
    </row>
    <row r="42">
      <c r="A42" s="18">
        <v>41.0</v>
      </c>
      <c r="B42" s="7" t="s">
        <v>424</v>
      </c>
      <c r="C42" s="54">
        <v>5274000.0</v>
      </c>
    </row>
    <row r="43">
      <c r="A43" s="18">
        <v>42.0</v>
      </c>
      <c r="B43" s="7" t="s">
        <v>425</v>
      </c>
      <c r="C43" s="54">
        <v>1.7172E7</v>
      </c>
    </row>
    <row r="44">
      <c r="A44" s="18">
        <v>43.0</v>
      </c>
      <c r="B44" s="7" t="s">
        <v>426</v>
      </c>
      <c r="C44" s="54">
        <v>312000.0</v>
      </c>
    </row>
    <row r="45">
      <c r="A45" s="18">
        <v>44.0</v>
      </c>
      <c r="B45" s="7" t="s">
        <v>427</v>
      </c>
      <c r="C45" s="54">
        <v>243000.0</v>
      </c>
    </row>
    <row r="46">
      <c r="A46" s="5">
        <v>45.0</v>
      </c>
      <c r="B46" s="52" t="s">
        <v>428</v>
      </c>
      <c r="C46" s="54">
        <f>SUM(C47,C52,C57)</f>
        <v>190430000</v>
      </c>
    </row>
    <row r="47">
      <c r="A47" s="5">
        <v>46.0</v>
      </c>
      <c r="B47" s="21" t="s">
        <v>429</v>
      </c>
      <c r="C47" s="54">
        <f>SUM(C48,C51)</f>
        <v>280000</v>
      </c>
    </row>
    <row r="48">
      <c r="A48" s="5">
        <v>47.0</v>
      </c>
      <c r="B48" s="21" t="s">
        <v>430</v>
      </c>
      <c r="C48" s="54">
        <f>SUM(C49,C50)</f>
        <v>280000</v>
      </c>
    </row>
    <row r="49">
      <c r="A49" s="5">
        <v>48.0</v>
      </c>
      <c r="B49" s="7" t="s">
        <v>431</v>
      </c>
      <c r="C49" s="54">
        <v>280000.0</v>
      </c>
    </row>
    <row r="50">
      <c r="A50" s="5">
        <v>49.0</v>
      </c>
      <c r="B50" s="21" t="s">
        <v>432</v>
      </c>
      <c r="C50" s="54">
        <v>0.0</v>
      </c>
    </row>
    <row r="51">
      <c r="A51" s="5">
        <v>50.0</v>
      </c>
      <c r="B51" s="21" t="s">
        <v>433</v>
      </c>
      <c r="C51" s="54">
        <v>0.0</v>
      </c>
    </row>
    <row r="52">
      <c r="A52" s="5">
        <v>51.0</v>
      </c>
      <c r="B52" s="21" t="s">
        <v>434</v>
      </c>
      <c r="C52" s="54">
        <f>SUM(C53,C56)</f>
        <v>0</v>
      </c>
    </row>
    <row r="53">
      <c r="A53" s="5">
        <v>52.0</v>
      </c>
      <c r="B53" s="21" t="s">
        <v>430</v>
      </c>
      <c r="C53" s="54">
        <f>SUM(C54,C55)</f>
        <v>0</v>
      </c>
    </row>
    <row r="54">
      <c r="A54" s="5">
        <v>53.0</v>
      </c>
      <c r="B54" s="21" t="s">
        <v>431</v>
      </c>
      <c r="C54" s="54">
        <v>0.0</v>
      </c>
    </row>
    <row r="55">
      <c r="A55" s="5">
        <v>54.0</v>
      </c>
      <c r="B55" s="21" t="s">
        <v>435</v>
      </c>
      <c r="C55" s="54">
        <v>0.0</v>
      </c>
    </row>
    <row r="56">
      <c r="A56" s="5">
        <v>55.0</v>
      </c>
      <c r="B56" s="21" t="s">
        <v>433</v>
      </c>
      <c r="C56" s="54">
        <v>0.0</v>
      </c>
    </row>
    <row r="57">
      <c r="A57" s="5">
        <v>56.0</v>
      </c>
      <c r="B57" s="21" t="s">
        <v>436</v>
      </c>
      <c r="C57" s="54">
        <f>SUM(C58,C61,C62,C63)</f>
        <v>190150000</v>
      </c>
    </row>
    <row r="58">
      <c r="A58" s="5">
        <v>57.0</v>
      </c>
      <c r="B58" s="21" t="s">
        <v>430</v>
      </c>
      <c r="C58" s="54">
        <f>SUM(C59,C60,C60)</f>
        <v>190121000</v>
      </c>
    </row>
    <row r="59">
      <c r="A59" s="5">
        <v>58.0</v>
      </c>
      <c r="B59" s="21" t="s">
        <v>431</v>
      </c>
      <c r="C59" s="54">
        <v>1.90121E8</v>
      </c>
    </row>
    <row r="60">
      <c r="A60" s="5">
        <v>59.0</v>
      </c>
      <c r="B60" s="21" t="s">
        <v>437</v>
      </c>
      <c r="C60" s="54">
        <v>0.0</v>
      </c>
    </row>
    <row r="61">
      <c r="A61" s="5">
        <v>60.0</v>
      </c>
      <c r="B61" s="21" t="s">
        <v>438</v>
      </c>
      <c r="C61" s="54">
        <v>0.0</v>
      </c>
    </row>
    <row r="62">
      <c r="A62" s="5">
        <v>61.0</v>
      </c>
      <c r="B62" s="21" t="s">
        <v>439</v>
      </c>
      <c r="C62" s="54">
        <v>29000.0</v>
      </c>
    </row>
    <row r="63">
      <c r="A63" s="5">
        <v>62.0</v>
      </c>
      <c r="B63" s="21" t="s">
        <v>440</v>
      </c>
      <c r="C63" s="54">
        <v>0.0</v>
      </c>
    </row>
    <row r="64">
      <c r="A64" s="5">
        <v>63.0</v>
      </c>
      <c r="B64" s="52" t="s">
        <v>441</v>
      </c>
      <c r="C64" s="54">
        <f>SUM(C65,C80)</f>
        <v>108189000</v>
      </c>
    </row>
    <row r="65">
      <c r="A65" s="5">
        <v>64.0</v>
      </c>
      <c r="B65" s="21" t="s">
        <v>442</v>
      </c>
      <c r="C65" s="54">
        <f>SUM(E73,C66,C71,C76)</f>
        <v>108189000</v>
      </c>
    </row>
    <row r="66">
      <c r="A66" s="5">
        <v>65.0</v>
      </c>
      <c r="B66" s="21" t="s">
        <v>410</v>
      </c>
      <c r="C66" s="54">
        <f>SUM(C67,C68,C69,C70)</f>
        <v>1314000</v>
      </c>
    </row>
    <row r="67">
      <c r="A67" s="5">
        <v>66.0</v>
      </c>
      <c r="B67" s="21" t="s">
        <v>411</v>
      </c>
      <c r="C67" s="54">
        <v>0.0</v>
      </c>
    </row>
    <row r="68">
      <c r="A68" s="5">
        <v>67.0</v>
      </c>
      <c r="B68" s="21" t="s">
        <v>412</v>
      </c>
      <c r="C68" s="54">
        <v>0.0</v>
      </c>
    </row>
    <row r="69">
      <c r="A69" s="5">
        <v>68.0</v>
      </c>
      <c r="B69" s="21" t="s">
        <v>413</v>
      </c>
      <c r="C69" s="54">
        <v>1314000.0</v>
      </c>
    </row>
    <row r="70">
      <c r="A70" s="5">
        <v>69.0</v>
      </c>
      <c r="B70" s="21" t="s">
        <v>443</v>
      </c>
      <c r="C70" s="54">
        <v>0.0</v>
      </c>
    </row>
    <row r="71">
      <c r="A71" s="5">
        <v>70.0</v>
      </c>
      <c r="B71" s="21" t="s">
        <v>444</v>
      </c>
      <c r="C71" s="54">
        <f>SUM(E72,C72,C73,C74,C75)</f>
        <v>0</v>
      </c>
    </row>
    <row r="72">
      <c r="A72" s="5">
        <v>71.0</v>
      </c>
      <c r="B72" s="21" t="s">
        <v>411</v>
      </c>
      <c r="C72" s="54">
        <v>0.0</v>
      </c>
    </row>
    <row r="73">
      <c r="A73" s="5">
        <v>72.0</v>
      </c>
      <c r="B73" s="21" t="s">
        <v>412</v>
      </c>
      <c r="C73" s="54">
        <v>0.0</v>
      </c>
    </row>
    <row r="74">
      <c r="A74" s="5">
        <v>73.0</v>
      </c>
      <c r="B74" s="21" t="s">
        <v>413</v>
      </c>
      <c r="C74" s="54">
        <v>0.0</v>
      </c>
    </row>
    <row r="75">
      <c r="A75" s="5">
        <v>74.0</v>
      </c>
      <c r="B75" s="21" t="s">
        <v>443</v>
      </c>
      <c r="C75" s="54">
        <v>0.0</v>
      </c>
    </row>
    <row r="76">
      <c r="A76" s="5">
        <v>75.0</v>
      </c>
      <c r="B76" s="21" t="s">
        <v>445</v>
      </c>
      <c r="C76" s="54">
        <f>SUM(C77,C78,C79)</f>
        <v>106875000</v>
      </c>
    </row>
    <row r="77">
      <c r="A77" s="5">
        <v>76.0</v>
      </c>
      <c r="B77" s="21" t="s">
        <v>446</v>
      </c>
      <c r="C77" s="54">
        <v>1.06828E8</v>
      </c>
    </row>
    <row r="78">
      <c r="A78" s="5">
        <v>77.0</v>
      </c>
      <c r="B78" s="21" t="s">
        <v>447</v>
      </c>
      <c r="C78" s="54">
        <v>29000.0</v>
      </c>
    </row>
    <row r="79">
      <c r="A79" s="5">
        <v>78.0</v>
      </c>
      <c r="B79" s="21" t="s">
        <v>448</v>
      </c>
      <c r="C79" s="54">
        <v>18000.0</v>
      </c>
    </row>
    <row r="80">
      <c r="A80" s="5">
        <v>79.0</v>
      </c>
      <c r="B80" s="21" t="s">
        <v>449</v>
      </c>
      <c r="C80" s="54">
        <v>0.0</v>
      </c>
    </row>
    <row r="81">
      <c r="A81" s="5">
        <v>80.0</v>
      </c>
      <c r="B81" s="52" t="s">
        <v>450</v>
      </c>
      <c r="C81" s="54">
        <v>357000.0</v>
      </c>
    </row>
    <row r="82">
      <c r="A82" s="5">
        <v>81.0</v>
      </c>
      <c r="B82" s="50" t="s">
        <v>451</v>
      </c>
      <c r="C82" s="54">
        <v>0.0</v>
      </c>
    </row>
    <row r="83">
      <c r="A83" s="5">
        <v>82.0</v>
      </c>
      <c r="B83" s="52" t="s">
        <v>452</v>
      </c>
      <c r="C83" s="54">
        <v>0.0</v>
      </c>
    </row>
    <row r="84">
      <c r="A84" s="5">
        <v>83.0</v>
      </c>
      <c r="B84" s="52" t="s">
        <v>453</v>
      </c>
      <c r="C84" s="54">
        <f>SUM(E86,C83,C82,C39,C2)</f>
        <v>554904000</v>
      </c>
    </row>
    <row r="85">
      <c r="A85" s="56"/>
      <c r="B85" s="57" t="s">
        <v>454</v>
      </c>
      <c r="C85" s="58"/>
    </row>
    <row r="86">
      <c r="A86" s="5">
        <v>84.0</v>
      </c>
      <c r="B86" s="50" t="s">
        <v>455</v>
      </c>
      <c r="C86" s="54">
        <f>SUM(C87,C88,C89,C90,C91,C92,C93)</f>
        <v>429356000</v>
      </c>
    </row>
    <row r="87">
      <c r="A87" s="5">
        <v>85.0</v>
      </c>
      <c r="B87" s="52" t="s">
        <v>456</v>
      </c>
      <c r="C87" s="54">
        <v>7499000.0</v>
      </c>
    </row>
    <row r="88">
      <c r="A88" s="5">
        <v>86.0</v>
      </c>
      <c r="B88" s="52" t="s">
        <v>457</v>
      </c>
      <c r="C88" s="54">
        <v>3.32875E8</v>
      </c>
    </row>
    <row r="89">
      <c r="A89" s="5">
        <v>87.0</v>
      </c>
      <c r="B89" s="52" t="s">
        <v>458</v>
      </c>
      <c r="C89" s="54">
        <v>947000.0</v>
      </c>
    </row>
    <row r="90">
      <c r="A90" s="5">
        <v>88.0</v>
      </c>
      <c r="B90" s="52" t="s">
        <v>459</v>
      </c>
      <c r="C90" s="54">
        <v>0.0</v>
      </c>
    </row>
    <row r="91">
      <c r="A91" s="5">
        <v>89.0</v>
      </c>
      <c r="B91" s="52" t="s">
        <v>460</v>
      </c>
      <c r="C91" s="54">
        <v>0.0</v>
      </c>
    </row>
    <row r="92">
      <c r="A92" s="5">
        <v>90.0</v>
      </c>
      <c r="B92" s="52" t="s">
        <v>461</v>
      </c>
      <c r="C92" s="54">
        <v>8.8035E7</v>
      </c>
    </row>
    <row r="93">
      <c r="A93" s="5">
        <v>91.0</v>
      </c>
      <c r="B93" s="52" t="s">
        <v>462</v>
      </c>
      <c r="C93" s="54">
        <v>0.0</v>
      </c>
    </row>
    <row r="94">
      <c r="A94" s="5">
        <v>92.0</v>
      </c>
      <c r="B94" s="50" t="s">
        <v>463</v>
      </c>
      <c r="C94" s="54">
        <f>SUM(C95,C103,C111,C135)</f>
        <v>125548000</v>
      </c>
    </row>
    <row r="95">
      <c r="A95" s="5">
        <v>93.0</v>
      </c>
      <c r="B95" s="52" t="s">
        <v>464</v>
      </c>
      <c r="C95" s="54">
        <f>SUM(C96,C97,C100)</f>
        <v>17343000</v>
      </c>
    </row>
    <row r="96">
      <c r="A96" s="5">
        <v>94.0</v>
      </c>
      <c r="B96" s="21" t="s">
        <v>465</v>
      </c>
      <c r="C96" s="54">
        <v>6789000.0</v>
      </c>
    </row>
    <row r="97">
      <c r="A97" s="5">
        <v>95.0</v>
      </c>
      <c r="B97" s="21" t="s">
        <v>466</v>
      </c>
      <c r="C97" s="54">
        <f>SUM(C98,C99)</f>
        <v>10554000</v>
      </c>
    </row>
    <row r="98">
      <c r="A98" s="5">
        <v>96.0</v>
      </c>
      <c r="B98" s="21" t="s">
        <v>467</v>
      </c>
      <c r="C98" s="54">
        <v>9996000.0</v>
      </c>
    </row>
    <row r="99">
      <c r="A99" s="5">
        <v>97.0</v>
      </c>
      <c r="B99" s="21" t="s">
        <v>468</v>
      </c>
      <c r="C99" s="54">
        <v>558000.0</v>
      </c>
    </row>
    <row r="100">
      <c r="A100" s="5">
        <v>98.0</v>
      </c>
      <c r="B100" s="21" t="s">
        <v>469</v>
      </c>
      <c r="C100" s="54">
        <f>SUM(C101,C102)</f>
        <v>0</v>
      </c>
    </row>
    <row r="101">
      <c r="A101" s="5">
        <v>99.0</v>
      </c>
      <c r="B101" s="21" t="s">
        <v>467</v>
      </c>
      <c r="C101" s="54">
        <v>0.0</v>
      </c>
    </row>
    <row r="102">
      <c r="A102" s="5">
        <v>100.0</v>
      </c>
      <c r="B102" s="21" t="s">
        <v>468</v>
      </c>
      <c r="C102" s="54">
        <v>0.0</v>
      </c>
    </row>
    <row r="103">
      <c r="A103" s="5">
        <v>101.0</v>
      </c>
      <c r="B103" s="52" t="s">
        <v>470</v>
      </c>
      <c r="C103" s="54">
        <f>SUM(C104,C105,C106)</f>
        <v>50000</v>
      </c>
    </row>
    <row r="104">
      <c r="A104" s="5">
        <v>102.0</v>
      </c>
      <c r="B104" s="21" t="s">
        <v>471</v>
      </c>
      <c r="C104" s="54">
        <v>0.0</v>
      </c>
    </row>
    <row r="105">
      <c r="A105" s="5">
        <v>103.0</v>
      </c>
      <c r="B105" s="21" t="s">
        <v>472</v>
      </c>
      <c r="C105" s="54">
        <v>0.0</v>
      </c>
    </row>
    <row r="106">
      <c r="A106" s="5">
        <v>104.0</v>
      </c>
      <c r="B106" s="21" t="s">
        <v>473</v>
      </c>
      <c r="C106" s="54">
        <f>SUM(C107:C110)</f>
        <v>50000</v>
      </c>
    </row>
    <row r="107">
      <c r="A107" s="5">
        <v>105.0</v>
      </c>
      <c r="B107" s="21" t="s">
        <v>474</v>
      </c>
      <c r="C107" s="54">
        <v>0.0</v>
      </c>
    </row>
    <row r="108">
      <c r="A108" s="5">
        <v>106.0</v>
      </c>
      <c r="B108" s="21" t="s">
        <v>475</v>
      </c>
      <c r="C108" s="54">
        <v>0.0</v>
      </c>
    </row>
    <row r="109">
      <c r="A109" s="5">
        <v>107.0</v>
      </c>
      <c r="B109" s="21" t="s">
        <v>476</v>
      </c>
      <c r="C109" s="54">
        <v>0.0</v>
      </c>
    </row>
    <row r="110">
      <c r="A110" s="5">
        <v>108.0</v>
      </c>
      <c r="B110" s="21" t="s">
        <v>477</v>
      </c>
      <c r="C110" s="54">
        <v>50000.0</v>
      </c>
    </row>
    <row r="111">
      <c r="A111" s="5">
        <v>109.0</v>
      </c>
      <c r="B111" s="52" t="s">
        <v>478</v>
      </c>
      <c r="C111" s="54">
        <f>sUM(C112,C117,C122,C134)</f>
        <v>97466000</v>
      </c>
    </row>
    <row r="112">
      <c r="A112" s="5">
        <v>110.0</v>
      </c>
      <c r="B112" s="21" t="s">
        <v>479</v>
      </c>
      <c r="C112" s="54">
        <f>SUM(F113,C113,C116)</f>
        <v>0</v>
      </c>
    </row>
    <row r="113">
      <c r="A113" s="5">
        <v>111.0</v>
      </c>
      <c r="B113" s="21" t="s">
        <v>480</v>
      </c>
      <c r="C113" s="54">
        <f>SUM(C114,C115)</f>
        <v>0</v>
      </c>
    </row>
    <row r="114">
      <c r="A114" s="5">
        <v>112.0</v>
      </c>
      <c r="B114" s="21" t="s">
        <v>431</v>
      </c>
      <c r="C114" s="54">
        <v>0.0</v>
      </c>
    </row>
    <row r="115">
      <c r="A115" s="5">
        <v>113.0</v>
      </c>
      <c r="B115" s="21" t="s">
        <v>481</v>
      </c>
      <c r="C115" s="54">
        <v>0.0</v>
      </c>
    </row>
    <row r="116">
      <c r="A116" s="5">
        <v>114.0</v>
      </c>
      <c r="B116" s="21" t="s">
        <v>482</v>
      </c>
      <c r="C116" s="54">
        <v>0.0</v>
      </c>
    </row>
    <row r="117">
      <c r="A117" s="3">
        <v>115.0</v>
      </c>
      <c r="B117" s="21" t="s">
        <v>483</v>
      </c>
      <c r="C117" s="59">
        <f>SUM(C118,C121)</f>
        <v>0</v>
      </c>
    </row>
    <row r="118">
      <c r="A118" s="3">
        <v>116.0</v>
      </c>
      <c r="B118" s="21" t="s">
        <v>480</v>
      </c>
      <c r="C118" s="59">
        <f>SUM(C119,C120)</f>
        <v>0</v>
      </c>
    </row>
    <row r="119">
      <c r="A119" s="3">
        <v>117.0</v>
      </c>
      <c r="B119" s="21" t="s">
        <v>431</v>
      </c>
      <c r="C119" s="59">
        <v>0.0</v>
      </c>
    </row>
    <row r="120">
      <c r="A120" s="3">
        <v>118.0</v>
      </c>
      <c r="B120" s="21" t="s">
        <v>484</v>
      </c>
      <c r="C120" s="59">
        <v>0.0</v>
      </c>
    </row>
    <row r="121">
      <c r="A121" s="3">
        <v>119.0</v>
      </c>
      <c r="B121" s="60" t="s">
        <v>482</v>
      </c>
      <c r="C121" s="59">
        <v>0.0</v>
      </c>
    </row>
    <row r="122">
      <c r="A122" s="3">
        <v>120.0</v>
      </c>
      <c r="B122" s="21" t="s">
        <v>485</v>
      </c>
      <c r="C122" s="59">
        <f>SUM(E124,C123,C124,C125,C126,C129,C130,C131,C132,C133)</f>
        <v>97457000</v>
      </c>
    </row>
    <row r="123">
      <c r="A123" s="3">
        <v>121.0</v>
      </c>
      <c r="B123" s="21" t="s">
        <v>486</v>
      </c>
      <c r="C123" s="59">
        <v>0.0</v>
      </c>
    </row>
    <row r="124">
      <c r="A124" s="3">
        <v>122.0</v>
      </c>
      <c r="B124" s="21" t="s">
        <v>487</v>
      </c>
      <c r="C124" s="59">
        <v>0.0</v>
      </c>
    </row>
    <row r="125">
      <c r="A125" s="3">
        <v>123.0</v>
      </c>
      <c r="B125" s="21" t="s">
        <v>476</v>
      </c>
      <c r="C125" s="59">
        <v>0.0</v>
      </c>
    </row>
    <row r="126">
      <c r="A126" s="3">
        <v>124.0</v>
      </c>
      <c r="B126" s="21" t="s">
        <v>488</v>
      </c>
      <c r="C126" s="59">
        <f>SUM(C127,C128)</f>
        <v>68989000</v>
      </c>
    </row>
    <row r="127">
      <c r="A127" s="3">
        <v>125.0</v>
      </c>
      <c r="B127" s="21" t="s">
        <v>431</v>
      </c>
      <c r="C127" s="59">
        <v>6.8989E7</v>
      </c>
    </row>
    <row r="128">
      <c r="A128" s="3">
        <v>126.0</v>
      </c>
      <c r="B128" s="21" t="s">
        <v>489</v>
      </c>
      <c r="C128" s="59">
        <v>0.0</v>
      </c>
    </row>
    <row r="129">
      <c r="A129" s="3">
        <v>127.0</v>
      </c>
      <c r="B129" s="21" t="s">
        <v>490</v>
      </c>
      <c r="C129" s="59">
        <v>0.0</v>
      </c>
    </row>
    <row r="130">
      <c r="A130" s="3">
        <v>128.0</v>
      </c>
      <c r="B130" s="21" t="s">
        <v>491</v>
      </c>
      <c r="C130" s="59">
        <v>0.0</v>
      </c>
    </row>
    <row r="131">
      <c r="A131" s="3">
        <v>129.0</v>
      </c>
      <c r="B131" s="21" t="s">
        <v>492</v>
      </c>
      <c r="C131" s="59">
        <v>5940000.0</v>
      </c>
    </row>
    <row r="132">
      <c r="A132" s="3">
        <v>130.0</v>
      </c>
      <c r="B132" s="21" t="s">
        <v>493</v>
      </c>
      <c r="C132" s="59">
        <v>2.0464E7</v>
      </c>
    </row>
    <row r="133">
      <c r="A133" s="3">
        <v>131.0</v>
      </c>
      <c r="B133" s="21" t="s">
        <v>494</v>
      </c>
      <c r="C133" s="59">
        <v>2064000.0</v>
      </c>
    </row>
    <row r="134">
      <c r="A134" s="3">
        <v>132.0</v>
      </c>
      <c r="B134" s="21" t="s">
        <v>495</v>
      </c>
      <c r="C134" s="59">
        <v>9000.0</v>
      </c>
    </row>
    <row r="135">
      <c r="A135" s="3">
        <v>133.0</v>
      </c>
      <c r="B135" s="61" t="s">
        <v>496</v>
      </c>
      <c r="C135" s="59">
        <f>SUM(C136,C137)</f>
        <v>10689000</v>
      </c>
    </row>
    <row r="136">
      <c r="A136" s="3">
        <v>134.0</v>
      </c>
      <c r="B136" s="60" t="s">
        <v>497</v>
      </c>
      <c r="C136" s="59">
        <v>0.0</v>
      </c>
    </row>
    <row r="137">
      <c r="A137" s="3">
        <v>135.0</v>
      </c>
      <c r="B137" s="60" t="s">
        <v>420</v>
      </c>
      <c r="C137" s="59">
        <f>SUM(C138,C139)</f>
        <v>10689000</v>
      </c>
    </row>
    <row r="138">
      <c r="A138" s="3">
        <v>136.0</v>
      </c>
      <c r="B138" s="60" t="s">
        <v>467</v>
      </c>
      <c r="C138" s="59">
        <v>0.0</v>
      </c>
    </row>
    <row r="139">
      <c r="A139" s="3">
        <v>137.0</v>
      </c>
      <c r="B139" s="60" t="s">
        <v>468</v>
      </c>
      <c r="C139" s="59">
        <v>1.0689E7</v>
      </c>
    </row>
    <row r="140">
      <c r="A140" s="3">
        <v>138.0</v>
      </c>
      <c r="B140" s="62" t="s">
        <v>498</v>
      </c>
      <c r="C140" s="59">
        <f>SUM(C86,C94)</f>
        <v>554904000</v>
      </c>
    </row>
  </sheetData>
  <drawing r:id="rId1"/>
</worksheet>
</file>