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hidePivotFieldList="1" defaultThemeVersion="166925"/>
  <xr:revisionPtr revIDLastSave="0" documentId="13_ncr:1_{46FA54AD-32FA-470C-B7A9-172AA21369ED}" xr6:coauthVersionLast="46" xr6:coauthVersionMax="47" xr10:uidLastSave="{00000000-0000-0000-0000-000000000000}"/>
  <bookViews>
    <workbookView xWindow="-120" yWindow="-120" windowWidth="20730" windowHeight="11160" tabRatio="908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3" l="1"/>
  <c r="G2" i="4" a="1"/>
  <c r="G2" i="4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K3" i="13"/>
  <c r="K4" i="13" s="1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J3" i="13"/>
  <c r="C3" i="13" s="1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J2" i="13" s="1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3" i="13" l="1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T2" i="12" a="1"/>
  <c r="F2" i="12" a="1"/>
  <c r="A2" i="12" a="1"/>
  <c r="L2" i="12" a="1"/>
  <c r="W2" i="12" a="1"/>
  <c r="BA2" i="12" a="1"/>
  <c r="Q2" i="12" a="1"/>
  <c r="AS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K50" i="13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C2" i="12" a="1"/>
  <c r="E2" i="2" l="1" a="1"/>
  <c r="E2" i="2" s="1"/>
  <c r="D3" i="1" a="1"/>
  <c r="D3" i="1" s="1"/>
  <c r="D2" i="1" a="1"/>
  <c r="D2" i="1" s="1"/>
  <c r="BC2" i="12"/>
  <c r="BE2" i="12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K54" i="13" l="1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I2" i="12" a="1"/>
  <c r="AJ2" i="12" a="1"/>
  <c r="Y2" i="12" a="1"/>
  <c r="C2" i="12" a="1"/>
  <c r="N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P2" i="12" a="1"/>
  <c r="AD2" i="12" a="1"/>
  <c r="AB2" i="12" a="1"/>
  <c r="AG2" i="12" a="1"/>
  <c r="AM2" i="12" l="1"/>
  <c r="AD2" i="12"/>
  <c r="AP2" i="12"/>
  <c r="AB2" i="12"/>
  <c r="AG2" i="12"/>
  <c r="K57" i="13"/>
  <c r="J57" i="13" s="1"/>
  <c r="C57" i="13" l="1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4" i="11" l="1"/>
  <c r="H4" i="11" s="1"/>
  <c r="G2" i="11"/>
  <c r="H2" i="11" s="1"/>
  <c r="G5" i="11"/>
  <c r="H5" i="11" s="1"/>
  <c r="H81" i="11"/>
  <c r="H96" i="11"/>
  <c r="H60" i="11"/>
  <c r="H94" i="11"/>
  <c r="H46" i="11"/>
  <c r="H73" i="11"/>
  <c r="H91" i="11"/>
  <c r="H69" i="11"/>
  <c r="H54" i="11"/>
  <c r="H51" i="11"/>
  <c r="H77" i="11"/>
  <c r="H36" i="11"/>
  <c r="H38" i="11"/>
  <c r="H30" i="11"/>
  <c r="H72" i="11"/>
  <c r="H90" i="11"/>
  <c r="H20" i="11"/>
  <c r="H49" i="11"/>
  <c r="H57" i="11"/>
  <c r="H24" i="11"/>
  <c r="H18" i="11"/>
  <c r="H25" i="11"/>
  <c r="H31" i="11"/>
  <c r="H88" i="11"/>
  <c r="H53" i="11"/>
  <c r="G6" i="11"/>
  <c r="H6" i="11" s="1"/>
  <c r="G7" i="11"/>
  <c r="H7" i="11" s="1"/>
  <c r="H43" i="11"/>
  <c r="H16" i="11"/>
  <c r="H55" i="11"/>
  <c r="H21" i="11"/>
  <c r="H27" i="11"/>
  <c r="H95" i="11"/>
  <c r="H17" i="11"/>
  <c r="H71" i="11"/>
  <c r="H76" i="11"/>
  <c r="H89" i="11"/>
  <c r="H74" i="11"/>
  <c r="H28" i="11"/>
  <c r="H22" i="11"/>
  <c r="H68" i="11"/>
  <c r="H39" i="11"/>
  <c r="H32" i="11"/>
  <c r="H64" i="11"/>
  <c r="H86" i="11"/>
  <c r="H19" i="11"/>
  <c r="H59" i="11"/>
  <c r="H15" i="11"/>
  <c r="H98" i="11"/>
  <c r="H50" i="11"/>
  <c r="H47" i="11"/>
  <c r="H75" i="11"/>
  <c r="H67" i="11"/>
  <c r="H26" i="11"/>
  <c r="H33" i="11"/>
  <c r="H82" i="11"/>
  <c r="H85" i="11"/>
  <c r="H80" i="11"/>
  <c r="H93" i="11"/>
  <c r="H78" i="11"/>
  <c r="H65" i="11"/>
  <c r="H79" i="11"/>
  <c r="H44" i="11"/>
  <c r="H56" i="11"/>
  <c r="H40" i="11"/>
  <c r="G9" i="11"/>
  <c r="H9" i="11" s="1"/>
  <c r="H92" i="11"/>
  <c r="H83" i="11"/>
  <c r="H34" i="11"/>
  <c r="H66" i="11"/>
  <c r="H41" i="11"/>
  <c r="H58" i="11"/>
  <c r="H48" i="11"/>
  <c r="H99" i="11"/>
  <c r="H29" i="11"/>
  <c r="H23" i="11"/>
  <c r="H97" i="11"/>
  <c r="H61" i="11"/>
  <c r="H70" i="11"/>
  <c r="H35" i="11"/>
  <c r="H84" i="11"/>
  <c r="H52" i="11"/>
  <c r="H62" i="11"/>
  <c r="H100" i="11"/>
  <c r="H87" i="11"/>
  <c r="H45" i="11"/>
  <c r="H37" i="11"/>
  <c r="H63" i="11"/>
  <c r="H42" i="11"/>
  <c r="G12" i="11"/>
  <c r="H12" i="11" s="1"/>
  <c r="G10" i="11"/>
  <c r="H10" i="11" s="1"/>
  <c r="G8" i="11" l="1"/>
  <c r="H8" i="11" s="1"/>
  <c r="G3" i="11"/>
  <c r="H3" i="11" s="1"/>
  <c r="G13" i="11"/>
  <c r="G11" i="11"/>
  <c r="H11" i="11" s="1"/>
  <c r="H13" i="11" l="1"/>
  <c r="G14" i="11"/>
  <c r="H14" i="11" l="1"/>
  <c r="I2" i="11" s="1" a="1"/>
  <c r="I2" i="11" s="1"/>
  <c r="G15" i="1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b/>
            <sz val="9"/>
            <color indexed="81"/>
            <rFont val="メイリオ"/>
            <family val="3"/>
            <charset val="128"/>
          </rPr>
          <t>作成者:</t>
        </r>
        <r>
          <rPr>
            <sz val="9"/>
            <color indexed="81"/>
            <rFont val="メイリオ"/>
            <family val="3"/>
            <charset val="128"/>
          </rPr>
          <t xml:space="preserve">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<sst xmlns="http://schemas.openxmlformats.org/spreadsheetml/2006/main" count="397" uniqueCount="208">
  <si>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</si>
  <si>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</si>
  <si>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</si>
  <si>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</si>
  <si>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</si>
  <si>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</si>
  <si>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会員</t>
    <rPh sb="0" eb="2">
      <t>カイイン</t>
    </rPh>
    <phoneticPr fontId="1"/>
  </si>
  <si>
    <t>図書館員</t>
    <rPh sb="0" eb="4">
      <t>トショカンイン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</si>
  <si>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</si>
  <si>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</si>
  <si>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</si>
  <si>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</si>
  <si>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</si>
  <si>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書籍通販会社</t>
    <rPh sb="0" eb="6">
      <t>ショセキツウハンガイシャ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</si>
  <si>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</si>
  <si>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</si>
  <si>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</si>
  <si>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</si>
  <si>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図書館情報</t>
    <rPh sb="0" eb="5">
      <t>トショカンジョウホウ</t>
    </rPh>
    <phoneticPr fontId="1"/>
  </si>
  <si>
    <t>貸出予約</t>
    <rPh sb="0" eb="4">
      <t>カシダシヨヤク</t>
    </rPh>
    <phoneticPr fontId="1"/>
  </si>
  <si>
    <t>本,貸出図書</t>
    <rPh sb="0" eb="1">
      <t>ホン</t>
    </rPh>
    <rPh sb="2" eb="6">
      <t>カシダシトショ</t>
    </rPh>
    <phoneticPr fontId="1"/>
  </si>
  <si>
    <t>貸出図書</t>
    <rPh sb="0" eb="2">
      <t>カシダシ</t>
    </rPh>
    <rPh sb="2" eb="4">
      <t>トショ</t>
    </rPh>
    <phoneticPr fontId="1"/>
  </si>
  <si>
    <t>会員,蔵書</t>
    <rPh sb="0" eb="2">
      <t>カイイン</t>
    </rPh>
    <rPh sb="3" eb="5">
      <t>ゾウショ</t>
    </rPh>
    <phoneticPr fontId="1"/>
  </si>
  <si>
    <t>本</t>
    <rPh sb="0" eb="1">
      <t>ホン</t>
    </rPh>
    <phoneticPr fontId="1"/>
  </si>
  <si>
    <t>書籍発注</t>
    <rPh sb="0" eb="4">
      <t>ショセキハッチュウ</t>
    </rPh>
    <phoneticPr fontId="1"/>
  </si>
  <si>
    <t>蔵書</t>
    <rPh sb="0" eb="2">
      <t>ゾウショ</t>
    </rPh>
    <phoneticPr fontId="1"/>
  </si>
  <si>
    <t>書架,本</t>
    <rPh sb="0" eb="2">
      <t>ショカ</t>
    </rPh>
    <rPh sb="3" eb="4">
      <t>ホン</t>
    </rPh>
    <phoneticPr fontId="1"/>
  </si>
  <si>
    <t>書架</t>
    <rPh sb="0" eb="2">
      <t>ショカ</t>
    </rPh>
    <phoneticPr fontId="1"/>
  </si>
  <si>
    <t>取置期限切れ</t>
    <rPh sb="0" eb="1">
      <t>ト</t>
    </rPh>
    <rPh sb="1" eb="2">
      <t>オ</t>
    </rPh>
    <rPh sb="2" eb="5">
      <t>キゲンギ</t>
    </rPh>
    <phoneticPr fontId="1"/>
  </si>
  <si>
    <t>貸出予約</t>
    <rPh sb="0" eb="2">
      <t>カシダシ</t>
    </rPh>
    <rPh sb="2" eb="4">
      <t>ヨヤク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</si>
  <si>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</si>
  <si>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</si>
  <si>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</si>
  <si>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</si>
  <si>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</si>
  <si>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</si>
  <si>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蔵書の状態</t>
    <rPh sb="0" eb="2">
      <t>ゾウショ</t>
    </rPh>
    <rPh sb="3" eb="5">
      <t>ジョウタイ</t>
    </rPh>
    <phoneticPr fontId="1"/>
  </si>
  <si>
    <t>貸出中_期限内</t>
    <rPh sb="0" eb="2">
      <t>カシダシ</t>
    </rPh>
    <rPh sb="2" eb="3">
      <t>チュウ</t>
    </rPh>
    <rPh sb="4" eb="7">
      <t>キゲンナイ</t>
    </rPh>
    <phoneticPr fontId="1"/>
  </si>
  <si>
    <t>貸出図書の返却を登録する</t>
  </si>
  <si>
    <t>在庫中</t>
  </si>
  <si>
    <t>貸出期限を確認する</t>
  </si>
  <si>
    <t>貸出中_期限切れ</t>
    <rPh sb="0" eb="3">
      <t>カシダシチュウ</t>
    </rPh>
    <rPh sb="4" eb="7">
      <t>キゲンギ</t>
    </rPh>
    <phoneticPr fontId="1"/>
  </si>
  <si>
    <t>取置中</t>
    <rPh sb="0" eb="1">
      <t>ト</t>
    </rPh>
    <rPh sb="1" eb="2">
      <t>オ</t>
    </rPh>
    <rPh sb="2" eb="3">
      <t>チュウ</t>
    </rPh>
    <phoneticPr fontId="1"/>
  </si>
  <si>
    <t>蔵書の貸出を登録する</t>
  </si>
  <si>
    <t>貸出中_期限内</t>
  </si>
  <si>
    <t>貸出本の予約・取消をする</t>
  </si>
  <si>
    <t>在庫中</t>
    <rPh sb="0" eb="3">
      <t>ザイコチュウ</t>
    </rPh>
    <phoneticPr fontId="1"/>
  </si>
  <si>
    <t>予約図書を取り置く</t>
  </si>
  <si>
    <t>取置中</t>
  </si>
  <si>
    <t>Web予約の状態</t>
  </si>
  <si>
    <t>未予約</t>
  </si>
  <si>
    <t>予約中_未準備</t>
  </si>
  <si>
    <t>予約中_準備完了</t>
  </si>
  <si>
    <t>取置図書を消し込む</t>
  </si>
  <si>
    <t>取置期限を確認する</t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</si>
  <si>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</si>
  <si>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</si>
  <si>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</si>
  <si>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</si>
  <si>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</si>
  <si>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</si>
  <si>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</si>
  <si>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</si>
  <si>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</si>
  <si>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</si>
  <si>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貸出・返却</t>
    <rPh sb="0" eb="2">
      <t>カシダシ</t>
    </rPh>
    <rPh sb="3" eb="5">
      <t>ヘンキャク</t>
    </rPh>
    <phoneticPr fontId="1"/>
  </si>
  <si>
    <t>貸出</t>
    <rPh sb="0" eb="2">
      <t>カシダシ</t>
    </rPh>
    <phoneticPr fontId="1"/>
  </si>
  <si>
    <t>書架から本を探す</t>
    <rPh sb="0" eb="2">
      <t>ショカ</t>
    </rPh>
    <rPh sb="4" eb="5">
      <t>ホン</t>
    </rPh>
    <rPh sb="6" eb="7">
      <t>サガ</t>
    </rPh>
    <phoneticPr fontId="1"/>
  </si>
  <si>
    <t>↓</t>
  </si>
  <si>
    <t>アクター</t>
  </si>
  <si>
    <t>蔵書を貸し出す</t>
    <rPh sb="0" eb="2">
      <t>ゾウショ</t>
    </rPh>
    <rPh sb="3" eb="4">
      <t>カ</t>
    </rPh>
    <rPh sb="5" eb="6">
      <t>ダ</t>
    </rPh>
    <phoneticPr fontId="1"/>
  </si>
  <si>
    <t>蔵書の貸出を登録する</t>
    <rPh sb="0" eb="2">
      <t>ゾウショ</t>
    </rPh>
    <rPh sb="3" eb="5">
      <t>カシダシ</t>
    </rPh>
    <rPh sb="6" eb="8">
      <t>トウロク</t>
    </rPh>
    <phoneticPr fontId="1"/>
  </si>
  <si>
    <t>画面</t>
  </si>
  <si>
    <t>貸出登録</t>
    <rPh sb="0" eb="4">
      <t>カシダシトウロク</t>
    </rPh>
    <phoneticPr fontId="1"/>
  </si>
  <si>
    <t>貸出図書</t>
    <rPh sb="0" eb="4">
      <t>カシダシトショ</t>
    </rPh>
    <phoneticPr fontId="1"/>
  </si>
  <si>
    <t>Web予約されていた場合に予約を消し込む</t>
    <rPh sb="3" eb="5">
      <t>ヨヤク</t>
    </rPh>
    <rPh sb="10" eb="12">
      <t>バアイ</t>
    </rPh>
    <rPh sb="13" eb="15">
      <t>ヨヤク</t>
    </rPh>
    <rPh sb="16" eb="17">
      <t>ケ</t>
    </rPh>
    <rPh sb="18" eb="19">
      <t>コ</t>
    </rPh>
    <phoneticPr fontId="1"/>
  </si>
  <si>
    <t>条件</t>
    <rPh sb="0" eb="2">
      <t>ジョウケン</t>
    </rPh>
    <phoneticPr fontId="1"/>
  </si>
  <si>
    <t>貸出期限</t>
    <rPh sb="0" eb="4">
      <t>カシダシキゲン</t>
    </rPh>
    <phoneticPr fontId="1"/>
  </si>
  <si>
    <t>Web予約</t>
    <rPh sb="3" eb="5">
      <t>ヨヤク</t>
    </rPh>
    <phoneticPr fontId="1"/>
  </si>
  <si>
    <t>貸出本の予約・取消をする</t>
    <rPh sb="0" eb="3">
      <t>カシダシホン</t>
    </rPh>
    <rPh sb="4" eb="6">
      <t>ヨヤク</t>
    </rPh>
    <rPh sb="7" eb="9">
      <t>トリケシ</t>
    </rPh>
    <phoneticPr fontId="1"/>
  </si>
  <si>
    <t>画面</t>
    <phoneticPr fontId="1"/>
  </si>
  <si>
    <t>蔵書検索</t>
    <rPh sb="0" eb="4">
      <t>ゾウショケンサク</t>
    </rPh>
    <phoneticPr fontId="1"/>
  </si>
  <si>
    <t>予約を記録</t>
    <rPh sb="0" eb="2">
      <t>ヨヤク</t>
    </rPh>
    <rPh sb="3" eb="5">
      <t>キロク</t>
    </rPh>
    <phoneticPr fontId="1"/>
  </si>
  <si>
    <t>予約図書準備</t>
    <rPh sb="0" eb="4">
      <t>ヨヤクトショ</t>
    </rPh>
    <rPh sb="4" eb="6">
      <t>ジュンビ</t>
    </rPh>
    <phoneticPr fontId="1"/>
  </si>
  <si>
    <t>↓</t>
    <phoneticPr fontId="1"/>
  </si>
  <si>
    <t>予約図書一覧を出力する</t>
    <rPh sb="0" eb="6">
      <t>ヨヤクトショイチラン</t>
    </rPh>
    <rPh sb="7" eb="9">
      <t>シュツリョク</t>
    </rPh>
    <phoneticPr fontId="1"/>
  </si>
  <si>
    <t>貸出予約一覧</t>
    <rPh sb="0" eb="6">
      <t>カシダシヨヤクイチラン</t>
    </rPh>
    <phoneticPr fontId="1"/>
  </si>
  <si>
    <t>貸出予約一覧出力条件</t>
    <rPh sb="0" eb="4">
      <t>カシダシヨヤク</t>
    </rPh>
    <rPh sb="4" eb="10">
      <t>イチランシュツリョクジョウケン</t>
    </rPh>
    <phoneticPr fontId="1"/>
  </si>
  <si>
    <t>予約図書を取り置く</t>
    <rPh sb="0" eb="4">
      <t>ヨヤクトショ</t>
    </rPh>
    <rPh sb="5" eb="6">
      <t>ト</t>
    </rPh>
    <rPh sb="7" eb="8">
      <t>オ</t>
    </rPh>
    <phoneticPr fontId="1"/>
  </si>
  <si>
    <t>貸出準備登録</t>
    <rPh sb="0" eb="6">
      <t>カシダシジュンビトウロク</t>
    </rPh>
    <phoneticPr fontId="1"/>
  </si>
  <si>
    <t>イベント</t>
    <phoneticPr fontId="1"/>
  </si>
  <si>
    <t>貸出可能通知</t>
    <rPh sb="0" eb="4">
      <t>カシダシカノウ</t>
    </rPh>
    <rPh sb="4" eb="6">
      <t>ツウチ</t>
    </rPh>
    <phoneticPr fontId="1"/>
  </si>
  <si>
    <t>予約図書を受け取る</t>
    <rPh sb="0" eb="4">
      <t>ヨヤクトショ</t>
    </rPh>
    <rPh sb="5" eb="6">
      <t>ウ</t>
    </rPh>
    <rPh sb="7" eb="8">
      <t>ト</t>
    </rPh>
    <phoneticPr fontId="1"/>
  </si>
  <si>
    <t>取置図書を消し込む</t>
    <rPh sb="0" eb="1">
      <t>ト</t>
    </rPh>
    <rPh sb="1" eb="2">
      <t>オ</t>
    </rPh>
    <rPh sb="2" eb="4">
      <t>トショ</t>
    </rPh>
    <rPh sb="5" eb="6">
      <t>ケ</t>
    </rPh>
    <rPh sb="7" eb="8">
      <t>コ</t>
    </rPh>
    <phoneticPr fontId="1"/>
  </si>
  <si>
    <t>予約消込</t>
    <rPh sb="0" eb="4">
      <t>ヨヤクケシコミ</t>
    </rPh>
    <phoneticPr fontId="1"/>
  </si>
  <si>
    <t>他でUCが定義されているのでUCのみ定義</t>
    <rPh sb="0" eb="1">
      <t>ホカ</t>
    </rPh>
    <rPh sb="5" eb="7">
      <t>テイギ</t>
    </rPh>
    <rPh sb="18" eb="20">
      <t>テイギ</t>
    </rPh>
    <phoneticPr fontId="1"/>
  </si>
  <si>
    <t>返却</t>
    <rPh sb="0" eb="2">
      <t>ヘンキャク</t>
    </rPh>
    <phoneticPr fontId="1"/>
  </si>
  <si>
    <t>貸出図書を返却する</t>
    <rPh sb="0" eb="4">
      <t>カシダシトショ</t>
    </rPh>
    <rPh sb="5" eb="7">
      <t>ヘンキャク</t>
    </rPh>
    <phoneticPr fontId="1"/>
  </si>
  <si>
    <t>貸出図書の返却を登録する</t>
    <rPh sb="0" eb="4">
      <t>カシダシトショ</t>
    </rPh>
    <rPh sb="5" eb="7">
      <t>ヘンキャク</t>
    </rPh>
    <rPh sb="8" eb="10">
      <t>トウロク</t>
    </rPh>
    <phoneticPr fontId="1"/>
  </si>
  <si>
    <t>返却登録</t>
    <rPh sb="0" eb="4">
      <t>ヘンキャクトウロク</t>
    </rPh>
    <phoneticPr fontId="1"/>
  </si>
  <si>
    <t>返却図書を書架に返す</t>
    <rPh sb="0" eb="4">
      <t>ヘンキャクトショ</t>
    </rPh>
    <rPh sb="5" eb="7">
      <t>ショカ</t>
    </rPh>
    <rPh sb="8" eb="9">
      <t>カエ</t>
    </rPh>
    <phoneticPr fontId="1"/>
  </si>
  <si>
    <t>会員管理</t>
    <rPh sb="0" eb="4">
      <t>カイインカンリ</t>
    </rPh>
    <phoneticPr fontId="1"/>
  </si>
  <si>
    <t>会員登録</t>
    <rPh sb="0" eb="4">
      <t>カイイントウロク</t>
    </rPh>
    <phoneticPr fontId="1"/>
  </si>
  <si>
    <t>会員新規登録</t>
    <rPh sb="0" eb="6">
      <t>カイインシンキトウロク</t>
    </rPh>
    <phoneticPr fontId="1"/>
  </si>
  <si>
    <t>会員IDを発行する</t>
    <rPh sb="0" eb="2">
      <t>カイイン</t>
    </rPh>
    <rPh sb="5" eb="7">
      <t>ハッコウ</t>
    </rPh>
    <phoneticPr fontId="1"/>
  </si>
  <si>
    <t>会員の確認</t>
    <rPh sb="0" eb="2">
      <t>カイイン</t>
    </rPh>
    <rPh sb="3" eb="5">
      <t>カクニン</t>
    </rPh>
    <phoneticPr fontId="1"/>
  </si>
  <si>
    <t>会員カードの発行（再）する</t>
    <rPh sb="0" eb="2">
      <t>カイイン</t>
    </rPh>
    <rPh sb="6" eb="8">
      <t>ハッコウ</t>
    </rPh>
    <rPh sb="9" eb="10">
      <t>サイ</t>
    </rPh>
    <phoneticPr fontId="1"/>
  </si>
  <si>
    <t>会員カード</t>
    <rPh sb="0" eb="2">
      <t>カイイン</t>
    </rPh>
    <phoneticPr fontId="1"/>
  </si>
  <si>
    <t>出力もインターフェース扱いで画面として表現</t>
    <rPh sb="0" eb="2">
      <t>シュツリョク</t>
    </rPh>
    <rPh sb="11" eb="12">
      <t>アツカ</t>
    </rPh>
    <rPh sb="14" eb="16">
      <t>ガメン</t>
    </rPh>
    <rPh sb="19" eb="21">
      <t>ヒョウゲン</t>
    </rPh>
    <phoneticPr fontId="1"/>
  </si>
  <si>
    <t>会員を照会する</t>
    <rPh sb="0" eb="2">
      <t>カイイン</t>
    </rPh>
    <rPh sb="3" eb="5">
      <t>ショウカイ</t>
    </rPh>
    <phoneticPr fontId="1"/>
  </si>
  <si>
    <t>会員検索</t>
    <rPh sb="0" eb="4">
      <t>カイインケンサク</t>
    </rPh>
    <phoneticPr fontId="1"/>
  </si>
  <si>
    <t>期限管理</t>
    <rPh sb="0" eb="4">
      <t>キゲンカンリ</t>
    </rPh>
    <phoneticPr fontId="1"/>
  </si>
  <si>
    <t>貸出期限確認</t>
    <rPh sb="0" eb="2">
      <t>カシダシ</t>
    </rPh>
    <rPh sb="2" eb="6">
      <t>キゲンカクニン</t>
    </rPh>
    <phoneticPr fontId="1"/>
  </si>
  <si>
    <t>貸出期限を確認する</t>
    <rPh sb="0" eb="4">
      <t>カシダシキゲン</t>
    </rPh>
    <rPh sb="5" eb="7">
      <t>カクニン</t>
    </rPh>
    <phoneticPr fontId="1"/>
  </si>
  <si>
    <t>タイマー</t>
  </si>
  <si>
    <t>日次</t>
    <rPh sb="0" eb="2">
      <t>ニチジ</t>
    </rPh>
    <phoneticPr fontId="1"/>
  </si>
  <si>
    <t>貸出期限切れ通知メール</t>
    <rPh sb="0" eb="5">
      <t>カシダシキゲンギ</t>
    </rPh>
    <rPh sb="6" eb="8">
      <t>ツウチ</t>
    </rPh>
    <phoneticPr fontId="1"/>
  </si>
  <si>
    <t>取置期限を確認する</t>
    <rPh sb="0" eb="1">
      <t>ト</t>
    </rPh>
    <rPh sb="5" eb="7">
      <t>カクニン</t>
    </rPh>
    <phoneticPr fontId="1"/>
  </si>
  <si>
    <t>タイマー</t>
    <phoneticPr fontId="1"/>
  </si>
  <si>
    <t>締切がある場合（画面・イベントがないケース）</t>
    <rPh sb="0" eb="2">
      <t>シメキリ</t>
    </rPh>
    <rPh sb="5" eb="7">
      <t>バアイ</t>
    </rPh>
    <rPh sb="8" eb="10">
      <t>ガメン</t>
    </rPh>
    <phoneticPr fontId="1"/>
  </si>
  <si>
    <t>取置期限切れ</t>
    <rPh sb="0" eb="1">
      <t>ト</t>
    </rPh>
    <rPh sb="1" eb="2">
      <t>オ</t>
    </rPh>
    <rPh sb="2" eb="4">
      <t>キゲン</t>
    </rPh>
    <rPh sb="4" eb="5">
      <t>ギ</t>
    </rPh>
    <phoneticPr fontId="1"/>
  </si>
  <si>
    <t>取置期限</t>
    <rPh sb="0" eb="1">
      <t>ト</t>
    </rPh>
    <phoneticPr fontId="1"/>
  </si>
  <si>
    <t>Web予約されたものを取り置く期限を確認</t>
    <rPh sb="3" eb="5">
      <t>ヨヤク</t>
    </rPh>
    <rPh sb="11" eb="12">
      <t>ト</t>
    </rPh>
    <rPh sb="13" eb="14">
      <t>オ</t>
    </rPh>
    <rPh sb="15" eb="17">
      <t>キゲン</t>
    </rPh>
    <rPh sb="18" eb="20">
      <t>カクニン</t>
    </rPh>
    <phoneticPr fontId="1"/>
  </si>
  <si>
    <t>取置図書の返却</t>
    <rPh sb="0" eb="1">
      <t>ト</t>
    </rPh>
    <rPh sb="1" eb="2">
      <t>オ</t>
    </rPh>
    <rPh sb="2" eb="4">
      <t>トショ</t>
    </rPh>
    <rPh sb="5" eb="7">
      <t>ヘンキャク</t>
    </rPh>
    <phoneticPr fontId="1"/>
  </si>
  <si>
    <t>取置を解消する</t>
    <rPh sb="0" eb="1">
      <t>ト</t>
    </rPh>
    <rPh sb="1" eb="2">
      <t>オ</t>
    </rPh>
    <rPh sb="3" eb="5">
      <t>カイショウ</t>
    </rPh>
    <phoneticPr fontId="1"/>
  </si>
  <si>
    <t>取置解消</t>
    <rPh sb="0" eb="1">
      <t>ト</t>
    </rPh>
    <rPh sb="1" eb="2">
      <t>オ</t>
    </rPh>
    <rPh sb="2" eb="4">
      <t>カイショウ</t>
    </rPh>
    <phoneticPr fontId="1"/>
  </si>
  <si>
    <t>蔵書管理</t>
    <rPh sb="0" eb="4">
      <t>ゾウショカンリ</t>
    </rPh>
    <phoneticPr fontId="1"/>
  </si>
  <si>
    <t>棚卸</t>
    <rPh sb="0" eb="2">
      <t>タナオロシ</t>
    </rPh>
    <phoneticPr fontId="1"/>
  </si>
  <si>
    <t>棚卸を行う</t>
    <rPh sb="0" eb="2">
      <t>タナオロシ</t>
    </rPh>
    <rPh sb="3" eb="4">
      <t>オコナ</t>
    </rPh>
    <phoneticPr fontId="1"/>
  </si>
  <si>
    <t>棚卸登録</t>
    <rPh sb="0" eb="2">
      <t>タナオロシ</t>
    </rPh>
    <rPh sb="2" eb="4">
      <t>トウロク</t>
    </rPh>
    <phoneticPr fontId="1"/>
  </si>
  <si>
    <t>書籍補充</t>
    <rPh sb="0" eb="4">
      <t>ショセキホジュウ</t>
    </rPh>
    <phoneticPr fontId="1"/>
  </si>
  <si>
    <t>書籍を発注する</t>
    <rPh sb="0" eb="2">
      <t>ショセキ</t>
    </rPh>
    <rPh sb="3" eb="5">
      <t>ハッチュウ</t>
    </rPh>
    <phoneticPr fontId="1"/>
  </si>
  <si>
    <t>書籍発注依頼</t>
    <rPh sb="0" eb="6">
      <t>ショセキハッチュウイライ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</si>
  <si>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</si>
  <si>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</si>
  <si>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</si>
  <si>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本種別</t>
    <rPh sb="0" eb="3">
      <t>ホンシュベツ</t>
    </rPh>
    <phoneticPr fontId="1"/>
  </si>
  <si>
    <t>書籍,館内閲覧用書籍,DVD,CD</t>
    <rPh sb="0" eb="2">
      <t>ショセキ</t>
    </rPh>
    <rPh sb="3" eb="7">
      <t>カンナイエツラン</t>
    </rPh>
    <rPh sb="7" eb="10">
      <t>ヨウショセキ</t>
    </rPh>
    <phoneticPr fontId="1"/>
  </si>
  <si>
    <t>遅延日数</t>
    <rPh sb="0" eb="4">
      <t>チエンニッスウ</t>
    </rPh>
    <phoneticPr fontId="1"/>
  </si>
  <si>
    <t>遅延日数＜3日,遅延日数＜7日,遅延日数が7日以上</t>
    <rPh sb="0" eb="4">
      <t>チエンニッスウ</t>
    </rPh>
    <rPh sb="6" eb="7">
      <t>ニチ</t>
    </rPh>
    <rPh sb="8" eb="12">
      <t>チエンニッスウ</t>
    </rPh>
    <rPh sb="14" eb="15">
      <t>ニチ</t>
    </rPh>
    <rPh sb="16" eb="20">
      <t>チエンニッスウ</t>
    </rPh>
    <rPh sb="22" eb="23">
      <t>ニチ</t>
    </rPh>
    <rPh sb="23" eb="25">
      <t>イジョウ</t>
    </rPh>
    <phoneticPr fontId="1"/>
  </si>
  <si>
    <t>会員種別</t>
    <rPh sb="0" eb="4">
      <t>カイインシュベツ</t>
    </rPh>
    <phoneticPr fontId="1"/>
  </si>
  <si>
    <t>大人,子供</t>
    <rPh sb="0" eb="2">
      <t>オトナ</t>
    </rPh>
    <rPh sb="3" eb="5">
      <t>コドモ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</si>
  <si>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</si>
  <si>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</si>
  <si>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</si>
  <si>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貸出日＋14日</t>
    <rPh sb="0" eb="3">
      <t>カシダシビ</t>
    </rPh>
    <rPh sb="6" eb="7">
      <t>ニチ</t>
    </rPh>
    <phoneticPr fontId="1"/>
  </si>
  <si>
    <t>取置期限</t>
    <rPh sb="0" eb="1">
      <t>ト</t>
    </rPh>
    <rPh sb="1" eb="2">
      <t>オ</t>
    </rPh>
    <rPh sb="2" eb="4">
      <t>キゲン</t>
    </rPh>
    <phoneticPr fontId="1"/>
  </si>
  <si>
    <t>貸出準備完了日＋7日</t>
    <rPh sb="0" eb="7">
      <t>カシダシジュンビカンリョウビ</t>
    </rPh>
    <rPh sb="9" eb="10">
      <t>ニチ</t>
    </rPh>
    <phoneticPr fontId="1"/>
  </si>
  <si>
    <t>貸出期限</t>
    <rPh sb="0" eb="2">
      <t>カシダシ</t>
    </rPh>
    <rPh sb="2" eb="4">
      <t>キゲン</t>
    </rPh>
    <phoneticPr fontId="1"/>
  </si>
  <si>
    <t>返却が遅延している場合の貸出期限</t>
    <rPh sb="0" eb="2">
      <t>ヘンキャク</t>
    </rPh>
    <rPh sb="3" eb="5">
      <t>チエン</t>
    </rPh>
    <rPh sb="9" eb="11">
      <t>バアイ</t>
    </rPh>
    <rPh sb="12" eb="16">
      <t>カシダシキゲン</t>
    </rPh>
    <phoneticPr fontId="1"/>
  </si>
  <si>
    <t>遅延日数,会員種別</t>
    <rPh sb="0" eb="4">
      <t>チエンニッスウ</t>
    </rPh>
    <rPh sb="5" eb="9">
      <t>カイインシュベツ</t>
    </rPh>
    <phoneticPr fontId="1"/>
  </si>
  <si>
    <t>貸出予約一覧出力条件</t>
    <rPh sb="0" eb="6">
      <t>カシダシヨヤクイチラン</t>
    </rPh>
    <rPh sb="6" eb="10">
      <t>シュツリョクジョウケン</t>
    </rPh>
    <phoneticPr fontId="1"/>
  </si>
  <si>
    <t>貸出予約の内「在庫あり」の本を一覧に出す</t>
    <rPh sb="0" eb="2">
      <t>カシダシ</t>
    </rPh>
    <rPh sb="2" eb="4">
      <t>ヨヤク</t>
    </rPh>
    <rPh sb="5" eb="6">
      <t>ウチ</t>
    </rPh>
    <rPh sb="7" eb="9">
      <t>ザイコ</t>
    </rPh>
    <rPh sb="13" eb="14">
      <t>ホン</t>
    </rPh>
    <rPh sb="15" eb="17">
      <t>イチラン</t>
    </rPh>
    <rPh sb="18" eb="19">
      <t>ダ</t>
    </rPh>
    <phoneticPr fontId="1"/>
  </si>
  <si>
    <t>条件１</t>
    <rPh sb="0" eb="2">
      <t>ジョウケン</t>
    </rPh>
    <phoneticPr fontId="1"/>
  </si>
  <si>
    <t>テスト用</t>
    <rPh sb="3" eb="4">
      <t>ヨウ</t>
    </rPh>
    <phoneticPr fontId="1"/>
  </si>
  <si>
    <t>未定義バリ１</t>
    <rPh sb="0" eb="1">
      <t>ミ</t>
    </rPh>
    <rPh sb="1" eb="3">
      <t>テイギ</t>
    </rPh>
    <phoneticPr fontId="1"/>
  </si>
  <si>
    <t>未定義状態G1,蔵書の状態</t>
    <rPh sb="0" eb="5">
      <t>ミテイギジョウタイ</t>
    </rPh>
    <rPh sb="8" eb="10">
      <t>ゾウショ</t>
    </rPh>
    <rPh sb="11" eb="13">
      <t>ジョウタイ</t>
    </rPh>
    <phoneticPr fontId="1"/>
  </si>
  <si>
    <t>条件２</t>
    <rPh sb="0" eb="2">
      <t>ジョウケン</t>
    </rPh>
    <phoneticPr fontId="1"/>
  </si>
  <si>
    <t>未定義バリ１,未定義バリ２</t>
    <rPh sb="0" eb="3">
      <t>ミテイギ</t>
    </rPh>
    <rPh sb="7" eb="10">
      <t>ミテイギ</t>
    </rPh>
    <phoneticPr fontId="1"/>
  </si>
  <si>
    <t>未定義状態G1,未定義状態G2</t>
    <rPh sb="0" eb="5">
      <t>ミテイギジョウタイ</t>
    </rPh>
    <rPh sb="8" eb="13">
      <t>ミテイギジョウタイ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</si>
  <si>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</si>
  <si>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</si>
  <si>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</si>
  <si>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</si>
  <si>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</si>
  <si>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</si>
  <si>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外部システム</t>
  </si>
  <si>
    <t>情報</t>
  </si>
  <si>
    <t>総計</t>
  </si>
  <si>
    <t>業務</t>
  </si>
  <si>
    <t>BUC</t>
  </si>
  <si>
    <t>UC</t>
  </si>
  <si>
    <t>会員</t>
  </si>
  <si>
    <t>図書館員</t>
  </si>
  <si>
    <t>書籍通販会社</t>
  </si>
  <si>
    <t>取置期限切れ</t>
  </si>
  <si>
    <t>書籍発注</t>
  </si>
  <si>
    <t>蔵書</t>
  </si>
  <si>
    <t>貸出図書</t>
  </si>
  <si>
    <t>貸出予約</t>
  </si>
  <si>
    <t>本</t>
  </si>
  <si>
    <t>会員管理</t>
  </si>
  <si>
    <t>会員登録</t>
  </si>
  <si>
    <t>会員IDを発行する</t>
  </si>
  <si>
    <t>会員カードの発行（再）する</t>
  </si>
  <si>
    <t>会員を照会する</t>
  </si>
  <si>
    <t>期限管理</t>
  </si>
  <si>
    <t>取置を解消する</t>
  </si>
  <si>
    <t>蔵書管理</t>
  </si>
  <si>
    <t>棚卸</t>
  </si>
  <si>
    <t>書籍を発注する</t>
  </si>
  <si>
    <t>棚卸登録</t>
  </si>
  <si>
    <t>貸出・返却</t>
  </si>
  <si>
    <t>Web予約</t>
  </si>
  <si>
    <t>予約図書一覧を出力する</t>
  </si>
  <si>
    <t>貸出</t>
  </si>
  <si>
    <t>返却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</si>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</sst>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b/>
      <sz val="9"/>
      <color indexed="8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  <xf numFmtId="0" fontId="0" fillId="0" borderId="0" xfId="0" applyNumberFormat="1">
      <alignment vertical="center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4546.356828240743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貸出・返却"/>
        <s v="会員管理"/>
        <s v="蔵書管理"/>
        <s v=""/>
      </sharedItems>
    </cacheField>
    <cacheField name="BUC" numFmtId="0">
      <sharedItems count="7">
        <s v="貸出"/>
        <s v="Web予約"/>
        <s v="返却"/>
        <s v="会員登録"/>
        <s v="期限管理"/>
        <s v="棚卸"/>
        <s v="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 containsMixedTypes="1" containsNumber="1" containsInteger="1" minValue="14" maxValue="14"/>
    </cacheField>
    <cacheField name="関連モデル" numFmtId="0">
      <sharedItems count="7">
        <s v="アクター"/>
        <s v="情報"/>
        <s v="条件"/>
        <s v="画面"/>
        <s v=""/>
        <s v="タイマー"/>
        <s v="外部システム"/>
      </sharedItems>
    </cacheField>
    <cacheField name="関連オブジェクト" numFmtId="0">
      <sharedItems count="27">
        <s v="会員"/>
        <s v="図書館員"/>
        <s v="貸出図書"/>
        <s v="蔵書"/>
        <s v="貸出予約"/>
        <s v="貸出期限"/>
        <s v="貸出予約一覧出力条件"/>
        <s v="貸出準備登録"/>
        <s v="予約消込"/>
        <s v=""/>
        <s v="返却登録"/>
        <s v="会員登録"/>
        <s v="会員カード"/>
        <s v="会員検索"/>
        <s v="日次"/>
        <s v="取置期限切れ"/>
        <s v="取置期限"/>
        <s v="棚卸登録"/>
        <s v="書籍通販会社"/>
        <s v="書籍発注"/>
        <s v="本"/>
        <s v="未定義アクターテスト" u="1"/>
        <s v="未定義" u="1"/>
        <s v="未定義画面" u="1"/>
        <s v="未定義アクター" u="1"/>
        <s v="未定義システム" u="1"/>
        <s v="未定義情報テスト" u="1"/>
      </sharedItems>
    </cacheField>
    <cacheField name="UC" numFmtId="0">
      <sharedItems count="17">
        <s v=""/>
        <s v="蔵書の貸出を登録する"/>
        <s v="貸出本の予約・取消をする"/>
        <s v="予約図書一覧を出力する"/>
        <s v="予約図書を取り置く"/>
        <s v="取置図書を消し込む"/>
        <s v="貸出図書の返却を登録する"/>
        <s v="会員IDを発行する"/>
        <s v="会員カードの発行（再）する"/>
        <s v="会員を照会する"/>
        <s v="貸出期限を確認する"/>
        <s v="取置期限を確認する"/>
        <s v="取置を解消する"/>
        <s v="棚卸登録"/>
        <s v="書籍を発注する"/>
        <s v="テストユースケース２" u="1"/>
        <s v="テストユースケース" u="1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アクター"/>
    <s v="会員"/>
    <s v=""/>
    <n v="14"/>
    <x v="0"/>
    <x v="0"/>
    <x v="0"/>
    <s v="書架から本を探す"/>
  </r>
  <r>
    <x v="0"/>
    <x v="0"/>
    <s v="蔵書の貸出を登録する"/>
    <s v="アクター"/>
    <s v="図書館員"/>
    <s v="画面"/>
    <s v="貸出登録"/>
    <x v="0"/>
    <x v="1"/>
    <x v="1"/>
    <s v="蔵書を貸し出す"/>
  </r>
  <r>
    <x v="0"/>
    <x v="0"/>
    <s v="蔵書の貸出を登録する"/>
    <s v=""/>
    <s v=""/>
    <s v="情報"/>
    <s v="貸出図書"/>
    <x v="1"/>
    <x v="2"/>
    <x v="1"/>
    <s v="蔵書を貸し出す"/>
  </r>
  <r>
    <x v="0"/>
    <x v="0"/>
    <s v="蔵書の貸出を登録する"/>
    <s v=""/>
    <s v=""/>
    <s v="情報"/>
    <s v="蔵書"/>
    <x v="1"/>
    <x v="3"/>
    <x v="1"/>
    <s v="蔵書を貸し出す"/>
  </r>
  <r>
    <x v="0"/>
    <x v="0"/>
    <s v="蔵書の貸出を登録する"/>
    <s v=""/>
    <s v=""/>
    <s v="情報"/>
    <s v="貸出予約"/>
    <x v="1"/>
    <x v="4"/>
    <x v="1"/>
    <s v="蔵書を貸し出す"/>
  </r>
  <r>
    <x v="0"/>
    <x v="0"/>
    <s v="蔵書の貸出を登録する"/>
    <s v=""/>
    <s v=""/>
    <s v="条件"/>
    <s v="貸出期限"/>
    <x v="2"/>
    <x v="5"/>
    <x v="1"/>
    <s v="蔵書を貸し出す"/>
  </r>
  <r>
    <x v="0"/>
    <x v="1"/>
    <s v="貸出本の予約・取消をする"/>
    <s v="アクター"/>
    <s v="図書館員"/>
    <s v="画面"/>
    <s v="蔵書検索"/>
    <x v="0"/>
    <x v="1"/>
    <x v="2"/>
    <s v="貸出予約"/>
  </r>
  <r>
    <x v="0"/>
    <x v="1"/>
    <s v="貸出本の予約・取消をする"/>
    <s v="アクター"/>
    <s v="図書館員"/>
    <s v="画面"/>
    <s v="貸出予約"/>
    <x v="0"/>
    <x v="1"/>
    <x v="2"/>
    <s v="貸出予約"/>
  </r>
  <r>
    <x v="0"/>
    <x v="1"/>
    <s v="貸出本の予約・取消をする"/>
    <s v=""/>
    <s v=""/>
    <s v="情報"/>
    <s v="蔵書"/>
    <x v="1"/>
    <x v="3"/>
    <x v="2"/>
    <s v="貸出予約"/>
  </r>
  <r>
    <x v="0"/>
    <x v="1"/>
    <s v="貸出本の予約・取消をする"/>
    <s v=""/>
    <s v=""/>
    <s v="情報"/>
    <s v="貸出予約"/>
    <x v="1"/>
    <x v="4"/>
    <x v="2"/>
    <s v="貸出予約"/>
  </r>
  <r>
    <x v="0"/>
    <x v="1"/>
    <s v="予約図書一覧を出力する"/>
    <s v="アクター"/>
    <s v="図書館員"/>
    <s v="画面"/>
    <s v="貸出予約一覧"/>
    <x v="0"/>
    <x v="1"/>
    <x v="3"/>
    <s v="予約図書準備"/>
  </r>
  <r>
    <x v="0"/>
    <x v="1"/>
    <s v="予約図書一覧を出力する"/>
    <s v=""/>
    <s v=""/>
    <s v="情報"/>
    <s v="貸出予約"/>
    <x v="1"/>
    <x v="4"/>
    <x v="3"/>
    <s v="予約図書準備"/>
  </r>
  <r>
    <x v="0"/>
    <x v="1"/>
    <s v="予約図書一覧を出力する"/>
    <s v=""/>
    <s v=""/>
    <s v="条件"/>
    <s v="貸出予約一覧出力条件"/>
    <x v="2"/>
    <x v="6"/>
    <x v="3"/>
    <s v="予約図書準備"/>
  </r>
  <r>
    <x v="0"/>
    <x v="1"/>
    <s v="予約図書を取り置く"/>
    <s v=""/>
    <s v=""/>
    <s v="情報"/>
    <s v="貸出予約"/>
    <x v="1"/>
    <x v="4"/>
    <x v="4"/>
    <s v="予約図書準備"/>
  </r>
  <r>
    <x v="0"/>
    <x v="1"/>
    <s v="予約図書を取り置く"/>
    <s v=""/>
    <s v=""/>
    <s v="情報"/>
    <s v="蔵書"/>
    <x v="1"/>
    <x v="3"/>
    <x v="4"/>
    <s v="予約図書準備"/>
  </r>
  <r>
    <x v="0"/>
    <x v="1"/>
    <s v="予約図書を取り置く"/>
    <s v=""/>
    <s v=""/>
    <s v="画面"/>
    <s v="貸出準備登録"/>
    <x v="3"/>
    <x v="7"/>
    <x v="4"/>
    <s v="予約図書準備"/>
  </r>
  <r>
    <x v="0"/>
    <x v="1"/>
    <s v="予約図書を取り置く"/>
    <s v="アクター"/>
    <s v="会員"/>
    <s v="イベント"/>
    <s v="貸出可能通知"/>
    <x v="0"/>
    <x v="0"/>
    <x v="4"/>
    <s v="予約図書準備"/>
  </r>
  <r>
    <x v="0"/>
    <x v="1"/>
    <s v="取置図書を消し込む"/>
    <s v=""/>
    <s v=""/>
    <s v="画面"/>
    <s v="予約消込"/>
    <x v="3"/>
    <x v="8"/>
    <x v="5"/>
    <s v="予約図書を受け取る"/>
  </r>
  <r>
    <x v="0"/>
    <x v="1"/>
    <s v="取置図書を消し込む"/>
    <s v=""/>
    <s v=""/>
    <s v="情報"/>
    <s v="貸出予約"/>
    <x v="1"/>
    <x v="4"/>
    <x v="5"/>
    <s v="予約図書を受け取る"/>
  </r>
  <r>
    <x v="0"/>
    <x v="1"/>
    <s v="蔵書の貸出を登録する"/>
    <s v=""/>
    <s v=""/>
    <s v=""/>
    <s v=""/>
    <x v="4"/>
    <x v="9"/>
    <x v="1"/>
    <s v="予約図書を受け取る"/>
  </r>
  <r>
    <x v="0"/>
    <x v="2"/>
    <s v="貸出図書の返却を登録する"/>
    <s v=""/>
    <s v=""/>
    <s v="画面"/>
    <s v="返却登録"/>
    <x v="3"/>
    <x v="10"/>
    <x v="6"/>
    <s v="貸出図書を返却する"/>
  </r>
  <r>
    <x v="0"/>
    <x v="2"/>
    <s v="貸出図書の返却を登録する"/>
    <s v=""/>
    <s v=""/>
    <s v="情報"/>
    <s v="貸出図書"/>
    <x v="1"/>
    <x v="2"/>
    <x v="6"/>
    <s v="貸出図書を返却する"/>
  </r>
  <r>
    <x v="0"/>
    <x v="2"/>
    <s v="貸出図書の返却を登録する"/>
    <s v=""/>
    <s v=""/>
    <s v="情報"/>
    <s v="蔵書"/>
    <x v="1"/>
    <x v="3"/>
    <x v="6"/>
    <s v="貸出図書を返却する"/>
  </r>
  <r>
    <x v="0"/>
    <x v="2"/>
    <s v="貸出図書の返却を登録する"/>
    <s v=""/>
    <s v=""/>
    <s v="情報"/>
    <s v="貸出予約"/>
    <x v="1"/>
    <x v="4"/>
    <x v="6"/>
    <s v="貸出図書を返却する"/>
  </r>
  <r>
    <x v="0"/>
    <x v="2"/>
    <s v=""/>
    <s v="アクター"/>
    <s v="図書館員"/>
    <s v=""/>
    <s v=""/>
    <x v="0"/>
    <x v="1"/>
    <x v="0"/>
    <s v="返却図書を書架に返す"/>
  </r>
  <r>
    <x v="1"/>
    <x v="3"/>
    <s v="会員IDを発行する"/>
    <s v=""/>
    <s v=""/>
    <s v="画面"/>
    <s v="会員登録"/>
    <x v="3"/>
    <x v="11"/>
    <x v="7"/>
    <s v="会員新規登録"/>
  </r>
  <r>
    <x v="1"/>
    <x v="3"/>
    <s v="会員IDを発行する"/>
    <s v=""/>
    <s v=""/>
    <s v="情報"/>
    <s v="会員"/>
    <x v="1"/>
    <x v="0"/>
    <x v="7"/>
    <s v="会員新規登録"/>
  </r>
  <r>
    <x v="1"/>
    <x v="3"/>
    <s v="会員カードの発行（再）する"/>
    <s v=""/>
    <s v=""/>
    <s v="情報"/>
    <s v="会員"/>
    <x v="1"/>
    <x v="0"/>
    <x v="8"/>
    <s v="会員の確認"/>
  </r>
  <r>
    <x v="1"/>
    <x v="3"/>
    <s v="会員カードの発行（再）する"/>
    <s v=""/>
    <s v=""/>
    <s v="画面"/>
    <s v="会員カード"/>
    <x v="3"/>
    <x v="12"/>
    <x v="8"/>
    <s v="会員の確認"/>
  </r>
  <r>
    <x v="1"/>
    <x v="3"/>
    <s v="会員を照会する"/>
    <s v=""/>
    <s v=""/>
    <s v="画面"/>
    <s v="会員検索"/>
    <x v="3"/>
    <x v="13"/>
    <x v="9"/>
    <s v="会員の確認"/>
  </r>
  <r>
    <x v="1"/>
    <x v="3"/>
    <s v="会員を照会する"/>
    <s v=""/>
    <s v=""/>
    <s v="情報"/>
    <s v="会員"/>
    <x v="1"/>
    <x v="0"/>
    <x v="9"/>
    <s v="会員の確認"/>
  </r>
  <r>
    <x v="1"/>
    <x v="4"/>
    <s v="貸出期限を確認する"/>
    <s v=""/>
    <s v=""/>
    <s v="タイマー"/>
    <s v="日次"/>
    <x v="5"/>
    <x v="14"/>
    <x v="10"/>
    <s v="貸出期限確認"/>
  </r>
  <r>
    <x v="1"/>
    <x v="4"/>
    <s v="貸出期限を確認する"/>
    <s v=""/>
    <s v=""/>
    <s v="情報"/>
    <s v="貸出図書"/>
    <x v="1"/>
    <x v="2"/>
    <x v="10"/>
    <s v="貸出期限確認"/>
  </r>
  <r>
    <x v="1"/>
    <x v="4"/>
    <s v="貸出期限を確認する"/>
    <s v="アクター"/>
    <s v="会員"/>
    <s v="イベント"/>
    <s v="貸出期限切れ通知メール"/>
    <x v="0"/>
    <x v="0"/>
    <x v="10"/>
    <s v="貸出期限確認"/>
  </r>
  <r>
    <x v="1"/>
    <x v="4"/>
    <s v="貸出期限を確認する"/>
    <s v=""/>
    <s v=""/>
    <s v="条件"/>
    <s v="貸出期限"/>
    <x v="2"/>
    <x v="5"/>
    <x v="10"/>
    <s v="貸出期限確認"/>
  </r>
  <r>
    <x v="1"/>
    <x v="4"/>
    <s v="取置期限を確認する"/>
    <s v=""/>
    <s v=""/>
    <s v="タイマー"/>
    <s v="日次"/>
    <x v="5"/>
    <x v="14"/>
    <x v="11"/>
    <s v="貸出期限確認"/>
  </r>
  <r>
    <x v="1"/>
    <x v="4"/>
    <s v="取置期限を確認する"/>
    <s v=""/>
    <s v=""/>
    <s v="情報"/>
    <s v="貸出予約"/>
    <x v="1"/>
    <x v="4"/>
    <x v="11"/>
    <s v="貸出期限確認"/>
  </r>
  <r>
    <x v="1"/>
    <x v="4"/>
    <s v="取置期限を確認する"/>
    <s v=""/>
    <s v=""/>
    <s v="情報"/>
    <s v="取置期限切れ"/>
    <x v="1"/>
    <x v="15"/>
    <x v="11"/>
    <s v="貸出期限確認"/>
  </r>
  <r>
    <x v="1"/>
    <x v="4"/>
    <s v="取置期限を確認する"/>
    <s v=""/>
    <s v=""/>
    <s v="条件"/>
    <s v="取置期限"/>
    <x v="2"/>
    <x v="16"/>
    <x v="11"/>
    <s v="貸出期限確認"/>
  </r>
  <r>
    <x v="1"/>
    <x v="4"/>
    <s v="取置を解消する"/>
    <s v="アクター"/>
    <s v="会員"/>
    <s v="画面"/>
    <s v="取置解消"/>
    <x v="0"/>
    <x v="0"/>
    <x v="12"/>
    <s v="取置図書の返却"/>
  </r>
  <r>
    <x v="1"/>
    <x v="4"/>
    <s v="取置を解消する"/>
    <s v=""/>
    <s v=""/>
    <s v="情報"/>
    <s v="取置期限切れ"/>
    <x v="1"/>
    <x v="15"/>
    <x v="12"/>
    <s v="取置図書の返却"/>
  </r>
  <r>
    <x v="2"/>
    <x v="5"/>
    <s v=""/>
    <s v="アクター"/>
    <s v="図書館員"/>
    <s v=""/>
    <s v=""/>
    <x v="0"/>
    <x v="1"/>
    <x v="0"/>
    <s v="棚卸を行う"/>
  </r>
  <r>
    <x v="2"/>
    <x v="5"/>
    <s v="棚卸登録"/>
    <s v=""/>
    <s v=""/>
    <s v="画面"/>
    <s v="棚卸登録"/>
    <x v="3"/>
    <x v="17"/>
    <x v="13"/>
    <s v="棚卸を行う"/>
  </r>
  <r>
    <x v="2"/>
    <x v="5"/>
    <s v="棚卸登録"/>
    <s v=""/>
    <s v=""/>
    <s v="情報"/>
    <s v="蔵書"/>
    <x v="1"/>
    <x v="3"/>
    <x v="13"/>
    <s v="棚卸を行う"/>
  </r>
  <r>
    <x v="2"/>
    <x v="5"/>
    <s v="書籍を発注する"/>
    <s v="外部システム"/>
    <s v="書籍通販会社"/>
    <s v="画面"/>
    <s v="書籍発注"/>
    <x v="6"/>
    <x v="18"/>
    <x v="14"/>
    <s v="書籍補充"/>
  </r>
  <r>
    <x v="2"/>
    <x v="5"/>
    <s v="書籍を発注する"/>
    <s v=""/>
    <s v=""/>
    <s v="情報"/>
    <s v="書籍発注"/>
    <x v="1"/>
    <x v="19"/>
    <x v="14"/>
    <s v="書籍補充"/>
  </r>
  <r>
    <x v="2"/>
    <x v="5"/>
    <s v="書籍を発注する"/>
    <s v=""/>
    <s v=""/>
    <s v="情報"/>
    <s v="本"/>
    <x v="1"/>
    <x v="20"/>
    <x v="14"/>
    <s v="書籍補充"/>
  </r>
  <r>
    <x v="2"/>
    <x v="5"/>
    <s v="書籍を発注する"/>
    <s v="外部システム"/>
    <s v="書籍通販会社"/>
    <s v="イベント"/>
    <s v="書籍発注依頼"/>
    <x v="6"/>
    <x v="18"/>
    <x v="14"/>
    <s v="書籍補充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8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N23" firstHeaderRow="1" firstDataRow="3" firstDataCol="3"/>
  <pivotFields count="11">
    <pivotField axis="axisRow" compact="0" outline="0" showAll="0" defaultSubtotal="0">
      <items count="4">
        <item x="3"/>
        <item x="1"/>
        <item x="2"/>
        <item x="0"/>
      </items>
    </pivotField>
    <pivotField axis="axisRow" compact="0" outline="0" showAll="0" defaultSubtotal="0">
      <items count="7">
        <item x="6"/>
        <item x="1"/>
        <item x="3"/>
        <item x="4"/>
        <item x="0"/>
        <item x="5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4"/>
        <item x="0"/>
        <item h="1" x="5"/>
        <item h="1" x="3"/>
        <item x="6"/>
        <item x="1"/>
        <item h="1" x="2"/>
      </items>
    </pivotField>
    <pivotField axis="axisCol" compact="0" outline="0" showAll="0" defaultSubtotal="0">
      <items count="27">
        <item x="9"/>
        <item x="0"/>
        <item x="12"/>
        <item x="13"/>
        <item x="11"/>
        <item x="16"/>
        <item x="15"/>
        <item x="18"/>
        <item x="19"/>
        <item x="1"/>
        <item x="3"/>
        <item x="5"/>
        <item x="7"/>
        <item x="2"/>
        <item x="4"/>
        <item x="6"/>
        <item x="17"/>
        <item x="14"/>
        <item x="10"/>
        <item x="20"/>
        <item m="1" x="21"/>
        <item m="1" x="26"/>
        <item x="8"/>
        <item m="1" x="23"/>
        <item m="1" x="24"/>
        <item m="1" x="22"/>
        <item m="1" x="25"/>
      </items>
    </pivotField>
    <pivotField axis="axisRow" compact="0" outline="0" showAll="0" defaultSubtotal="0">
      <items count="17">
        <item x="0"/>
        <item m="1" x="16"/>
        <item x="7"/>
        <item x="8"/>
        <item x="9"/>
        <item x="12"/>
        <item x="11"/>
        <item x="5"/>
        <item x="14"/>
        <item x="1"/>
        <item x="10"/>
        <item x="6"/>
        <item x="2"/>
        <item x="13"/>
        <item x="4"/>
        <item x="3"/>
        <item m="1" x="15"/>
      </items>
    </pivotField>
    <pivotField dataField="1" compact="0" outline="0" showAll="0" defaultSubtotal="0"/>
  </pivotFields>
  <rowFields count="3">
    <field x="0"/>
    <field x="1"/>
    <field x="9"/>
  </rowFields>
  <rowItems count="18">
    <i>
      <x v="1"/>
      <x v="2"/>
      <x v="2"/>
    </i>
    <i r="2">
      <x v="3"/>
    </i>
    <i r="2">
      <x v="4"/>
    </i>
    <i r="1">
      <x v="3"/>
      <x v="5"/>
    </i>
    <i r="2">
      <x v="6"/>
    </i>
    <i r="2">
      <x v="10"/>
    </i>
    <i>
      <x v="2"/>
      <x v="5"/>
      <x/>
    </i>
    <i r="2">
      <x v="8"/>
    </i>
    <i r="2">
      <x v="13"/>
    </i>
    <i>
      <x v="3"/>
      <x v="1"/>
      <x v="7"/>
    </i>
    <i r="2">
      <x v="12"/>
    </i>
    <i r="2">
      <x v="14"/>
    </i>
    <i r="2">
      <x v="15"/>
    </i>
    <i r="1">
      <x v="4"/>
      <x/>
    </i>
    <i r="2">
      <x v="9"/>
    </i>
    <i r="1">
      <x v="6"/>
      <x/>
    </i>
    <i r="2">
      <x v="11"/>
    </i>
    <i t="grand">
      <x/>
    </i>
  </rowItems>
  <colFields count="2">
    <field x="7"/>
    <field x="8"/>
  </colFields>
  <colItems count="11">
    <i>
      <x v="1"/>
      <x v="1"/>
    </i>
    <i r="1">
      <x v="9"/>
    </i>
    <i>
      <x v="4"/>
      <x v="7"/>
    </i>
    <i>
      <x v="5"/>
      <x v="1"/>
    </i>
    <i r="1">
      <x v="6"/>
    </i>
    <i r="1">
      <x v="8"/>
    </i>
    <i r="1">
      <x v="10"/>
    </i>
    <i r="1">
      <x v="13"/>
    </i>
    <i r="1">
      <x v="14"/>
    </i>
    <i r="1">
      <x v="19"/>
    </i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25.5" customHeight="1" thickTop="1">
      <c r="A2" s="13" t="s">
        <v>1</v>
      </c>
      <c r="B2" s="13" t="s">
        <v>6</v>
      </c>
      <c r="C2" s="13"/>
      <c r="D2" s="7" t="str" cm="1">
        <f t="array" aca="1" ref="D2" ca="1">IF(アクター[[#This Row],[アクター]]&lt;&gt;0,_xlfn.TEXTJOIN(", ", TRUE,_xlfn.UNIQUE(IFERROR(_xlfn._xlws.FILTER(モデル情報!G:G,モデル情報!F:F=アクター[[#This Row],[アクター]]),"関連なし"))),"")</f>
        <v>取置解消</v>
      </c>
      <c r="E2" s="7" t="str" cm="1">
        <f t="array" aca="1" ref="E2" ca="1">IF(アクター[[#This Row],[アクター]]&lt;&gt;0,_xlfn.TEXTJOIN(", ", TRUE,_xlfn.UNIQUE(IFERROR(_xlfn._xlws.FILTER(モデル情報!J:J,モデル情報!I:I=アクター[[#This Row],[アクター]]),"関連なし"))),"")</f>
        <v>書架から本を探す, 予約図書準備, 貸出期限確認, 取置図書の返却</v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37.5">
      <c r="A3" s="13"/>
      <c r="B3" s="13" t="s">
        <v>7</v>
      </c>
      <c r="C3" s="14"/>
      <c r="D3" s="7" t="str" cm="1">
        <f t="array" aca="1" ref="D3" ca="1">IF(アクター[[#This Row],[アクター]]&lt;&gt;0,_xlfn.TEXTJOIN(", ", TRUE,_xlfn.UNIQUE(IFERROR(_xlfn._xlws.FILTER(モデル情報!G:G,モデル情報!F:F=アクター[[#This Row],[アクター]]),"関連なし"))),"")</f>
        <v>貸出登録, 蔵書検索, 貸出予約, 貸出予約一覧</v>
      </c>
      <c r="E3" s="7" t="str" cm="1">
        <f t="array" aca="1" ref="E3" ca="1">IF(アクター[[#This Row],[アクター]]&lt;&gt;0,_xlfn.TEXTJOIN(", ", TRUE,_xlfn.UNIQUE(IFERROR(_xlfn._xlws.FILTER(モデル情報!J:J,モデル情報!I:I=アクター[[#This Row],[アクター]]),"関連なし"))),"")</f>
        <v>蔵書を貸し出す, 貸出予約, 予約図書準備, 返却図書を書架に返す, 棚卸を行う</v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8</v>
      </c>
      <c r="B1" s="1" t="s">
        <v>9</v>
      </c>
      <c r="C1" s="1" t="s">
        <v>10</v>
      </c>
      <c r="D1" s="2" t="s">
        <v>11</v>
      </c>
      <c r="E1" s="2" t="s">
        <v>3</v>
      </c>
      <c r="G1" s="10" t="s">
        <v>12</v>
      </c>
    </row>
    <row r="2" spans="1:7" ht="20.25" customHeight="1" thickTop="1">
      <c r="A2" s="1" t="s">
        <v>9</v>
      </c>
      <c r="B2" s="1" t="s">
        <v>13</v>
      </c>
      <c r="C2" s="6"/>
      <c r="D2" s="7" t="str" cm="1">
        <f t="array" aca="1" ref="D2" ca="1">IF(外部システム[[#This Row],[外部システム]]&lt;&gt;0,_xlfn.TEXTJOIN(", ", TRUE,_xlfn.UNIQUE(IFERROR(_xlfn._xlws.FILTER(モデル情報!R:R,モデル情報!Q:Q=外部システム[[#This Row],[外部システム]]),"関連なし"))),"")</f>
        <v>書籍発注依頼</v>
      </c>
      <c r="E2" s="7" t="str" cm="1">
        <f t="array" aca="1" ref="E2" ca="1">IF(外部システム[[#This Row],[外部システム]]&lt;&gt;0,_xlfn.TEXTJOIN(", ", TRUE,_xlfn.UNIQUE(IFERROR(_xlfn._xlws.FILTER(モデル情報!U:U,モデル情報!T:T=外部システム[[#This Row],[外部システム]]),"関連なし"))),"")</f>
        <v>書籍発注</v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9.5" thickBot="1">
      <c r="A1" s="1" t="s">
        <v>8</v>
      </c>
      <c r="B1" s="1" t="s">
        <v>14</v>
      </c>
      <c r="C1" s="1" t="s">
        <v>15</v>
      </c>
      <c r="D1" s="1" t="s">
        <v>10</v>
      </c>
      <c r="E1" s="2" t="s">
        <v>16</v>
      </c>
      <c r="G1" s="10" t="s">
        <v>17</v>
      </c>
    </row>
    <row r="2" spans="1:7" ht="38.25" thickTop="1">
      <c r="A2" s="1" t="s">
        <v>18</v>
      </c>
      <c r="B2" s="1" t="s">
        <v>6</v>
      </c>
      <c r="C2" s="1" t="s">
        <v>19</v>
      </c>
      <c r="D2" s="6"/>
      <c r="E2" s="7" t="str" cm="1">
        <f t="array" aca="1" ref="E2" ca="1">IF(情報[[#This Row],[情報]]&lt;&gt;0,_xlfn.TEXTJOIN(", ", TRUE,_xlfn.UNIQUE(IFERROR(_xlfn._xlws.FILTER(モデル情報!Z:Z,モデル情報!Y:Y=情報[[#This Row],[情報]]),"関連なし"))),"")</f>
        <v>会員IDを発行する, 会員カードの発行（再）する, 会員を照会する</v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 ht="56.25">
      <c r="B3" s="1" t="s">
        <v>19</v>
      </c>
      <c r="C3" s="1" t="s">
        <v>20</v>
      </c>
      <c r="D3" s="6"/>
      <c r="E3" s="7" t="str" cm="1">
        <f t="array" aca="1" ref="E3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予約図書一覧を出力する, 予約図書を取り置く, 取置図書を消し込む, 貸出図書の返却を登録する, 取置期限を確認する</v>
      </c>
    </row>
    <row r="4" spans="1:7" ht="37.5">
      <c r="B4" s="1" t="s">
        <v>21</v>
      </c>
      <c r="C4" s="1" t="s">
        <v>22</v>
      </c>
      <c r="D4" s="6"/>
      <c r="E4" s="7" t="str" cm="1">
        <f t="array" aca="1" ref="E4" ca="1">IF(情報[[#This Row],[情報]]&lt;&gt;0,_xlfn.TEXTJOIN(", ", TRUE,_xlfn.UNIQUE(IFERROR(_xlfn._xlws.FILTER(モデル情報!Z:Z,モデル情報!Y:Y=情報[[#This Row],[情報]]),"関連なし"))),"")</f>
        <v>蔵書の貸出を登録する, 貸出図書の返却を登録する, 貸出期限を確認する</v>
      </c>
    </row>
    <row r="5" spans="1:7">
      <c r="B5" s="1" t="s">
        <v>23</v>
      </c>
      <c r="C5" s="1" t="s">
        <v>24</v>
      </c>
      <c r="D5" s="6"/>
      <c r="E5" s="7" t="str" cm="1">
        <f t="array" aca="1" ref="E5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6" spans="1:7" ht="37.5">
      <c r="B6" s="1" t="s">
        <v>25</v>
      </c>
      <c r="C6" s="1" t="s">
        <v>26</v>
      </c>
      <c r="D6" s="6"/>
      <c r="E6" s="7" t="str" cm="1">
        <f t="array" aca="1" ref="E6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予約図書を取り置く, 貸出図書の返却を登録する, 棚卸登録</v>
      </c>
    </row>
    <row r="7" spans="1:7">
      <c r="B7" s="1" t="s">
        <v>27</v>
      </c>
      <c r="D7" s="6"/>
      <c r="E7" s="7" t="str" cm="1">
        <f t="array" aca="1" ref="E7" ca="1">IF(情報[[#This Row],[情報]]&lt;&gt;0,_xlfn.TEXTJOIN(", ", TRUE,_xlfn.UNIQUE(IFERROR(_xlfn._xlws.FILTER(モデル情報!Z:Z,モデル情報!Y:Y=情報[[#This Row],[情報]]),"関連なし"))),"")</f>
        <v>関連なし</v>
      </c>
    </row>
    <row r="8" spans="1:7">
      <c r="B8" s="1" t="s">
        <v>24</v>
      </c>
      <c r="D8" s="6"/>
      <c r="E8" s="7" t="str" cm="1">
        <f t="array" aca="1" ref="E8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9" spans="1:7">
      <c r="B9" s="1" t="s">
        <v>28</v>
      </c>
      <c r="C9" s="1" t="s">
        <v>29</v>
      </c>
      <c r="D9" s="6"/>
      <c r="E9" s="7" t="str" cm="1">
        <f t="array" aca="1" ref="E9" ca="1">IF(情報[[#This Row],[情報]]&lt;&gt;0,_xlfn.TEXTJOIN(", ", TRUE,_xlfn.UNIQUE(IFERROR(_xlfn._xlws.FILTER(モデル情報!Z:Z,モデル情報!Y:Y=情報[[#This Row],[情報]]),"関連なし"))),"")</f>
        <v>取置期限を確認する, 取置を解消する</v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10</v>
      </c>
      <c r="F1" s="2" t="s">
        <v>34</v>
      </c>
      <c r="H1" s="10" t="s">
        <v>35</v>
      </c>
    </row>
    <row r="2" spans="1:8">
      <c r="A2" s="1" t="s">
        <v>36</v>
      </c>
      <c r="B2" s="1" t="s">
        <v>37</v>
      </c>
      <c r="C2" s="1" t="s">
        <v>38</v>
      </c>
      <c r="D2" s="1" t="s">
        <v>39</v>
      </c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>条件１</v>
      </c>
      <c r="G2" s="26" cm="1">
        <f t="array" ref="G2">MAX(ROW(状態[遷移UC])*(状態[遷移UC]&lt;&gt;0),ROW(状態[遷移先状態])*(状態[遷移先状態]&lt;&gt;0))</f>
        <v>14</v>
      </c>
      <c r="H2" s="9" t="str" cm="1">
        <f t="array" ref="H2:H3">IFERROR(_xlfn._xlws.FILTER((_xlfn.ANCHORARRAY(モデル情報!AU2)),(COUNTIF(状態[状態グループ],_xlfn.ANCHORARRAY(モデル情報!AU2)))&lt;1,""),"")</f>
        <v>未定義状態G1</v>
      </c>
    </row>
    <row r="3" spans="1:8">
      <c r="C3" s="1" t="s">
        <v>40</v>
      </c>
      <c r="D3" s="1" t="s">
        <v>41</v>
      </c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  <c r="H3" s="8" t="str">
        <v>未定義状態G2</v>
      </c>
    </row>
    <row r="4" spans="1:8">
      <c r="B4" s="1" t="s">
        <v>41</v>
      </c>
      <c r="C4" s="1" t="s">
        <v>38</v>
      </c>
      <c r="D4" s="1" t="s">
        <v>39</v>
      </c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B5" s="1" t="s">
        <v>42</v>
      </c>
      <c r="C5" s="1" t="s">
        <v>43</v>
      </c>
      <c r="D5" s="1" t="s">
        <v>44</v>
      </c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C6" s="1" t="s">
        <v>45</v>
      </c>
      <c r="D6" s="1" t="s">
        <v>39</v>
      </c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B7" s="1" t="s">
        <v>46</v>
      </c>
      <c r="C7" s="1" t="s">
        <v>43</v>
      </c>
      <c r="D7" s="1" t="s">
        <v>44</v>
      </c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C8" s="1" t="s">
        <v>47</v>
      </c>
      <c r="D8" s="1" t="s">
        <v>48</v>
      </c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A9" s="1" t="s">
        <v>49</v>
      </c>
      <c r="B9" s="1" t="s">
        <v>50</v>
      </c>
      <c r="C9" s="1" t="s">
        <v>45</v>
      </c>
      <c r="D9" s="1" t="s">
        <v>51</v>
      </c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>関連なし</v>
      </c>
    </row>
    <row r="10" spans="1:8">
      <c r="B10" s="1" t="s">
        <v>51</v>
      </c>
      <c r="C10" s="1" t="s">
        <v>47</v>
      </c>
      <c r="D10" s="1" t="s">
        <v>52</v>
      </c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C11" s="1" t="s">
        <v>45</v>
      </c>
      <c r="D11" s="1" t="s">
        <v>50</v>
      </c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B12" s="1" t="s">
        <v>52</v>
      </c>
      <c r="C12" s="1" t="s">
        <v>53</v>
      </c>
      <c r="D12" s="1" t="s">
        <v>50</v>
      </c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C13" s="1" t="s">
        <v>54</v>
      </c>
      <c r="D13" s="1" t="s">
        <v>50</v>
      </c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C14" s="1" t="s">
        <v>45</v>
      </c>
      <c r="D14" s="1" t="s">
        <v>50</v>
      </c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49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10</v>
      </c>
    </row>
    <row r="2" spans="1:11">
      <c r="A2" s="1" t="s">
        <v>65</v>
      </c>
      <c r="B2" s="1" t="s">
        <v>66</v>
      </c>
      <c r="D2" s="1" t="s">
        <v>67</v>
      </c>
      <c r="E2" s="1" t="s">
        <v>68</v>
      </c>
      <c r="I2" s="1" t="s">
        <v>69</v>
      </c>
      <c r="J2" s="1" t="s">
        <v>6</v>
      </c>
    </row>
    <row r="3" spans="1:11">
      <c r="D3" s="1" t="s">
        <v>70</v>
      </c>
      <c r="F3" s="1" t="s">
        <v>71</v>
      </c>
      <c r="G3" s="1" t="s">
        <v>72</v>
      </c>
      <c r="H3" s="1" t="s">
        <v>73</v>
      </c>
      <c r="I3" s="1" t="s">
        <v>69</v>
      </c>
      <c r="J3" s="1" t="s">
        <v>7</v>
      </c>
    </row>
    <row r="4" spans="1:11">
      <c r="G4" s="1" t="s">
        <v>14</v>
      </c>
      <c r="H4" s="1" t="s">
        <v>74</v>
      </c>
    </row>
    <row r="5" spans="1:11">
      <c r="G5" s="1" t="s">
        <v>14</v>
      </c>
      <c r="H5" s="1" t="s">
        <v>25</v>
      </c>
    </row>
    <row r="6" spans="1:11">
      <c r="G6" s="1" t="s">
        <v>14</v>
      </c>
      <c r="H6" s="1" t="s">
        <v>19</v>
      </c>
      <c r="K6" s="1" t="s">
        <v>75</v>
      </c>
    </row>
    <row r="7" spans="1:11">
      <c r="G7" s="1" t="s">
        <v>76</v>
      </c>
      <c r="H7" s="1" t="s">
        <v>77</v>
      </c>
    </row>
    <row r="8" spans="1:11">
      <c r="B8" s="1" t="s">
        <v>78</v>
      </c>
      <c r="D8" s="1" t="s">
        <v>19</v>
      </c>
      <c r="E8" s="1" t="s">
        <v>68</v>
      </c>
      <c r="F8" s="1" t="s">
        <v>79</v>
      </c>
      <c r="G8" s="1" t="s">
        <v>80</v>
      </c>
      <c r="H8" s="1" t="s">
        <v>81</v>
      </c>
      <c r="I8" s="1" t="s">
        <v>1</v>
      </c>
      <c r="J8" s="1" t="s">
        <v>7</v>
      </c>
    </row>
    <row r="9" spans="1:11">
      <c r="G9" s="1" t="s">
        <v>80</v>
      </c>
      <c r="H9" s="1" t="s">
        <v>19</v>
      </c>
      <c r="I9" s="1" t="s">
        <v>1</v>
      </c>
      <c r="J9" s="1" t="s">
        <v>7</v>
      </c>
    </row>
    <row r="10" spans="1:11">
      <c r="G10" s="1" t="s">
        <v>14</v>
      </c>
      <c r="H10" s="1" t="s">
        <v>25</v>
      </c>
    </row>
    <row r="11" spans="1:11">
      <c r="G11" s="1" t="s">
        <v>14</v>
      </c>
      <c r="H11" s="1" t="s">
        <v>19</v>
      </c>
      <c r="K11" s="1" t="s">
        <v>82</v>
      </c>
    </row>
    <row r="12" spans="1:11">
      <c r="D12" s="1" t="s">
        <v>83</v>
      </c>
      <c r="E12" s="1" t="s">
        <v>84</v>
      </c>
      <c r="F12" s="1" t="s">
        <v>85</v>
      </c>
      <c r="G12" s="1" t="s">
        <v>80</v>
      </c>
      <c r="H12" s="1" t="s">
        <v>86</v>
      </c>
      <c r="I12" s="1" t="s">
        <v>1</v>
      </c>
      <c r="J12" s="1" t="s">
        <v>7</v>
      </c>
    </row>
    <row r="13" spans="1:11">
      <c r="G13" s="1" t="s">
        <v>14</v>
      </c>
      <c r="H13" s="1" t="s">
        <v>19</v>
      </c>
    </row>
    <row r="14" spans="1:11">
      <c r="G14" s="1" t="s">
        <v>76</v>
      </c>
      <c r="H14" s="1" t="s">
        <v>87</v>
      </c>
    </row>
    <row r="15" spans="1:11">
      <c r="F15" s="1" t="s">
        <v>88</v>
      </c>
      <c r="G15" s="1" t="s">
        <v>14</v>
      </c>
      <c r="H15" s="1" t="s">
        <v>19</v>
      </c>
    </row>
    <row r="16" spans="1:11">
      <c r="G16" s="1" t="s">
        <v>14</v>
      </c>
      <c r="H16" s="1" t="s">
        <v>25</v>
      </c>
    </row>
    <row r="17" spans="1:11">
      <c r="G17" s="1" t="s">
        <v>80</v>
      </c>
      <c r="H17" s="1" t="s">
        <v>89</v>
      </c>
    </row>
    <row r="18" spans="1:11">
      <c r="G18" s="1" t="s">
        <v>90</v>
      </c>
      <c r="H18" s="1" t="s">
        <v>91</v>
      </c>
      <c r="I18" s="1" t="s">
        <v>1</v>
      </c>
      <c r="J18" s="1" t="s">
        <v>6</v>
      </c>
    </row>
    <row r="19" spans="1:11">
      <c r="D19" s="1" t="s">
        <v>92</v>
      </c>
      <c r="F19" s="1" t="s">
        <v>93</v>
      </c>
      <c r="G19" s="1" t="s">
        <v>80</v>
      </c>
      <c r="H19" s="1" t="s">
        <v>94</v>
      </c>
    </row>
    <row r="20" spans="1:11">
      <c r="G20" s="1" t="s">
        <v>14</v>
      </c>
      <c r="H20" s="1" t="s">
        <v>19</v>
      </c>
    </row>
    <row r="21" spans="1:11">
      <c r="F21" s="1" t="s">
        <v>71</v>
      </c>
      <c r="K21" s="1" t="s">
        <v>95</v>
      </c>
    </row>
    <row r="22" spans="1:11">
      <c r="B22" s="1" t="s">
        <v>96</v>
      </c>
      <c r="D22" s="1" t="s">
        <v>97</v>
      </c>
      <c r="F22" s="1" t="s">
        <v>98</v>
      </c>
      <c r="G22" s="1" t="s">
        <v>80</v>
      </c>
      <c r="H22" s="1" t="s">
        <v>99</v>
      </c>
    </row>
    <row r="23" spans="1:11">
      <c r="G23" s="1" t="s">
        <v>14</v>
      </c>
      <c r="H23" s="1" t="s">
        <v>74</v>
      </c>
    </row>
    <row r="24" spans="1:11">
      <c r="G24" s="1" t="s">
        <v>14</v>
      </c>
      <c r="H24" s="1" t="s">
        <v>25</v>
      </c>
    </row>
    <row r="25" spans="1:11">
      <c r="G25" s="1" t="s">
        <v>14</v>
      </c>
      <c r="H25" s="1" t="s">
        <v>19</v>
      </c>
    </row>
    <row r="26" spans="1:11">
      <c r="D26" s="1" t="s">
        <v>100</v>
      </c>
      <c r="I26" s="1" t="s">
        <v>1</v>
      </c>
      <c r="J26" s="1" t="s">
        <v>7</v>
      </c>
    </row>
    <row r="27" spans="1:11">
      <c r="A27" s="1" t="s">
        <v>101</v>
      </c>
      <c r="B27" s="1" t="s">
        <v>102</v>
      </c>
      <c r="D27" s="1" t="s">
        <v>103</v>
      </c>
      <c r="F27" s="1" t="s">
        <v>104</v>
      </c>
      <c r="G27" s="1" t="s">
        <v>80</v>
      </c>
      <c r="H27" s="1" t="s">
        <v>102</v>
      </c>
    </row>
    <row r="28" spans="1:11">
      <c r="G28" s="1" t="s">
        <v>14</v>
      </c>
      <c r="H28" s="1" t="s">
        <v>6</v>
      </c>
    </row>
    <row r="29" spans="1:11">
      <c r="D29" s="1" t="s">
        <v>105</v>
      </c>
      <c r="F29" s="1" t="s">
        <v>106</v>
      </c>
      <c r="G29" s="1" t="s">
        <v>14</v>
      </c>
      <c r="H29" s="1" t="s">
        <v>6</v>
      </c>
    </row>
    <row r="30" spans="1:11">
      <c r="G30" s="1" t="s">
        <v>80</v>
      </c>
      <c r="H30" s="1" t="s">
        <v>107</v>
      </c>
      <c r="K30" s="1" t="s">
        <v>108</v>
      </c>
    </row>
    <row r="31" spans="1:11">
      <c r="F31" s="1" t="s">
        <v>109</v>
      </c>
      <c r="G31" s="1" t="s">
        <v>80</v>
      </c>
      <c r="H31" s="1" t="s">
        <v>110</v>
      </c>
    </row>
    <row r="32" spans="1:11">
      <c r="G32" s="1" t="s">
        <v>14</v>
      </c>
      <c r="H32" s="1" t="s">
        <v>6</v>
      </c>
    </row>
    <row r="33" spans="1:11">
      <c r="B33" s="1" t="s">
        <v>111</v>
      </c>
      <c r="D33" s="1" t="s">
        <v>112</v>
      </c>
      <c r="F33" s="1" t="s">
        <v>113</v>
      </c>
      <c r="G33" s="1" t="s">
        <v>114</v>
      </c>
      <c r="H33" s="1" t="s">
        <v>115</v>
      </c>
    </row>
    <row r="34" spans="1:11">
      <c r="G34" s="1" t="s">
        <v>14</v>
      </c>
      <c r="H34" s="1" t="s">
        <v>74</v>
      </c>
    </row>
    <row r="35" spans="1:11">
      <c r="G35" s="1" t="s">
        <v>90</v>
      </c>
      <c r="H35" s="1" t="s">
        <v>116</v>
      </c>
      <c r="I35" s="1" t="s">
        <v>1</v>
      </c>
      <c r="J35" s="1" t="s">
        <v>6</v>
      </c>
    </row>
    <row r="36" spans="1:11">
      <c r="G36" s="1" t="s">
        <v>76</v>
      </c>
      <c r="H36" s="1" t="s">
        <v>77</v>
      </c>
    </row>
    <row r="37" spans="1:11">
      <c r="F37" s="1" t="s">
        <v>117</v>
      </c>
      <c r="G37" s="1" t="s">
        <v>118</v>
      </c>
      <c r="H37" s="1" t="s">
        <v>115</v>
      </c>
      <c r="K37" s="1" t="s">
        <v>119</v>
      </c>
    </row>
    <row r="38" spans="1:11">
      <c r="G38" s="1" t="s">
        <v>14</v>
      </c>
      <c r="H38" s="1" t="s">
        <v>19</v>
      </c>
    </row>
    <row r="39" spans="1:11">
      <c r="G39" s="1" t="s">
        <v>14</v>
      </c>
      <c r="H39" s="1" t="s">
        <v>120</v>
      </c>
    </row>
    <row r="40" spans="1:11">
      <c r="G40" s="1" t="s">
        <v>76</v>
      </c>
      <c r="H40" s="1" t="s">
        <v>121</v>
      </c>
      <c r="K40" s="1" t="s">
        <v>122</v>
      </c>
    </row>
    <row r="41" spans="1:11">
      <c r="D41" s="1" t="s">
        <v>123</v>
      </c>
      <c r="F41" s="1" t="s">
        <v>124</v>
      </c>
      <c r="G41" s="1" t="s">
        <v>80</v>
      </c>
      <c r="H41" s="1" t="s">
        <v>125</v>
      </c>
      <c r="I41" s="1" t="s">
        <v>1</v>
      </c>
      <c r="J41" s="1" t="s">
        <v>6</v>
      </c>
    </row>
    <row r="42" spans="1:11">
      <c r="G42" s="1" t="s">
        <v>14</v>
      </c>
      <c r="H42" s="1" t="s">
        <v>120</v>
      </c>
    </row>
    <row r="43" spans="1:11">
      <c r="A43" s="1" t="s">
        <v>126</v>
      </c>
      <c r="B43" s="1" t="s">
        <v>127</v>
      </c>
      <c r="D43" s="1" t="s">
        <v>128</v>
      </c>
      <c r="I43" s="1" t="s">
        <v>1</v>
      </c>
      <c r="J43" s="1" t="s">
        <v>7</v>
      </c>
    </row>
    <row r="44" spans="1:11">
      <c r="F44" s="1" t="s">
        <v>129</v>
      </c>
      <c r="G44" s="1" t="s">
        <v>80</v>
      </c>
      <c r="H44" s="1" t="s">
        <v>129</v>
      </c>
    </row>
    <row r="45" spans="1:11">
      <c r="G45" s="1" t="s">
        <v>14</v>
      </c>
      <c r="H45" s="1" t="s">
        <v>25</v>
      </c>
    </row>
    <row r="46" spans="1:11">
      <c r="D46" s="1" t="s">
        <v>130</v>
      </c>
      <c r="F46" s="1" t="s">
        <v>131</v>
      </c>
      <c r="G46" s="1" t="s">
        <v>80</v>
      </c>
      <c r="H46" s="1" t="s">
        <v>24</v>
      </c>
      <c r="I46" s="1" t="s">
        <v>9</v>
      </c>
      <c r="J46" s="1" t="s">
        <v>13</v>
      </c>
    </row>
    <row r="47" spans="1:11">
      <c r="G47" s="1" t="s">
        <v>14</v>
      </c>
      <c r="H47" s="1" t="s">
        <v>24</v>
      </c>
    </row>
    <row r="48" spans="1:11">
      <c r="G48" s="1" t="s">
        <v>14</v>
      </c>
      <c r="H48" s="1" t="s">
        <v>23</v>
      </c>
    </row>
    <row r="49" spans="7:10">
      <c r="G49" s="1" t="s">
        <v>90</v>
      </c>
      <c r="H49" s="1" t="s">
        <v>132</v>
      </c>
      <c r="I49" s="1" t="s">
        <v>9</v>
      </c>
      <c r="J49" s="1" t="s">
        <v>13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  <dataValidation type="list" errorStyle="warning" allowBlank="1" showInputMessage="1" sqref="E2:E300" xr:uid="{7349F5BA-0DFE-4F9C-BA87-38CA9991597E}">
      <formula1>"↓"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 activeCell="C8" sqref="C8"/>
    </sheetView>
  </sheetViews>
  <sheetFormatPr defaultColWidth="9" defaultRowHeight="18.7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9.5" thickBot="1">
      <c r="A1" s="1" t="s">
        <v>8</v>
      </c>
      <c r="B1" s="1" t="s">
        <v>133</v>
      </c>
      <c r="C1" s="1" t="s">
        <v>134</v>
      </c>
      <c r="D1" s="1" t="s">
        <v>10</v>
      </c>
      <c r="E1" s="2" t="s">
        <v>34</v>
      </c>
      <c r="G1" s="10" t="s">
        <v>135</v>
      </c>
    </row>
    <row r="2" spans="1:7" ht="19.5" thickTop="1">
      <c r="A2" s="1" t="s">
        <v>133</v>
      </c>
      <c r="B2" s="1" t="s">
        <v>136</v>
      </c>
      <c r="C2" s="6" t="s">
        <v>137</v>
      </c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関連なし</v>
      </c>
      <c r="G2" s="9" t="str" cm="1">
        <f t="array" ref="G2:G3">IFERROR(_xlfn._xlws.FILTER((_xlfn.ANCHORARRAY(モデル情報!AY2)),(COUNTIF(バリエーション[バリエーション],_xlfn.ANCHORARRAY(モデル情報!AY2)))&lt;1,""),"")</f>
        <v>未定義バリ１</v>
      </c>
    </row>
    <row r="3" spans="1:7">
      <c r="B3" s="1" t="s">
        <v>138</v>
      </c>
      <c r="C3" s="6" t="s">
        <v>139</v>
      </c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  <c r="G3" s="8" t="str">
        <v>未定義バリ２</v>
      </c>
    </row>
    <row r="4" spans="1:7">
      <c r="B4" s="1" t="s">
        <v>140</v>
      </c>
      <c r="C4" s="6" t="s">
        <v>141</v>
      </c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</row>
    <row r="5" spans="1:7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8.7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9.5" thickBot="1">
      <c r="A1" s="1" t="s">
        <v>8</v>
      </c>
      <c r="B1" s="1" t="s">
        <v>76</v>
      </c>
      <c r="C1" s="1" t="s">
        <v>142</v>
      </c>
      <c r="D1" s="1" t="s">
        <v>133</v>
      </c>
      <c r="E1" s="1" t="s">
        <v>30</v>
      </c>
      <c r="F1" s="1" t="s">
        <v>143</v>
      </c>
      <c r="G1" s="2" t="s">
        <v>16</v>
      </c>
      <c r="I1" s="10" t="s">
        <v>144</v>
      </c>
    </row>
    <row r="2" spans="1:9" ht="19.5" thickTop="1">
      <c r="A2" s="1" t="s">
        <v>76</v>
      </c>
      <c r="B2" s="1" t="s">
        <v>77</v>
      </c>
      <c r="C2" s="6" t="s">
        <v>145</v>
      </c>
      <c r="F2" s="6"/>
      <c r="G2" s="7" t="str" cm="1">
        <f t="array" aca="1" ref="G2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>
      <c r="B3" s="1" t="s">
        <v>146</v>
      </c>
      <c r="C3" s="6" t="s">
        <v>147</v>
      </c>
      <c r="F3" s="6"/>
      <c r="G3" s="7" t="str" cm="1">
        <f t="array" aca="1" ref="G3" ca="1">IF(条件[[#This Row],[条件]]&lt;&gt;0,_xlfn.TEXTJOIN(", ", TRUE,_xlfn.UNIQUE(IFERROR(_xlfn._xlws.FILTER(モデル情報!AP:AP,モデル情報!AQ:AQ=条件[[#This Row],[条件]]),"関連なし"))),"")</f>
        <v>取置期限を確認する</v>
      </c>
    </row>
    <row r="4" spans="1:9">
      <c r="B4" s="1" t="s">
        <v>148</v>
      </c>
      <c r="C4" s="6" t="s">
        <v>149</v>
      </c>
      <c r="D4" s="1" t="s">
        <v>150</v>
      </c>
      <c r="F4" s="6"/>
      <c r="G4" s="7" t="str" cm="1">
        <f t="array" aca="1" ref="G4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</row>
    <row r="5" spans="1:9">
      <c r="B5" s="1" t="s">
        <v>151</v>
      </c>
      <c r="C5" s="6" t="s">
        <v>152</v>
      </c>
      <c r="F5" s="6"/>
      <c r="G5" s="7" t="str" cm="1">
        <f t="array" aca="1" ref="G5" ca="1">IF(条件[[#This Row],[条件]]&lt;&gt;0,_xlfn.TEXTJOIN(", ", TRUE,_xlfn.UNIQUE(IFERROR(_xlfn._xlws.FILTER(モデル情報!AP:AP,モデル情報!AQ:AQ=条件[[#This Row],[条件]]),"関連なし"))),"")</f>
        <v>予約図書一覧を出力する</v>
      </c>
    </row>
    <row r="6" spans="1:9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>
      <c r="B7" s="1" t="s">
        <v>153</v>
      </c>
      <c r="C7" s="6" t="s">
        <v>154</v>
      </c>
      <c r="D7" s="1" t="s">
        <v>155</v>
      </c>
      <c r="E7" s="1" t="s">
        <v>156</v>
      </c>
      <c r="F7" s="6"/>
      <c r="G7" s="7" t="str" cm="1">
        <f t="array" aca="1" ref="G7" ca="1">IF(条件[[#This Row],[条件]]&lt;&gt;0,_xlfn.TEXTJOIN(", ", TRUE,_xlfn.UNIQUE(IFERROR(_xlfn._xlws.FILTER(モデル情報!AP:AP,モデル情報!AQ:AQ=条件[[#This Row],[条件]]),"関連なし"))),"")</f>
        <v>関連なし</v>
      </c>
    </row>
    <row r="8" spans="1:9">
      <c r="B8" s="1" t="s">
        <v>157</v>
      </c>
      <c r="C8" s="6" t="s">
        <v>154</v>
      </c>
      <c r="D8" s="1" t="s">
        <v>158</v>
      </c>
      <c r="E8" s="1" t="s">
        <v>159</v>
      </c>
      <c r="F8" s="6"/>
      <c r="G8" s="7" t="str" cm="1">
        <f t="array" aca="1" ref="G8" ca="1">IF(条件[[#This Row],[条件]]&lt;&gt;0,_xlfn.TEXTJOIN(", ", TRUE,_xlfn.UNIQUE(IFERROR(_xlfn._xlws.FILTER(モデル情報!AP:AP,モデル情報!AQ:AQ=条件[[#This Row],[条件]]),"関連なし"))),"")</f>
        <v>関連なし</v>
      </c>
    </row>
    <row r="9" spans="1:9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8</v>
      </c>
      <c r="B1" s="1" t="s">
        <v>1</v>
      </c>
      <c r="C1" s="1" t="s">
        <v>160</v>
      </c>
      <c r="D1" s="1" t="s">
        <v>10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8.7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8</v>
      </c>
      <c r="B1" s="1" t="s">
        <v>1</v>
      </c>
      <c r="C1" s="1" t="s">
        <v>161</v>
      </c>
      <c r="D1" s="1" t="s">
        <v>10</v>
      </c>
      <c r="E1" s="1" t="s">
        <v>162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23"/>
  <sheetViews>
    <sheetView showGridLines="0" workbookViewId="0">
      <selection activeCell="C12" sqref="C12"/>
    </sheetView>
  </sheetViews>
  <sheetFormatPr defaultColWidth="3.375" defaultRowHeight="18.75"/>
  <cols>
    <col min="1" max="1" width="21.375" bestFit="1" customWidth="1"/>
    <col min="2" max="2" width="11" bestFit="1" customWidth="1"/>
    <col min="3" max="3" width="27.625" bestFit="1" customWidth="1"/>
    <col min="4" max="13" width="19.25" bestFit="1" customWidth="1"/>
    <col min="14" max="14" width="5.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163</v>
      </c>
      <c r="D3" s="16" t="s">
        <v>164</v>
      </c>
      <c r="E3" s="16" t="s">
        <v>165</v>
      </c>
    </row>
    <row r="4" spans="1:17" s="15" customFormat="1">
      <c r="A4"/>
      <c r="B4"/>
      <c r="C4"/>
      <c r="D4" t="s">
        <v>69</v>
      </c>
      <c r="E4"/>
      <c r="F4" t="s">
        <v>166</v>
      </c>
      <c r="G4" t="s">
        <v>167</v>
      </c>
      <c r="H4"/>
      <c r="I4"/>
      <c r="J4"/>
      <c r="K4"/>
      <c r="L4"/>
      <c r="M4"/>
      <c r="N4" t="s">
        <v>168</v>
      </c>
      <c r="O4"/>
      <c r="P4"/>
      <c r="Q4"/>
    </row>
    <row r="5" spans="1:17">
      <c r="A5" s="16" t="s">
        <v>169</v>
      </c>
      <c r="B5" s="16" t="s">
        <v>170</v>
      </c>
      <c r="C5" s="16" t="s">
        <v>171</v>
      </c>
      <c r="D5" t="s">
        <v>172</v>
      </c>
      <c r="E5" t="s">
        <v>173</v>
      </c>
      <c r="F5" t="s">
        <v>174</v>
      </c>
      <c r="G5" t="s">
        <v>172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</row>
    <row r="6" spans="1:17">
      <c r="A6" t="s">
        <v>181</v>
      </c>
      <c r="B6" t="s">
        <v>182</v>
      </c>
      <c r="C6" t="s">
        <v>183</v>
      </c>
      <c r="D6" s="29"/>
      <c r="E6" s="29"/>
      <c r="F6" s="29"/>
      <c r="G6" s="29">
        <v>1</v>
      </c>
      <c r="H6" s="29"/>
      <c r="I6" s="29"/>
      <c r="J6" s="29"/>
      <c r="K6" s="29"/>
      <c r="L6" s="29"/>
      <c r="M6" s="29"/>
      <c r="N6" s="29">
        <v>1</v>
      </c>
    </row>
    <row r="7" spans="1:17">
      <c r="C7" t="s">
        <v>184</v>
      </c>
      <c r="D7" s="29"/>
      <c r="E7" s="29"/>
      <c r="F7" s="29"/>
      <c r="G7" s="29">
        <v>1</v>
      </c>
      <c r="H7" s="29"/>
      <c r="I7" s="29"/>
      <c r="J7" s="29"/>
      <c r="K7" s="29"/>
      <c r="L7" s="29"/>
      <c r="M7" s="29"/>
      <c r="N7" s="29">
        <v>1</v>
      </c>
    </row>
    <row r="8" spans="1:17">
      <c r="C8" t="s">
        <v>185</v>
      </c>
      <c r="D8" s="29"/>
      <c r="E8" s="29"/>
      <c r="F8" s="29"/>
      <c r="G8" s="29">
        <v>1</v>
      </c>
      <c r="H8" s="29"/>
      <c r="I8" s="29"/>
      <c r="J8" s="29"/>
      <c r="K8" s="29"/>
      <c r="L8" s="29"/>
      <c r="M8" s="29"/>
      <c r="N8" s="29">
        <v>1</v>
      </c>
    </row>
    <row r="9" spans="1:17">
      <c r="B9" t="s">
        <v>186</v>
      </c>
      <c r="C9" t="s">
        <v>187</v>
      </c>
      <c r="D9" s="29">
        <v>1</v>
      </c>
      <c r="E9" s="29"/>
      <c r="F9" s="29"/>
      <c r="G9" s="29"/>
      <c r="H9" s="29">
        <v>1</v>
      </c>
      <c r="I9" s="29"/>
      <c r="J9" s="29"/>
      <c r="K9" s="29"/>
      <c r="L9" s="29"/>
      <c r="M9" s="29"/>
      <c r="N9" s="29">
        <v>2</v>
      </c>
    </row>
    <row r="10" spans="1:17">
      <c r="C10" t="s">
        <v>54</v>
      </c>
      <c r="D10" s="29"/>
      <c r="E10" s="29"/>
      <c r="F10" s="29"/>
      <c r="G10" s="29"/>
      <c r="H10" s="29">
        <v>1</v>
      </c>
      <c r="I10" s="29"/>
      <c r="J10" s="29"/>
      <c r="K10" s="29"/>
      <c r="L10" s="29">
        <v>1</v>
      </c>
      <c r="M10" s="29"/>
      <c r="N10" s="29">
        <v>2</v>
      </c>
    </row>
    <row r="11" spans="1:17">
      <c r="C11" t="s">
        <v>40</v>
      </c>
      <c r="D11" s="29">
        <v>1</v>
      </c>
      <c r="E11" s="29"/>
      <c r="F11" s="29"/>
      <c r="G11" s="29"/>
      <c r="H11" s="29"/>
      <c r="I11" s="29"/>
      <c r="J11" s="29"/>
      <c r="K11" s="29">
        <v>1</v>
      </c>
      <c r="L11" s="29"/>
      <c r="M11" s="29"/>
      <c r="N11" s="29">
        <v>2</v>
      </c>
    </row>
    <row r="12" spans="1:17">
      <c r="A12" t="s">
        <v>188</v>
      </c>
      <c r="B12" t="s">
        <v>189</v>
      </c>
      <c r="D12" s="29"/>
      <c r="E12" s="29">
        <v>1</v>
      </c>
      <c r="F12" s="29"/>
      <c r="G12" s="29"/>
      <c r="H12" s="29"/>
      <c r="I12" s="29"/>
      <c r="J12" s="29"/>
      <c r="K12" s="29"/>
      <c r="L12" s="29"/>
      <c r="M12" s="29"/>
      <c r="N12" s="29">
        <v>1</v>
      </c>
    </row>
    <row r="13" spans="1:17">
      <c r="C13" t="s">
        <v>190</v>
      </c>
      <c r="D13" s="29"/>
      <c r="E13" s="29"/>
      <c r="F13" s="29">
        <v>2</v>
      </c>
      <c r="G13" s="29"/>
      <c r="H13" s="29"/>
      <c r="I13" s="29">
        <v>1</v>
      </c>
      <c r="J13" s="29"/>
      <c r="K13" s="29"/>
      <c r="L13" s="29"/>
      <c r="M13" s="29">
        <v>1</v>
      </c>
      <c r="N13" s="29">
        <v>4</v>
      </c>
    </row>
    <row r="14" spans="1:17">
      <c r="C14" t="s">
        <v>191</v>
      </c>
      <c r="D14" s="29"/>
      <c r="E14" s="29"/>
      <c r="F14" s="29"/>
      <c r="G14" s="29"/>
      <c r="H14" s="29"/>
      <c r="I14" s="29"/>
      <c r="J14" s="29">
        <v>1</v>
      </c>
      <c r="K14" s="29"/>
      <c r="L14" s="29"/>
      <c r="M14" s="29"/>
      <c r="N14" s="29">
        <v>1</v>
      </c>
    </row>
    <row r="15" spans="1:17">
      <c r="A15" t="s">
        <v>192</v>
      </c>
      <c r="B15" t="s">
        <v>193</v>
      </c>
      <c r="C15" t="s">
        <v>53</v>
      </c>
      <c r="D15" s="29"/>
      <c r="E15" s="29"/>
      <c r="F15" s="29"/>
      <c r="G15" s="29"/>
      <c r="H15" s="29"/>
      <c r="I15" s="29"/>
      <c r="J15" s="29"/>
      <c r="K15" s="29"/>
      <c r="L15" s="29">
        <v>1</v>
      </c>
      <c r="M15" s="29"/>
      <c r="N15" s="29">
        <v>1</v>
      </c>
    </row>
    <row r="16" spans="1:17">
      <c r="C16" t="s">
        <v>45</v>
      </c>
      <c r="D16" s="29"/>
      <c r="E16" s="29">
        <v>2</v>
      </c>
      <c r="F16" s="29"/>
      <c r="G16" s="29"/>
      <c r="H16" s="29"/>
      <c r="I16" s="29"/>
      <c r="J16" s="29">
        <v>1</v>
      </c>
      <c r="K16" s="29"/>
      <c r="L16" s="29">
        <v>1</v>
      </c>
      <c r="M16" s="29"/>
      <c r="N16" s="29">
        <v>4</v>
      </c>
    </row>
    <row r="17" spans="1:14">
      <c r="C17" t="s">
        <v>47</v>
      </c>
      <c r="D17" s="29">
        <v>1</v>
      </c>
      <c r="E17" s="29"/>
      <c r="F17" s="29"/>
      <c r="G17" s="29"/>
      <c r="H17" s="29"/>
      <c r="I17" s="29"/>
      <c r="J17" s="29">
        <v>1</v>
      </c>
      <c r="K17" s="29"/>
      <c r="L17" s="29">
        <v>1</v>
      </c>
      <c r="M17" s="29"/>
      <c r="N17" s="29">
        <v>3</v>
      </c>
    </row>
    <row r="18" spans="1:14">
      <c r="C18" t="s">
        <v>194</v>
      </c>
      <c r="D18" s="29"/>
      <c r="E18" s="29">
        <v>1</v>
      </c>
      <c r="F18" s="29"/>
      <c r="G18" s="29"/>
      <c r="H18" s="29"/>
      <c r="I18" s="29"/>
      <c r="J18" s="29"/>
      <c r="K18" s="29"/>
      <c r="L18" s="29">
        <v>1</v>
      </c>
      <c r="M18" s="29"/>
      <c r="N18" s="29">
        <v>2</v>
      </c>
    </row>
    <row r="19" spans="1:14">
      <c r="B19" t="s">
        <v>195</v>
      </c>
      <c r="D19" s="29">
        <v>1</v>
      </c>
      <c r="E19" s="29"/>
      <c r="F19" s="29"/>
      <c r="G19" s="29"/>
      <c r="H19" s="29"/>
      <c r="I19" s="29"/>
      <c r="J19" s="29"/>
      <c r="K19" s="29"/>
      <c r="L19" s="29"/>
      <c r="M19" s="29"/>
      <c r="N19" s="29">
        <v>1</v>
      </c>
    </row>
    <row r="20" spans="1:14">
      <c r="C20" t="s">
        <v>43</v>
      </c>
      <c r="D20" s="29"/>
      <c r="E20" s="29">
        <v>1</v>
      </c>
      <c r="F20" s="29"/>
      <c r="G20" s="29"/>
      <c r="H20" s="29"/>
      <c r="I20" s="29"/>
      <c r="J20" s="29">
        <v>1</v>
      </c>
      <c r="K20" s="29">
        <v>1</v>
      </c>
      <c r="L20" s="29">
        <v>1</v>
      </c>
      <c r="M20" s="29"/>
      <c r="N20" s="29">
        <v>4</v>
      </c>
    </row>
    <row r="21" spans="1:14">
      <c r="B21" t="s">
        <v>196</v>
      </c>
      <c r="D21" s="29"/>
      <c r="E21" s="29">
        <v>1</v>
      </c>
      <c r="F21" s="29"/>
      <c r="G21" s="29"/>
      <c r="H21" s="29"/>
      <c r="I21" s="29"/>
      <c r="J21" s="29"/>
      <c r="K21" s="29"/>
      <c r="L21" s="29"/>
      <c r="M21" s="29"/>
      <c r="N21" s="29">
        <v>1</v>
      </c>
    </row>
    <row r="22" spans="1:14">
      <c r="C22" t="s">
        <v>38</v>
      </c>
      <c r="D22" s="29"/>
      <c r="E22" s="29"/>
      <c r="F22" s="29"/>
      <c r="G22" s="29"/>
      <c r="H22" s="29"/>
      <c r="I22" s="29"/>
      <c r="J22" s="29">
        <v>1</v>
      </c>
      <c r="K22" s="29">
        <v>1</v>
      </c>
      <c r="L22" s="29">
        <v>1</v>
      </c>
      <c r="M22" s="29"/>
      <c r="N22" s="29">
        <v>3</v>
      </c>
    </row>
    <row r="23" spans="1:14">
      <c r="A23" t="s">
        <v>168</v>
      </c>
      <c r="D23" s="29">
        <v>4</v>
      </c>
      <c r="E23" s="29">
        <v>6</v>
      </c>
      <c r="F23" s="29">
        <v>2</v>
      </c>
      <c r="G23" s="29">
        <v>3</v>
      </c>
      <c r="H23" s="29">
        <v>2</v>
      </c>
      <c r="I23" s="29">
        <v>1</v>
      </c>
      <c r="J23" s="29">
        <v>5</v>
      </c>
      <c r="K23" s="29">
        <v>3</v>
      </c>
      <c r="L23" s="29">
        <v>7</v>
      </c>
      <c r="M23" s="29">
        <v>1</v>
      </c>
      <c r="N23" s="29">
        <v>34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0"/>
  <sheetViews>
    <sheetView workbookViewId="0"/>
  </sheetViews>
  <sheetFormatPr defaultRowHeight="18.75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>
      <c r="A1" s="17" t="s">
        <v>14</v>
      </c>
      <c r="B1" s="18" t="s">
        <v>14</v>
      </c>
      <c r="C1" s="18" t="s">
        <v>197</v>
      </c>
      <c r="D1" s="19" t="s">
        <v>198</v>
      </c>
      <c r="F1" s="17" t="s">
        <v>31</v>
      </c>
      <c r="G1" s="18" t="s">
        <v>31</v>
      </c>
      <c r="H1" s="18" t="s">
        <v>197</v>
      </c>
      <c r="I1" s="19" t="s">
        <v>198</v>
      </c>
    </row>
    <row r="2" spans="1:9" ht="93.75">
      <c r="A2" s="22"/>
      <c r="B2" s="23" t="str" cm="1">
        <f t="array" ref="B2:B300">IF(情報[情報]&lt;&gt;0, "object " &amp; 情報[情報],"")</f>
        <v>object 会員</v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会員 -- 貸出予約</v>
      </c>
      <c r="D2" s="27" t="str">
        <f ca="1">_xlfn.CONCAT("@startuml",CHAR(10),_xlfn.TEXTJOIN(CHAR(10),TRUE,_xlfn.ANCHORARRAY(B2)),CHAR(10),_xlfn.TEXTJOIN(CHAR(10),TRUE,OFFSET(_xlfn.ANCHORARRAY(B2),,1),CHAR(10),"@enduml"))</f>
        <v>@startuml
object 会員
object 貸出予約
object 貸出図書
object 本
object 蔵書
object 書架
object 書籍発注
object 取置期限切れ
会員 -- 貸出予約
貸出予約 -- 本
貸出予約 -- 貸出図書
貸出図書 -- 会員
貸出図書 -- 蔵書
本 -- 書籍発注
蔵書 -- 書架
蔵書 -- 本
取置期限切れ -- 貸出予約
@enduml</v>
      </c>
      <c r="F2" s="22"/>
      <c r="G2" s="23" t="str">
        <f>IF(状態!$G$2&gt;=ROW(), IF(状態!B2&lt;&gt;"", 状態!B2, IF(状態!A2&lt;&gt;"","",G1)),"")</f>
        <v>貸出中_期限内</v>
      </c>
      <c r="H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蔵書の状態
貸出中_期限内 --&gt; 在庫中: UC:貸出図書の返却を登録する</v>
      </c>
      <c r="I2" s="28" t="str" cm="1">
        <f t="array" aca="1" ref="I2" ca="1">_xlfn.TEXTJOIN(CHAR(10),TRUE,_xlfn._xlws.FILTER(H:H,H:H&lt;&gt;"関連",TRUE))</f>
        <v>@startuml
[*] --&gt; 蔵書の状態
貸出中_期限内 --&gt; 在庫中: UC:貸出図書の返却を登録する
貸出中_期限内 --&gt; 貸出中_期限切れ: UC:貸出期限を確認する
貸出中_期限切れ --&gt; 在庫中: UC:貸出図書の返却を登録する
取置中 --&gt; 貸出中_期限内: UC:蔵書の貸出を登録する
取置中 --&gt; 在庫中: UC:貸出本の予約・取消をする
在庫中 --&gt; 貸出中_期限内: UC:蔵書の貸出を登録する
在庫中 --&gt; 取置中: UC:予約図書を取り置く
取置中 --&gt; [*]
@enduml
@startuml
[*] --&gt; Web予約の状態
未予約 --&gt; 予約中_未準備: UC:貸出本の予約・取消をする
予約中_未準備 --&gt; 予約中_準備完了: UC:予約図書を取り置く
予約中_未準備 --&gt; 未予約: UC:貸出本の予約・取消をする
予約中_準備完了 --&gt; 未予約: UC:取置図書を消し込む
予約中_準備完了 --&gt; 未予約: UC:取置期限を確認する
予約中_準備完了 --&gt; 未予約: UC:貸出本の予約・取消をする
未予約 --&gt; [*]
@enduml</v>
      </c>
    </row>
    <row r="3" spans="1:9" ht="56.25">
      <c r="A3" s="22"/>
      <c r="B3" s="23" t="str">
        <v>object 貸出予約</v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貸出予約 -- 本
貸出予約 -- 貸出図書</v>
      </c>
      <c r="D3" s="27"/>
      <c r="F3" s="22"/>
      <c r="G3" s="23" t="str">
        <f>IF(状態!$G$2&gt;=ROW(), IF(状態!B3&lt;&gt;"", 状態!B3, IF(状態!A3&lt;&gt;"","",G2)),"")</f>
        <v>貸出中_期限内</v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貸出中_期限内 --&gt; 貸出中_期限切れ: UC:貸出期限を確認する</v>
      </c>
      <c r="I3" s="28"/>
    </row>
    <row r="4" spans="1:9" ht="56.25">
      <c r="A4" s="22"/>
      <c r="B4" s="23" t="str">
        <v>object 貸出図書</v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貸出図書 -- 会員
貸出図書 -- 蔵書</v>
      </c>
      <c r="D4" s="27"/>
      <c r="F4" s="22"/>
      <c r="G4" s="23" t="str">
        <f>IF(状態!$G$2&gt;=ROW(), IF(状態!B4&lt;&gt;"", 状態!B4, IF(状態!A4&lt;&gt;"","",G3)),"")</f>
        <v>貸出中_期限切れ</v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貸出中_期限切れ --&gt; 在庫中: UC:貸出図書の返却を登録する</v>
      </c>
      <c r="I4" s="28"/>
    </row>
    <row r="5" spans="1:9" ht="56.25">
      <c r="A5" s="22"/>
      <c r="B5" s="23" t="str">
        <v>object 本</v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本 -- 書籍発注</v>
      </c>
      <c r="D5" s="27"/>
      <c r="F5" s="22"/>
      <c r="G5" s="23" t="str">
        <f>IF(状態!$G$2&gt;=ROW(), IF(状態!B5&lt;&gt;"", 状態!B5, IF(状態!A5&lt;&gt;"","",G4)),"")</f>
        <v>取置中</v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貸出中_期限内: UC:蔵書の貸出を登録する</v>
      </c>
      <c r="I5" s="28"/>
    </row>
    <row r="6" spans="1:9" ht="56.25">
      <c r="A6" s="22"/>
      <c r="B6" s="23" t="str">
        <v>object 蔵書</v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蔵書 -- 書架
蔵書 -- 本</v>
      </c>
      <c r="D6" s="27"/>
      <c r="F6" s="22"/>
      <c r="G6" s="23" t="str">
        <f>IF(状態!$G$2&gt;=ROW(), IF(状態!B6&lt;&gt;"", 状態!B6, IF(状態!A6&lt;&gt;"","",G5)),"")</f>
        <v>取置中</v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在庫中: UC:貸出本の予約・取消をする</v>
      </c>
      <c r="I6" s="28"/>
    </row>
    <row r="7" spans="1:9" ht="56.25">
      <c r="A7" s="22"/>
      <c r="B7" s="23" t="str">
        <v>object 書架</v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7"/>
      <c r="F7" s="22"/>
      <c r="G7" s="23" t="str">
        <f>IF(状態!$G$2&gt;=ROW(), IF(状態!B7&lt;&gt;"", 状態!B7, IF(状態!A7&lt;&gt;"","",G6)),"")</f>
        <v>在庫中</v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貸出中_期限内: UC:蔵書の貸出を登録する</v>
      </c>
      <c r="I7" s="28"/>
    </row>
    <row r="8" spans="1:9" ht="93.75">
      <c r="A8" s="22"/>
      <c r="B8" s="23" t="str">
        <v>object 書籍発注</v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7"/>
      <c r="F8" s="22"/>
      <c r="G8" s="23" t="str">
        <f>IF(状態!$G$2&gt;=ROW(), IF(状態!B8&lt;&gt;"", 状態!B8, IF(状態!A8&lt;&gt;"","",G7)),"")</f>
        <v>在庫中</v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取置中: UC:予約図書を取り置く
取置中 --&gt; [*]
@enduml</v>
      </c>
      <c r="I8" s="28"/>
    </row>
    <row r="9" spans="1:9" ht="112.5">
      <c r="A9" s="22"/>
      <c r="B9" s="23" t="str">
        <v>object 取置期限切れ</v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取置期限切れ -- 貸出予約</v>
      </c>
      <c r="D9" s="27"/>
      <c r="F9" s="22"/>
      <c r="G9" s="23" t="str">
        <f>IF(状態!$G$2&gt;=ROW(), IF(状態!B9&lt;&gt;"", 状態!B9, IF(状態!A9&lt;&gt;"","",G8)),"")</f>
        <v>未予約</v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Web予約の状態
未予約 --&gt; 予約中_未準備: UC:貸出本の予約・取消をする</v>
      </c>
      <c r="I9" s="28"/>
    </row>
    <row r="10" spans="1:9" ht="56.25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7"/>
      <c r="F10" s="22"/>
      <c r="G10" s="23" t="str">
        <f>IF(状態!$G$2&gt;=ROW(), IF(状態!B10&lt;&gt;"", 状態!B10, IF(状態!A10&lt;&gt;"","",G9)),"")</f>
        <v>予約中_未準備</v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予約中_準備完了: UC:予約図書を取り置く</v>
      </c>
      <c r="I10" s="28"/>
    </row>
    <row r="11" spans="1:9" ht="56.25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7"/>
      <c r="F11" s="22"/>
      <c r="G11" s="23" t="str">
        <f>IF(状態!$G$2&gt;=ROW(), IF(状態!B11&lt;&gt;"", 状態!B11, IF(状態!A11&lt;&gt;"","",G10)),"")</f>
        <v>予約中_未準備</v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未予約: UC:貸出本の予約・取消をする</v>
      </c>
      <c r="I11" s="28"/>
    </row>
    <row r="12" spans="1:9" ht="56.25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7"/>
      <c r="F12" s="22"/>
      <c r="G12" s="23" t="str">
        <f>IF(状態!$G$2&gt;=ROW(), IF(状態!B12&lt;&gt;"", 状態!B12, IF(状態!A12&lt;&gt;"","",G11)),"")</f>
        <v>予約中_準備完了</v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UC:取置図書を消し込む</v>
      </c>
      <c r="I12" s="28"/>
    </row>
    <row r="13" spans="1:9" ht="56.25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7"/>
      <c r="F13" s="22"/>
      <c r="G13" s="23" t="str">
        <f>IF(状態!$G$2&gt;=ROW(), IF(状態!B13&lt;&gt;"", 状態!B13, IF(状態!A13&lt;&gt;"","",G12)),"")</f>
        <v>予約中_準備完了</v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UC:取置期限を確認する</v>
      </c>
      <c r="I13" s="28"/>
    </row>
    <row r="14" spans="1:9" ht="93.75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7"/>
      <c r="F14" s="22"/>
      <c r="G14" s="23" t="str">
        <f>IF(状態!$G$2&gt;=ROW(), IF(状態!B14&lt;&gt;"", 状態!B14, IF(状態!A14&lt;&gt;"","",G13)),"")</f>
        <v>予約中_準備完了</v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UC:貸出本の予約・取消をする
未予約 --&gt; [*]
@enduml</v>
      </c>
      <c r="I14" s="28"/>
    </row>
    <row r="15" spans="1:9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7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8"/>
    </row>
    <row r="16" spans="1:9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7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8"/>
    </row>
    <row r="17" spans="1:9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7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8"/>
    </row>
    <row r="18" spans="1:9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7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8"/>
    </row>
    <row r="19" spans="1:9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7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8"/>
    </row>
    <row r="20" spans="1:9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7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8"/>
    </row>
    <row r="21" spans="1:9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7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8"/>
    </row>
    <row r="22" spans="1:9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7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8"/>
    </row>
    <row r="23" spans="1:9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7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8"/>
    </row>
    <row r="24" spans="1:9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7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8"/>
    </row>
    <row r="25" spans="1:9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7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8"/>
    </row>
    <row r="26" spans="1:9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7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8"/>
    </row>
    <row r="27" spans="1:9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7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8"/>
    </row>
    <row r="28" spans="1:9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7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8"/>
    </row>
    <row r="29" spans="1:9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7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8"/>
    </row>
    <row r="30" spans="1:9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7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8"/>
    </row>
    <row r="31" spans="1:9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7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8"/>
    </row>
    <row r="32" spans="1:9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7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8"/>
    </row>
    <row r="33" spans="1:9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7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8"/>
    </row>
    <row r="34" spans="1:9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7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8"/>
    </row>
    <row r="35" spans="1:9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7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8"/>
    </row>
    <row r="36" spans="1:9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7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8"/>
    </row>
    <row r="37" spans="1:9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7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8"/>
    </row>
    <row r="38" spans="1:9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7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8"/>
    </row>
    <row r="39" spans="1:9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7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8"/>
    </row>
    <row r="40" spans="1:9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7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8"/>
    </row>
    <row r="41" spans="1:9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7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8"/>
    </row>
    <row r="42" spans="1:9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7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8"/>
    </row>
    <row r="43" spans="1:9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7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8"/>
    </row>
    <row r="44" spans="1:9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7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8"/>
    </row>
    <row r="45" spans="1:9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7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8"/>
    </row>
    <row r="46" spans="1:9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7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8"/>
    </row>
    <row r="47" spans="1:9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7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8"/>
    </row>
    <row r="48" spans="1:9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7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8"/>
    </row>
    <row r="49" spans="1:9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7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8"/>
    </row>
    <row r="50" spans="1:9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7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8"/>
    </row>
    <row r="51" spans="1:9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7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8"/>
    </row>
    <row r="52" spans="1:9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7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8"/>
    </row>
    <row r="53" spans="1:9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7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8"/>
    </row>
    <row r="54" spans="1:9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7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8"/>
    </row>
    <row r="55" spans="1:9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7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8"/>
    </row>
    <row r="56" spans="1:9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7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8"/>
    </row>
    <row r="57" spans="1:9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7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8"/>
    </row>
    <row r="58" spans="1:9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7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8"/>
    </row>
    <row r="59" spans="1:9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7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8"/>
    </row>
    <row r="60" spans="1:9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7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8"/>
    </row>
    <row r="61" spans="1:9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7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8"/>
    </row>
    <row r="62" spans="1:9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7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8"/>
    </row>
    <row r="63" spans="1:9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7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8"/>
    </row>
    <row r="64" spans="1:9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7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8"/>
    </row>
    <row r="65" spans="1:9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7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8"/>
    </row>
    <row r="66" spans="1:9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7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8"/>
    </row>
    <row r="67" spans="1:9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7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8"/>
    </row>
    <row r="68" spans="1:9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7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8"/>
    </row>
    <row r="69" spans="1:9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7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8"/>
    </row>
    <row r="70" spans="1:9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7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8"/>
    </row>
    <row r="71" spans="1:9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7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8"/>
    </row>
    <row r="72" spans="1:9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7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8"/>
    </row>
    <row r="73" spans="1:9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7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8"/>
    </row>
    <row r="74" spans="1:9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7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8"/>
    </row>
    <row r="75" spans="1:9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7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8"/>
    </row>
    <row r="76" spans="1:9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7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8"/>
    </row>
    <row r="77" spans="1:9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7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8"/>
    </row>
    <row r="78" spans="1:9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7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8"/>
    </row>
    <row r="79" spans="1:9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7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8"/>
    </row>
    <row r="80" spans="1:9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7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8"/>
    </row>
    <row r="81" spans="1:9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7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8"/>
    </row>
    <row r="82" spans="1:9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7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8"/>
    </row>
    <row r="83" spans="1:9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7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8"/>
    </row>
    <row r="84" spans="1:9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7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8"/>
    </row>
    <row r="85" spans="1:9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7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8"/>
    </row>
    <row r="86" spans="1:9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7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8"/>
    </row>
    <row r="87" spans="1:9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7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8"/>
    </row>
    <row r="88" spans="1:9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7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8"/>
    </row>
    <row r="89" spans="1:9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7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8"/>
    </row>
    <row r="90" spans="1:9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7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8"/>
    </row>
    <row r="91" spans="1:9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7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8"/>
    </row>
    <row r="92" spans="1:9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7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8"/>
    </row>
    <row r="93" spans="1:9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7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8"/>
    </row>
    <row r="94" spans="1:9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7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8"/>
    </row>
    <row r="95" spans="1:9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7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8"/>
    </row>
    <row r="96" spans="1:9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7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8"/>
    </row>
    <row r="97" spans="1:9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7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8"/>
    </row>
    <row r="98" spans="1:9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7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8"/>
    </row>
    <row r="99" spans="1:9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7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8"/>
    </row>
    <row r="100" spans="1:9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7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8"/>
    </row>
    <row r="101" spans="1:9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>
      <c r="B102" s="21" t="str">
        <v/>
      </c>
      <c r="C102" s="25"/>
      <c r="H102" s="25"/>
    </row>
    <row r="103" spans="1:9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>
      <c r="B288" s="21" t="str">
        <v/>
      </c>
    </row>
    <row r="289" spans="2:2">
      <c r="B289" s="21" t="str">
        <v/>
      </c>
    </row>
    <row r="290" spans="2:2">
      <c r="B290" s="21" t="str">
        <v/>
      </c>
    </row>
    <row r="291" spans="2:2">
      <c r="B291" s="21" t="str">
        <v/>
      </c>
    </row>
    <row r="292" spans="2:2">
      <c r="B292" s="21" t="str">
        <v/>
      </c>
    </row>
    <row r="293" spans="2:2">
      <c r="B293" s="21" t="str">
        <v/>
      </c>
    </row>
    <row r="294" spans="2:2">
      <c r="B294" s="21" t="str">
        <v/>
      </c>
    </row>
    <row r="295" spans="2:2">
      <c r="B295" s="21" t="str">
        <v/>
      </c>
    </row>
    <row r="296" spans="2:2">
      <c r="B296" s="21" t="str">
        <v/>
      </c>
    </row>
    <row r="297" spans="2:2">
      <c r="B297" s="21" t="str">
        <v/>
      </c>
    </row>
    <row r="298" spans="2:2">
      <c r="B298" s="21" t="str">
        <v/>
      </c>
    </row>
    <row r="299" spans="2:2">
      <c r="B299" s="21" t="str">
        <v/>
      </c>
    </row>
    <row r="300" spans="2:2">
      <c r="B300" s="21" t="str">
        <v/>
      </c>
    </row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23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9.5" thickBot="1">
      <c r="A1" s="4" t="s">
        <v>1</v>
      </c>
      <c r="B1" s="4"/>
      <c r="C1" s="4" t="s">
        <v>1</v>
      </c>
      <c r="D1" s="4" t="s">
        <v>60</v>
      </c>
      <c r="E1" s="4"/>
      <c r="F1" s="4" t="s">
        <v>1</v>
      </c>
      <c r="G1" s="4" t="s">
        <v>199</v>
      </c>
      <c r="H1" s="4"/>
      <c r="I1" s="4" t="s">
        <v>1</v>
      </c>
      <c r="J1" s="4" t="s">
        <v>58</v>
      </c>
      <c r="K1" s="4"/>
      <c r="L1" s="4" t="s">
        <v>200</v>
      </c>
      <c r="M1" s="4"/>
      <c r="N1" s="4" t="s">
        <v>9</v>
      </c>
      <c r="O1" s="4" t="s">
        <v>60</v>
      </c>
      <c r="P1" s="4"/>
      <c r="Q1" s="4" t="s">
        <v>9</v>
      </c>
      <c r="R1" s="4" t="s">
        <v>90</v>
      </c>
      <c r="S1" s="4"/>
      <c r="T1" s="4" t="s">
        <v>9</v>
      </c>
      <c r="U1" s="4" t="s">
        <v>199</v>
      </c>
      <c r="V1" s="4"/>
      <c r="W1" s="4" t="s">
        <v>14</v>
      </c>
      <c r="X1" s="4"/>
      <c r="Y1" s="4" t="s">
        <v>14</v>
      </c>
      <c r="Z1" s="4" t="s">
        <v>60</v>
      </c>
      <c r="AA1" s="4"/>
      <c r="AB1" s="4" t="s">
        <v>60</v>
      </c>
      <c r="AC1" s="4"/>
      <c r="AD1" s="4" t="s">
        <v>60</v>
      </c>
      <c r="AE1" s="4" t="s">
        <v>199</v>
      </c>
      <c r="AF1" s="4"/>
      <c r="AG1" s="4" t="s">
        <v>60</v>
      </c>
      <c r="AH1" s="4" t="s">
        <v>90</v>
      </c>
      <c r="AI1" s="4"/>
      <c r="AJ1" s="4" t="s">
        <v>60</v>
      </c>
      <c r="AK1" s="4" t="s">
        <v>58</v>
      </c>
      <c r="AL1" s="4"/>
      <c r="AM1" s="4" t="s">
        <v>60</v>
      </c>
      <c r="AN1" s="4" t="s">
        <v>118</v>
      </c>
      <c r="AO1" s="4"/>
      <c r="AP1" s="4" t="s">
        <v>60</v>
      </c>
      <c r="AQ1" s="4" t="s">
        <v>76</v>
      </c>
      <c r="AR1" s="4"/>
      <c r="AS1" s="4" t="s">
        <v>76</v>
      </c>
      <c r="AT1" s="4"/>
      <c r="AU1" s="4" t="s">
        <v>30</v>
      </c>
      <c r="AV1" s="4"/>
      <c r="AW1" s="4" t="s">
        <v>31</v>
      </c>
      <c r="AX1" s="4"/>
      <c r="AY1" s="4" t="s">
        <v>133</v>
      </c>
      <c r="AZ1" s="4"/>
      <c r="BA1" s="4" t="s">
        <v>118</v>
      </c>
      <c r="BB1" s="4"/>
      <c r="BC1" s="4" t="s">
        <v>55</v>
      </c>
      <c r="BD1" s="4"/>
      <c r="BE1" s="4" t="s">
        <v>56</v>
      </c>
    </row>
    <row r="2" spans="1:57" ht="19.5" thickTop="1">
      <c r="A2" s="1" t="str" cm="1">
        <f t="array" aca="1" ref="A2:A3" ca="1">_xlfn.UNIQUE(_xlfn._xlws.FILTER(INDIRECT("分析準備!I2:I" &amp; BUC_ROWS),INDIRECT("分析準備!H2:H" &amp; BUC_ROWS)="アクター"))</f>
        <v>会員</v>
      </c>
      <c r="C2" s="1" t="str" cm="1">
        <f t="array" aca="1" ref="C2:D7" ca="1">_xlfn._xlws.SORT(_xlfn.UNIQUE(_xlfn._xlws.FILTER(_xlfn._xlws.FILTER(INDIRECT("分析準備!H2:J" &amp; BUC_ROWS), (INDIRECT("分析準備!H2:H" &amp; BUC_ROWS)="アクター")*(INDIRECT("分析準備!J2:J" &amp; BUC_ROWS)&lt;&gt;"")),{0,1,1})),1,1,FALSE)</f>
        <v>会員</v>
      </c>
      <c r="D2" s="1" t="str">
        <f ca="1"/>
        <v>予約図書を取り置く</v>
      </c>
      <c r="F2" s="1" t="str" cm="1">
        <f t="array" aca="1" ref="F2:G6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会員</v>
      </c>
      <c r="G2" s="1" t="str">
        <f ca="1"/>
        <v>取置解消</v>
      </c>
      <c r="I2" s="1" t="str" cm="1">
        <f t="array" aca="1" ref="I2:J10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会員</v>
      </c>
      <c r="J2" s="1" t="str">
        <f ca="1"/>
        <v>書架から本を探す</v>
      </c>
      <c r="L2" s="1" t="str" cm="1">
        <f t="array" aca="1" ref="L2" ca="1">_xlfn.UNIQUE(_xlfn._xlws.FILTER(INDIRECT("分析準備!I2:I" &amp; BUC_ROWS), (INDIRECT("分析準備!H2:H" &amp; BUC_ROWS)="外部システム")))</f>
        <v>書籍通販会社</v>
      </c>
      <c r="N2" s="1" t="str" cm="1">
        <f t="array" aca="1" ref="N2:O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書籍通販会社</v>
      </c>
      <c r="O2" s="1" t="str">
        <f ca="1"/>
        <v>書籍を発注する</v>
      </c>
      <c r="Q2" s="1" t="str" cm="1">
        <f t="array" aca="1" ref="Q2:R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書籍通販会社</v>
      </c>
      <c r="R2" s="1" t="str">
        <f ca="1"/>
        <v>書籍発注依頼</v>
      </c>
      <c r="T2" s="1" t="str" cm="1">
        <f t="array" aca="1" ref="T2:U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書籍通販会社</v>
      </c>
      <c r="U2" s="1" t="str">
        <f ca="1"/>
        <v>書籍発注</v>
      </c>
      <c r="W2" s="1" t="str" cm="1">
        <f t="array" aca="1" ref="W2:W8" ca="1">_xlfn.UNIQUE(_xlfn._xlws.FILTER(INDIRECT("分析準備!I2:I" &amp; BUC_ROWS), (INDIRECT("分析準備!H2:H" &amp; BUC_ROWS)="情報")))</f>
        <v>貸出図書</v>
      </c>
      <c r="Y2" s="1" t="str" cm="1">
        <f t="array" aca="1" ref="Y2:Z23" ca="1">_xlfn._xlws.SORT(_xlfn.UNIQUE(_xlfn._xlws.FILTER(_xlfn._xlws.FILTER(INDIRECT("分析準備!H2:J" &amp; BUC_ROWS), (INDIRECT("分析準備!H2:H" &amp; BUC_ROWS)="情報")*(INDIRECT("分析準備!J2:J" &amp; BUC_ROWS)&lt;&gt;"")),{0,1,1})),1,1,FALSE)</f>
        <v>会員</v>
      </c>
      <c r="Z2" s="1" t="str">
        <f ca="1"/>
        <v>会員IDを発行する</v>
      </c>
      <c r="AB2" s="1" t="str" cm="1">
        <f t="array" aca="1" ref="AB2:AB15" ca="1">_xlfn.UNIQUE(_xlfn._xlws.FILTER(INDIRECT("分析準備!C2:C" &amp; BUC_ROWS), (INDIRECT("分析準備!C2:C" &amp; BUC_ROWS)&lt;&gt;"")))</f>
        <v>蔵書の貸出を登録する</v>
      </c>
      <c r="AD2" s="1" t="str" cm="1">
        <f t="array" aca="1" ref="AD2:AE14" ca="1">_xlfn._xlws.SORT(_xlfn.UNIQUE(_xlfn._xlws.FILTER(_xlfn._xlws.FILTER(INDIRECT("分析準備!C2:G" &amp; BUC_ROWS), (INDIRECT("分析準備!F2:F" &amp; BUC_ROWS)="画面")*(INDIRECT("分析準備!C2:C" &amp; BUC_ROWS)&lt;&gt;"")),{1,0,0,0,1})),1,1,FALSE)</f>
        <v>会員IDを発行する</v>
      </c>
      <c r="AE2" s="1" t="str">
        <f ca="1"/>
        <v>会員登録</v>
      </c>
      <c r="AG2" s="1" t="str" cm="1">
        <f t="array" aca="1" ref="AG2:AH4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書籍を発注する</v>
      </c>
      <c r="AH2" s="1" t="str">
        <f ca="1"/>
        <v>書籍発注依頼</v>
      </c>
      <c r="AJ2" s="1" t="str" cm="1">
        <f t="array" aca="1" ref="AJ2:AK16" ca="1">_xlfn._xlws.SORT(_xlfn.UNIQUE(_xlfn._xlws.FILTER(INDIRECT("分析準備!J2:K" &amp; BUC_ROWS), (INDIRECT("分析準備!J2:J" &amp; BUC_ROWS)&lt;&gt;""))),1,1,FALSE)</f>
        <v>会員IDを発行する</v>
      </c>
      <c r="AK2" s="1" t="str">
        <f ca="1"/>
        <v>会員新規登録</v>
      </c>
      <c r="AM2" s="1" t="str" cm="1">
        <f t="array" aca="1" ref="AM2:AN3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取置期限を確認する</v>
      </c>
      <c r="AN2" s="1" t="str">
        <f ca="1"/>
        <v>日次</v>
      </c>
      <c r="AP2" s="1" t="str" cm="1">
        <f t="array" aca="1" ref="AP2:AQ5" ca="1">_xlfn._xlws.SORT(_xlfn.UNIQUE(_xlfn._xlws.FILTER(_xlfn._xlws.FILTER(INDIRECT("分析準備!C2:G" &amp; BUC_ROWS), (INDIRECT("分析準備!F2:F" &amp; BUC_ROWS)="条件")*(INDIRECT("分析準備!C2:C" &amp; BUC_ROWS)&lt;&gt;"")),{1,0,0,0,1})),1,1,FALSE)</f>
        <v>取置期限を確認する</v>
      </c>
      <c r="AQ2" s="1" t="str">
        <f ca="1"/>
        <v>取置期限</v>
      </c>
      <c r="AS2" s="1" t="str" cm="1">
        <f t="array" aca="1" ref="AS2:AS4" ca="1">_xlfn.UNIQUE(_xlfn._xlws.FILTER(INDIRECT("分析準備!I2:I" &amp; BUC_ROWS), (INDIRECT("分析準備!H2:H" &amp; BUC_ROWS)="条件")))</f>
        <v>貸出期限</v>
      </c>
      <c r="AU2" s="1" t="str" cm="1">
        <f t="array" ref="AU2:AU4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未定義状態G1</v>
      </c>
      <c r="AW2" s="1" t="str" cm="1">
        <f t="array" ref="AW2:AW8">_xlfn.UNIQUE(_xlfn._xlws.FILTER(状態[状態], (状態[状態]&lt;&gt;"")))</f>
        <v>貸出中_期限内</v>
      </c>
      <c r="AY2" s="1" t="str" cm="1">
        <f t="array" ref="AY2:AY5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遅延日数</v>
      </c>
      <c r="BA2" s="1" t="str" cm="1">
        <f t="array" aca="1" ref="BA2" ca="1">_xlfn.UNIQUE(_xlfn._xlws.FILTER(INDIRECT("分析準備!I2:I" &amp; BUC_ROWS), (INDIRECT("分析準備!H2:H" &amp; BUC_ROWS)="タイマー")))</f>
        <v>日次</v>
      </c>
      <c r="BC2" s="1" t="str" cm="1">
        <f t="array" aca="1" ref="BC2:BC4" ca="1">_xlfn.UNIQUE(INDIRECT("分析準備!A2:A" &amp; BUC_ROWS))</f>
        <v>貸出・返却</v>
      </c>
      <c r="BE2" s="1" t="str" cm="1">
        <f t="array" aca="1" ref="BE2:BE7" ca="1">_xlfn.UNIQUE(INDIRECT("分析準備!B2:B" &amp; BUC_ROWS))</f>
        <v>貸出</v>
      </c>
    </row>
    <row r="3" spans="1:57">
      <c r="A3" s="1" t="str">
        <f ca="1"/>
        <v>図書館員</v>
      </c>
      <c r="C3" s="1" t="str">
        <f ca="1"/>
        <v>会員</v>
      </c>
      <c r="D3" s="1" t="str">
        <f ca="1"/>
        <v>貸出期限を確認する</v>
      </c>
      <c r="F3" s="1" t="str">
        <f ca="1"/>
        <v>図書館員</v>
      </c>
      <c r="G3" s="1" t="str">
        <f ca="1"/>
        <v>貸出登録</v>
      </c>
      <c r="I3" s="1" t="str">
        <f ca="1"/>
        <v>会員</v>
      </c>
      <c r="J3" s="1" t="str">
        <f ca="1"/>
        <v>予約図書準備</v>
      </c>
      <c r="W3" s="1" t="str">
        <f ca="1"/>
        <v>蔵書</v>
      </c>
      <c r="Y3" s="1" t="str">
        <f ca="1"/>
        <v>会員</v>
      </c>
      <c r="Z3" s="1" t="str">
        <f ca="1"/>
        <v>会員カードの発行（再）する</v>
      </c>
      <c r="AB3" s="1" t="str">
        <f ca="1"/>
        <v>貸出本の予約・取消をする</v>
      </c>
      <c r="AD3" s="1" t="str">
        <f ca="1"/>
        <v>会員カードの発行（再）する</v>
      </c>
      <c r="AE3" s="1" t="str">
        <f ca="1"/>
        <v>会員カード</v>
      </c>
      <c r="AG3" s="1" t="str">
        <f ca="1"/>
        <v>貸出期限を確認する</v>
      </c>
      <c r="AH3" s="1" t="str">
        <f ca="1"/>
        <v>貸出期限切れ通知メール</v>
      </c>
      <c r="AJ3" s="1" t="str">
        <f ca="1"/>
        <v>会員カードの発行（再）する</v>
      </c>
      <c r="AK3" s="1" t="str">
        <f ca="1"/>
        <v>会員の確認</v>
      </c>
      <c r="AM3" s="1" t="str">
        <f ca="1"/>
        <v>貸出期限を確認する</v>
      </c>
      <c r="AN3" s="1" t="str">
        <f ca="1"/>
        <v>日次</v>
      </c>
      <c r="AP3" s="1" t="str">
        <f ca="1"/>
        <v>蔵書の貸出を登録する</v>
      </c>
      <c r="AQ3" s="1" t="str">
        <f ca="1"/>
        <v>貸出期限</v>
      </c>
      <c r="AS3" s="1" t="str">
        <f ca="1"/>
        <v>貸出予約一覧出力条件</v>
      </c>
      <c r="AU3" s="1" t="str">
        <v>蔵書の状態</v>
      </c>
      <c r="AW3" s="1" t="str">
        <v>貸出中_期限切れ</v>
      </c>
      <c r="AY3" s="1" t="str">
        <v>会員種別</v>
      </c>
      <c r="BC3" s="1" t="str">
        <f ca="1"/>
        <v>会員管理</v>
      </c>
      <c r="BE3" s="1" t="str">
        <f ca="1"/>
        <v>Web予約</v>
      </c>
    </row>
    <row r="4" spans="1:57">
      <c r="C4" s="1" t="str">
        <f ca="1"/>
        <v>会員</v>
      </c>
      <c r="D4" s="1" t="str">
        <f ca="1"/>
        <v>取置を解消する</v>
      </c>
      <c r="F4" s="1" t="str">
        <f ca="1"/>
        <v>図書館員</v>
      </c>
      <c r="G4" s="1" t="str">
        <f ca="1"/>
        <v>蔵書検索</v>
      </c>
      <c r="I4" s="1" t="str">
        <f ca="1"/>
        <v>会員</v>
      </c>
      <c r="J4" s="1" t="str">
        <f ca="1"/>
        <v>貸出期限確認</v>
      </c>
      <c r="W4" s="1" t="str">
        <f ca="1"/>
        <v>貸出予約</v>
      </c>
      <c r="Y4" s="1" t="str">
        <f ca="1"/>
        <v>会員</v>
      </c>
      <c r="Z4" s="1" t="str">
        <f ca="1"/>
        <v>会員を照会する</v>
      </c>
      <c r="AB4" s="1" t="str">
        <f ca="1"/>
        <v>予約図書一覧を出力する</v>
      </c>
      <c r="AD4" s="1" t="str">
        <f ca="1"/>
        <v>会員を照会する</v>
      </c>
      <c r="AE4" s="1" t="str">
        <f ca="1"/>
        <v>会員検索</v>
      </c>
      <c r="AG4" s="1" t="str">
        <f ca="1"/>
        <v>予約図書を取り置く</v>
      </c>
      <c r="AH4" s="1" t="str">
        <f ca="1"/>
        <v>貸出可能通知</v>
      </c>
      <c r="AJ4" s="1" t="str">
        <f ca="1"/>
        <v>会員を照会する</v>
      </c>
      <c r="AK4" s="1" t="str">
        <f ca="1"/>
        <v>会員の確認</v>
      </c>
      <c r="AP4" s="1" t="str">
        <f ca="1"/>
        <v>貸出期限を確認する</v>
      </c>
      <c r="AQ4" s="1" t="str">
        <f ca="1"/>
        <v>貸出期限</v>
      </c>
      <c r="AS4" s="1" t="str">
        <f ca="1"/>
        <v>取置期限</v>
      </c>
      <c r="AU4" s="1" t="str">
        <v>未定義状態G2</v>
      </c>
      <c r="AW4" s="1" t="str">
        <v>取置中</v>
      </c>
      <c r="AY4" s="1" t="str">
        <v>未定義バリ１</v>
      </c>
      <c r="BC4" s="1" t="str">
        <f ca="1"/>
        <v>蔵書管理</v>
      </c>
      <c r="BE4" s="1" t="str">
        <f ca="1"/>
        <v>返却</v>
      </c>
    </row>
    <row r="5" spans="1:57">
      <c r="C5" s="1" t="str">
        <f ca="1"/>
        <v>図書館員</v>
      </c>
      <c r="D5" s="1" t="str">
        <f ca="1"/>
        <v>蔵書の貸出を登録する</v>
      </c>
      <c r="F5" s="1" t="str">
        <f ca="1"/>
        <v>図書館員</v>
      </c>
      <c r="G5" s="1" t="str">
        <f ca="1"/>
        <v>貸出予約</v>
      </c>
      <c r="I5" s="1" t="str">
        <f ca="1"/>
        <v>会員</v>
      </c>
      <c r="J5" s="1" t="str">
        <f ca="1"/>
        <v>取置図書の返却</v>
      </c>
      <c r="W5" s="1" t="str">
        <f ca="1"/>
        <v>会員</v>
      </c>
      <c r="Y5" s="1" t="str">
        <f ca="1"/>
        <v>取置期限切れ</v>
      </c>
      <c r="Z5" s="1" t="str">
        <f ca="1"/>
        <v>取置期限を確認する</v>
      </c>
      <c r="AB5" s="1" t="str">
        <f ca="1"/>
        <v>予約図書を取り置く</v>
      </c>
      <c r="AD5" s="1" t="str">
        <f ca="1"/>
        <v>取置を解消する</v>
      </c>
      <c r="AE5" s="1" t="str">
        <f ca="1"/>
        <v>取置解消</v>
      </c>
      <c r="AJ5" s="1" t="str">
        <f ca="1"/>
        <v>取置を解消する</v>
      </c>
      <c r="AK5" s="1" t="str">
        <f ca="1"/>
        <v>取置図書の返却</v>
      </c>
      <c r="AP5" s="1" t="str">
        <f ca="1"/>
        <v>予約図書一覧を出力する</v>
      </c>
      <c r="AQ5" s="1" t="str">
        <f ca="1"/>
        <v>貸出予約一覧出力条件</v>
      </c>
      <c r="AW5" s="1" t="str">
        <v>在庫中</v>
      </c>
      <c r="AY5" s="1" t="str">
        <v>未定義バリ２</v>
      </c>
      <c r="BE5" s="1" t="str">
        <f ca="1"/>
        <v>会員登録</v>
      </c>
    </row>
    <row r="6" spans="1:57">
      <c r="C6" s="1" t="str">
        <f ca="1"/>
        <v>図書館員</v>
      </c>
      <c r="D6" s="1" t="str">
        <f ca="1"/>
        <v>貸出本の予約・取消をする</v>
      </c>
      <c r="F6" s="1" t="str">
        <f ca="1"/>
        <v>図書館員</v>
      </c>
      <c r="G6" s="1" t="str">
        <f ca="1"/>
        <v>貸出予約一覧</v>
      </c>
      <c r="I6" s="1" t="str">
        <f ca="1"/>
        <v>図書館員</v>
      </c>
      <c r="J6" s="1" t="str">
        <f ca="1"/>
        <v>蔵書を貸し出す</v>
      </c>
      <c r="W6" s="1" t="str">
        <f ca="1"/>
        <v>取置期限切れ</v>
      </c>
      <c r="Y6" s="1" t="str">
        <f ca="1"/>
        <v>取置期限切れ</v>
      </c>
      <c r="Z6" s="1" t="str">
        <f ca="1"/>
        <v>取置を解消する</v>
      </c>
      <c r="AB6" s="1" t="str">
        <f ca="1"/>
        <v>取置図書を消し込む</v>
      </c>
      <c r="AD6" s="1" t="str">
        <f ca="1"/>
        <v>取置図書を消し込む</v>
      </c>
      <c r="AE6" s="1" t="str">
        <f ca="1"/>
        <v>予約消込</v>
      </c>
      <c r="AJ6" s="1" t="str">
        <f ca="1"/>
        <v>取置期限を確認する</v>
      </c>
      <c r="AK6" s="1" t="str">
        <f ca="1"/>
        <v>貸出期限確認</v>
      </c>
      <c r="AW6" s="1" t="str">
        <v>未予約</v>
      </c>
      <c r="BE6" s="1" t="str">
        <f ca="1"/>
        <v>期限管理</v>
      </c>
    </row>
    <row r="7" spans="1:57">
      <c r="C7" s="1" t="str">
        <f ca="1"/>
        <v>図書館員</v>
      </c>
      <c r="D7" s="1" t="str">
        <f ca="1"/>
        <v>予約図書一覧を出力する</v>
      </c>
      <c r="I7" s="1" t="str">
        <f ca="1"/>
        <v>図書館員</v>
      </c>
      <c r="J7" s="1" t="str">
        <f ca="1"/>
        <v>貸出予約</v>
      </c>
      <c r="W7" s="1" t="str">
        <f ca="1"/>
        <v>書籍発注</v>
      </c>
      <c r="Y7" s="1" t="str">
        <f ca="1"/>
        <v>書籍発注</v>
      </c>
      <c r="Z7" s="1" t="str">
        <f ca="1"/>
        <v>書籍を発注する</v>
      </c>
      <c r="AB7" s="1" t="str">
        <f ca="1"/>
        <v>貸出図書の返却を登録する</v>
      </c>
      <c r="AD7" s="1" t="str">
        <f ca="1"/>
        <v>書籍を発注する</v>
      </c>
      <c r="AE7" s="1" t="str">
        <f ca="1"/>
        <v>書籍発注</v>
      </c>
      <c r="AJ7" s="1" t="str">
        <f ca="1"/>
        <v>取置図書を消し込む</v>
      </c>
      <c r="AK7" s="1" t="str">
        <f ca="1"/>
        <v>予約図書を受け取る</v>
      </c>
      <c r="AW7" s="1" t="str">
        <v>予約中_未準備</v>
      </c>
      <c r="BE7" s="1" t="str">
        <f ca="1"/>
        <v>棚卸</v>
      </c>
    </row>
    <row r="8" spans="1:57">
      <c r="I8" s="1" t="str">
        <f ca="1"/>
        <v>図書館員</v>
      </c>
      <c r="J8" s="1" t="str">
        <f ca="1"/>
        <v>予約図書準備</v>
      </c>
      <c r="W8" s="1" t="str">
        <f ca="1"/>
        <v>本</v>
      </c>
      <c r="Y8" s="1" t="str">
        <f ca="1"/>
        <v>蔵書</v>
      </c>
      <c r="Z8" s="1" t="str">
        <f ca="1"/>
        <v>蔵書の貸出を登録する</v>
      </c>
      <c r="AB8" s="1" t="str">
        <f ca="1"/>
        <v>会員IDを発行する</v>
      </c>
      <c r="AD8" s="1" t="str">
        <f ca="1"/>
        <v>蔵書の貸出を登録する</v>
      </c>
      <c r="AE8" s="1" t="str">
        <f ca="1"/>
        <v>貸出登録</v>
      </c>
      <c r="AJ8" s="1" t="str">
        <f ca="1"/>
        <v>書籍を発注する</v>
      </c>
      <c r="AK8" s="1" t="str">
        <f ca="1"/>
        <v>書籍補充</v>
      </c>
      <c r="AW8" s="1" t="str">
        <v>予約中_準備完了</v>
      </c>
    </row>
    <row r="9" spans="1:57">
      <c r="I9" s="1" t="str">
        <f ca="1"/>
        <v>図書館員</v>
      </c>
      <c r="J9" s="1" t="str">
        <f ca="1"/>
        <v>返却図書を書架に返す</v>
      </c>
      <c r="Y9" s="1" t="str">
        <f ca="1"/>
        <v>蔵書</v>
      </c>
      <c r="Z9" s="1" t="str">
        <f ca="1"/>
        <v>貸出本の予約・取消をする</v>
      </c>
      <c r="AB9" s="1" t="str">
        <f ca="1"/>
        <v>会員カードの発行（再）する</v>
      </c>
      <c r="AD9" s="1" t="str">
        <f ca="1"/>
        <v>貸出図書の返却を登録する</v>
      </c>
      <c r="AE9" s="1" t="str">
        <f ca="1"/>
        <v>返却登録</v>
      </c>
      <c r="AJ9" s="1" t="str">
        <f ca="1"/>
        <v>蔵書の貸出を登録する</v>
      </c>
      <c r="AK9" s="1" t="str">
        <f ca="1"/>
        <v>蔵書を貸し出す</v>
      </c>
    </row>
    <row r="10" spans="1:57">
      <c r="I10" s="1" t="str">
        <f ca="1"/>
        <v>図書館員</v>
      </c>
      <c r="J10" s="1" t="str">
        <f ca="1"/>
        <v>棚卸を行う</v>
      </c>
      <c r="Y10" s="1" t="str">
        <f ca="1"/>
        <v>蔵書</v>
      </c>
      <c r="Z10" s="1" t="str">
        <f ca="1"/>
        <v>予約図書を取り置く</v>
      </c>
      <c r="AB10" s="1" t="str">
        <f ca="1"/>
        <v>会員を照会する</v>
      </c>
      <c r="AD10" s="1" t="str">
        <f ca="1"/>
        <v>貸出本の予約・取消をする</v>
      </c>
      <c r="AE10" s="1" t="str">
        <f ca="1"/>
        <v>蔵書検索</v>
      </c>
      <c r="AJ10" s="1" t="str">
        <f ca="1"/>
        <v>蔵書の貸出を登録する</v>
      </c>
      <c r="AK10" s="1" t="str">
        <f ca="1"/>
        <v>予約図書を受け取る</v>
      </c>
    </row>
    <row r="11" spans="1:57">
      <c r="Y11" s="1" t="str">
        <f ca="1"/>
        <v>蔵書</v>
      </c>
      <c r="Z11" s="1" t="str">
        <f ca="1"/>
        <v>貸出図書の返却を登録する</v>
      </c>
      <c r="AB11" s="1" t="str">
        <f ca="1"/>
        <v>貸出期限を確認する</v>
      </c>
      <c r="AD11" s="1" t="str">
        <f ca="1"/>
        <v>貸出本の予約・取消をする</v>
      </c>
      <c r="AE11" s="1" t="str">
        <f ca="1"/>
        <v>貸出予約</v>
      </c>
      <c r="AJ11" s="1" t="str">
        <f ca="1"/>
        <v>貸出期限を確認する</v>
      </c>
      <c r="AK11" s="1" t="str">
        <f ca="1"/>
        <v>貸出期限確認</v>
      </c>
    </row>
    <row r="12" spans="1:57">
      <c r="Y12" s="1" t="str">
        <f ca="1"/>
        <v>蔵書</v>
      </c>
      <c r="Z12" s="1" t="str">
        <f ca="1"/>
        <v>棚卸登録</v>
      </c>
      <c r="AB12" s="1" t="str">
        <f ca="1"/>
        <v>取置期限を確認する</v>
      </c>
      <c r="AD12" s="1" t="str">
        <f ca="1"/>
        <v>棚卸登録</v>
      </c>
      <c r="AE12" s="1" t="str">
        <f ca="1"/>
        <v>棚卸登録</v>
      </c>
      <c r="AJ12" s="1" t="str">
        <f ca="1"/>
        <v>貸出図書の返却を登録する</v>
      </c>
      <c r="AK12" s="1" t="str">
        <f ca="1"/>
        <v>貸出図書を返却する</v>
      </c>
    </row>
    <row r="13" spans="1:57">
      <c r="Y13" s="1" t="str">
        <f ca="1"/>
        <v>貸出図書</v>
      </c>
      <c r="Z13" s="1" t="str">
        <f ca="1"/>
        <v>蔵書の貸出を登録する</v>
      </c>
      <c r="AB13" s="1" t="str">
        <f ca="1"/>
        <v>取置を解消する</v>
      </c>
      <c r="AD13" s="1" t="str">
        <f ca="1"/>
        <v>予約図書を取り置く</v>
      </c>
      <c r="AE13" s="1" t="str">
        <f ca="1"/>
        <v>貸出準備登録</v>
      </c>
      <c r="AJ13" s="1" t="str">
        <f ca="1"/>
        <v>貸出本の予約・取消をする</v>
      </c>
      <c r="AK13" s="1" t="str">
        <f ca="1"/>
        <v>貸出予約</v>
      </c>
    </row>
    <row r="14" spans="1:57">
      <c r="Y14" s="1" t="str">
        <f ca="1"/>
        <v>貸出図書</v>
      </c>
      <c r="Z14" s="1" t="str">
        <f ca="1"/>
        <v>貸出図書の返却を登録する</v>
      </c>
      <c r="AB14" s="1" t="str">
        <f ca="1"/>
        <v>棚卸登録</v>
      </c>
      <c r="AD14" s="1" t="str">
        <f ca="1"/>
        <v>予約図書一覧を出力する</v>
      </c>
      <c r="AE14" s="1" t="str">
        <f ca="1"/>
        <v>貸出予約一覧</v>
      </c>
      <c r="AJ14" s="1" t="str">
        <f ca="1"/>
        <v>棚卸登録</v>
      </c>
      <c r="AK14" s="1" t="str">
        <f ca="1"/>
        <v>棚卸を行う</v>
      </c>
    </row>
    <row r="15" spans="1:57">
      <c r="Y15" s="1" t="str">
        <f ca="1"/>
        <v>貸出図書</v>
      </c>
      <c r="Z15" s="1" t="str">
        <f ca="1"/>
        <v>貸出期限を確認する</v>
      </c>
      <c r="AB15" s="1" t="str">
        <f ca="1"/>
        <v>書籍を発注する</v>
      </c>
      <c r="AJ15" s="1" t="str">
        <f ca="1"/>
        <v>予約図書を取り置く</v>
      </c>
      <c r="AK15" s="1" t="str">
        <f ca="1"/>
        <v>予約図書準備</v>
      </c>
    </row>
    <row r="16" spans="1:57">
      <c r="Y16" s="1" t="str">
        <f ca="1"/>
        <v>貸出予約</v>
      </c>
      <c r="Z16" s="1" t="str">
        <f ca="1"/>
        <v>蔵書の貸出を登録する</v>
      </c>
      <c r="AJ16" s="1" t="str">
        <f ca="1"/>
        <v>予約図書一覧を出力する</v>
      </c>
      <c r="AK16" s="1" t="str">
        <f ca="1"/>
        <v>予約図書準備</v>
      </c>
    </row>
    <row r="17" spans="25:26">
      <c r="Y17" s="1" t="str">
        <f ca="1"/>
        <v>貸出予約</v>
      </c>
      <c r="Z17" s="1" t="str">
        <f ca="1"/>
        <v>貸出本の予約・取消をする</v>
      </c>
    </row>
    <row r="18" spans="25:26">
      <c r="Y18" s="1" t="str">
        <f ca="1"/>
        <v>貸出予約</v>
      </c>
      <c r="Z18" s="1" t="str">
        <f ca="1"/>
        <v>予約図書一覧を出力する</v>
      </c>
    </row>
    <row r="19" spans="25:26">
      <c r="Y19" s="1" t="str">
        <f ca="1"/>
        <v>貸出予約</v>
      </c>
      <c r="Z19" s="1" t="str">
        <f ca="1"/>
        <v>予約図書を取り置く</v>
      </c>
    </row>
    <row r="20" spans="25:26">
      <c r="Y20" s="1" t="str">
        <f ca="1"/>
        <v>貸出予約</v>
      </c>
      <c r="Z20" s="1" t="str">
        <f ca="1"/>
        <v>取置図書を消し込む</v>
      </c>
    </row>
    <row r="21" spans="25:26">
      <c r="Y21" s="1" t="str">
        <f ca="1"/>
        <v>貸出予約</v>
      </c>
      <c r="Z21" s="1" t="str">
        <f ca="1"/>
        <v>貸出図書の返却を登録する</v>
      </c>
    </row>
    <row r="22" spans="25:26">
      <c r="Y22" s="1" t="str">
        <f ca="1"/>
        <v>貸出予約</v>
      </c>
      <c r="Z22" s="1" t="str">
        <f ca="1"/>
        <v>取置期限を確認する</v>
      </c>
    </row>
    <row r="23" spans="25:26">
      <c r="Y23" s="1" t="str">
        <f ca="1"/>
        <v>本</v>
      </c>
      <c r="Z23" s="1" t="str">
        <f ca="1"/>
        <v>書籍を発注する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9.5" thickBot="1">
      <c r="A1" s="4" t="s">
        <v>55</v>
      </c>
      <c r="B1" s="4" t="s">
        <v>56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62</v>
      </c>
      <c r="J1" s="4" t="s">
        <v>60</v>
      </c>
      <c r="K1" s="4" t="s">
        <v>58</v>
      </c>
      <c r="L1" s="4" t="s">
        <v>10</v>
      </c>
      <c r="M1" s="5" t="s">
        <v>207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9.5" thickTop="1">
      <c r="A2" s="1" t="str">
        <f t="shared" ref="A2:A65" si="0">IF(BUC_ROWS&gt;=ROW(),IF(N2&lt;&gt;"",N2,A1),"")</f>
        <v>貸出・返却</v>
      </c>
      <c r="B2" s="1" t="str">
        <f t="shared" ref="B2:B65" si="1">IF(BUC_ROWS&gt;=ROW(),IF(O2&lt;&gt;"",O2,B1),"")</f>
        <v>貸出</v>
      </c>
      <c r="C2" s="1" t="str">
        <f>J2</f>
        <v/>
      </c>
      <c r="D2" s="1" t="str">
        <f t="shared" ref="D2:D65" si="2">IF(BUC_ROWS&gt;=ROW(),V2,"")</f>
        <v>アクター</v>
      </c>
      <c r="E2" s="1" t="str">
        <f t="shared" ref="E2:E65" si="3">IF(BUC_ROWS&gt;=ROW(),W2,"")</f>
        <v>会員</v>
      </c>
      <c r="F2" s="1" t="str">
        <f t="shared" ref="F2:F65" si="4">IF(BUC_ROWS&gt;=ROW(),T2,"")</f>
        <v/>
      </c>
      <c r="G2" s="1" t="str">
        <f t="shared" ref="G2:G65" si="5">IF(BUC_ROWS&gt;=ROW(),U2,"")</f>
        <v/>
      </c>
      <c r="H2" s="1" t="str">
        <f t="shared" ref="H2:H65" si="6">IF(BUC_ROWS&gt;=ROW(),IF(V2="",T2,V2),"")</f>
        <v>アクター</v>
      </c>
      <c r="I2" s="1" t="str">
        <f t="shared" ref="I2:I65" si="7">IF(BUC_ROWS&gt;=ROW(),IF(W2="",U2,W2),"")</f>
        <v>会員</v>
      </c>
      <c r="J2" s="1" t="str">
        <f t="shared" ref="J2:J65" si="8">IF(BUC_ROWS&gt;=ROW(),IF(S2&lt;&gt;"",S2,IF(K1=K2,IF(T2&lt;&gt;"",J1,""),"")),"")</f>
        <v/>
      </c>
      <c r="K2" s="1" t="str">
        <f t="shared" ref="K2:K65" si="9">IF(BUC_ROWS&gt;=ROW(),IF(Q2&lt;&gt;"",Q2,K1),"")</f>
        <v>書架から本を探す</v>
      </c>
      <c r="L2" s="1" t="str">
        <f t="shared" ref="L2:L65" si="10">IF(BUC_ROWS&gt;=ROW(),X2,"")</f>
        <v/>
      </c>
      <c r="M2" s="3" cm="1">
        <f t="array" ref="M2">MAX(ROW(BUC[#All])*(BUC[#All]&lt;&gt;0))</f>
        <v>49</v>
      </c>
      <c r="N2" s="1" t="str" cm="1">
        <f t="array" ref="N2:X300">BUC[]&amp;""</f>
        <v>貸出・返却</v>
      </c>
      <c r="O2" s="1" t="str">
        <v>貸出</v>
      </c>
      <c r="P2" s="1" t="str">
        <v/>
      </c>
      <c r="Q2" s="1" t="str">
        <v>書架から本を探す</v>
      </c>
      <c r="R2" s="1" t="str">
        <v>↓</v>
      </c>
      <c r="S2" s="1" t="str">
        <v/>
      </c>
      <c r="T2" s="1" t="str">
        <v/>
      </c>
      <c r="U2" s="1" t="str">
        <v/>
      </c>
      <c r="V2" s="1" t="str">
        <v>アクター</v>
      </c>
      <c r="W2" s="1" t="str">
        <v>会員</v>
      </c>
      <c r="X2" s="1" t="str">
        <v/>
      </c>
    </row>
    <row r="3" spans="1:24">
      <c r="A3" s="1" t="str">
        <f t="shared" si="0"/>
        <v>貸出・返却</v>
      </c>
      <c r="B3" s="1" t="str">
        <f t="shared" si="1"/>
        <v>貸出</v>
      </c>
      <c r="C3" s="1" t="str">
        <f t="shared" ref="C3:C66" si="11">J3</f>
        <v>蔵書の貸出を登録する</v>
      </c>
      <c r="D3" s="1" t="str">
        <f t="shared" si="2"/>
        <v>アクター</v>
      </c>
      <c r="E3" s="1" t="str">
        <f t="shared" si="3"/>
        <v>図書館員</v>
      </c>
      <c r="F3" s="1" t="str">
        <f t="shared" si="4"/>
        <v>画面</v>
      </c>
      <c r="G3" s="1" t="str">
        <f t="shared" si="5"/>
        <v>貸出登録</v>
      </c>
      <c r="H3" s="1" t="str">
        <f t="shared" si="6"/>
        <v>アクター</v>
      </c>
      <c r="I3" s="1" t="str">
        <f t="shared" si="7"/>
        <v>図書館員</v>
      </c>
      <c r="J3" s="1" t="str">
        <f t="shared" si="8"/>
        <v>蔵書の貸出を登録する</v>
      </c>
      <c r="K3" s="1" t="str">
        <f t="shared" si="9"/>
        <v>蔵書を貸し出す</v>
      </c>
      <c r="L3" s="1" t="str">
        <f t="shared" si="10"/>
        <v/>
      </c>
      <c r="N3" s="1" t="str">
        <v/>
      </c>
      <c r="O3" s="1" t="str">
        <v/>
      </c>
      <c r="P3" s="1" t="str">
        <v/>
      </c>
      <c r="Q3" s="1" t="str">
        <v>蔵書を貸し出す</v>
      </c>
      <c r="R3" s="1" t="str">
        <v/>
      </c>
      <c r="S3" s="1" t="str">
        <v>蔵書の貸出を登録する</v>
      </c>
      <c r="T3" s="1" t="str">
        <v>画面</v>
      </c>
      <c r="U3" s="1" t="str">
        <v>貸出登録</v>
      </c>
      <c r="V3" s="1" t="str">
        <v>アクター</v>
      </c>
      <c r="W3" s="1" t="str">
        <v>図書館員</v>
      </c>
      <c r="X3" s="1" t="str">
        <v/>
      </c>
    </row>
    <row r="4" spans="1:24">
      <c r="A4" s="1" t="str">
        <f t="shared" si="0"/>
        <v>貸出・返却</v>
      </c>
      <c r="B4" s="1" t="str">
        <f t="shared" si="1"/>
        <v>貸出</v>
      </c>
      <c r="C4" s="1" t="str">
        <f t="shared" si="11"/>
        <v>蔵書の貸出を登録する</v>
      </c>
      <c r="D4" s="1" t="str">
        <f t="shared" si="2"/>
        <v/>
      </c>
      <c r="E4" s="1" t="str">
        <f t="shared" si="3"/>
        <v/>
      </c>
      <c r="F4" s="1" t="str">
        <f t="shared" si="4"/>
        <v>情報</v>
      </c>
      <c r="G4" s="1" t="str">
        <f t="shared" si="5"/>
        <v>貸出図書</v>
      </c>
      <c r="H4" s="1" t="str">
        <f t="shared" si="6"/>
        <v>情報</v>
      </c>
      <c r="I4" s="1" t="str">
        <f t="shared" si="7"/>
        <v>貸出図書</v>
      </c>
      <c r="J4" s="1" t="str">
        <f t="shared" si="8"/>
        <v>蔵書の貸出を登録する</v>
      </c>
      <c r="K4" s="1" t="str">
        <f t="shared" si="9"/>
        <v>蔵書を貸し出す</v>
      </c>
      <c r="L4" s="1" t="str">
        <f t="shared" si="10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>情報</v>
      </c>
      <c r="U4" s="1" t="str">
        <v>貸出図書</v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>貸出・返却</v>
      </c>
      <c r="B5" s="1" t="str">
        <f t="shared" si="1"/>
        <v>貸出</v>
      </c>
      <c r="C5" s="1" t="str">
        <f t="shared" si="11"/>
        <v>蔵書の貸出を登録する</v>
      </c>
      <c r="D5" s="1" t="str">
        <f t="shared" si="2"/>
        <v/>
      </c>
      <c r="E5" s="1" t="str">
        <f t="shared" si="3"/>
        <v/>
      </c>
      <c r="F5" s="1" t="str">
        <f t="shared" si="4"/>
        <v>情報</v>
      </c>
      <c r="G5" s="1" t="str">
        <f t="shared" si="5"/>
        <v>蔵書</v>
      </c>
      <c r="H5" s="1" t="str">
        <f t="shared" si="6"/>
        <v>情報</v>
      </c>
      <c r="I5" s="1" t="str">
        <f t="shared" si="7"/>
        <v>蔵書</v>
      </c>
      <c r="J5" s="1" t="str">
        <f t="shared" si="8"/>
        <v>蔵書の貸出を登録する</v>
      </c>
      <c r="K5" s="1" t="str">
        <f t="shared" si="9"/>
        <v>蔵書を貸し出す</v>
      </c>
      <c r="L5" s="1" t="str">
        <f t="shared" si="10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>情報</v>
      </c>
      <c r="U5" s="1" t="str">
        <v>蔵書</v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>貸出・返却</v>
      </c>
      <c r="B6" s="1" t="str">
        <f t="shared" si="1"/>
        <v>貸出</v>
      </c>
      <c r="C6" s="1" t="str">
        <f t="shared" si="11"/>
        <v>蔵書の貸出を登録する</v>
      </c>
      <c r="D6" s="1" t="str">
        <f t="shared" si="2"/>
        <v/>
      </c>
      <c r="E6" s="1" t="str">
        <f t="shared" si="3"/>
        <v/>
      </c>
      <c r="F6" s="1" t="str">
        <f t="shared" si="4"/>
        <v>情報</v>
      </c>
      <c r="G6" s="1" t="str">
        <f t="shared" si="5"/>
        <v>貸出予約</v>
      </c>
      <c r="H6" s="1" t="str">
        <f t="shared" si="6"/>
        <v>情報</v>
      </c>
      <c r="I6" s="1" t="str">
        <f t="shared" si="7"/>
        <v>貸出予約</v>
      </c>
      <c r="J6" s="1" t="str">
        <f t="shared" si="8"/>
        <v>蔵書の貸出を登録する</v>
      </c>
      <c r="K6" s="1" t="str">
        <f t="shared" si="9"/>
        <v>蔵書を貸し出す</v>
      </c>
      <c r="L6" s="1" t="str">
        <f t="shared" si="10"/>
        <v>Web予約されていた場合に予約を消し込む</v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>情報</v>
      </c>
      <c r="U6" s="1" t="str">
        <v>貸出予約</v>
      </c>
      <c r="V6" s="1" t="str">
        <v/>
      </c>
      <c r="W6" s="1" t="str">
        <v/>
      </c>
      <c r="X6" s="1" t="str">
        <v>Web予約されていた場合に予約を消し込む</v>
      </c>
    </row>
    <row r="7" spans="1:24">
      <c r="A7" s="1" t="str">
        <f t="shared" si="0"/>
        <v>貸出・返却</v>
      </c>
      <c r="B7" s="1" t="str">
        <f t="shared" si="1"/>
        <v>貸出</v>
      </c>
      <c r="C7" s="1" t="str">
        <f t="shared" si="11"/>
        <v>蔵書の貸出を登録する</v>
      </c>
      <c r="D7" s="1" t="str">
        <f t="shared" si="2"/>
        <v/>
      </c>
      <c r="E7" s="1" t="str">
        <f t="shared" si="3"/>
        <v/>
      </c>
      <c r="F7" s="1" t="str">
        <f t="shared" si="4"/>
        <v>条件</v>
      </c>
      <c r="G7" s="1" t="str">
        <f t="shared" si="5"/>
        <v>貸出期限</v>
      </c>
      <c r="H7" s="1" t="str">
        <f t="shared" si="6"/>
        <v>条件</v>
      </c>
      <c r="I7" s="1" t="str">
        <f t="shared" si="7"/>
        <v>貸出期限</v>
      </c>
      <c r="J7" s="1" t="str">
        <f t="shared" si="8"/>
        <v>蔵書の貸出を登録する</v>
      </c>
      <c r="K7" s="1" t="str">
        <f t="shared" si="9"/>
        <v>蔵書を貸し出す</v>
      </c>
      <c r="L7" s="1" t="str">
        <f t="shared" si="10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>条件</v>
      </c>
      <c r="U7" s="1" t="str">
        <v>貸出期限</v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>貸出・返却</v>
      </c>
      <c r="B8" s="1" t="str">
        <f t="shared" si="1"/>
        <v>Web予約</v>
      </c>
      <c r="C8" s="1" t="str">
        <f t="shared" si="11"/>
        <v>貸出本の予約・取消をする</v>
      </c>
      <c r="D8" s="1" t="str">
        <f t="shared" si="2"/>
        <v>アクター</v>
      </c>
      <c r="E8" s="1" t="str">
        <f t="shared" si="3"/>
        <v>図書館員</v>
      </c>
      <c r="F8" s="1" t="str">
        <f t="shared" si="4"/>
        <v>画面</v>
      </c>
      <c r="G8" s="1" t="str">
        <f t="shared" si="5"/>
        <v>蔵書検索</v>
      </c>
      <c r="H8" s="1" t="str">
        <f t="shared" si="6"/>
        <v>アクター</v>
      </c>
      <c r="I8" s="1" t="str">
        <f t="shared" si="7"/>
        <v>図書館員</v>
      </c>
      <c r="J8" s="1" t="str">
        <f t="shared" si="8"/>
        <v>貸出本の予約・取消をする</v>
      </c>
      <c r="K8" s="1" t="str">
        <f t="shared" si="9"/>
        <v>貸出予約</v>
      </c>
      <c r="L8" s="1" t="str">
        <f t="shared" si="10"/>
        <v/>
      </c>
      <c r="N8" s="1" t="str">
        <v/>
      </c>
      <c r="O8" s="1" t="str">
        <v>Web予約</v>
      </c>
      <c r="P8" s="1" t="str">
        <v/>
      </c>
      <c r="Q8" s="1" t="str">
        <v>貸出予約</v>
      </c>
      <c r="R8" s="1" t="str">
        <v>↓</v>
      </c>
      <c r="S8" s="1" t="str">
        <v>貸出本の予約・取消をする</v>
      </c>
      <c r="T8" s="1" t="str">
        <v>画面</v>
      </c>
      <c r="U8" s="1" t="str">
        <v>蔵書検索</v>
      </c>
      <c r="V8" s="1" t="str">
        <v>アクター</v>
      </c>
      <c r="W8" s="1" t="str">
        <v>図書館員</v>
      </c>
      <c r="X8" s="1" t="str">
        <v/>
      </c>
    </row>
    <row r="9" spans="1:24">
      <c r="A9" s="1" t="str">
        <f t="shared" si="0"/>
        <v>貸出・返却</v>
      </c>
      <c r="B9" s="1" t="str">
        <f t="shared" si="1"/>
        <v>Web予約</v>
      </c>
      <c r="C9" s="1" t="str">
        <f t="shared" si="11"/>
        <v>貸出本の予約・取消をする</v>
      </c>
      <c r="D9" s="1" t="str">
        <f t="shared" si="2"/>
        <v>アクター</v>
      </c>
      <c r="E9" s="1" t="str">
        <f t="shared" si="3"/>
        <v>図書館員</v>
      </c>
      <c r="F9" s="1" t="str">
        <f t="shared" si="4"/>
        <v>画面</v>
      </c>
      <c r="G9" s="1" t="str">
        <f t="shared" si="5"/>
        <v>貸出予約</v>
      </c>
      <c r="H9" s="1" t="str">
        <f t="shared" si="6"/>
        <v>アクター</v>
      </c>
      <c r="I9" s="1" t="str">
        <f t="shared" si="7"/>
        <v>図書館員</v>
      </c>
      <c r="J9" s="1" t="str">
        <f t="shared" si="8"/>
        <v>貸出本の予約・取消をする</v>
      </c>
      <c r="K9" s="1" t="str">
        <f t="shared" si="9"/>
        <v>貸出予約</v>
      </c>
      <c r="L9" s="1" t="str">
        <f t="shared" si="10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>画面</v>
      </c>
      <c r="U9" s="1" t="str">
        <v>貸出予約</v>
      </c>
      <c r="V9" s="1" t="str">
        <v>アクター</v>
      </c>
      <c r="W9" s="1" t="str">
        <v>図書館員</v>
      </c>
      <c r="X9" s="1" t="str">
        <v/>
      </c>
    </row>
    <row r="10" spans="1:24">
      <c r="A10" s="1" t="str">
        <f t="shared" si="0"/>
        <v>貸出・返却</v>
      </c>
      <c r="B10" s="1" t="str">
        <f t="shared" si="1"/>
        <v>Web予約</v>
      </c>
      <c r="C10" s="1" t="str">
        <f t="shared" si="11"/>
        <v>貸出本の予約・取消をする</v>
      </c>
      <c r="D10" s="1" t="str">
        <f t="shared" si="2"/>
        <v/>
      </c>
      <c r="E10" s="1" t="str">
        <f t="shared" si="3"/>
        <v/>
      </c>
      <c r="F10" s="1" t="str">
        <f t="shared" si="4"/>
        <v>情報</v>
      </c>
      <c r="G10" s="1" t="str">
        <f t="shared" si="5"/>
        <v>蔵書</v>
      </c>
      <c r="H10" s="1" t="str">
        <f t="shared" si="6"/>
        <v>情報</v>
      </c>
      <c r="I10" s="1" t="str">
        <f t="shared" si="7"/>
        <v>蔵書</v>
      </c>
      <c r="J10" s="1" t="str">
        <f t="shared" si="8"/>
        <v>貸出本の予約・取消をする</v>
      </c>
      <c r="K10" s="1" t="str">
        <f t="shared" si="9"/>
        <v>貸出予約</v>
      </c>
      <c r="L10" s="1" t="str">
        <f t="shared" si="10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>情報</v>
      </c>
      <c r="U10" s="1" t="str">
        <v>蔵書</v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>貸出・返却</v>
      </c>
      <c r="B11" s="1" t="str">
        <f t="shared" si="1"/>
        <v>Web予約</v>
      </c>
      <c r="C11" s="1" t="str">
        <f t="shared" si="11"/>
        <v>貸出本の予約・取消をする</v>
      </c>
      <c r="D11" s="1" t="str">
        <f t="shared" si="2"/>
        <v/>
      </c>
      <c r="E11" s="1" t="str">
        <f t="shared" si="3"/>
        <v/>
      </c>
      <c r="F11" s="1" t="str">
        <f t="shared" si="4"/>
        <v>情報</v>
      </c>
      <c r="G11" s="1" t="str">
        <f t="shared" si="5"/>
        <v>貸出予約</v>
      </c>
      <c r="H11" s="1" t="str">
        <f t="shared" si="6"/>
        <v>情報</v>
      </c>
      <c r="I11" s="1" t="str">
        <f t="shared" si="7"/>
        <v>貸出予約</v>
      </c>
      <c r="J11" s="1" t="str">
        <f t="shared" si="8"/>
        <v>貸出本の予約・取消をする</v>
      </c>
      <c r="K11" s="1" t="str">
        <f t="shared" si="9"/>
        <v>貸出予約</v>
      </c>
      <c r="L11" s="1" t="str">
        <f t="shared" si="10"/>
        <v>予約を記録</v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>情報</v>
      </c>
      <c r="U11" s="1" t="str">
        <v>貸出予約</v>
      </c>
      <c r="V11" s="1" t="str">
        <v/>
      </c>
      <c r="W11" s="1" t="str">
        <v/>
      </c>
      <c r="X11" s="1" t="str">
        <v>予約を記録</v>
      </c>
    </row>
    <row r="12" spans="1:24">
      <c r="A12" s="1" t="str">
        <f t="shared" si="0"/>
        <v>貸出・返却</v>
      </c>
      <c r="B12" s="1" t="str">
        <f t="shared" si="1"/>
        <v>Web予約</v>
      </c>
      <c r="C12" s="1" t="str">
        <f t="shared" si="11"/>
        <v>予約図書一覧を出力する</v>
      </c>
      <c r="D12" s="1" t="str">
        <f t="shared" si="2"/>
        <v>アクター</v>
      </c>
      <c r="E12" s="1" t="str">
        <f t="shared" si="3"/>
        <v>図書館員</v>
      </c>
      <c r="F12" s="1" t="str">
        <f t="shared" si="4"/>
        <v>画面</v>
      </c>
      <c r="G12" s="1" t="str">
        <f t="shared" si="5"/>
        <v>貸出予約一覧</v>
      </c>
      <c r="H12" s="1" t="str">
        <f t="shared" si="6"/>
        <v>アクター</v>
      </c>
      <c r="I12" s="1" t="str">
        <f t="shared" si="7"/>
        <v>図書館員</v>
      </c>
      <c r="J12" s="1" t="str">
        <f t="shared" si="8"/>
        <v>予約図書一覧を出力する</v>
      </c>
      <c r="K12" s="1" t="str">
        <f t="shared" si="9"/>
        <v>予約図書準備</v>
      </c>
      <c r="L12" s="1" t="str">
        <f t="shared" si="10"/>
        <v/>
      </c>
      <c r="N12" s="1" t="str">
        <v/>
      </c>
      <c r="O12" s="1" t="str">
        <v/>
      </c>
      <c r="P12" s="1" t="str">
        <v/>
      </c>
      <c r="Q12" s="1" t="str">
        <v>予約図書準備</v>
      </c>
      <c r="R12" s="1" t="str">
        <v>↓</v>
      </c>
      <c r="S12" s="1" t="str">
        <v>予約図書一覧を出力する</v>
      </c>
      <c r="T12" s="1" t="str">
        <v>画面</v>
      </c>
      <c r="U12" s="1" t="str">
        <v>貸出予約一覧</v>
      </c>
      <c r="V12" s="1" t="str">
        <v>アクター</v>
      </c>
      <c r="W12" s="1" t="str">
        <v>図書館員</v>
      </c>
      <c r="X12" s="1" t="str">
        <v/>
      </c>
    </row>
    <row r="13" spans="1:24">
      <c r="A13" s="1" t="str">
        <f t="shared" si="0"/>
        <v>貸出・返却</v>
      </c>
      <c r="B13" s="1" t="str">
        <f t="shared" si="1"/>
        <v>Web予約</v>
      </c>
      <c r="C13" s="1" t="str">
        <f t="shared" si="11"/>
        <v>予約図書一覧を出力する</v>
      </c>
      <c r="D13" s="1" t="str">
        <f t="shared" si="2"/>
        <v/>
      </c>
      <c r="E13" s="1" t="str">
        <f t="shared" si="3"/>
        <v/>
      </c>
      <c r="F13" s="1" t="str">
        <f t="shared" si="4"/>
        <v>情報</v>
      </c>
      <c r="G13" s="1" t="str">
        <f t="shared" si="5"/>
        <v>貸出予約</v>
      </c>
      <c r="H13" s="1" t="str">
        <f t="shared" si="6"/>
        <v>情報</v>
      </c>
      <c r="I13" s="1" t="str">
        <f t="shared" si="7"/>
        <v>貸出予約</v>
      </c>
      <c r="J13" s="1" t="str">
        <f t="shared" si="8"/>
        <v>予約図書一覧を出力する</v>
      </c>
      <c r="K13" s="1" t="str">
        <f t="shared" si="9"/>
        <v>予約図書準備</v>
      </c>
      <c r="L13" s="1" t="str">
        <f t="shared" si="10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>情報</v>
      </c>
      <c r="U13" s="1" t="str">
        <v>貸出予約</v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>貸出・返却</v>
      </c>
      <c r="B14" s="1" t="str">
        <f t="shared" si="1"/>
        <v>Web予約</v>
      </c>
      <c r="C14" s="1" t="str">
        <f t="shared" si="11"/>
        <v>予約図書一覧を出力する</v>
      </c>
      <c r="D14" s="1" t="str">
        <f t="shared" si="2"/>
        <v/>
      </c>
      <c r="E14" s="1" t="str">
        <f t="shared" si="3"/>
        <v/>
      </c>
      <c r="F14" s="1" t="str">
        <f t="shared" si="4"/>
        <v>条件</v>
      </c>
      <c r="G14" s="1" t="str">
        <f t="shared" si="5"/>
        <v>貸出予約一覧出力条件</v>
      </c>
      <c r="H14" s="1" t="str">
        <f t="shared" si="6"/>
        <v>条件</v>
      </c>
      <c r="I14" s="1" t="str">
        <f t="shared" si="7"/>
        <v>貸出予約一覧出力条件</v>
      </c>
      <c r="J14" s="1" t="str">
        <f t="shared" si="8"/>
        <v>予約図書一覧を出力する</v>
      </c>
      <c r="K14" s="1" t="str">
        <f t="shared" si="9"/>
        <v>予約図書準備</v>
      </c>
      <c r="L14" s="1" t="str">
        <f t="shared" si="10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>条件</v>
      </c>
      <c r="U14" s="1" t="str">
        <v>貸出予約一覧出力条件</v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>貸出・返却</v>
      </c>
      <c r="B15" s="1" t="str">
        <f t="shared" si="1"/>
        <v>Web予約</v>
      </c>
      <c r="C15" s="1" t="str">
        <f t="shared" si="11"/>
        <v>予約図書を取り置く</v>
      </c>
      <c r="D15" s="1" t="str">
        <f t="shared" si="2"/>
        <v/>
      </c>
      <c r="E15" s="1" t="str">
        <f t="shared" si="3"/>
        <v/>
      </c>
      <c r="F15" s="1" t="str">
        <f t="shared" si="4"/>
        <v>情報</v>
      </c>
      <c r="G15" s="1" t="str">
        <f t="shared" si="5"/>
        <v>貸出予約</v>
      </c>
      <c r="H15" s="1" t="str">
        <f t="shared" si="6"/>
        <v>情報</v>
      </c>
      <c r="I15" s="1" t="str">
        <f t="shared" si="7"/>
        <v>貸出予約</v>
      </c>
      <c r="J15" s="1" t="str">
        <f t="shared" si="8"/>
        <v>予約図書を取り置く</v>
      </c>
      <c r="K15" s="1" t="str">
        <f t="shared" si="9"/>
        <v>予約図書準備</v>
      </c>
      <c r="L15" s="1" t="str">
        <f t="shared" si="10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>予約図書を取り置く</v>
      </c>
      <c r="T15" s="1" t="str">
        <v>情報</v>
      </c>
      <c r="U15" s="1" t="str">
        <v>貸出予約</v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>貸出・返却</v>
      </c>
      <c r="B16" s="1" t="str">
        <f t="shared" si="1"/>
        <v>Web予約</v>
      </c>
      <c r="C16" s="1" t="str">
        <f t="shared" si="11"/>
        <v>予約図書を取り置く</v>
      </c>
      <c r="D16" s="1" t="str">
        <f t="shared" si="2"/>
        <v/>
      </c>
      <c r="E16" s="1" t="str">
        <f t="shared" si="3"/>
        <v/>
      </c>
      <c r="F16" s="1" t="str">
        <f t="shared" si="4"/>
        <v>情報</v>
      </c>
      <c r="G16" s="1" t="str">
        <f t="shared" si="5"/>
        <v>蔵書</v>
      </c>
      <c r="H16" s="1" t="str">
        <f t="shared" si="6"/>
        <v>情報</v>
      </c>
      <c r="I16" s="1" t="str">
        <f t="shared" si="7"/>
        <v>蔵書</v>
      </c>
      <c r="J16" s="1" t="str">
        <f t="shared" si="8"/>
        <v>予約図書を取り置く</v>
      </c>
      <c r="K16" s="1" t="str">
        <f t="shared" si="9"/>
        <v>予約図書準備</v>
      </c>
      <c r="L16" s="1" t="str">
        <f t="shared" si="10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>情報</v>
      </c>
      <c r="U16" s="1" t="str">
        <v>蔵書</v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>貸出・返却</v>
      </c>
      <c r="B17" s="1" t="str">
        <f t="shared" si="1"/>
        <v>Web予約</v>
      </c>
      <c r="C17" s="1" t="str">
        <f t="shared" si="11"/>
        <v>予約図書を取り置く</v>
      </c>
      <c r="D17" s="1" t="str">
        <f t="shared" si="2"/>
        <v/>
      </c>
      <c r="E17" s="1" t="str">
        <f t="shared" si="3"/>
        <v/>
      </c>
      <c r="F17" s="1" t="str">
        <f t="shared" si="4"/>
        <v>画面</v>
      </c>
      <c r="G17" s="1" t="str">
        <f t="shared" si="5"/>
        <v>貸出準備登録</v>
      </c>
      <c r="H17" s="1" t="str">
        <f t="shared" si="6"/>
        <v>画面</v>
      </c>
      <c r="I17" s="1" t="str">
        <f t="shared" si="7"/>
        <v>貸出準備登録</v>
      </c>
      <c r="J17" s="1" t="str">
        <f t="shared" si="8"/>
        <v>予約図書を取り置く</v>
      </c>
      <c r="K17" s="1" t="str">
        <f t="shared" si="9"/>
        <v>予約図書準備</v>
      </c>
      <c r="L17" s="1" t="str">
        <f t="shared" si="10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>画面</v>
      </c>
      <c r="U17" s="1" t="str">
        <v>貸出準備登録</v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>貸出・返却</v>
      </c>
      <c r="B18" s="1" t="str">
        <f t="shared" si="1"/>
        <v>Web予約</v>
      </c>
      <c r="C18" s="1" t="str">
        <f t="shared" si="11"/>
        <v>予約図書を取り置く</v>
      </c>
      <c r="D18" s="1" t="str">
        <f t="shared" si="2"/>
        <v>アクター</v>
      </c>
      <c r="E18" s="1" t="str">
        <f t="shared" si="3"/>
        <v>会員</v>
      </c>
      <c r="F18" s="1" t="str">
        <f t="shared" si="4"/>
        <v>イベント</v>
      </c>
      <c r="G18" s="1" t="str">
        <f t="shared" si="5"/>
        <v>貸出可能通知</v>
      </c>
      <c r="H18" s="1" t="str">
        <f t="shared" si="6"/>
        <v>アクター</v>
      </c>
      <c r="I18" s="1" t="str">
        <f t="shared" si="7"/>
        <v>会員</v>
      </c>
      <c r="J18" s="1" t="str">
        <f t="shared" si="8"/>
        <v>予約図書を取り置く</v>
      </c>
      <c r="K18" s="1" t="str">
        <f t="shared" si="9"/>
        <v>予約図書準備</v>
      </c>
      <c r="L18" s="1" t="str">
        <f t="shared" si="10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>イベント</v>
      </c>
      <c r="U18" s="1" t="str">
        <v>貸出可能通知</v>
      </c>
      <c r="V18" s="1" t="str">
        <v>アクター</v>
      </c>
      <c r="W18" s="1" t="str">
        <v>会員</v>
      </c>
      <c r="X18" s="1" t="str">
        <v/>
      </c>
    </row>
    <row r="19" spans="1:24">
      <c r="A19" s="1" t="str">
        <f t="shared" si="0"/>
        <v>貸出・返却</v>
      </c>
      <c r="B19" s="1" t="str">
        <f t="shared" si="1"/>
        <v>Web予約</v>
      </c>
      <c r="C19" s="1" t="str">
        <f t="shared" si="11"/>
        <v>取置図書を消し込む</v>
      </c>
      <c r="D19" s="1" t="str">
        <f t="shared" si="2"/>
        <v/>
      </c>
      <c r="E19" s="1" t="str">
        <f t="shared" si="3"/>
        <v/>
      </c>
      <c r="F19" s="1" t="str">
        <f t="shared" si="4"/>
        <v>画面</v>
      </c>
      <c r="G19" s="1" t="str">
        <f t="shared" si="5"/>
        <v>予約消込</v>
      </c>
      <c r="H19" s="1" t="str">
        <f t="shared" si="6"/>
        <v>画面</v>
      </c>
      <c r="I19" s="1" t="str">
        <f t="shared" si="7"/>
        <v>予約消込</v>
      </c>
      <c r="J19" s="1" t="str">
        <f t="shared" si="8"/>
        <v>取置図書を消し込む</v>
      </c>
      <c r="K19" s="1" t="str">
        <f t="shared" si="9"/>
        <v>予約図書を受け取る</v>
      </c>
      <c r="L19" s="1" t="str">
        <f t="shared" si="10"/>
        <v/>
      </c>
      <c r="N19" s="1" t="str">
        <v/>
      </c>
      <c r="O19" s="1" t="str">
        <v/>
      </c>
      <c r="P19" s="1" t="str">
        <v/>
      </c>
      <c r="Q19" s="1" t="str">
        <v>予約図書を受け取る</v>
      </c>
      <c r="R19" s="1" t="str">
        <v/>
      </c>
      <c r="S19" s="1" t="str">
        <v>取置図書を消し込む</v>
      </c>
      <c r="T19" s="1" t="str">
        <v>画面</v>
      </c>
      <c r="U19" s="1" t="str">
        <v>予約消込</v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>貸出・返却</v>
      </c>
      <c r="B20" s="1" t="str">
        <f t="shared" si="1"/>
        <v>Web予約</v>
      </c>
      <c r="C20" s="1" t="str">
        <f t="shared" si="11"/>
        <v>取置図書を消し込む</v>
      </c>
      <c r="D20" s="1" t="str">
        <f t="shared" si="2"/>
        <v/>
      </c>
      <c r="E20" s="1" t="str">
        <f t="shared" si="3"/>
        <v/>
      </c>
      <c r="F20" s="1" t="str">
        <f t="shared" si="4"/>
        <v>情報</v>
      </c>
      <c r="G20" s="1" t="str">
        <f t="shared" si="5"/>
        <v>貸出予約</v>
      </c>
      <c r="H20" s="1" t="str">
        <f t="shared" si="6"/>
        <v>情報</v>
      </c>
      <c r="I20" s="1" t="str">
        <f t="shared" si="7"/>
        <v>貸出予約</v>
      </c>
      <c r="J20" s="1" t="str">
        <f t="shared" si="8"/>
        <v>取置図書を消し込む</v>
      </c>
      <c r="K20" s="1" t="str">
        <f t="shared" si="9"/>
        <v>予約図書を受け取る</v>
      </c>
      <c r="L20" s="1" t="str">
        <f t="shared" si="10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>情報</v>
      </c>
      <c r="U20" s="1" t="str">
        <v>貸出予約</v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>貸出・返却</v>
      </c>
      <c r="B21" s="1" t="str">
        <f t="shared" si="1"/>
        <v>Web予約</v>
      </c>
      <c r="C21" s="1" t="str">
        <f t="shared" si="11"/>
        <v>蔵書の貸出を登録する</v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5"/>
        <v/>
      </c>
      <c r="H21" s="1" t="str">
        <f t="shared" si="6"/>
        <v/>
      </c>
      <c r="I21" s="1" t="str">
        <f t="shared" si="7"/>
        <v/>
      </c>
      <c r="J21" s="1" t="str">
        <f t="shared" si="8"/>
        <v>蔵書の貸出を登録する</v>
      </c>
      <c r="K21" s="1" t="str">
        <f t="shared" si="9"/>
        <v>予約図書を受け取る</v>
      </c>
      <c r="L21" s="1" t="str">
        <f t="shared" si="10"/>
        <v>他でUCが定義されているのでUCのみ定義</v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>蔵書の貸出を登録する</v>
      </c>
      <c r="T21" s="1" t="str">
        <v/>
      </c>
      <c r="U21" s="1" t="str">
        <v/>
      </c>
      <c r="V21" s="1" t="str">
        <v/>
      </c>
      <c r="W21" s="1" t="str">
        <v/>
      </c>
      <c r="X21" s="1" t="str">
        <v>他でUCが定義されているのでUCのみ定義</v>
      </c>
    </row>
    <row r="22" spans="1:24">
      <c r="A22" s="1" t="str">
        <f t="shared" si="0"/>
        <v>貸出・返却</v>
      </c>
      <c r="B22" s="1" t="str">
        <f t="shared" si="1"/>
        <v>返却</v>
      </c>
      <c r="C22" s="1" t="str">
        <f t="shared" si="11"/>
        <v>貸出図書の返却を登録する</v>
      </c>
      <c r="D22" s="1" t="str">
        <f t="shared" si="2"/>
        <v/>
      </c>
      <c r="E22" s="1" t="str">
        <f t="shared" si="3"/>
        <v/>
      </c>
      <c r="F22" s="1" t="str">
        <f t="shared" si="4"/>
        <v>画面</v>
      </c>
      <c r="G22" s="1" t="str">
        <f t="shared" si="5"/>
        <v>返却登録</v>
      </c>
      <c r="H22" s="1" t="str">
        <f t="shared" si="6"/>
        <v>画面</v>
      </c>
      <c r="I22" s="1" t="str">
        <f t="shared" si="7"/>
        <v>返却登録</v>
      </c>
      <c r="J22" s="1" t="str">
        <f t="shared" si="8"/>
        <v>貸出図書の返却を登録する</v>
      </c>
      <c r="K22" s="1" t="str">
        <f t="shared" si="9"/>
        <v>貸出図書を返却する</v>
      </c>
      <c r="L22" s="1" t="str">
        <f t="shared" si="10"/>
        <v/>
      </c>
      <c r="N22" s="1" t="str">
        <v/>
      </c>
      <c r="O22" s="1" t="str">
        <v>返却</v>
      </c>
      <c r="P22" s="1" t="str">
        <v/>
      </c>
      <c r="Q22" s="1" t="str">
        <v>貸出図書を返却する</v>
      </c>
      <c r="R22" s="1" t="str">
        <v/>
      </c>
      <c r="S22" s="1" t="str">
        <v>貸出図書の返却を登録する</v>
      </c>
      <c r="T22" s="1" t="str">
        <v>画面</v>
      </c>
      <c r="U22" s="1" t="str">
        <v>返却登録</v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>貸出・返却</v>
      </c>
      <c r="B23" s="1" t="str">
        <f t="shared" si="1"/>
        <v>返却</v>
      </c>
      <c r="C23" s="1" t="str">
        <f t="shared" si="11"/>
        <v>貸出図書の返却を登録する</v>
      </c>
      <c r="D23" s="1" t="str">
        <f t="shared" si="2"/>
        <v/>
      </c>
      <c r="E23" s="1" t="str">
        <f t="shared" si="3"/>
        <v/>
      </c>
      <c r="F23" s="1" t="str">
        <f t="shared" si="4"/>
        <v>情報</v>
      </c>
      <c r="G23" s="1" t="str">
        <f t="shared" si="5"/>
        <v>貸出図書</v>
      </c>
      <c r="H23" s="1" t="str">
        <f t="shared" si="6"/>
        <v>情報</v>
      </c>
      <c r="I23" s="1" t="str">
        <f t="shared" si="7"/>
        <v>貸出図書</v>
      </c>
      <c r="J23" s="1" t="str">
        <f t="shared" si="8"/>
        <v>貸出図書の返却を登録する</v>
      </c>
      <c r="K23" s="1" t="str">
        <f t="shared" si="9"/>
        <v>貸出図書を返却する</v>
      </c>
      <c r="L23" s="1" t="str">
        <f t="shared" si="10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>情報</v>
      </c>
      <c r="U23" s="1" t="str">
        <v>貸出図書</v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>貸出・返却</v>
      </c>
      <c r="B24" s="1" t="str">
        <f t="shared" si="1"/>
        <v>返却</v>
      </c>
      <c r="C24" s="1" t="str">
        <f t="shared" si="11"/>
        <v>貸出図書の返却を登録する</v>
      </c>
      <c r="D24" s="1" t="str">
        <f t="shared" si="2"/>
        <v/>
      </c>
      <c r="E24" s="1" t="str">
        <f t="shared" si="3"/>
        <v/>
      </c>
      <c r="F24" s="1" t="str">
        <f t="shared" si="4"/>
        <v>情報</v>
      </c>
      <c r="G24" s="1" t="str">
        <f t="shared" si="5"/>
        <v>蔵書</v>
      </c>
      <c r="H24" s="1" t="str">
        <f t="shared" si="6"/>
        <v>情報</v>
      </c>
      <c r="I24" s="1" t="str">
        <f t="shared" si="7"/>
        <v>蔵書</v>
      </c>
      <c r="J24" s="1" t="str">
        <f t="shared" si="8"/>
        <v>貸出図書の返却を登録する</v>
      </c>
      <c r="K24" s="1" t="str">
        <f t="shared" si="9"/>
        <v>貸出図書を返却する</v>
      </c>
      <c r="L24" s="1" t="str">
        <f t="shared" si="10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>情報</v>
      </c>
      <c r="U24" s="1" t="str">
        <v>蔵書</v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>貸出・返却</v>
      </c>
      <c r="B25" s="1" t="str">
        <f t="shared" si="1"/>
        <v>返却</v>
      </c>
      <c r="C25" s="1" t="str">
        <f t="shared" si="11"/>
        <v>貸出図書の返却を登録する</v>
      </c>
      <c r="D25" s="1" t="str">
        <f t="shared" si="2"/>
        <v/>
      </c>
      <c r="E25" s="1" t="str">
        <f t="shared" si="3"/>
        <v/>
      </c>
      <c r="F25" s="1" t="str">
        <f t="shared" si="4"/>
        <v>情報</v>
      </c>
      <c r="G25" s="1" t="str">
        <f t="shared" si="5"/>
        <v>貸出予約</v>
      </c>
      <c r="H25" s="1" t="str">
        <f t="shared" si="6"/>
        <v>情報</v>
      </c>
      <c r="I25" s="1" t="str">
        <f t="shared" si="7"/>
        <v>貸出予約</v>
      </c>
      <c r="J25" s="1" t="str">
        <f t="shared" si="8"/>
        <v>貸出図書の返却を登録する</v>
      </c>
      <c r="K25" s="1" t="str">
        <f t="shared" si="9"/>
        <v>貸出図書を返却する</v>
      </c>
      <c r="L25" s="1" t="str">
        <f t="shared" si="10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>情報</v>
      </c>
      <c r="U25" s="1" t="str">
        <v>貸出予約</v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>貸出・返却</v>
      </c>
      <c r="B26" s="1" t="str">
        <f t="shared" si="1"/>
        <v>返却</v>
      </c>
      <c r="C26" s="1" t="str">
        <f t="shared" si="11"/>
        <v/>
      </c>
      <c r="D26" s="1" t="str">
        <f t="shared" si="2"/>
        <v>アクター</v>
      </c>
      <c r="E26" s="1" t="str">
        <f t="shared" si="3"/>
        <v>図書館員</v>
      </c>
      <c r="F26" s="1" t="str">
        <f t="shared" si="4"/>
        <v/>
      </c>
      <c r="G26" s="1" t="str">
        <f t="shared" si="5"/>
        <v/>
      </c>
      <c r="H26" s="1" t="str">
        <f t="shared" si="6"/>
        <v>アクター</v>
      </c>
      <c r="I26" s="1" t="str">
        <f t="shared" si="7"/>
        <v>図書館員</v>
      </c>
      <c r="J26" s="1" t="str">
        <f t="shared" si="8"/>
        <v/>
      </c>
      <c r="K26" s="1" t="str">
        <f t="shared" si="9"/>
        <v>返却図書を書架に返す</v>
      </c>
      <c r="L26" s="1" t="str">
        <f t="shared" si="10"/>
        <v/>
      </c>
      <c r="N26" s="1" t="str">
        <v/>
      </c>
      <c r="O26" s="1" t="str">
        <v/>
      </c>
      <c r="P26" s="1" t="str">
        <v/>
      </c>
      <c r="Q26" s="1" t="str">
        <v>返却図書を書架に返す</v>
      </c>
      <c r="R26" s="1" t="str">
        <v/>
      </c>
      <c r="S26" s="1" t="str">
        <v/>
      </c>
      <c r="T26" s="1" t="str">
        <v/>
      </c>
      <c r="U26" s="1" t="str">
        <v/>
      </c>
      <c r="V26" s="1" t="str">
        <v>アクター</v>
      </c>
      <c r="W26" s="1" t="str">
        <v>図書館員</v>
      </c>
      <c r="X26" s="1" t="str">
        <v/>
      </c>
    </row>
    <row r="27" spans="1:24">
      <c r="A27" s="1" t="str">
        <f t="shared" si="0"/>
        <v>会員管理</v>
      </c>
      <c r="B27" s="1" t="str">
        <f t="shared" si="1"/>
        <v>会員登録</v>
      </c>
      <c r="C27" s="1" t="str">
        <f t="shared" si="11"/>
        <v>会員IDを発行する</v>
      </c>
      <c r="D27" s="1" t="str">
        <f t="shared" si="2"/>
        <v/>
      </c>
      <c r="E27" s="1" t="str">
        <f t="shared" si="3"/>
        <v/>
      </c>
      <c r="F27" s="1" t="str">
        <f t="shared" si="4"/>
        <v>画面</v>
      </c>
      <c r="G27" s="1" t="str">
        <f t="shared" si="5"/>
        <v>会員登録</v>
      </c>
      <c r="H27" s="1" t="str">
        <f t="shared" si="6"/>
        <v>画面</v>
      </c>
      <c r="I27" s="1" t="str">
        <f t="shared" si="7"/>
        <v>会員登録</v>
      </c>
      <c r="J27" s="1" t="str">
        <f t="shared" si="8"/>
        <v>会員IDを発行する</v>
      </c>
      <c r="K27" s="1" t="str">
        <f t="shared" si="9"/>
        <v>会員新規登録</v>
      </c>
      <c r="L27" s="1" t="str">
        <f t="shared" si="10"/>
        <v/>
      </c>
      <c r="N27" s="1" t="str">
        <v>会員管理</v>
      </c>
      <c r="O27" s="1" t="str">
        <v>会員登録</v>
      </c>
      <c r="P27" s="1" t="str">
        <v/>
      </c>
      <c r="Q27" s="1" t="str">
        <v>会員新規登録</v>
      </c>
      <c r="R27" s="1" t="str">
        <v/>
      </c>
      <c r="S27" s="1" t="str">
        <v>会員IDを発行する</v>
      </c>
      <c r="T27" s="1" t="str">
        <v>画面</v>
      </c>
      <c r="U27" s="1" t="str">
        <v>会員登録</v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>会員管理</v>
      </c>
      <c r="B28" s="1" t="str">
        <f t="shared" si="1"/>
        <v>会員登録</v>
      </c>
      <c r="C28" s="1" t="str">
        <f t="shared" si="11"/>
        <v>会員IDを発行する</v>
      </c>
      <c r="D28" s="1" t="str">
        <f t="shared" si="2"/>
        <v/>
      </c>
      <c r="E28" s="1" t="str">
        <f t="shared" si="3"/>
        <v/>
      </c>
      <c r="F28" s="1" t="str">
        <f t="shared" si="4"/>
        <v>情報</v>
      </c>
      <c r="G28" s="1" t="str">
        <f t="shared" si="5"/>
        <v>会員</v>
      </c>
      <c r="H28" s="1" t="str">
        <f t="shared" si="6"/>
        <v>情報</v>
      </c>
      <c r="I28" s="1" t="str">
        <f t="shared" si="7"/>
        <v>会員</v>
      </c>
      <c r="J28" s="1" t="str">
        <f t="shared" si="8"/>
        <v>会員IDを発行する</v>
      </c>
      <c r="K28" s="1" t="str">
        <f t="shared" si="9"/>
        <v>会員新規登録</v>
      </c>
      <c r="L28" s="1" t="str">
        <f t="shared" si="10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>情報</v>
      </c>
      <c r="U28" s="1" t="str">
        <v>会員</v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>会員管理</v>
      </c>
      <c r="B29" s="1" t="str">
        <f t="shared" si="1"/>
        <v>会員登録</v>
      </c>
      <c r="C29" s="1" t="str">
        <f t="shared" si="11"/>
        <v>会員カードの発行（再）する</v>
      </c>
      <c r="D29" s="1" t="str">
        <f t="shared" si="2"/>
        <v/>
      </c>
      <c r="E29" s="1" t="str">
        <f t="shared" si="3"/>
        <v/>
      </c>
      <c r="F29" s="1" t="str">
        <f t="shared" si="4"/>
        <v>情報</v>
      </c>
      <c r="G29" s="1" t="str">
        <f t="shared" si="5"/>
        <v>会員</v>
      </c>
      <c r="H29" s="1" t="str">
        <f t="shared" si="6"/>
        <v>情報</v>
      </c>
      <c r="I29" s="1" t="str">
        <f t="shared" si="7"/>
        <v>会員</v>
      </c>
      <c r="J29" s="1" t="str">
        <f t="shared" si="8"/>
        <v>会員カードの発行（再）する</v>
      </c>
      <c r="K29" s="1" t="str">
        <f t="shared" si="9"/>
        <v>会員の確認</v>
      </c>
      <c r="L29" s="1" t="str">
        <f t="shared" si="10"/>
        <v/>
      </c>
      <c r="N29" s="1" t="str">
        <v/>
      </c>
      <c r="O29" s="1" t="str">
        <v/>
      </c>
      <c r="P29" s="1" t="str">
        <v/>
      </c>
      <c r="Q29" s="1" t="str">
        <v>会員の確認</v>
      </c>
      <c r="R29" s="1" t="str">
        <v/>
      </c>
      <c r="S29" s="1" t="str">
        <v>会員カードの発行（再）する</v>
      </c>
      <c r="T29" s="1" t="str">
        <v>情報</v>
      </c>
      <c r="U29" s="1" t="str">
        <v>会員</v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>会員管理</v>
      </c>
      <c r="B30" s="1" t="str">
        <f t="shared" si="1"/>
        <v>会員登録</v>
      </c>
      <c r="C30" s="1" t="str">
        <f t="shared" si="11"/>
        <v>会員カードの発行（再）する</v>
      </c>
      <c r="D30" s="1" t="str">
        <f t="shared" si="2"/>
        <v/>
      </c>
      <c r="E30" s="1" t="str">
        <f t="shared" si="3"/>
        <v/>
      </c>
      <c r="F30" s="1" t="str">
        <f t="shared" si="4"/>
        <v>画面</v>
      </c>
      <c r="G30" s="1" t="str">
        <f t="shared" si="5"/>
        <v>会員カード</v>
      </c>
      <c r="H30" s="1" t="str">
        <f t="shared" si="6"/>
        <v>画面</v>
      </c>
      <c r="I30" s="1" t="str">
        <f t="shared" si="7"/>
        <v>会員カード</v>
      </c>
      <c r="J30" s="1" t="str">
        <f t="shared" si="8"/>
        <v>会員カードの発行（再）する</v>
      </c>
      <c r="K30" s="1" t="str">
        <f t="shared" si="9"/>
        <v>会員の確認</v>
      </c>
      <c r="L30" s="1" t="str">
        <f t="shared" si="10"/>
        <v>出力もインターフェース扱いで画面として表現</v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>画面</v>
      </c>
      <c r="U30" s="1" t="str">
        <v>会員カード</v>
      </c>
      <c r="V30" s="1" t="str">
        <v/>
      </c>
      <c r="W30" s="1" t="str">
        <v/>
      </c>
      <c r="X30" s="1" t="str">
        <v>出力もインターフェース扱いで画面として表現</v>
      </c>
    </row>
    <row r="31" spans="1:24">
      <c r="A31" s="1" t="str">
        <f t="shared" si="0"/>
        <v>会員管理</v>
      </c>
      <c r="B31" s="1" t="str">
        <f t="shared" si="1"/>
        <v>会員登録</v>
      </c>
      <c r="C31" s="1" t="str">
        <f t="shared" si="11"/>
        <v>会員を照会する</v>
      </c>
      <c r="D31" s="1" t="str">
        <f t="shared" si="2"/>
        <v/>
      </c>
      <c r="E31" s="1" t="str">
        <f t="shared" si="3"/>
        <v/>
      </c>
      <c r="F31" s="1" t="str">
        <f t="shared" si="4"/>
        <v>画面</v>
      </c>
      <c r="G31" s="1" t="str">
        <f t="shared" si="5"/>
        <v>会員検索</v>
      </c>
      <c r="H31" s="1" t="str">
        <f t="shared" si="6"/>
        <v>画面</v>
      </c>
      <c r="I31" s="1" t="str">
        <f t="shared" si="7"/>
        <v>会員検索</v>
      </c>
      <c r="J31" s="1" t="str">
        <f t="shared" si="8"/>
        <v>会員を照会する</v>
      </c>
      <c r="K31" s="1" t="str">
        <f t="shared" si="9"/>
        <v>会員の確認</v>
      </c>
      <c r="L31" s="1" t="str">
        <f t="shared" si="10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>会員を照会する</v>
      </c>
      <c r="T31" s="1" t="str">
        <v>画面</v>
      </c>
      <c r="U31" s="1" t="str">
        <v>会員検索</v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>会員管理</v>
      </c>
      <c r="B32" s="1" t="str">
        <f t="shared" si="1"/>
        <v>会員登録</v>
      </c>
      <c r="C32" s="1" t="str">
        <f t="shared" si="11"/>
        <v>会員を照会する</v>
      </c>
      <c r="D32" s="1" t="str">
        <f t="shared" si="2"/>
        <v/>
      </c>
      <c r="E32" s="1" t="str">
        <f t="shared" si="3"/>
        <v/>
      </c>
      <c r="F32" s="1" t="str">
        <f t="shared" si="4"/>
        <v>情報</v>
      </c>
      <c r="G32" s="1" t="str">
        <f t="shared" si="5"/>
        <v>会員</v>
      </c>
      <c r="H32" s="1" t="str">
        <f t="shared" si="6"/>
        <v>情報</v>
      </c>
      <c r="I32" s="1" t="str">
        <f t="shared" si="7"/>
        <v>会員</v>
      </c>
      <c r="J32" s="1" t="str">
        <f t="shared" si="8"/>
        <v>会員を照会する</v>
      </c>
      <c r="K32" s="1" t="str">
        <f t="shared" si="9"/>
        <v>会員の確認</v>
      </c>
      <c r="L32" s="1" t="str">
        <f t="shared" si="10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>情報</v>
      </c>
      <c r="U32" s="1" t="str">
        <v>会員</v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>会員管理</v>
      </c>
      <c r="B33" s="1" t="str">
        <f t="shared" si="1"/>
        <v>期限管理</v>
      </c>
      <c r="C33" s="1" t="str">
        <f t="shared" si="11"/>
        <v>貸出期限を確認する</v>
      </c>
      <c r="D33" s="1" t="str">
        <f t="shared" si="2"/>
        <v/>
      </c>
      <c r="E33" s="1" t="str">
        <f t="shared" si="3"/>
        <v/>
      </c>
      <c r="F33" s="1" t="str">
        <f t="shared" si="4"/>
        <v>タイマー</v>
      </c>
      <c r="G33" s="1" t="str">
        <f t="shared" si="5"/>
        <v>日次</v>
      </c>
      <c r="H33" s="1" t="str">
        <f t="shared" si="6"/>
        <v>タイマー</v>
      </c>
      <c r="I33" s="1" t="str">
        <f t="shared" si="7"/>
        <v>日次</v>
      </c>
      <c r="J33" s="1" t="str">
        <f t="shared" si="8"/>
        <v>貸出期限を確認する</v>
      </c>
      <c r="K33" s="1" t="str">
        <f t="shared" si="9"/>
        <v>貸出期限確認</v>
      </c>
      <c r="L33" s="1" t="str">
        <f t="shared" si="10"/>
        <v/>
      </c>
      <c r="N33" s="1" t="str">
        <v/>
      </c>
      <c r="O33" s="1" t="str">
        <v>期限管理</v>
      </c>
      <c r="P33" s="1" t="str">
        <v/>
      </c>
      <c r="Q33" s="1" t="str">
        <v>貸出期限確認</v>
      </c>
      <c r="R33" s="1" t="str">
        <v/>
      </c>
      <c r="S33" s="1" t="str">
        <v>貸出期限を確認する</v>
      </c>
      <c r="T33" s="1" t="str">
        <v>タイマー</v>
      </c>
      <c r="U33" s="1" t="str">
        <v>日次</v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>会員管理</v>
      </c>
      <c r="B34" s="1" t="str">
        <f t="shared" si="1"/>
        <v>期限管理</v>
      </c>
      <c r="C34" s="1" t="str">
        <f t="shared" si="11"/>
        <v>貸出期限を確認する</v>
      </c>
      <c r="D34" s="1" t="str">
        <f t="shared" si="2"/>
        <v/>
      </c>
      <c r="E34" s="1" t="str">
        <f t="shared" si="3"/>
        <v/>
      </c>
      <c r="F34" s="1" t="str">
        <f t="shared" si="4"/>
        <v>情報</v>
      </c>
      <c r="G34" s="1" t="str">
        <f t="shared" si="5"/>
        <v>貸出図書</v>
      </c>
      <c r="H34" s="1" t="str">
        <f t="shared" si="6"/>
        <v>情報</v>
      </c>
      <c r="I34" s="1" t="str">
        <f t="shared" si="7"/>
        <v>貸出図書</v>
      </c>
      <c r="J34" s="1" t="str">
        <f t="shared" si="8"/>
        <v>貸出期限を確認する</v>
      </c>
      <c r="K34" s="1" t="str">
        <f t="shared" si="9"/>
        <v>貸出期限確認</v>
      </c>
      <c r="L34" s="1" t="str">
        <f t="shared" si="10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>情報</v>
      </c>
      <c r="U34" s="1" t="str">
        <v>貸出図書</v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>会員管理</v>
      </c>
      <c r="B35" s="1" t="str">
        <f t="shared" si="1"/>
        <v>期限管理</v>
      </c>
      <c r="C35" s="1" t="str">
        <f t="shared" si="11"/>
        <v>貸出期限を確認する</v>
      </c>
      <c r="D35" s="1" t="str">
        <f t="shared" si="2"/>
        <v>アクター</v>
      </c>
      <c r="E35" s="1" t="str">
        <f t="shared" si="3"/>
        <v>会員</v>
      </c>
      <c r="F35" s="1" t="str">
        <f t="shared" si="4"/>
        <v>イベント</v>
      </c>
      <c r="G35" s="1" t="str">
        <f t="shared" si="5"/>
        <v>貸出期限切れ通知メール</v>
      </c>
      <c r="H35" s="1" t="str">
        <f t="shared" si="6"/>
        <v>アクター</v>
      </c>
      <c r="I35" s="1" t="str">
        <f t="shared" si="7"/>
        <v>会員</v>
      </c>
      <c r="J35" s="1" t="str">
        <f t="shared" si="8"/>
        <v>貸出期限を確認する</v>
      </c>
      <c r="K35" s="1" t="str">
        <f t="shared" si="9"/>
        <v>貸出期限確認</v>
      </c>
      <c r="L35" s="1" t="str">
        <f t="shared" si="10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>イベント</v>
      </c>
      <c r="U35" s="1" t="str">
        <v>貸出期限切れ通知メール</v>
      </c>
      <c r="V35" s="1" t="str">
        <v>アクター</v>
      </c>
      <c r="W35" s="1" t="str">
        <v>会員</v>
      </c>
      <c r="X35" s="1" t="str">
        <v/>
      </c>
    </row>
    <row r="36" spans="1:24">
      <c r="A36" s="1" t="str">
        <f t="shared" si="0"/>
        <v>会員管理</v>
      </c>
      <c r="B36" s="1" t="str">
        <f t="shared" si="1"/>
        <v>期限管理</v>
      </c>
      <c r="C36" s="1" t="str">
        <f t="shared" si="11"/>
        <v>貸出期限を確認する</v>
      </c>
      <c r="D36" s="1" t="str">
        <f t="shared" si="2"/>
        <v/>
      </c>
      <c r="E36" s="1" t="str">
        <f t="shared" si="3"/>
        <v/>
      </c>
      <c r="F36" s="1" t="str">
        <f t="shared" si="4"/>
        <v>条件</v>
      </c>
      <c r="G36" s="1" t="str">
        <f t="shared" si="5"/>
        <v>貸出期限</v>
      </c>
      <c r="H36" s="1" t="str">
        <f t="shared" si="6"/>
        <v>条件</v>
      </c>
      <c r="I36" s="1" t="str">
        <f t="shared" si="7"/>
        <v>貸出期限</v>
      </c>
      <c r="J36" s="1" t="str">
        <f t="shared" si="8"/>
        <v>貸出期限を確認する</v>
      </c>
      <c r="K36" s="1" t="str">
        <f t="shared" si="9"/>
        <v>貸出期限確認</v>
      </c>
      <c r="L36" s="1" t="str">
        <f t="shared" si="10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>条件</v>
      </c>
      <c r="U36" s="1" t="str">
        <v>貸出期限</v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>会員管理</v>
      </c>
      <c r="B37" s="1" t="str">
        <f t="shared" si="1"/>
        <v>期限管理</v>
      </c>
      <c r="C37" s="1" t="str">
        <f t="shared" si="11"/>
        <v>取置期限を確認する</v>
      </c>
      <c r="D37" s="1" t="str">
        <f t="shared" si="2"/>
        <v/>
      </c>
      <c r="E37" s="1" t="str">
        <f t="shared" si="3"/>
        <v/>
      </c>
      <c r="F37" s="1" t="str">
        <f t="shared" si="4"/>
        <v>タイマー</v>
      </c>
      <c r="G37" s="1" t="str">
        <f t="shared" si="5"/>
        <v>日次</v>
      </c>
      <c r="H37" s="1" t="str">
        <f t="shared" si="6"/>
        <v>タイマー</v>
      </c>
      <c r="I37" s="1" t="str">
        <f t="shared" si="7"/>
        <v>日次</v>
      </c>
      <c r="J37" s="1" t="str">
        <f t="shared" si="8"/>
        <v>取置期限を確認する</v>
      </c>
      <c r="K37" s="1" t="str">
        <f t="shared" si="9"/>
        <v>貸出期限確認</v>
      </c>
      <c r="L37" s="1" t="str">
        <f t="shared" si="10"/>
        <v>締切がある場合（画面・イベントがないケース）</v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>取置期限を確認する</v>
      </c>
      <c r="T37" s="1" t="str">
        <v>タイマー</v>
      </c>
      <c r="U37" s="1" t="str">
        <v>日次</v>
      </c>
      <c r="V37" s="1" t="str">
        <v/>
      </c>
      <c r="W37" s="1" t="str">
        <v/>
      </c>
      <c r="X37" s="1" t="str">
        <v>締切がある場合（画面・イベントがないケース）</v>
      </c>
    </row>
    <row r="38" spans="1:24">
      <c r="A38" s="1" t="str">
        <f t="shared" si="0"/>
        <v>会員管理</v>
      </c>
      <c r="B38" s="1" t="str">
        <f t="shared" si="1"/>
        <v>期限管理</v>
      </c>
      <c r="C38" s="1" t="str">
        <f t="shared" si="11"/>
        <v>取置期限を確認する</v>
      </c>
      <c r="D38" s="1" t="str">
        <f t="shared" si="2"/>
        <v/>
      </c>
      <c r="E38" s="1" t="str">
        <f t="shared" si="3"/>
        <v/>
      </c>
      <c r="F38" s="1" t="str">
        <f t="shared" si="4"/>
        <v>情報</v>
      </c>
      <c r="G38" s="1" t="str">
        <f t="shared" si="5"/>
        <v>貸出予約</v>
      </c>
      <c r="H38" s="1" t="str">
        <f t="shared" si="6"/>
        <v>情報</v>
      </c>
      <c r="I38" s="1" t="str">
        <f t="shared" si="7"/>
        <v>貸出予約</v>
      </c>
      <c r="J38" s="1" t="str">
        <f t="shared" si="8"/>
        <v>取置期限を確認する</v>
      </c>
      <c r="K38" s="1" t="str">
        <f t="shared" si="9"/>
        <v>貸出期限確認</v>
      </c>
      <c r="L38" s="1" t="str">
        <f t="shared" si="10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>情報</v>
      </c>
      <c r="U38" s="1" t="str">
        <v>貸出予約</v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>会員管理</v>
      </c>
      <c r="B39" s="1" t="str">
        <f t="shared" si="1"/>
        <v>期限管理</v>
      </c>
      <c r="C39" s="1" t="str">
        <f t="shared" si="11"/>
        <v>取置期限を確認する</v>
      </c>
      <c r="D39" s="1" t="str">
        <f t="shared" si="2"/>
        <v/>
      </c>
      <c r="E39" s="1" t="str">
        <f t="shared" si="3"/>
        <v/>
      </c>
      <c r="F39" s="1" t="str">
        <f t="shared" si="4"/>
        <v>情報</v>
      </c>
      <c r="G39" s="1" t="str">
        <f t="shared" si="5"/>
        <v>取置期限切れ</v>
      </c>
      <c r="H39" s="1" t="str">
        <f t="shared" si="6"/>
        <v>情報</v>
      </c>
      <c r="I39" s="1" t="str">
        <f t="shared" si="7"/>
        <v>取置期限切れ</v>
      </c>
      <c r="J39" s="1" t="str">
        <f t="shared" si="8"/>
        <v>取置期限を確認する</v>
      </c>
      <c r="K39" s="1" t="str">
        <f t="shared" si="9"/>
        <v>貸出期限確認</v>
      </c>
      <c r="L39" s="1" t="str">
        <f t="shared" si="10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>情報</v>
      </c>
      <c r="U39" s="1" t="str">
        <v>取置期限切れ</v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>会員管理</v>
      </c>
      <c r="B40" s="1" t="str">
        <f t="shared" si="1"/>
        <v>期限管理</v>
      </c>
      <c r="C40" s="1" t="str">
        <f t="shared" si="11"/>
        <v>取置期限を確認する</v>
      </c>
      <c r="D40" s="1" t="str">
        <f t="shared" si="2"/>
        <v/>
      </c>
      <c r="E40" s="1" t="str">
        <f t="shared" si="3"/>
        <v/>
      </c>
      <c r="F40" s="1" t="str">
        <f t="shared" si="4"/>
        <v>条件</v>
      </c>
      <c r="G40" s="1" t="str">
        <f t="shared" si="5"/>
        <v>取置期限</v>
      </c>
      <c r="H40" s="1" t="str">
        <f t="shared" si="6"/>
        <v>条件</v>
      </c>
      <c r="I40" s="1" t="str">
        <f t="shared" si="7"/>
        <v>取置期限</v>
      </c>
      <c r="J40" s="1" t="str">
        <f t="shared" si="8"/>
        <v>取置期限を確認する</v>
      </c>
      <c r="K40" s="1" t="str">
        <f t="shared" si="9"/>
        <v>貸出期限確認</v>
      </c>
      <c r="L40" s="1" t="str">
        <f t="shared" si="10"/>
        <v>Web予約されたものを取り置く期限を確認</v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>条件</v>
      </c>
      <c r="U40" s="1" t="str">
        <v>取置期限</v>
      </c>
      <c r="V40" s="1" t="str">
        <v/>
      </c>
      <c r="W40" s="1" t="str">
        <v/>
      </c>
      <c r="X40" s="1" t="str">
        <v>Web予約されたものを取り置く期限を確認</v>
      </c>
    </row>
    <row r="41" spans="1:24">
      <c r="A41" s="1" t="str">
        <f t="shared" si="0"/>
        <v>会員管理</v>
      </c>
      <c r="B41" s="1" t="str">
        <f t="shared" si="1"/>
        <v>期限管理</v>
      </c>
      <c r="C41" s="1" t="str">
        <f t="shared" si="11"/>
        <v>取置を解消する</v>
      </c>
      <c r="D41" s="1" t="str">
        <f t="shared" si="2"/>
        <v>アクター</v>
      </c>
      <c r="E41" s="1" t="str">
        <f t="shared" si="3"/>
        <v>会員</v>
      </c>
      <c r="F41" s="1" t="str">
        <f t="shared" si="4"/>
        <v>画面</v>
      </c>
      <c r="G41" s="1" t="str">
        <f t="shared" si="5"/>
        <v>取置解消</v>
      </c>
      <c r="H41" s="1" t="str">
        <f t="shared" si="6"/>
        <v>アクター</v>
      </c>
      <c r="I41" s="1" t="str">
        <f t="shared" si="7"/>
        <v>会員</v>
      </c>
      <c r="J41" s="1" t="str">
        <f t="shared" si="8"/>
        <v>取置を解消する</v>
      </c>
      <c r="K41" s="1" t="str">
        <f t="shared" si="9"/>
        <v>取置図書の返却</v>
      </c>
      <c r="L41" s="1" t="str">
        <f t="shared" si="10"/>
        <v/>
      </c>
      <c r="N41" s="1" t="str">
        <v/>
      </c>
      <c r="O41" s="1" t="str">
        <v/>
      </c>
      <c r="P41" s="1" t="str">
        <v/>
      </c>
      <c r="Q41" s="1" t="str">
        <v>取置図書の返却</v>
      </c>
      <c r="R41" s="1" t="str">
        <v/>
      </c>
      <c r="S41" s="1" t="str">
        <v>取置を解消する</v>
      </c>
      <c r="T41" s="1" t="str">
        <v>画面</v>
      </c>
      <c r="U41" s="1" t="str">
        <v>取置解消</v>
      </c>
      <c r="V41" s="1" t="str">
        <v>アクター</v>
      </c>
      <c r="W41" s="1" t="str">
        <v>会員</v>
      </c>
      <c r="X41" s="1" t="str">
        <v/>
      </c>
    </row>
    <row r="42" spans="1:24">
      <c r="A42" s="1" t="str">
        <f t="shared" si="0"/>
        <v>会員管理</v>
      </c>
      <c r="B42" s="1" t="str">
        <f t="shared" si="1"/>
        <v>期限管理</v>
      </c>
      <c r="C42" s="1" t="str">
        <f t="shared" si="11"/>
        <v>取置を解消する</v>
      </c>
      <c r="D42" s="1" t="str">
        <f t="shared" si="2"/>
        <v/>
      </c>
      <c r="E42" s="1" t="str">
        <f t="shared" si="3"/>
        <v/>
      </c>
      <c r="F42" s="1" t="str">
        <f t="shared" si="4"/>
        <v>情報</v>
      </c>
      <c r="G42" s="1" t="str">
        <f t="shared" si="5"/>
        <v>取置期限切れ</v>
      </c>
      <c r="H42" s="1" t="str">
        <f t="shared" si="6"/>
        <v>情報</v>
      </c>
      <c r="I42" s="1" t="str">
        <f t="shared" si="7"/>
        <v>取置期限切れ</v>
      </c>
      <c r="J42" s="1" t="str">
        <f t="shared" si="8"/>
        <v>取置を解消する</v>
      </c>
      <c r="K42" s="1" t="str">
        <f t="shared" si="9"/>
        <v>取置図書の返却</v>
      </c>
      <c r="L42" s="1" t="str">
        <f t="shared" si="10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>情報</v>
      </c>
      <c r="U42" s="1" t="str">
        <v>取置期限切れ</v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>蔵書管理</v>
      </c>
      <c r="B43" s="1" t="str">
        <f t="shared" si="1"/>
        <v>棚卸</v>
      </c>
      <c r="C43" s="1" t="str">
        <f t="shared" si="11"/>
        <v/>
      </c>
      <c r="D43" s="1" t="str">
        <f t="shared" si="2"/>
        <v>アクター</v>
      </c>
      <c r="E43" s="1" t="str">
        <f t="shared" si="3"/>
        <v>図書館員</v>
      </c>
      <c r="F43" s="1" t="str">
        <f t="shared" si="4"/>
        <v/>
      </c>
      <c r="G43" s="1" t="str">
        <f t="shared" si="5"/>
        <v/>
      </c>
      <c r="H43" s="1" t="str">
        <f t="shared" si="6"/>
        <v>アクター</v>
      </c>
      <c r="I43" s="1" t="str">
        <f t="shared" si="7"/>
        <v>図書館員</v>
      </c>
      <c r="J43" s="1" t="str">
        <f t="shared" si="8"/>
        <v/>
      </c>
      <c r="K43" s="1" t="str">
        <f t="shared" si="9"/>
        <v>棚卸を行う</v>
      </c>
      <c r="L43" s="1" t="str">
        <f t="shared" si="10"/>
        <v/>
      </c>
      <c r="N43" s="1" t="str">
        <v>蔵書管理</v>
      </c>
      <c r="O43" s="1" t="str">
        <v>棚卸</v>
      </c>
      <c r="P43" s="1" t="str">
        <v/>
      </c>
      <c r="Q43" s="1" t="str">
        <v>棚卸を行う</v>
      </c>
      <c r="R43" s="1" t="str">
        <v/>
      </c>
      <c r="S43" s="1" t="str">
        <v/>
      </c>
      <c r="T43" s="1" t="str">
        <v/>
      </c>
      <c r="U43" s="1" t="str">
        <v/>
      </c>
      <c r="V43" s="1" t="str">
        <v>アクター</v>
      </c>
      <c r="W43" s="1" t="str">
        <v>図書館員</v>
      </c>
      <c r="X43" s="1" t="str">
        <v/>
      </c>
    </row>
    <row r="44" spans="1:24">
      <c r="A44" s="1" t="str">
        <f t="shared" si="0"/>
        <v>蔵書管理</v>
      </c>
      <c r="B44" s="1" t="str">
        <f t="shared" si="1"/>
        <v>棚卸</v>
      </c>
      <c r="C44" s="1" t="str">
        <f t="shared" si="11"/>
        <v>棚卸登録</v>
      </c>
      <c r="D44" s="1" t="str">
        <f t="shared" si="2"/>
        <v/>
      </c>
      <c r="E44" s="1" t="str">
        <f t="shared" si="3"/>
        <v/>
      </c>
      <c r="F44" s="1" t="str">
        <f t="shared" si="4"/>
        <v>画面</v>
      </c>
      <c r="G44" s="1" t="str">
        <f t="shared" si="5"/>
        <v>棚卸登録</v>
      </c>
      <c r="H44" s="1" t="str">
        <f t="shared" si="6"/>
        <v>画面</v>
      </c>
      <c r="I44" s="1" t="str">
        <f t="shared" si="7"/>
        <v>棚卸登録</v>
      </c>
      <c r="J44" s="1" t="str">
        <f t="shared" si="8"/>
        <v>棚卸登録</v>
      </c>
      <c r="K44" s="1" t="str">
        <f t="shared" si="9"/>
        <v>棚卸を行う</v>
      </c>
      <c r="L44" s="1" t="str">
        <f t="shared" si="10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>棚卸登録</v>
      </c>
      <c r="T44" s="1" t="str">
        <v>画面</v>
      </c>
      <c r="U44" s="1" t="str">
        <v>棚卸登録</v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>蔵書管理</v>
      </c>
      <c r="B45" s="1" t="str">
        <f t="shared" si="1"/>
        <v>棚卸</v>
      </c>
      <c r="C45" s="1" t="str">
        <f t="shared" si="11"/>
        <v>棚卸登録</v>
      </c>
      <c r="D45" s="1" t="str">
        <f t="shared" si="2"/>
        <v/>
      </c>
      <c r="E45" s="1" t="str">
        <f t="shared" si="3"/>
        <v/>
      </c>
      <c r="F45" s="1" t="str">
        <f t="shared" si="4"/>
        <v>情報</v>
      </c>
      <c r="G45" s="1" t="str">
        <f t="shared" si="5"/>
        <v>蔵書</v>
      </c>
      <c r="H45" s="1" t="str">
        <f t="shared" si="6"/>
        <v>情報</v>
      </c>
      <c r="I45" s="1" t="str">
        <f t="shared" si="7"/>
        <v>蔵書</v>
      </c>
      <c r="J45" s="1" t="str">
        <f t="shared" si="8"/>
        <v>棚卸登録</v>
      </c>
      <c r="K45" s="1" t="str">
        <f t="shared" si="9"/>
        <v>棚卸を行う</v>
      </c>
      <c r="L45" s="1" t="str">
        <f t="shared" si="10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>情報</v>
      </c>
      <c r="U45" s="1" t="str">
        <v>蔵書</v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>蔵書管理</v>
      </c>
      <c r="B46" s="1" t="str">
        <f t="shared" si="1"/>
        <v>棚卸</v>
      </c>
      <c r="C46" s="1" t="str">
        <f t="shared" si="11"/>
        <v>書籍を発注する</v>
      </c>
      <c r="D46" s="1" t="str">
        <f t="shared" si="2"/>
        <v>外部システム</v>
      </c>
      <c r="E46" s="1" t="str">
        <f t="shared" si="3"/>
        <v>書籍通販会社</v>
      </c>
      <c r="F46" s="1" t="str">
        <f t="shared" si="4"/>
        <v>画面</v>
      </c>
      <c r="G46" s="1" t="str">
        <f t="shared" si="5"/>
        <v>書籍発注</v>
      </c>
      <c r="H46" s="1" t="str">
        <f t="shared" si="6"/>
        <v>外部システム</v>
      </c>
      <c r="I46" s="1" t="str">
        <f t="shared" si="7"/>
        <v>書籍通販会社</v>
      </c>
      <c r="J46" s="1" t="str">
        <f t="shared" si="8"/>
        <v>書籍を発注する</v>
      </c>
      <c r="K46" s="1" t="str">
        <f t="shared" si="9"/>
        <v>書籍補充</v>
      </c>
      <c r="L46" s="1" t="str">
        <f t="shared" si="10"/>
        <v/>
      </c>
      <c r="N46" s="1" t="str">
        <v/>
      </c>
      <c r="O46" s="1" t="str">
        <v/>
      </c>
      <c r="P46" s="1" t="str">
        <v/>
      </c>
      <c r="Q46" s="1" t="str">
        <v>書籍補充</v>
      </c>
      <c r="R46" s="1" t="str">
        <v/>
      </c>
      <c r="S46" s="1" t="str">
        <v>書籍を発注する</v>
      </c>
      <c r="T46" s="1" t="str">
        <v>画面</v>
      </c>
      <c r="U46" s="1" t="str">
        <v>書籍発注</v>
      </c>
      <c r="V46" s="1" t="str">
        <v>外部システム</v>
      </c>
      <c r="W46" s="1" t="str">
        <v>書籍通販会社</v>
      </c>
      <c r="X46" s="1" t="str">
        <v/>
      </c>
    </row>
    <row r="47" spans="1:24">
      <c r="A47" s="1" t="str">
        <f t="shared" si="0"/>
        <v>蔵書管理</v>
      </c>
      <c r="B47" s="1" t="str">
        <f t="shared" si="1"/>
        <v>棚卸</v>
      </c>
      <c r="C47" s="1" t="str">
        <f t="shared" si="11"/>
        <v>書籍を発注する</v>
      </c>
      <c r="D47" s="1" t="str">
        <f t="shared" si="2"/>
        <v/>
      </c>
      <c r="E47" s="1" t="str">
        <f t="shared" si="3"/>
        <v/>
      </c>
      <c r="F47" s="1" t="str">
        <f t="shared" si="4"/>
        <v>情報</v>
      </c>
      <c r="G47" s="1" t="str">
        <f t="shared" si="5"/>
        <v>書籍発注</v>
      </c>
      <c r="H47" s="1" t="str">
        <f t="shared" si="6"/>
        <v>情報</v>
      </c>
      <c r="I47" s="1" t="str">
        <f t="shared" si="7"/>
        <v>書籍発注</v>
      </c>
      <c r="J47" s="1" t="str">
        <f t="shared" si="8"/>
        <v>書籍を発注する</v>
      </c>
      <c r="K47" s="1" t="str">
        <f t="shared" si="9"/>
        <v>書籍補充</v>
      </c>
      <c r="L47" s="1" t="str">
        <f t="shared" si="10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>情報</v>
      </c>
      <c r="U47" s="1" t="str">
        <v>書籍発注</v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>蔵書管理</v>
      </c>
      <c r="B48" s="1" t="str">
        <f t="shared" si="1"/>
        <v>棚卸</v>
      </c>
      <c r="C48" s="1" t="str">
        <f t="shared" si="11"/>
        <v>書籍を発注する</v>
      </c>
      <c r="D48" s="1" t="str">
        <f t="shared" si="2"/>
        <v/>
      </c>
      <c r="E48" s="1" t="str">
        <f t="shared" si="3"/>
        <v/>
      </c>
      <c r="F48" s="1" t="str">
        <f t="shared" si="4"/>
        <v>情報</v>
      </c>
      <c r="G48" s="1" t="str">
        <f t="shared" si="5"/>
        <v>本</v>
      </c>
      <c r="H48" s="1" t="str">
        <f t="shared" si="6"/>
        <v>情報</v>
      </c>
      <c r="I48" s="1" t="str">
        <f t="shared" si="7"/>
        <v>本</v>
      </c>
      <c r="J48" s="1" t="str">
        <f t="shared" si="8"/>
        <v>書籍を発注する</v>
      </c>
      <c r="K48" s="1" t="str">
        <f t="shared" si="9"/>
        <v>書籍補充</v>
      </c>
      <c r="L48" s="1" t="str">
        <f t="shared" si="10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>情報</v>
      </c>
      <c r="U48" s="1" t="str">
        <v>本</v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>蔵書管理</v>
      </c>
      <c r="B49" s="1" t="str">
        <f t="shared" si="1"/>
        <v>棚卸</v>
      </c>
      <c r="C49" s="1" t="str">
        <f t="shared" si="11"/>
        <v>書籍を発注する</v>
      </c>
      <c r="D49" s="1" t="str">
        <f t="shared" si="2"/>
        <v>外部システム</v>
      </c>
      <c r="E49" s="1" t="str">
        <f t="shared" si="3"/>
        <v>書籍通販会社</v>
      </c>
      <c r="F49" s="1" t="str">
        <f t="shared" si="4"/>
        <v>イベント</v>
      </c>
      <c r="G49" s="1" t="str">
        <f t="shared" si="5"/>
        <v>書籍発注依頼</v>
      </c>
      <c r="H49" s="1" t="str">
        <f t="shared" si="6"/>
        <v>外部システム</v>
      </c>
      <c r="I49" s="1" t="str">
        <f t="shared" si="7"/>
        <v>書籍通販会社</v>
      </c>
      <c r="J49" s="1" t="str">
        <f t="shared" si="8"/>
        <v>書籍を発注する</v>
      </c>
      <c r="K49" s="1" t="str">
        <f t="shared" si="9"/>
        <v>書籍補充</v>
      </c>
      <c r="L49" s="1" t="str">
        <f t="shared" si="10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>イベント</v>
      </c>
      <c r="U49" s="1" t="str">
        <v>書籍発注依頼</v>
      </c>
      <c r="V49" s="1" t="str">
        <v>外部システム</v>
      </c>
      <c r="W49" s="1" t="str">
        <v>書籍通販会社</v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1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5"/>
        <v/>
      </c>
      <c r="H50" s="1" t="str">
        <f t="shared" si="6"/>
        <v/>
      </c>
      <c r="I50" s="1" t="str">
        <f t="shared" si="7"/>
        <v/>
      </c>
      <c r="J50" s="1" t="str">
        <f t="shared" si="8"/>
        <v/>
      </c>
      <c r="K50" s="1" t="str">
        <f t="shared" si="9"/>
        <v/>
      </c>
      <c r="L50" s="1" t="str">
        <f t="shared" si="10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1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5"/>
        <v/>
      </c>
      <c r="H51" s="1" t="str">
        <f t="shared" si="6"/>
        <v/>
      </c>
      <c r="I51" s="1" t="str">
        <f t="shared" si="7"/>
        <v/>
      </c>
      <c r="J51" s="1" t="str">
        <f t="shared" si="8"/>
        <v/>
      </c>
      <c r="K51" s="1" t="str">
        <f t="shared" si="9"/>
        <v/>
      </c>
      <c r="L51" s="1" t="str">
        <f t="shared" si="10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1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5"/>
        <v/>
      </c>
      <c r="H52" s="1" t="str">
        <f t="shared" si="6"/>
        <v/>
      </c>
      <c r="I52" s="1" t="str">
        <f t="shared" si="7"/>
        <v/>
      </c>
      <c r="J52" s="1" t="str">
        <f t="shared" si="8"/>
        <v/>
      </c>
      <c r="K52" s="1" t="str">
        <f t="shared" si="9"/>
        <v/>
      </c>
      <c r="L52" s="1" t="str">
        <f t="shared" si="10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1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5"/>
        <v/>
      </c>
      <c r="H53" s="1" t="str">
        <f t="shared" si="6"/>
        <v/>
      </c>
      <c r="I53" s="1" t="str">
        <f t="shared" si="7"/>
        <v/>
      </c>
      <c r="J53" s="1" t="str">
        <f t="shared" si="8"/>
        <v/>
      </c>
      <c r="K53" s="1" t="str">
        <f t="shared" si="9"/>
        <v/>
      </c>
      <c r="L53" s="1" t="str">
        <f t="shared" si="10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1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5"/>
        <v/>
      </c>
      <c r="H54" s="1" t="str">
        <f t="shared" si="6"/>
        <v/>
      </c>
      <c r="I54" s="1" t="str">
        <f t="shared" si="7"/>
        <v/>
      </c>
      <c r="J54" s="1" t="str">
        <f t="shared" si="8"/>
        <v/>
      </c>
      <c r="K54" s="1" t="str">
        <f t="shared" si="9"/>
        <v/>
      </c>
      <c r="L54" s="1" t="str">
        <f t="shared" si="10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1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5"/>
        <v/>
      </c>
      <c r="H55" s="1" t="str">
        <f t="shared" si="6"/>
        <v/>
      </c>
      <c r="I55" s="1" t="str">
        <f t="shared" si="7"/>
        <v/>
      </c>
      <c r="J55" s="1" t="str">
        <f t="shared" si="8"/>
        <v/>
      </c>
      <c r="K55" s="1" t="str">
        <f t="shared" si="9"/>
        <v/>
      </c>
      <c r="L55" s="1" t="str">
        <f t="shared" si="10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1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5"/>
        <v/>
      </c>
      <c r="H56" s="1" t="str">
        <f t="shared" si="6"/>
        <v/>
      </c>
      <c r="I56" s="1" t="str">
        <f t="shared" si="7"/>
        <v/>
      </c>
      <c r="J56" s="1" t="str">
        <f t="shared" si="8"/>
        <v/>
      </c>
      <c r="K56" s="1" t="str">
        <f t="shared" si="9"/>
        <v/>
      </c>
      <c r="L56" s="1" t="str">
        <f t="shared" si="10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1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5"/>
        <v/>
      </c>
      <c r="H57" s="1" t="str">
        <f t="shared" si="6"/>
        <v/>
      </c>
      <c r="I57" s="1" t="str">
        <f t="shared" si="7"/>
        <v/>
      </c>
      <c r="J57" s="1" t="str">
        <f t="shared" si="8"/>
        <v/>
      </c>
      <c r="K57" s="1" t="str">
        <f t="shared" si="9"/>
        <v/>
      </c>
      <c r="L57" s="1" t="str">
        <f t="shared" si="10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1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5"/>
        <v/>
      </c>
      <c r="H58" s="1" t="str">
        <f t="shared" si="6"/>
        <v/>
      </c>
      <c r="I58" s="1" t="str">
        <f t="shared" si="7"/>
        <v/>
      </c>
      <c r="J58" s="1" t="str">
        <f t="shared" si="8"/>
        <v/>
      </c>
      <c r="K58" s="1" t="str">
        <f t="shared" si="9"/>
        <v/>
      </c>
      <c r="L58" s="1" t="str">
        <f t="shared" si="10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1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5"/>
        <v/>
      </c>
      <c r="H59" s="1" t="str">
        <f t="shared" si="6"/>
        <v/>
      </c>
      <c r="I59" s="1" t="str">
        <f t="shared" si="7"/>
        <v/>
      </c>
      <c r="J59" s="1" t="str">
        <f t="shared" si="8"/>
        <v/>
      </c>
      <c r="K59" s="1" t="str">
        <f t="shared" si="9"/>
        <v/>
      </c>
      <c r="L59" s="1" t="str">
        <f t="shared" si="10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1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5"/>
        <v/>
      </c>
      <c r="H60" s="1" t="str">
        <f t="shared" si="6"/>
        <v/>
      </c>
      <c r="I60" s="1" t="str">
        <f t="shared" si="7"/>
        <v/>
      </c>
      <c r="J60" s="1" t="str">
        <f t="shared" si="8"/>
        <v/>
      </c>
      <c r="K60" s="1" t="str">
        <f t="shared" si="9"/>
        <v/>
      </c>
      <c r="L60" s="1" t="str">
        <f t="shared" si="10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1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5"/>
        <v/>
      </c>
      <c r="H61" s="1" t="str">
        <f t="shared" si="6"/>
        <v/>
      </c>
      <c r="I61" s="1" t="str">
        <f t="shared" si="7"/>
        <v/>
      </c>
      <c r="J61" s="1" t="str">
        <f t="shared" si="8"/>
        <v/>
      </c>
      <c r="K61" s="1" t="str">
        <f t="shared" si="9"/>
        <v/>
      </c>
      <c r="L61" s="1" t="str">
        <f t="shared" si="10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1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5"/>
        <v/>
      </c>
      <c r="H62" s="1" t="str">
        <f t="shared" si="6"/>
        <v/>
      </c>
      <c r="I62" s="1" t="str">
        <f t="shared" si="7"/>
        <v/>
      </c>
      <c r="J62" s="1" t="str">
        <f t="shared" si="8"/>
        <v/>
      </c>
      <c r="K62" s="1" t="str">
        <f t="shared" si="9"/>
        <v/>
      </c>
      <c r="L62" s="1" t="str">
        <f t="shared" si="10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1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5"/>
        <v/>
      </c>
      <c r="H63" s="1" t="str">
        <f t="shared" si="6"/>
        <v/>
      </c>
      <c r="I63" s="1" t="str">
        <f t="shared" si="7"/>
        <v/>
      </c>
      <c r="J63" s="1" t="str">
        <f t="shared" si="8"/>
        <v/>
      </c>
      <c r="K63" s="1" t="str">
        <f t="shared" si="9"/>
        <v/>
      </c>
      <c r="L63" s="1" t="str">
        <f t="shared" si="10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1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5"/>
        <v/>
      </c>
      <c r="H64" s="1" t="str">
        <f t="shared" si="6"/>
        <v/>
      </c>
      <c r="I64" s="1" t="str">
        <f t="shared" si="7"/>
        <v/>
      </c>
      <c r="J64" s="1" t="str">
        <f t="shared" si="8"/>
        <v/>
      </c>
      <c r="K64" s="1" t="str">
        <f t="shared" si="9"/>
        <v/>
      </c>
      <c r="L64" s="1" t="str">
        <f t="shared" si="10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1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5"/>
        <v/>
      </c>
      <c r="H65" s="1" t="str">
        <f t="shared" si="6"/>
        <v/>
      </c>
      <c r="I65" s="1" t="str">
        <f t="shared" si="7"/>
        <v/>
      </c>
      <c r="J65" s="1" t="str">
        <f t="shared" si="8"/>
        <v/>
      </c>
      <c r="K65" s="1" t="str">
        <f t="shared" si="9"/>
        <v/>
      </c>
      <c r="L65" s="1" t="str">
        <f t="shared" si="10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1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アクター</vt:lpstr>
      <vt:lpstr>外部システム</vt:lpstr>
      <vt:lpstr>情報</vt:lpstr>
      <vt:lpstr>状態</vt:lpstr>
      <vt:lpstr>BUC</vt:lpstr>
      <vt:lpstr>バリエーション</vt:lpstr>
      <vt:lpstr>条件</vt:lpstr>
      <vt:lpstr>機能要求</vt:lpstr>
      <vt:lpstr>非機能要求</vt:lpstr>
      <vt:lpstr>UC 情報 状態</vt:lpstr>
      <vt:lpstr>PlantUML</vt:lpstr>
      <vt:lpstr>モデル情報</vt:lpstr>
      <vt:lpstr>分析準備</vt:lpstr>
      <vt:lpstr>BUC_ROWS</vt:lpstr>
      <vt:lpstr>状態リスト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2021-12-15T23:35:50Z</dcterms:created>
  <dcterms:modified xsi:type="dcterms:W3CDTF">2021-12-15T23:35:55Z</dcterms:modified>
  <cp:category/>
  <cp:contentStatus/>
</cp:coreProperties>
</file>