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alid\Dropbox\ISO 9001 2015 PJ-DS-MV\MANTENCION INFRAESTRUCTURA Y EQUI\"/>
    </mc:Choice>
  </mc:AlternateContent>
  <xr:revisionPtr revIDLastSave="0" documentId="13_ncr:1_{3AF365AE-6393-4286-AC55-0AF4E618C3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ro" sheetId="1" r:id="rId1"/>
    <sheet name="Hoja1" sheetId="2" r:id="rId2"/>
  </sheets>
  <definedNames>
    <definedName name="_xlnm._FilterDatabase" localSheetId="0" hidden="1">Registro!$A$2:$L$44</definedName>
    <definedName name="a">#REF!</definedName>
    <definedName name="ActualBeyond">PeriodInActual*(#REF!&gt;0)</definedName>
    <definedName name="año94">#REF!</definedName>
    <definedName name="año95">#REF!</definedName>
    <definedName name="CONS_ALMIDON">#REF!,#REF!</definedName>
    <definedName name="CONSUMOS">#REF!,#REF!,#REF!</definedName>
    <definedName name="CORR">#REF!,#REF!</definedName>
    <definedName name="D">#REF!</definedName>
    <definedName name="datos">OFFSET(#REF!,0,0,n,1)</definedName>
    <definedName name="eddedewq">#REF!</definedName>
    <definedName name="energia">#REF!,#REF!</definedName>
    <definedName name="felipe">#REF!</definedName>
    <definedName name="frec">OFFSET(#REF!,0,0,n,1)</definedName>
    <definedName name="frec_acumulada">OFFSET(#REF!,0,0,n,1)</definedName>
    <definedName name="GTGTRG">OFFSET(#REF!,0,0,n,1)</definedName>
    <definedName name="HSVEN1462">#REF!</definedName>
    <definedName name="impr_papel">#REF!</definedName>
    <definedName name="impresion_gral">#REF!</definedName>
    <definedName name="Imprevistos">#REF!</definedName>
    <definedName name="Incremento_de_desplazamiento">#REF!</definedName>
    <definedName name="Inicio_del_proyecto">#REF!</definedName>
    <definedName name="KO">#REF!,#REF!</definedName>
    <definedName name="Maestro_Serv">#REF!</definedName>
    <definedName name="n">COUNT(#REF!)+1</definedName>
    <definedName name="netouf">#REF!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etroleo">#REF!,#REF!</definedName>
    <definedName name="Plan">PeriodInPlan*(#REF!&gt;0)</definedName>
    <definedName name="PorcentajeCompletado">PercentCompleteBeyond*PeriodInPlan</definedName>
    <definedName name="q">#REF!</definedName>
    <definedName name="Real">(PeriodInActual*(#REF!&gt;0))*PeriodInPlan</definedName>
    <definedName name="t">#REF!</definedName>
    <definedName name="TitleRegion..BO60">#REF!</definedName>
    <definedName name="u.f.">#REF!</definedName>
    <definedName name="u.f._2">#REF!</definedName>
    <definedName name="u.f._5">#REF!</definedName>
    <definedName name="u.f._9">#REF!</definedName>
    <definedName name="uf">#REF!</definedName>
    <definedName name="uf_2">#REF!</definedName>
    <definedName name="uf_5">#REF!</definedName>
    <definedName name="uf_9">#REF!</definedName>
    <definedName name="vacaciones">#REF!</definedName>
    <definedName name="VICTOR">#REF!</definedName>
    <definedName name="VICTOR_2">#REF!</definedName>
    <definedName name="VICTOR_5">#REF!</definedName>
    <definedName name="VICTOR_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30" i="1"/>
  <c r="L31" i="1"/>
  <c r="L32" i="1"/>
  <c r="L33" i="1"/>
  <c r="K32" i="1"/>
  <c r="E32" i="1" s="1"/>
  <c r="K33" i="1"/>
  <c r="E31" i="1"/>
  <c r="K29" i="1"/>
  <c r="E29" i="1" s="1"/>
  <c r="K30" i="1"/>
  <c r="K31" i="1"/>
  <c r="E23" i="1"/>
  <c r="E24" i="1"/>
  <c r="E25" i="1"/>
  <c r="E26" i="1"/>
  <c r="E27" i="1"/>
  <c r="E28" i="1"/>
  <c r="K28" i="1"/>
  <c r="M1" i="1"/>
  <c r="K17" i="1"/>
  <c r="K18" i="1"/>
  <c r="K19" i="1"/>
  <c r="K20" i="1"/>
  <c r="K21" i="1"/>
  <c r="K22" i="1"/>
  <c r="K23" i="1"/>
  <c r="K24" i="1"/>
  <c r="K25" i="1"/>
  <c r="K26" i="1"/>
  <c r="K27" i="1"/>
  <c r="K35" i="1"/>
  <c r="K36" i="1"/>
  <c r="K37" i="1"/>
  <c r="L17" i="1"/>
  <c r="L18" i="1"/>
  <c r="E18" i="1" s="1"/>
  <c r="L19" i="1"/>
  <c r="E19" i="1" s="1"/>
  <c r="L20" i="1"/>
  <c r="L21" i="1"/>
  <c r="L22" i="1"/>
  <c r="L23" i="1"/>
  <c r="L24" i="1"/>
  <c r="L25" i="1"/>
  <c r="L26" i="1"/>
  <c r="L27" i="1"/>
  <c r="L28" i="1"/>
  <c r="L35" i="1"/>
  <c r="L36" i="1"/>
  <c r="E35" i="1"/>
  <c r="E36" i="1"/>
  <c r="E33" i="1" l="1"/>
  <c r="E30" i="1"/>
  <c r="B2" i="2"/>
  <c r="B4" i="2"/>
  <c r="B5" i="2"/>
  <c r="B3" i="2"/>
  <c r="E22" i="1"/>
  <c r="E21" i="1"/>
  <c r="E20" i="1"/>
  <c r="E17" i="1"/>
  <c r="L16" i="1"/>
  <c r="K16" i="1"/>
  <c r="B6" i="2" l="1"/>
  <c r="D3" i="2" s="1"/>
  <c r="E16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E37" i="1"/>
  <c r="L37" i="1"/>
  <c r="L3" i="1"/>
  <c r="K3" i="1"/>
  <c r="D2" i="2" l="1"/>
  <c r="D4" i="2"/>
  <c r="D5" i="2"/>
  <c r="E6" i="1"/>
  <c r="E11" i="1"/>
  <c r="E8" i="1"/>
  <c r="E9" i="1"/>
  <c r="E13" i="1"/>
  <c r="E10" i="1"/>
  <c r="E5" i="1"/>
  <c r="E4" i="1"/>
  <c r="E7" i="1"/>
  <c r="E3" i="1"/>
  <c r="E15" i="1"/>
  <c r="E14" i="1"/>
  <c r="E12" i="1"/>
  <c r="D6" i="2" l="1"/>
  <c r="E3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<sst xmlns="http://schemas.openxmlformats.org/spreadsheetml/2006/main" count="116" uniqueCount="61">
  <si>
    <t>Estatus
Abierta/Cerrada</t>
  </si>
  <si>
    <t xml:space="preserve">Nueva fecha </t>
  </si>
  <si>
    <t xml:space="preserve">Fecha 
Termino </t>
  </si>
  <si>
    <t xml:space="preserve">Fecha de termino Real </t>
  </si>
  <si>
    <t>Plazo programado</t>
  </si>
  <si>
    <t>Días de Atraso 
Totales</t>
  </si>
  <si>
    <t>Estatus</t>
  </si>
  <si>
    <t xml:space="preserve">Cantidad </t>
  </si>
  <si>
    <t>%</t>
  </si>
  <si>
    <t>Concluidas</t>
  </si>
  <si>
    <t>Concluida Adelantada</t>
  </si>
  <si>
    <t>Concluidas Atrasada</t>
  </si>
  <si>
    <t>En desarrollo</t>
  </si>
  <si>
    <t>Total</t>
  </si>
  <si>
    <t xml:space="preserve">                                                                                                                                                         </t>
  </si>
  <si>
    <t>N° de 
Solicitud</t>
  </si>
  <si>
    <t xml:space="preserve">Nombre Solicitante </t>
  </si>
  <si>
    <t xml:space="preserve">Trabajo solicitado </t>
  </si>
  <si>
    <t>Fecha 
Solicitud</t>
  </si>
  <si>
    <t xml:space="preserve">Área/Equipo
Afectada </t>
  </si>
  <si>
    <t>Codigo:R-POE-06-05
Version:01
Fecha Elab.: 25-05-2024
Fecha Modif.:</t>
  </si>
  <si>
    <t>María José Astete</t>
  </si>
  <si>
    <t>Producción</t>
  </si>
  <si>
    <t xml:space="preserve">Instalación de colgador para colgar insumos de aseo </t>
  </si>
  <si>
    <t xml:space="preserve">Mantención grúa Horquilla </t>
  </si>
  <si>
    <t>Reparación camara de agua</t>
  </si>
  <si>
    <t>Infraestructura</t>
  </si>
  <si>
    <t>Matriz Control Solicitud de Mantención  2024</t>
  </si>
  <si>
    <t xml:space="preserve">Instalacion de dispensadores de dispensadores de papel en baños y zonas lavado </t>
  </si>
  <si>
    <t>Cambio manguera hidrolavadora por una mas extensa.</t>
  </si>
  <si>
    <t>Filtración en manguera de descarga K5/K4</t>
  </si>
  <si>
    <t>Escalera en mal estado con declive en peldaño, sin barandas de seguridad</t>
  </si>
  <si>
    <t>Corrección de piso entrada de planta</t>
  </si>
  <si>
    <t>Cambio tapa WC baño de mujeres</t>
  </si>
  <si>
    <t>Compra de transpaleta</t>
  </si>
  <si>
    <t>Daniela Sandoval</t>
  </si>
  <si>
    <t>Filtración en bomba de K4</t>
  </si>
  <si>
    <t xml:space="preserve">Armario de llaves para el comedor </t>
  </si>
  <si>
    <t>Extintor en bodega para instalar en grúa</t>
  </si>
  <si>
    <t>Evaluar instación de ventosa en linea MEG</t>
  </si>
  <si>
    <t>Instalación de globos en galpones y vigas</t>
  </si>
  <si>
    <t xml:space="preserve">Engrase a los rieles del portón </t>
  </si>
  <si>
    <t>Anclaje metalico en muro ded contención traseri entre contenedor y TK0</t>
  </si>
  <si>
    <t xml:space="preserve">Cambio meson de trabajo en proceso y retiro de tambor </t>
  </si>
  <si>
    <t xml:space="preserve">Instalación de piso y muro lavable en cocina y comedor </t>
  </si>
  <si>
    <t xml:space="preserve">Cambio de bomba baja por una mas grande </t>
  </si>
  <si>
    <t>Compra silla de escritorio para calidad</t>
  </si>
  <si>
    <t>Anclaje adicional metalico en muro de contención trasero entre contenedor y TK0</t>
  </si>
  <si>
    <t>gancho colgador aseo cancha</t>
  </si>
  <si>
    <t>Arreglar portón topa con marco</t>
  </si>
  <si>
    <t>Colgarores herramintas bodega</t>
  </si>
  <si>
    <t>Instalar cinta espanta palomas</t>
  </si>
  <si>
    <t>Milenka Vallette</t>
  </si>
  <si>
    <t>Tomas Reveco</t>
  </si>
  <si>
    <t>DERIVADO A:</t>
  </si>
  <si>
    <t xml:space="preserve">Instalación aire acondicionado en laboratorio </t>
  </si>
  <si>
    <t xml:space="preserve">Laboratorio </t>
  </si>
  <si>
    <t xml:space="preserve">Numeración valvulas </t>
  </si>
  <si>
    <t xml:space="preserve">Instalación de rack en laboratorio para sellos </t>
  </si>
  <si>
    <t>Cambio ventanal roto</t>
  </si>
  <si>
    <t xml:space="preserve">Cambio/mejora de valulas de colorantes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</si>
</sst>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8"/>
      <name val="Aptos Narrow"/>
      <family val="2"/>
      <scheme val="minor"/>
    </font>
    <font>
      <b/>
      <sz val="11"/>
      <name val="Aptos Narrow"/>
      <family val="2"/>
      <scheme val="minor"/>
    </font>
    <font>
      <sz val="9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sz val="9"/>
      <color rgb="FF222222"/>
      <name val="Aptos Narrow"/>
      <family val="2"/>
      <scheme val="minor"/>
    </font>
    <font>
      <sz val="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64" fontId="2" fillId="3" borderId="0" xfId="0" applyNumberFormat="1" applyFont="1" applyFill="1" applyAlignment="1">
      <alignment vertical="center"/>
    </xf>
    <xf numFmtId="14" fontId="3" fillId="0" borderId="0" xfId="0" applyNumberFormat="1" applyFont="1" applyAlignment="1">
      <alignment horizont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justify" vertical="center" wrapText="1"/>
    </xf>
    <xf numFmtId="0" fontId="5" fillId="4" borderId="6" xfId="0" applyFont="1" applyFill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justify" vertical="center"/>
    </xf>
    <xf numFmtId="1" fontId="5" fillId="3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5" fillId="3" borderId="6" xfId="0" applyFont="1" applyFill="1" applyBorder="1" applyAlignment="1">
      <alignment horizontal="justify" vertical="center"/>
    </xf>
    <xf numFmtId="0" fontId="5" fillId="3" borderId="7" xfId="0" applyFont="1" applyFill="1" applyBorder="1" applyAlignment="1">
      <alignment horizontal="center" vertical="center"/>
    </xf>
    <xf numFmtId="14" fontId="5" fillId="3" borderId="7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justify" vertical="center" wrapText="1"/>
    </xf>
    <xf numFmtId="0" fontId="5" fillId="3" borderId="0" xfId="0" applyFont="1" applyFill="1" applyAlignment="1">
      <alignment horizontal="center" vertical="center" wrapText="1"/>
    </xf>
    <xf numFmtId="14" fontId="5" fillId="3" borderId="0" xfId="0" applyNumberFormat="1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justify" vertical="center"/>
    </xf>
    <xf numFmtId="0" fontId="7" fillId="0" borderId="0" xfId="0" applyFont="1"/>
    <xf numFmtId="0" fontId="7" fillId="5" borderId="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3" borderId="0" xfId="0" applyFont="1" applyFill="1"/>
    <xf numFmtId="0" fontId="5" fillId="0" borderId="10" xfId="0" applyFont="1" applyBorder="1"/>
    <xf numFmtId="0" fontId="5" fillId="0" borderId="11" xfId="0" applyFont="1" applyBorder="1" applyAlignment="1">
      <alignment horizontal="center" vertical="center"/>
    </xf>
    <xf numFmtId="9" fontId="5" fillId="0" borderId="12" xfId="1" applyFont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 applyAlignment="1">
      <alignment horizontal="center" vertical="center"/>
    </xf>
    <xf numFmtId="9" fontId="5" fillId="0" borderId="15" xfId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4" xfId="0" applyFont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9" fontId="4" fillId="5" borderId="9" xfId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justify" vertical="center" wrapText="1"/>
    </xf>
    <xf numFmtId="0" fontId="10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left" vertical="center" wrapText="1"/>
    </xf>
    <xf numFmtId="164" fontId="9" fillId="3" borderId="3" xfId="0" applyNumberFormat="1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5"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2"/>
  <sheetViews>
    <sheetView tabSelected="1" zoomScaleNormal="100" workbookViewId="0">
      <pane ySplit="2" topLeftCell="A19" activePane="bottomLeft" state="frozen"/>
      <selection activeCell="C7" activeCellId="1" sqref="C4 C7"/>
      <selection pane="bottomLeft" activeCell="G33" sqref="G33"/>
    </sheetView>
  </sheetViews>
  <sheetFormatPr baseColWidth="10" defaultRowHeight="14.4" x14ac:dyDescent="0.3"/>
  <cols>
    <col min="1" max="1" width="8.5546875" customWidth="1"/>
    <col min="2" max="2" width="18.109375" customWidth="1"/>
    <col min="3" max="3" width="49" customWidth="1"/>
    <col min="4" max="4" width="18" customWidth="1"/>
    <col min="5" max="6" width="18.109375" customWidth="1"/>
    <col min="7" max="7" width="14.6640625" customWidth="1"/>
    <col min="8" max="8" width="14.5546875" customWidth="1"/>
    <col min="9" max="9" width="13.5546875" customWidth="1"/>
    <col min="10" max="10" width="12.5546875" customWidth="1"/>
    <col min="11" max="11" width="14.44140625" customWidth="1"/>
    <col min="12" max="12" width="14.109375" customWidth="1"/>
    <col min="13" max="13" width="11.5546875" customWidth="1"/>
    <col min="15" max="15" width="12" customWidth="1"/>
  </cols>
  <sheetData>
    <row r="1" spans="1:32" ht="68.25" customHeight="1" thickBot="1" x14ac:dyDescent="0.35">
      <c r="A1" s="48" t="e" vm="1">
        <v>#VALUE!</v>
      </c>
      <c r="B1" s="49"/>
      <c r="C1" s="48" t="s">
        <v>27</v>
      </c>
      <c r="D1" s="50"/>
      <c r="E1" s="50"/>
      <c r="F1" s="50"/>
      <c r="G1" s="50"/>
      <c r="H1" s="50"/>
      <c r="I1" s="50"/>
      <c r="J1" s="49"/>
      <c r="K1" s="46" t="s">
        <v>20</v>
      </c>
      <c r="L1" s="47"/>
      <c r="M1" s="2">
        <f ca="1">TODAY()</f>
        <v>45663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52.95" customHeight="1" thickBot="1" x14ac:dyDescent="0.35">
      <c r="A2" s="5" t="s">
        <v>15</v>
      </c>
      <c r="B2" s="5" t="s">
        <v>16</v>
      </c>
      <c r="C2" s="3" t="s">
        <v>17</v>
      </c>
      <c r="D2" s="5" t="s">
        <v>19</v>
      </c>
      <c r="E2" s="38" t="s">
        <v>0</v>
      </c>
      <c r="F2" s="38" t="s">
        <v>54</v>
      </c>
      <c r="G2" s="5" t="s">
        <v>18</v>
      </c>
      <c r="H2" s="5" t="s">
        <v>1</v>
      </c>
      <c r="I2" s="5" t="s">
        <v>2</v>
      </c>
      <c r="J2" s="5" t="s">
        <v>3</v>
      </c>
      <c r="K2" s="6" t="s">
        <v>4</v>
      </c>
      <c r="L2" s="4" t="s">
        <v>5</v>
      </c>
    </row>
    <row r="3" spans="1:32" s="13" customFormat="1" ht="15" customHeight="1" x14ac:dyDescent="0.3">
      <c r="A3" s="7">
        <v>1</v>
      </c>
      <c r="B3" s="7" t="s">
        <v>21</v>
      </c>
      <c r="C3" s="8" t="s">
        <v>28</v>
      </c>
      <c r="D3" s="7" t="s">
        <v>22</v>
      </c>
      <c r="E3" s="9" t="str">
        <f t="shared" ref="E3:E10" si="0">IF(G3="","",IF(K3=L3,"Concluido",IF(AND(K3&gt;L3,L3&gt;0),"Concluido Adelantado",IF(AND(K3&lt;L3,J3&gt;0),"Concluido Atrasado",IF(AND(I3&lt;J3=0),"Atrasado","En desarrollo")))))</f>
        <v>Concluido</v>
      </c>
      <c r="F3" s="9"/>
      <c r="G3" s="16">
        <v>45559</v>
      </c>
      <c r="H3" s="10"/>
      <c r="I3" s="10">
        <v>45565</v>
      </c>
      <c r="J3" s="10">
        <v>45565</v>
      </c>
      <c r="K3" s="12">
        <f t="shared" ref="K3" si="1">IF(G3="","",I3-G3)</f>
        <v>6</v>
      </c>
      <c r="L3" s="7">
        <f t="shared" ref="L3" si="2">IF(J3="","",J3-G3)</f>
        <v>6</v>
      </c>
    </row>
    <row r="4" spans="1:32" s="13" customFormat="1" ht="15" customHeight="1" x14ac:dyDescent="0.3">
      <c r="A4" s="7">
        <v>2</v>
      </c>
      <c r="B4" s="7" t="s">
        <v>21</v>
      </c>
      <c r="C4" s="8" t="s">
        <v>29</v>
      </c>
      <c r="D4" s="7" t="s">
        <v>26</v>
      </c>
      <c r="E4" s="9" t="str">
        <f t="shared" si="0"/>
        <v>Concluido Adelantado</v>
      </c>
      <c r="F4" s="9"/>
      <c r="G4" s="16">
        <v>45539</v>
      </c>
      <c r="H4" s="10"/>
      <c r="I4" s="10">
        <v>45595</v>
      </c>
      <c r="J4" s="10">
        <v>45565</v>
      </c>
      <c r="K4" s="12">
        <f t="shared" ref="K4:K37" si="3">IF(G4="","",I4-G4)</f>
        <v>56</v>
      </c>
      <c r="L4" s="7">
        <f t="shared" ref="L4:L37" si="4">IF(J4="","",J4-G4)</f>
        <v>26</v>
      </c>
    </row>
    <row r="5" spans="1:32" s="13" customFormat="1" ht="15" customHeight="1" x14ac:dyDescent="0.3">
      <c r="A5" s="7">
        <v>3</v>
      </c>
      <c r="B5" s="7" t="s">
        <v>21</v>
      </c>
      <c r="C5" s="14" t="s">
        <v>30</v>
      </c>
      <c r="D5" s="7" t="s">
        <v>26</v>
      </c>
      <c r="E5" s="9" t="str">
        <f t="shared" si="0"/>
        <v>Concluido Adelantado</v>
      </c>
      <c r="F5" s="9"/>
      <c r="G5" s="16">
        <v>45562</v>
      </c>
      <c r="H5" s="10"/>
      <c r="I5" s="10">
        <v>45595</v>
      </c>
      <c r="J5" s="10">
        <v>45565</v>
      </c>
      <c r="K5" s="12">
        <f t="shared" si="3"/>
        <v>33</v>
      </c>
      <c r="L5" s="7">
        <f t="shared" si="4"/>
        <v>3</v>
      </c>
    </row>
    <row r="6" spans="1:32" s="13" customFormat="1" ht="15" customHeight="1" x14ac:dyDescent="0.3">
      <c r="A6" s="15">
        <v>4</v>
      </c>
      <c r="B6" s="15" t="s">
        <v>21</v>
      </c>
      <c r="C6" s="39" t="s">
        <v>23</v>
      </c>
      <c r="D6" s="7" t="s">
        <v>26</v>
      </c>
      <c r="E6" s="9" t="str">
        <f t="shared" si="0"/>
        <v>Concluido</v>
      </c>
      <c r="F6" s="9"/>
      <c r="G6" s="16">
        <v>45562</v>
      </c>
      <c r="H6" s="10"/>
      <c r="I6" s="10">
        <v>45565</v>
      </c>
      <c r="J6" s="10">
        <v>45565</v>
      </c>
      <c r="K6" s="12">
        <f t="shared" si="3"/>
        <v>3</v>
      </c>
      <c r="L6" s="7">
        <f t="shared" si="4"/>
        <v>3</v>
      </c>
    </row>
    <row r="7" spans="1:32" s="13" customFormat="1" ht="23.4" customHeight="1" x14ac:dyDescent="0.3">
      <c r="A7" s="15">
        <v>5</v>
      </c>
      <c r="B7" s="15" t="s">
        <v>21</v>
      </c>
      <c r="C7" s="39" t="s">
        <v>31</v>
      </c>
      <c r="D7" s="7" t="s">
        <v>22</v>
      </c>
      <c r="E7" s="9" t="str">
        <f t="shared" si="0"/>
        <v>Concluido Adelantado</v>
      </c>
      <c r="F7" s="9"/>
      <c r="G7" s="16">
        <v>45562</v>
      </c>
      <c r="H7" s="10"/>
      <c r="I7" s="10">
        <v>45595</v>
      </c>
      <c r="J7" s="10">
        <v>45574</v>
      </c>
      <c r="K7" s="12">
        <f t="shared" si="3"/>
        <v>33</v>
      </c>
      <c r="L7" s="7">
        <f t="shared" si="4"/>
        <v>12</v>
      </c>
    </row>
    <row r="8" spans="1:32" s="13" customFormat="1" ht="15" customHeight="1" x14ac:dyDescent="0.3">
      <c r="A8" s="15">
        <v>6</v>
      </c>
      <c r="B8" s="15" t="s">
        <v>21</v>
      </c>
      <c r="C8" s="39" t="s">
        <v>32</v>
      </c>
      <c r="D8" s="7" t="s">
        <v>26</v>
      </c>
      <c r="E8" s="9" t="str">
        <f t="shared" si="0"/>
        <v>En desarrollo</v>
      </c>
      <c r="F8" s="9"/>
      <c r="G8" s="16">
        <v>45562</v>
      </c>
      <c r="H8" s="10"/>
      <c r="I8" s="10">
        <v>45646</v>
      </c>
      <c r="J8" s="10"/>
      <c r="K8" s="12">
        <f t="shared" si="3"/>
        <v>84</v>
      </c>
      <c r="L8" s="7" t="str">
        <f t="shared" si="4"/>
        <v/>
      </c>
    </row>
    <row r="9" spans="1:32" s="13" customFormat="1" ht="15" customHeight="1" x14ac:dyDescent="0.3">
      <c r="A9" s="15">
        <v>7</v>
      </c>
      <c r="B9" s="15" t="s">
        <v>21</v>
      </c>
      <c r="C9" s="39" t="s">
        <v>25</v>
      </c>
      <c r="D9" s="7" t="s">
        <v>26</v>
      </c>
      <c r="E9" s="9" t="str">
        <f t="shared" si="0"/>
        <v>En desarrollo</v>
      </c>
      <c r="F9" s="9"/>
      <c r="G9" s="16">
        <v>45562</v>
      </c>
      <c r="H9" s="10"/>
      <c r="I9" s="10">
        <v>45646</v>
      </c>
      <c r="J9" s="10"/>
      <c r="K9" s="12">
        <f t="shared" si="3"/>
        <v>84</v>
      </c>
      <c r="L9" s="7" t="str">
        <f t="shared" si="4"/>
        <v/>
      </c>
    </row>
    <row r="10" spans="1:32" s="13" customFormat="1" ht="15" customHeight="1" x14ac:dyDescent="0.3">
      <c r="A10" s="15">
        <v>8</v>
      </c>
      <c r="B10" s="15" t="s">
        <v>21</v>
      </c>
      <c r="C10" s="39" t="s">
        <v>24</v>
      </c>
      <c r="D10" s="41" t="s">
        <v>22</v>
      </c>
      <c r="E10" s="9" t="str">
        <f t="shared" si="0"/>
        <v>Concluido Atrasado</v>
      </c>
      <c r="F10" s="9"/>
      <c r="G10" s="16">
        <v>45562</v>
      </c>
      <c r="H10" s="10"/>
      <c r="I10" s="10">
        <v>45562</v>
      </c>
      <c r="J10" s="10">
        <v>45573</v>
      </c>
      <c r="K10" s="12">
        <f t="shared" si="3"/>
        <v>0</v>
      </c>
      <c r="L10" s="7">
        <f t="shared" si="4"/>
        <v>11</v>
      </c>
    </row>
    <row r="11" spans="1:32" s="13" customFormat="1" ht="15" customHeight="1" x14ac:dyDescent="0.3">
      <c r="A11" s="15">
        <v>9</v>
      </c>
      <c r="B11" s="15" t="s">
        <v>21</v>
      </c>
      <c r="C11" s="39" t="s">
        <v>33</v>
      </c>
      <c r="D11" s="41" t="s">
        <v>26</v>
      </c>
      <c r="E11" s="9" t="str">
        <f t="shared" ref="E11:E37" si="5">IF(G11="","",IF(K11=L11,"Concluido",IF(AND(K11&gt;L11,L11&gt;0),"Concluido Adelantado",IF(AND(K11&lt;L11,J11&gt;0),"Concluido Atrasado",IF(AND(I11&lt;J11=0),"Atrasado","En desarrollo")))))</f>
        <v>Concluido Adelantado</v>
      </c>
      <c r="F11" s="9"/>
      <c r="G11" s="16">
        <v>45573</v>
      </c>
      <c r="H11" s="10"/>
      <c r="I11" s="10">
        <v>45593</v>
      </c>
      <c r="J11" s="10">
        <v>45590</v>
      </c>
      <c r="K11" s="12">
        <f t="shared" si="3"/>
        <v>20</v>
      </c>
      <c r="L11" s="7">
        <f t="shared" si="4"/>
        <v>17</v>
      </c>
    </row>
    <row r="12" spans="1:32" s="13" customFormat="1" ht="15" customHeight="1" x14ac:dyDescent="0.3">
      <c r="A12" s="15">
        <v>10</v>
      </c>
      <c r="B12" s="15" t="s">
        <v>21</v>
      </c>
      <c r="C12" s="39" t="s">
        <v>34</v>
      </c>
      <c r="D12" s="41" t="s">
        <v>22</v>
      </c>
      <c r="E12" s="9" t="str">
        <f t="shared" si="5"/>
        <v>Concluido Atrasado</v>
      </c>
      <c r="F12" s="9"/>
      <c r="G12" s="16">
        <v>45579</v>
      </c>
      <c r="H12" s="10"/>
      <c r="I12" s="10">
        <v>45600</v>
      </c>
      <c r="J12" s="10">
        <v>45602</v>
      </c>
      <c r="K12" s="12">
        <f t="shared" si="3"/>
        <v>21</v>
      </c>
      <c r="L12" s="7">
        <f t="shared" si="4"/>
        <v>23</v>
      </c>
    </row>
    <row r="13" spans="1:32" s="13" customFormat="1" ht="15" customHeight="1" x14ac:dyDescent="0.3">
      <c r="A13" s="15">
        <v>11</v>
      </c>
      <c r="B13" s="15" t="s">
        <v>35</v>
      </c>
      <c r="C13" s="39" t="s">
        <v>36</v>
      </c>
      <c r="D13" s="41" t="s">
        <v>22</v>
      </c>
      <c r="E13" s="9" t="str">
        <f t="shared" si="5"/>
        <v>Concluido Atrasado</v>
      </c>
      <c r="F13" s="9"/>
      <c r="G13" s="16">
        <v>45588</v>
      </c>
      <c r="H13" s="10"/>
      <c r="I13" s="10">
        <v>45619</v>
      </c>
      <c r="J13" s="10">
        <v>45624</v>
      </c>
      <c r="K13" s="12">
        <f t="shared" si="3"/>
        <v>31</v>
      </c>
      <c r="L13" s="7">
        <f t="shared" si="4"/>
        <v>36</v>
      </c>
    </row>
    <row r="14" spans="1:32" s="13" customFormat="1" ht="15" customHeight="1" x14ac:dyDescent="0.3">
      <c r="A14" s="15">
        <v>12</v>
      </c>
      <c r="B14" s="15" t="s">
        <v>35</v>
      </c>
      <c r="C14" s="39" t="s">
        <v>37</v>
      </c>
      <c r="D14" s="41" t="s">
        <v>26</v>
      </c>
      <c r="E14" s="9" t="str">
        <f t="shared" si="5"/>
        <v>Concluido Adelantado</v>
      </c>
      <c r="F14" s="9"/>
      <c r="G14" s="16">
        <v>45588</v>
      </c>
      <c r="H14" s="10"/>
      <c r="I14" s="10">
        <v>45593</v>
      </c>
      <c r="J14" s="10">
        <v>45590</v>
      </c>
      <c r="K14" s="12">
        <f t="shared" si="3"/>
        <v>5</v>
      </c>
      <c r="L14" s="7">
        <f t="shared" si="4"/>
        <v>2</v>
      </c>
    </row>
    <row r="15" spans="1:32" s="13" customFormat="1" ht="15" customHeight="1" x14ac:dyDescent="0.3">
      <c r="A15" s="15">
        <v>13</v>
      </c>
      <c r="B15" s="15" t="s">
        <v>35</v>
      </c>
      <c r="C15" s="39" t="s">
        <v>38</v>
      </c>
      <c r="D15" s="41" t="s">
        <v>26</v>
      </c>
      <c r="E15" s="9" t="str">
        <f t="shared" si="5"/>
        <v>Concluido Adelantado</v>
      </c>
      <c r="F15" s="9"/>
      <c r="G15" s="16">
        <v>45588</v>
      </c>
      <c r="H15" s="10"/>
      <c r="I15" s="10">
        <v>45593</v>
      </c>
      <c r="J15" s="10">
        <v>45590</v>
      </c>
      <c r="K15" s="12">
        <f t="shared" si="3"/>
        <v>5</v>
      </c>
      <c r="L15" s="7">
        <f t="shared" si="4"/>
        <v>2</v>
      </c>
    </row>
    <row r="16" spans="1:32" s="13" customFormat="1" ht="15" customHeight="1" x14ac:dyDescent="0.3">
      <c r="A16" s="15">
        <v>14</v>
      </c>
      <c r="B16" s="15" t="s">
        <v>35</v>
      </c>
      <c r="C16" s="39" t="s">
        <v>39</v>
      </c>
      <c r="D16" s="41" t="s">
        <v>22</v>
      </c>
      <c r="E16" s="9" t="str">
        <f t="shared" si="5"/>
        <v>En desarrollo</v>
      </c>
      <c r="F16" s="9"/>
      <c r="G16" s="16">
        <v>45588</v>
      </c>
      <c r="H16" s="10">
        <v>45646</v>
      </c>
      <c r="I16" s="10">
        <v>45624</v>
      </c>
      <c r="J16" s="10"/>
      <c r="K16" s="12">
        <f t="shared" si="3"/>
        <v>36</v>
      </c>
      <c r="L16" s="7" t="str">
        <f t="shared" si="4"/>
        <v/>
      </c>
    </row>
    <row r="17" spans="1:12" s="13" customFormat="1" ht="15" customHeight="1" x14ac:dyDescent="0.3">
      <c r="A17" s="15">
        <v>15</v>
      </c>
      <c r="B17" s="15" t="s">
        <v>21</v>
      </c>
      <c r="C17" s="39" t="s">
        <v>40</v>
      </c>
      <c r="D17" s="41" t="s">
        <v>26</v>
      </c>
      <c r="E17" s="9" t="str">
        <f t="shared" si="5"/>
        <v>Concluido Adelantado</v>
      </c>
      <c r="F17" s="9"/>
      <c r="G17" s="16">
        <v>45588</v>
      </c>
      <c r="H17" s="10"/>
      <c r="I17" s="10">
        <v>45593</v>
      </c>
      <c r="J17" s="10">
        <v>45590</v>
      </c>
      <c r="K17" s="12">
        <f t="shared" si="3"/>
        <v>5</v>
      </c>
      <c r="L17" s="7">
        <f t="shared" si="4"/>
        <v>2</v>
      </c>
    </row>
    <row r="18" spans="1:12" s="13" customFormat="1" ht="15" customHeight="1" x14ac:dyDescent="0.3">
      <c r="A18" s="15">
        <v>16</v>
      </c>
      <c r="B18" s="15" t="s">
        <v>21</v>
      </c>
      <c r="C18" s="39" t="s">
        <v>41</v>
      </c>
      <c r="D18" s="41" t="s">
        <v>26</v>
      </c>
      <c r="E18" s="9" t="str">
        <f t="shared" si="5"/>
        <v>En desarrollo</v>
      </c>
      <c r="F18" s="9"/>
      <c r="G18" s="16">
        <v>45593</v>
      </c>
      <c r="H18" s="10">
        <v>45646</v>
      </c>
      <c r="I18" s="10">
        <v>45624</v>
      </c>
      <c r="J18" s="10"/>
      <c r="K18" s="12">
        <f t="shared" si="3"/>
        <v>31</v>
      </c>
      <c r="L18" s="7" t="str">
        <f t="shared" si="4"/>
        <v/>
      </c>
    </row>
    <row r="19" spans="1:12" s="13" customFormat="1" ht="23.4" customHeight="1" x14ac:dyDescent="0.3">
      <c r="A19" s="15">
        <v>17</v>
      </c>
      <c r="B19" s="15" t="s">
        <v>21</v>
      </c>
      <c r="C19" s="39" t="s">
        <v>42</v>
      </c>
      <c r="D19" s="41" t="s">
        <v>26</v>
      </c>
      <c r="E19" s="9" t="str">
        <f>IF(G19="","",IF(K19=L19,"Concluido",IF(AND(K19&gt;L19,L19&gt;0),"Concluido Adelantado",IF(AND(K19&lt;L19,J19&gt;0),"Concluido Atrasado",IF(AND(I19&lt;J19=0),"Atrasado","En desarrollo")))))</f>
        <v>Concluido Adelantado</v>
      </c>
      <c r="F19" s="9"/>
      <c r="G19" s="16">
        <v>45593</v>
      </c>
      <c r="H19" s="10"/>
      <c r="I19" s="10">
        <v>45624</v>
      </c>
      <c r="J19" s="10">
        <v>45594</v>
      </c>
      <c r="K19" s="12">
        <f t="shared" si="3"/>
        <v>31</v>
      </c>
      <c r="L19" s="7">
        <f t="shared" si="4"/>
        <v>1</v>
      </c>
    </row>
    <row r="20" spans="1:12" s="13" customFormat="1" ht="12" x14ac:dyDescent="0.3">
      <c r="A20" s="15">
        <v>18</v>
      </c>
      <c r="B20" s="15" t="s">
        <v>21</v>
      </c>
      <c r="C20" s="39" t="s">
        <v>43</v>
      </c>
      <c r="D20" s="41" t="s">
        <v>22</v>
      </c>
      <c r="E20" s="9" t="str">
        <f t="shared" si="5"/>
        <v>Concluido Adelantado</v>
      </c>
      <c r="F20" s="9"/>
      <c r="G20" s="16">
        <v>45593</v>
      </c>
      <c r="H20" s="10"/>
      <c r="I20" s="10">
        <v>45624</v>
      </c>
      <c r="J20" s="10">
        <v>45623</v>
      </c>
      <c r="K20" s="12">
        <f t="shared" si="3"/>
        <v>31</v>
      </c>
      <c r="L20" s="7">
        <f t="shared" si="4"/>
        <v>30</v>
      </c>
    </row>
    <row r="21" spans="1:12" s="13" customFormat="1" ht="15" customHeight="1" x14ac:dyDescent="0.3">
      <c r="A21" s="15">
        <v>19</v>
      </c>
      <c r="B21" s="15" t="s">
        <v>21</v>
      </c>
      <c r="C21" s="39" t="s">
        <v>44</v>
      </c>
      <c r="D21" s="41" t="s">
        <v>26</v>
      </c>
      <c r="E21" s="9" t="str">
        <f t="shared" si="5"/>
        <v>En desarrollo</v>
      </c>
      <c r="F21" s="9"/>
      <c r="G21" s="16">
        <v>45593</v>
      </c>
      <c r="H21" s="10"/>
      <c r="I21" s="10">
        <v>45646</v>
      </c>
      <c r="J21" s="10"/>
      <c r="K21" s="12">
        <f t="shared" si="3"/>
        <v>53</v>
      </c>
      <c r="L21" s="7" t="str">
        <f t="shared" si="4"/>
        <v/>
      </c>
    </row>
    <row r="22" spans="1:12" s="13" customFormat="1" ht="15" customHeight="1" x14ac:dyDescent="0.3">
      <c r="A22" s="15">
        <v>20</v>
      </c>
      <c r="B22" s="15" t="s">
        <v>21</v>
      </c>
      <c r="C22" s="39" t="s">
        <v>45</v>
      </c>
      <c r="D22" s="41" t="s">
        <v>22</v>
      </c>
      <c r="E22" s="9" t="str">
        <f t="shared" si="5"/>
        <v>En desarrollo</v>
      </c>
      <c r="F22" s="9"/>
      <c r="G22" s="16">
        <v>45593</v>
      </c>
      <c r="H22" s="10"/>
      <c r="I22" s="10">
        <v>45646</v>
      </c>
      <c r="J22" s="10"/>
      <c r="K22" s="12">
        <f t="shared" si="3"/>
        <v>53</v>
      </c>
      <c r="L22" s="7" t="str">
        <f t="shared" si="4"/>
        <v/>
      </c>
    </row>
    <row r="23" spans="1:12" s="13" customFormat="1" ht="15" customHeight="1" x14ac:dyDescent="0.3">
      <c r="A23" s="15">
        <v>21</v>
      </c>
      <c r="B23" s="15" t="s">
        <v>21</v>
      </c>
      <c r="C23" s="39" t="s">
        <v>46</v>
      </c>
      <c r="D23" s="41" t="s">
        <v>26</v>
      </c>
      <c r="E23" s="9" t="str">
        <f t="shared" si="5"/>
        <v>Concluido Adelantado</v>
      </c>
      <c r="F23" s="9"/>
      <c r="G23" s="16">
        <v>45593</v>
      </c>
      <c r="H23" s="10"/>
      <c r="I23" s="10">
        <v>45624</v>
      </c>
      <c r="J23" s="10">
        <v>45622</v>
      </c>
      <c r="K23" s="12">
        <f t="shared" si="3"/>
        <v>31</v>
      </c>
      <c r="L23" s="7">
        <f t="shared" si="4"/>
        <v>29</v>
      </c>
    </row>
    <row r="24" spans="1:12" s="13" customFormat="1" ht="24" x14ac:dyDescent="0.3">
      <c r="A24" s="15">
        <v>22</v>
      </c>
      <c r="B24" s="15" t="s">
        <v>21</v>
      </c>
      <c r="C24" s="39" t="s">
        <v>47</v>
      </c>
      <c r="D24" s="41" t="s">
        <v>26</v>
      </c>
      <c r="E24" s="9" t="str">
        <f t="shared" si="5"/>
        <v>Concluido Adelantado</v>
      </c>
      <c r="F24" s="9"/>
      <c r="G24" s="16">
        <v>45622</v>
      </c>
      <c r="H24" s="10"/>
      <c r="I24" s="10">
        <v>45625</v>
      </c>
      <c r="J24" s="10">
        <v>45623</v>
      </c>
      <c r="K24" s="12">
        <f t="shared" si="3"/>
        <v>3</v>
      </c>
      <c r="L24" s="7">
        <f t="shared" si="4"/>
        <v>1</v>
      </c>
    </row>
    <row r="25" spans="1:12" s="13" customFormat="1" ht="15" customHeight="1" x14ac:dyDescent="0.3">
      <c r="A25" s="15">
        <v>23</v>
      </c>
      <c r="B25" s="15" t="s">
        <v>53</v>
      </c>
      <c r="C25" s="39" t="s">
        <v>48</v>
      </c>
      <c r="D25" s="41" t="s">
        <v>26</v>
      </c>
      <c r="E25" s="9" t="str">
        <f t="shared" si="5"/>
        <v>Concluido Adelantado</v>
      </c>
      <c r="F25" s="9"/>
      <c r="G25" s="16">
        <v>45622</v>
      </c>
      <c r="H25" s="10"/>
      <c r="I25" s="10">
        <v>45625</v>
      </c>
      <c r="J25" s="10">
        <v>45624</v>
      </c>
      <c r="K25" s="12">
        <f t="shared" si="3"/>
        <v>3</v>
      </c>
      <c r="L25" s="7">
        <f t="shared" si="4"/>
        <v>2</v>
      </c>
    </row>
    <row r="26" spans="1:12" s="13" customFormat="1" ht="15" customHeight="1" x14ac:dyDescent="0.3">
      <c r="A26" s="15">
        <v>24</v>
      </c>
      <c r="B26" s="15" t="s">
        <v>53</v>
      </c>
      <c r="C26" s="39" t="s">
        <v>50</v>
      </c>
      <c r="D26" s="41" t="s">
        <v>26</v>
      </c>
      <c r="E26" s="9" t="str">
        <f t="shared" si="5"/>
        <v>Concluido Adelantado</v>
      </c>
      <c r="F26" s="9"/>
      <c r="G26" s="16">
        <v>45622</v>
      </c>
      <c r="H26" s="10"/>
      <c r="I26" s="10">
        <v>45625</v>
      </c>
      <c r="J26" s="10">
        <v>45624</v>
      </c>
      <c r="K26" s="12">
        <f t="shared" si="3"/>
        <v>3</v>
      </c>
      <c r="L26" s="7">
        <f t="shared" si="4"/>
        <v>2</v>
      </c>
    </row>
    <row r="27" spans="1:12" s="13" customFormat="1" ht="15" customHeight="1" x14ac:dyDescent="0.3">
      <c r="A27" s="15">
        <v>25</v>
      </c>
      <c r="B27" s="15" t="s">
        <v>53</v>
      </c>
      <c r="C27" s="39" t="s">
        <v>49</v>
      </c>
      <c r="D27" s="41" t="s">
        <v>26</v>
      </c>
      <c r="E27" s="9" t="str">
        <f t="shared" si="5"/>
        <v>Concluido Adelantado</v>
      </c>
      <c r="F27" s="9"/>
      <c r="G27" s="16">
        <v>45622</v>
      </c>
      <c r="H27" s="10"/>
      <c r="I27" s="10">
        <v>45625</v>
      </c>
      <c r="J27" s="10">
        <v>45624</v>
      </c>
      <c r="K27" s="12">
        <f t="shared" si="3"/>
        <v>3</v>
      </c>
      <c r="L27" s="7">
        <f t="shared" si="4"/>
        <v>2</v>
      </c>
    </row>
    <row r="28" spans="1:12" s="13" customFormat="1" ht="15" customHeight="1" x14ac:dyDescent="0.3">
      <c r="A28" s="15">
        <v>26</v>
      </c>
      <c r="B28" s="15" t="s">
        <v>52</v>
      </c>
      <c r="C28" s="39" t="s">
        <v>51</v>
      </c>
      <c r="D28" s="41" t="s">
        <v>26</v>
      </c>
      <c r="E28" s="9" t="str">
        <f t="shared" si="5"/>
        <v>Concluido Adelantado</v>
      </c>
      <c r="F28" s="9"/>
      <c r="G28" s="16">
        <v>45622</v>
      </c>
      <c r="H28" s="10"/>
      <c r="I28" s="10">
        <v>45625</v>
      </c>
      <c r="J28" s="10">
        <v>45624</v>
      </c>
      <c r="K28" s="12">
        <f t="shared" si="3"/>
        <v>3</v>
      </c>
      <c r="L28" s="7">
        <f t="shared" si="4"/>
        <v>2</v>
      </c>
    </row>
    <row r="29" spans="1:12" s="13" customFormat="1" ht="15" customHeight="1" x14ac:dyDescent="0.3">
      <c r="A29" s="15">
        <v>27</v>
      </c>
      <c r="B29" s="15" t="s">
        <v>21</v>
      </c>
      <c r="C29" s="39" t="s">
        <v>55</v>
      </c>
      <c r="D29" s="41" t="s">
        <v>56</v>
      </c>
      <c r="E29" s="9" t="str">
        <f t="shared" si="5"/>
        <v>En desarrollo</v>
      </c>
      <c r="F29" s="9"/>
      <c r="G29" s="16">
        <v>45639</v>
      </c>
      <c r="H29" s="10"/>
      <c r="I29" s="10">
        <v>45688</v>
      </c>
      <c r="J29" s="10"/>
      <c r="K29" s="12">
        <f t="shared" si="3"/>
        <v>49</v>
      </c>
      <c r="L29" s="7" t="str">
        <f t="shared" si="4"/>
        <v/>
      </c>
    </row>
    <row r="30" spans="1:12" s="13" customFormat="1" ht="15" customHeight="1" x14ac:dyDescent="0.3">
      <c r="A30" s="15">
        <v>28</v>
      </c>
      <c r="B30" s="15" t="s">
        <v>21</v>
      </c>
      <c r="C30" s="39" t="s">
        <v>57</v>
      </c>
      <c r="D30" s="41" t="s">
        <v>22</v>
      </c>
      <c r="E30" s="9" t="str">
        <f t="shared" si="5"/>
        <v>En desarrollo</v>
      </c>
      <c r="F30" s="9"/>
      <c r="G30" s="16">
        <v>45639</v>
      </c>
      <c r="H30" s="10"/>
      <c r="I30" s="10">
        <v>45688</v>
      </c>
      <c r="J30" s="10"/>
      <c r="K30" s="12">
        <f t="shared" si="3"/>
        <v>49</v>
      </c>
      <c r="L30" s="7" t="str">
        <f t="shared" si="4"/>
        <v/>
      </c>
    </row>
    <row r="31" spans="1:12" s="13" customFormat="1" ht="15" customHeight="1" x14ac:dyDescent="0.3">
      <c r="A31" s="15">
        <v>29</v>
      </c>
      <c r="B31" s="15" t="s">
        <v>21</v>
      </c>
      <c r="C31" s="39" t="s">
        <v>58</v>
      </c>
      <c r="D31" s="41" t="s">
        <v>56</v>
      </c>
      <c r="E31" s="9" t="str">
        <f t="shared" si="5"/>
        <v>En desarrollo</v>
      </c>
      <c r="F31" s="9"/>
      <c r="G31" s="16">
        <v>45642</v>
      </c>
      <c r="H31" s="10"/>
      <c r="I31" s="10">
        <v>45688</v>
      </c>
      <c r="J31" s="10"/>
      <c r="K31" s="12">
        <f t="shared" si="3"/>
        <v>46</v>
      </c>
      <c r="L31" s="7" t="str">
        <f t="shared" si="4"/>
        <v/>
      </c>
    </row>
    <row r="32" spans="1:12" s="13" customFormat="1" ht="15" customHeight="1" x14ac:dyDescent="0.3">
      <c r="A32" s="15">
        <v>30</v>
      </c>
      <c r="B32" s="15" t="s">
        <v>21</v>
      </c>
      <c r="C32" s="39" t="s">
        <v>59</v>
      </c>
      <c r="D32" s="41" t="s">
        <v>56</v>
      </c>
      <c r="E32" s="9" t="str">
        <f t="shared" si="5"/>
        <v>En desarrollo</v>
      </c>
      <c r="F32" s="9"/>
      <c r="G32" s="16">
        <v>45645</v>
      </c>
      <c r="H32" s="10"/>
      <c r="I32" s="10">
        <v>45688</v>
      </c>
      <c r="J32" s="10"/>
      <c r="K32" s="12">
        <f t="shared" si="3"/>
        <v>43</v>
      </c>
      <c r="L32" s="7" t="str">
        <f t="shared" si="4"/>
        <v/>
      </c>
    </row>
    <row r="33" spans="1:12" s="13" customFormat="1" ht="15" customHeight="1" x14ac:dyDescent="0.3">
      <c r="A33" s="15">
        <v>31</v>
      </c>
      <c r="B33" s="15" t="s">
        <v>21</v>
      </c>
      <c r="C33" s="39" t="s">
        <v>60</v>
      </c>
      <c r="D33" s="41" t="s">
        <v>22</v>
      </c>
      <c r="E33" s="9" t="str">
        <f t="shared" si="5"/>
        <v>En desarrollo</v>
      </c>
      <c r="F33" s="9"/>
      <c r="G33" s="16">
        <v>45656</v>
      </c>
      <c r="H33" s="10"/>
      <c r="I33" s="10">
        <v>45688</v>
      </c>
      <c r="J33" s="10"/>
      <c r="K33" s="12">
        <f t="shared" si="3"/>
        <v>32</v>
      </c>
      <c r="L33" s="7" t="str">
        <f t="shared" si="4"/>
        <v/>
      </c>
    </row>
    <row r="34" spans="1:12" s="13" customFormat="1" ht="15" customHeight="1" x14ac:dyDescent="0.3">
      <c r="A34" s="15">
        <v>32</v>
      </c>
      <c r="B34" s="15"/>
      <c r="C34" s="39"/>
      <c r="D34" s="41"/>
      <c r="E34" s="9"/>
      <c r="F34" s="9"/>
      <c r="G34" s="16"/>
      <c r="H34" s="10"/>
      <c r="I34" s="10"/>
      <c r="J34" s="10"/>
      <c r="K34" s="12"/>
      <c r="L34" s="7"/>
    </row>
    <row r="35" spans="1:12" s="13" customFormat="1" ht="15" customHeight="1" x14ac:dyDescent="0.3">
      <c r="A35" s="15"/>
      <c r="B35" s="15"/>
      <c r="C35" s="39"/>
      <c r="D35" s="40"/>
      <c r="E35" s="9" t="str">
        <f t="shared" si="5"/>
        <v/>
      </c>
      <c r="F35" s="9"/>
      <c r="G35" s="16"/>
      <c r="H35" s="10"/>
      <c r="I35" s="10"/>
      <c r="J35" s="10"/>
      <c r="K35" s="12" t="str">
        <f t="shared" si="3"/>
        <v/>
      </c>
      <c r="L35" s="7" t="str">
        <f t="shared" si="4"/>
        <v/>
      </c>
    </row>
    <row r="36" spans="1:12" s="13" customFormat="1" ht="15" customHeight="1" x14ac:dyDescent="0.3">
      <c r="A36" s="15"/>
      <c r="B36" s="15"/>
      <c r="C36" s="39"/>
      <c r="D36" s="40"/>
      <c r="E36" s="9" t="str">
        <f t="shared" si="5"/>
        <v/>
      </c>
      <c r="F36" s="9"/>
      <c r="G36" s="16"/>
      <c r="H36" s="10"/>
      <c r="I36" s="10"/>
      <c r="J36" s="10"/>
      <c r="K36" s="12" t="str">
        <f t="shared" si="3"/>
        <v/>
      </c>
      <c r="L36" s="7" t="str">
        <f t="shared" si="4"/>
        <v/>
      </c>
    </row>
    <row r="37" spans="1:12" s="13" customFormat="1" ht="15" customHeight="1" x14ac:dyDescent="0.3">
      <c r="A37" s="15"/>
      <c r="B37" s="15"/>
      <c r="C37" s="39"/>
      <c r="D37" s="40"/>
      <c r="E37" s="9" t="str">
        <f t="shared" si="5"/>
        <v/>
      </c>
      <c r="F37" s="9"/>
      <c r="G37" s="16"/>
      <c r="H37" s="10"/>
      <c r="I37" s="11"/>
      <c r="J37" s="10"/>
      <c r="K37" s="12" t="str">
        <f t="shared" si="3"/>
        <v/>
      </c>
      <c r="L37" s="7" t="str">
        <f t="shared" si="4"/>
        <v/>
      </c>
    </row>
    <row r="38" spans="1:12" s="22" customFormat="1" ht="19.5" customHeight="1" x14ac:dyDescent="0.3">
      <c r="A38" s="17"/>
      <c r="B38" s="17"/>
      <c r="C38" s="18"/>
      <c r="D38" s="19"/>
      <c r="E38" s="17"/>
      <c r="F38" s="17"/>
      <c r="G38" s="20"/>
      <c r="H38" s="20"/>
      <c r="I38" s="20"/>
      <c r="J38" s="20"/>
      <c r="K38" s="21"/>
      <c r="L38" s="17"/>
    </row>
    <row r="39" spans="1:12" ht="24.75" customHeight="1" x14ac:dyDescent="0.3">
      <c r="A39" s="23"/>
      <c r="B39" s="23"/>
      <c r="C39" s="18"/>
      <c r="I39" s="23"/>
      <c r="J39" s="23"/>
      <c r="K39" s="23"/>
      <c r="L39" s="27"/>
    </row>
    <row r="40" spans="1:12" ht="14.4" customHeight="1" x14ac:dyDescent="0.3">
      <c r="A40" s="23"/>
      <c r="B40" s="23"/>
      <c r="C40" s="23"/>
      <c r="I40" s="23"/>
      <c r="J40" s="23"/>
      <c r="K40" s="23"/>
      <c r="L40" s="27"/>
    </row>
    <row r="41" spans="1:12" ht="14.4" customHeight="1" x14ac:dyDescent="0.3">
      <c r="A41" s="23"/>
      <c r="B41" s="23"/>
      <c r="C41" s="23"/>
      <c r="I41" s="23"/>
      <c r="J41" s="23"/>
      <c r="K41" s="23"/>
      <c r="L41" s="23"/>
    </row>
    <row r="42" spans="1:12" x14ac:dyDescent="0.3">
      <c r="A42" s="23"/>
      <c r="B42" s="23"/>
      <c r="C42" s="23"/>
      <c r="I42" s="23"/>
      <c r="J42" s="23"/>
      <c r="K42" s="23"/>
      <c r="L42" s="23"/>
    </row>
    <row r="43" spans="1:12" x14ac:dyDescent="0.3">
      <c r="A43" s="23"/>
      <c r="B43" s="23"/>
      <c r="C43" s="23"/>
      <c r="I43" s="23"/>
      <c r="J43" s="23"/>
      <c r="K43" s="23"/>
      <c r="L43" s="23"/>
    </row>
    <row r="44" spans="1:12" ht="19.5" customHeight="1" x14ac:dyDescent="0.3">
      <c r="A44" s="23"/>
      <c r="B44" s="23"/>
      <c r="C44" s="23"/>
      <c r="I44" s="23"/>
      <c r="J44" s="23"/>
      <c r="K44" s="23"/>
      <c r="L44" s="23"/>
    </row>
    <row r="52" spans="12:12" x14ac:dyDescent="0.3">
      <c r="L52" t="s">
        <v>14</v>
      </c>
    </row>
  </sheetData>
  <autoFilter ref="A2:L44" xr:uid="{00000000-0009-0000-0000-000000000000}"/>
  <mergeCells count="3">
    <mergeCell ref="K1:L1"/>
    <mergeCell ref="A1:B1"/>
    <mergeCell ref="C1:J1"/>
  </mergeCells>
  <conditionalFormatting sqref="E3:F38">
    <cfRule type="containsText" dxfId="4" priority="1" operator="containsText" text="Concluido atrasado">
      <formula>NOT(ISERROR(SEARCH("Concluido atrasado",E3)))</formula>
    </cfRule>
    <cfRule type="containsText" dxfId="3" priority="2" operator="containsText" text="ATRASADO">
      <formula>NOT(ISERROR(SEARCH("ATRASADO",E3)))</formula>
    </cfRule>
    <cfRule type="containsText" dxfId="2" priority="3" operator="containsText" text="CONCLUIDO ADELANTADO">
      <formula>NOT(ISERROR(SEARCH("CONCLUIDO ADELANTADO",E3)))</formula>
    </cfRule>
    <cfRule type="containsText" dxfId="1" priority="4" operator="containsText" text="CONCLUIDO">
      <formula>NOT(ISERROR(SEARCH("CONCLUIDO",E3)))</formula>
    </cfRule>
    <cfRule type="containsText" dxfId="0" priority="5" operator="containsText" text="EN DESARROLLO">
      <formula>NOT(ISERROR(SEARCH("EN DESARROLLO",E3)))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AC54-A2E0-4C4E-8190-AE8D405CF948}">
  <dimension ref="A1:E6"/>
  <sheetViews>
    <sheetView workbookViewId="0">
      <selection sqref="A1:E6"/>
    </sheetView>
  </sheetViews>
  <sheetFormatPr baseColWidth="10" defaultRowHeight="14.4" x14ac:dyDescent="0.3"/>
  <sheetData>
    <row r="1" spans="1:5" ht="15" thickBot="1" x14ac:dyDescent="0.35">
      <c r="A1" s="24" t="s">
        <v>6</v>
      </c>
      <c r="B1" s="25" t="s">
        <v>7</v>
      </c>
      <c r="C1" s="42"/>
      <c r="D1" s="26" t="s">
        <v>8</v>
      </c>
      <c r="E1" s="23"/>
    </row>
    <row r="2" spans="1:5" x14ac:dyDescent="0.3">
      <c r="A2" s="28" t="s">
        <v>9</v>
      </c>
      <c r="B2" s="29">
        <f>COUNTIF(Registro!E3:E37,"Concluido")</f>
        <v>2</v>
      </c>
      <c r="C2" s="43"/>
      <c r="D2" s="30">
        <f>B2/B6</f>
        <v>6.4516129032258063E-2</v>
      </c>
      <c r="E2" s="23"/>
    </row>
    <row r="3" spans="1:5" x14ac:dyDescent="0.3">
      <c r="A3" s="31" t="s">
        <v>10</v>
      </c>
      <c r="B3" s="32">
        <f>COUNTIF(Registro!E3:E37,"Concluido Adelantado")</f>
        <v>15</v>
      </c>
      <c r="C3" s="44"/>
      <c r="D3" s="33">
        <f>B3/B6</f>
        <v>0.4838709677419355</v>
      </c>
      <c r="E3" s="34">
        <f>D2+D3+D4</f>
        <v>0.64516129032258063</v>
      </c>
    </row>
    <row r="4" spans="1:5" x14ac:dyDescent="0.3">
      <c r="A4" s="31" t="s">
        <v>11</v>
      </c>
      <c r="B4" s="32">
        <f>COUNTIF(Registro!E3:E37,"Concluido Atrasado")</f>
        <v>3</v>
      </c>
      <c r="C4" s="44"/>
      <c r="D4" s="33">
        <f>B4/B6</f>
        <v>9.6774193548387094E-2</v>
      </c>
      <c r="E4" s="23"/>
    </row>
    <row r="5" spans="1:5" ht="15" thickBot="1" x14ac:dyDescent="0.35">
      <c r="A5" s="31" t="s">
        <v>12</v>
      </c>
      <c r="B5" s="32">
        <f>COUNTIF(Registro!E3:E37,"En desarrollo")</f>
        <v>11</v>
      </c>
      <c r="C5" s="44"/>
      <c r="D5" s="33">
        <f>B5/B6</f>
        <v>0.35483870967741937</v>
      </c>
      <c r="E5" s="23"/>
    </row>
    <row r="6" spans="1:5" ht="15" thickBot="1" x14ac:dyDescent="0.35">
      <c r="A6" s="35" t="s">
        <v>13</v>
      </c>
      <c r="B6" s="36">
        <f>SUM(B2:B5)</f>
        <v>31</v>
      </c>
      <c r="C6" s="45"/>
      <c r="D6" s="37">
        <f>SUM(D2:D5)</f>
        <v>1</v>
      </c>
      <c r="E6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</vt:lpstr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gb252</dc:creator>
  <cp:lastModifiedBy>MILENKA VALLETTE LàPEZ</cp:lastModifiedBy>
  <dcterms:created xsi:type="dcterms:W3CDTF">2024-07-05T17:52:52Z</dcterms:created>
  <dcterms:modified xsi:type="dcterms:W3CDTF">2025-01-06T13:54:30Z</dcterms:modified>
</cp:coreProperties>
</file>