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OneDrive/OneDrive - Nexus365/TY_shared/cages_paper/draft_data/"/>
    </mc:Choice>
  </mc:AlternateContent>
  <xr:revisionPtr revIDLastSave="0" documentId="13_ncr:1_{F8BE0A58-170A-AF41-905B-C24F3D146F9D}" xr6:coauthVersionLast="36" xr6:coauthVersionMax="43" xr10:uidLastSave="{00000000-0000-0000-0000-000000000000}"/>
  <bookViews>
    <workbookView xWindow="20220" yWindow="1780" windowWidth="35220" windowHeight="27640" xr2:uid="{0EE194F8-91E0-D642-A542-11F1AE220803}"/>
  </bookViews>
  <sheets>
    <sheet name="dft" sheetId="1" r:id="rId1"/>
    <sheet name="paper" sheetId="3" r:id="rId2"/>
    <sheet name="pm7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1" l="1"/>
  <c r="M47" i="1"/>
  <c r="N48" i="1" l="1"/>
  <c r="N46" i="1"/>
  <c r="M48" i="1"/>
  <c r="M46" i="1"/>
  <c r="F48" i="1"/>
  <c r="F46" i="1"/>
  <c r="F45" i="1"/>
  <c r="E24" i="3" l="1"/>
  <c r="D11" i="3"/>
  <c r="D10" i="3"/>
  <c r="D9" i="3"/>
  <c r="D8" i="3"/>
  <c r="D4" i="3"/>
  <c r="D2" i="3"/>
  <c r="F13" i="2" l="1"/>
  <c r="G13" i="2" s="1"/>
  <c r="F12" i="2"/>
  <c r="G12" i="2" s="1"/>
  <c r="F11" i="2"/>
  <c r="G11" i="2" s="1"/>
  <c r="F10" i="2"/>
  <c r="G10" i="2" s="1"/>
  <c r="F6" i="2"/>
  <c r="G6" i="2" s="1"/>
  <c r="F4" i="2"/>
  <c r="G19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4" i="2"/>
  <c r="E4" i="2" s="1"/>
  <c r="G22" i="2" l="1"/>
  <c r="G21" i="2"/>
  <c r="G17" i="2"/>
  <c r="G4" i="2"/>
  <c r="G20" i="2"/>
  <c r="G16" i="2"/>
  <c r="G18" i="2"/>
  <c r="G23" i="2"/>
  <c r="F41" i="1" l="1"/>
  <c r="H41" i="1" l="1"/>
  <c r="G41" i="1"/>
  <c r="F42" i="1"/>
  <c r="F43" i="1"/>
  <c r="F44" i="1"/>
  <c r="F37" i="1"/>
  <c r="F38" i="1"/>
  <c r="F39" i="1"/>
  <c r="F40" i="1"/>
  <c r="F36" i="1"/>
  <c r="F25" i="1"/>
  <c r="F26" i="1"/>
  <c r="F27" i="1"/>
  <c r="F28" i="1"/>
  <c r="F29" i="1"/>
  <c r="F30" i="1"/>
  <c r="F31" i="1"/>
  <c r="F32" i="1"/>
  <c r="F33" i="1"/>
  <c r="F24" i="1"/>
  <c r="J43" i="1" l="1"/>
  <c r="J25" i="1"/>
  <c r="J38" i="1"/>
  <c r="J42" i="1"/>
  <c r="J24" i="1"/>
  <c r="J45" i="1"/>
  <c r="J48" i="1"/>
  <c r="J46" i="1"/>
  <c r="J33" i="1"/>
  <c r="J32" i="1"/>
  <c r="J28" i="1"/>
  <c r="J36" i="1"/>
  <c r="J37" i="1"/>
  <c r="J29" i="1"/>
  <c r="J31" i="1"/>
  <c r="J27" i="1"/>
  <c r="J40" i="1"/>
  <c r="J30" i="1"/>
  <c r="J26" i="1"/>
  <c r="J39" i="1"/>
  <c r="J44" i="1"/>
  <c r="J41" i="1"/>
  <c r="H40" i="1"/>
  <c r="G40" i="1"/>
  <c r="G39" i="1"/>
  <c r="H39" i="1"/>
  <c r="H38" i="1"/>
  <c r="G38" i="1"/>
  <c r="G43" i="1"/>
  <c r="H43" i="1"/>
  <c r="G36" i="1"/>
  <c r="H36" i="1"/>
  <c r="G37" i="1"/>
  <c r="H37" i="1"/>
  <c r="H42" i="1"/>
  <c r="G42" i="1"/>
  <c r="M31" i="1"/>
  <c r="H31" i="1" l="1"/>
  <c r="G31" i="1"/>
  <c r="M24" i="1"/>
  <c r="N40" i="1" l="1"/>
  <c r="N36" i="1"/>
  <c r="N38" i="1"/>
  <c r="N41" i="1"/>
  <c r="N43" i="1"/>
  <c r="N39" i="1"/>
  <c r="N42" i="1"/>
  <c r="N37" i="1"/>
  <c r="N24" i="1"/>
  <c r="N31" i="1"/>
  <c r="G24" i="1"/>
  <c r="H24" i="1"/>
  <c r="M26" i="1"/>
  <c r="N26" i="1" s="1"/>
  <c r="M33" i="1"/>
  <c r="N33" i="1" s="1"/>
  <c r="M32" i="1"/>
  <c r="N32" i="1" s="1"/>
  <c r="M30" i="1"/>
  <c r="N30" i="1" s="1"/>
  <c r="L41" i="1" l="1"/>
  <c r="K41" i="1"/>
  <c r="K38" i="1"/>
  <c r="L38" i="1"/>
  <c r="L36" i="1"/>
  <c r="K36" i="1"/>
  <c r="L30" i="1"/>
  <c r="K30" i="1"/>
  <c r="L37" i="1"/>
  <c r="K37" i="1"/>
  <c r="L32" i="1"/>
  <c r="K32" i="1"/>
  <c r="L42" i="1"/>
  <c r="K42" i="1"/>
  <c r="L33" i="1"/>
  <c r="K33" i="1"/>
  <c r="L31" i="1"/>
  <c r="K31" i="1"/>
  <c r="L39" i="1"/>
  <c r="K39" i="1"/>
  <c r="L26" i="1"/>
  <c r="K26" i="1"/>
  <c r="L24" i="1"/>
  <c r="K24" i="1"/>
  <c r="L43" i="1"/>
  <c r="K43" i="1"/>
  <c r="L40" i="1"/>
  <c r="K40" i="1"/>
  <c r="G33" i="1"/>
  <c r="H33" i="1"/>
  <c r="G26" i="1"/>
  <c r="H26" i="1"/>
  <c r="G30" i="1"/>
  <c r="H30" i="1"/>
  <c r="G32" i="1"/>
  <c r="H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Young</author>
  </authors>
  <commentList>
    <comment ref="B46" authorId="0" shapeId="0" xr:uid="{EFDEBEAC-5CCB-BF49-9C59-00E6E73F6F7E}">
      <text>
        <r>
          <rPr>
            <b/>
            <sz val="10"/>
            <color rgb="FF000000"/>
            <rFont val="Tahoma"/>
            <family val="2"/>
          </rPr>
          <t xml:space="preserve">Non-helical
</t>
        </r>
      </text>
    </comment>
  </commentList>
</comments>
</file>

<file path=xl/sharedStrings.xml><?xml version="1.0" encoding="utf-8"?>
<sst xmlns="http://schemas.openxmlformats.org/spreadsheetml/2006/main" count="111" uniqueCount="35">
  <si>
    <t>C-1</t>
  </si>
  <si>
    <t>C-2</t>
  </si>
  <si>
    <t>Binding affinitty calculations for C-1 and C-2</t>
  </si>
  <si>
    <t>Cage</t>
  </si>
  <si>
    <t>Quinone</t>
  </si>
  <si>
    <t>-</t>
  </si>
  <si>
    <t>M1 : PBE0-D3BJ/def2-SVP</t>
  </si>
  <si>
    <t>M2 : M06-2X/def2-TZVP</t>
  </si>
  <si>
    <t>E(M1) / Ha</t>
  </si>
  <si>
    <t>E(M2/SMD(DCM)//M1) / Ha</t>
  </si>
  <si>
    <t>G3</t>
  </si>
  <si>
    <t>G7</t>
  </si>
  <si>
    <t>G8</t>
  </si>
  <si>
    <r>
      <t>calcd. ∆</t>
    </r>
    <r>
      <rPr>
        <i/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 xml:space="preserve"> / kcal mol</t>
    </r>
    <r>
      <rPr>
        <vertAlign val="superscript"/>
        <sz val="12"/>
        <color theme="1"/>
        <rFont val="Calibri (Body)"/>
      </rPr>
      <t>-1</t>
    </r>
  </si>
  <si>
    <r>
      <t>expt. ∆G / kcal mol</t>
    </r>
    <r>
      <rPr>
        <vertAlign val="superscript"/>
        <sz val="12"/>
        <color theme="1"/>
        <rFont val="Calibri (Body)"/>
      </rPr>
      <t>-1</t>
    </r>
  </si>
  <si>
    <t>ref.</t>
  </si>
  <si>
    <t>[1] : J. Am. Chem. Soc. 2018, 140, 2862−2868</t>
  </si>
  <si>
    <t>[2] : Angew. Chem. Int. Ed. 2016, 55, 15022 –15026</t>
  </si>
  <si>
    <t>G4</t>
  </si>
  <si>
    <t>??</t>
  </si>
  <si>
    <t>Data</t>
  </si>
  <si>
    <t>signed error</t>
  </si>
  <si>
    <t>abs. error</t>
  </si>
  <si>
    <r>
      <t>calcd. ∆∆</t>
    </r>
    <r>
      <rPr>
        <i/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 xml:space="preserve"> / kcal mol</t>
    </r>
    <r>
      <rPr>
        <vertAlign val="superscript"/>
        <sz val="12"/>
        <color theme="1"/>
        <rFont val="Calibri (Body)"/>
      </rPr>
      <t>-1</t>
    </r>
  </si>
  <si>
    <r>
      <t>expt. ∆∆G / kcal mol</t>
    </r>
    <r>
      <rPr>
        <vertAlign val="superscript"/>
        <sz val="12"/>
        <color theme="1"/>
        <rFont val="Calibri (Body)"/>
      </rPr>
      <t>-2</t>
    </r>
  </si>
  <si>
    <t>Binding affinitty calculations for C-1 and C-2 caluclated at the PM7 level</t>
  </si>
  <si>
    <t>None</t>
  </si>
  <si>
    <r>
      <t>calcd. ∆</t>
    </r>
    <r>
      <rPr>
        <i/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 xml:space="preserve"> / kJ mol</t>
    </r>
    <r>
      <rPr>
        <vertAlign val="superscript"/>
        <sz val="12"/>
        <color theme="1"/>
        <rFont val="Calibri (Body)"/>
      </rPr>
      <t>-1</t>
    </r>
  </si>
  <si>
    <r>
      <t>expt. ∆G / kcal mol</t>
    </r>
    <r>
      <rPr>
        <vertAlign val="superscript"/>
        <sz val="12"/>
        <color theme="1"/>
        <rFont val="Calibri (Body)"/>
      </rPr>
      <t>-2</t>
    </r>
  </si>
  <si>
    <r>
      <t>calcd. ∆</t>
    </r>
    <r>
      <rPr>
        <i/>
        <sz val="12"/>
        <color theme="1"/>
        <rFont val="Calibri"/>
        <family val="2"/>
        <scheme val="minor"/>
      </rPr>
      <t>E</t>
    </r>
    <r>
      <rPr>
        <vertAlign val="subscript"/>
        <sz val="12"/>
        <color theme="1"/>
        <rFont val="Calibri (Body)"/>
      </rPr>
      <t>bind</t>
    </r>
  </si>
  <si>
    <r>
      <t>expt. ∆</t>
    </r>
    <r>
      <rPr>
        <i/>
        <sz val="12"/>
        <color theme="1"/>
        <rFont val="Calibri"/>
        <family val="2"/>
        <scheme val="minor"/>
      </rPr>
      <t>G</t>
    </r>
    <r>
      <rPr>
        <vertAlign val="subscript"/>
        <sz val="12"/>
        <color theme="1"/>
        <rFont val="Calibri (Body)"/>
      </rPr>
      <t>bind</t>
    </r>
  </si>
  <si>
    <t>AE</t>
  </si>
  <si>
    <t>MAD</t>
  </si>
  <si>
    <t>ALT1</t>
  </si>
  <si>
    <t>ALT2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</si>
</sst>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12"/>
      <color rgb="FFFF0000"/>
      <name val="Calibri"/>
      <family val="2"/>
      <scheme val="minor"/>
    </font>
    <font>
      <vertAlign val="subscript"/>
      <sz val="12"/>
      <color theme="1"/>
      <name val="Calibri (Body)"/>
    </font>
    <font>
      <sz val="12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/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9" fillId="2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96CC-81B5-3541-8D1F-7388AE8191F1}">
  <dimension ref="A1:O54"/>
  <sheetViews>
    <sheetView tabSelected="1" topLeftCell="A7" zoomScale="139" zoomScaleNormal="150" workbookViewId="0">
      <selection activeCell="C52" sqref="C52:D52"/>
    </sheetView>
  </sheetViews>
  <sheetFormatPr baseColWidth="10" defaultRowHeight="16"/>
  <cols>
    <col min="1" max="1" width="12.6640625" customWidth="1"/>
    <col min="2" max="2" width="14.5" bestFit="1" customWidth="1"/>
    <col min="3" max="3" width="13.5" customWidth="1"/>
    <col min="4" max="4" width="23.1640625" customWidth="1"/>
    <col min="5" max="5" width="11.33203125" customWidth="1"/>
    <col min="6" max="6" width="18.5" customWidth="1"/>
    <col min="7" max="7" width="11.33203125" customWidth="1"/>
    <col min="8" max="8" width="9.6640625" customWidth="1"/>
    <col min="9" max="9" width="11" customWidth="1"/>
    <col min="10" max="10" width="17.83203125" customWidth="1"/>
  </cols>
  <sheetData>
    <row r="1" spans="1:15" ht="19">
      <c r="A1" s="1" t="s">
        <v>2</v>
      </c>
      <c r="E1" t="s">
        <v>6</v>
      </c>
      <c r="H1" t="s">
        <v>16</v>
      </c>
    </row>
    <row r="2" spans="1:15">
      <c r="E2" t="s">
        <v>7</v>
      </c>
      <c r="H2" t="s">
        <v>17</v>
      </c>
    </row>
    <row r="5" spans="1:15">
      <c r="A5" s="18" t="s">
        <v>20</v>
      </c>
      <c r="B5" s="18"/>
      <c r="C5" s="18"/>
      <c r="D5" s="18"/>
      <c r="E5" s="18"/>
      <c r="F5" s="18"/>
      <c r="G5" s="18"/>
      <c r="H5" s="18"/>
      <c r="I5" s="3"/>
      <c r="J5" s="3"/>
      <c r="K5" s="3"/>
      <c r="L5" s="3"/>
      <c r="M5" s="3"/>
      <c r="N5" s="3"/>
    </row>
    <row r="6" spans="1:15" ht="19">
      <c r="A6" s="5" t="s">
        <v>3</v>
      </c>
      <c r="B6" s="5" t="s">
        <v>4</v>
      </c>
      <c r="C6" s="6" t="s">
        <v>8</v>
      </c>
      <c r="D6" s="6" t="s">
        <v>9</v>
      </c>
      <c r="F6" t="s">
        <v>13</v>
      </c>
      <c r="G6" t="s">
        <v>21</v>
      </c>
      <c r="H6" t="s">
        <v>22</v>
      </c>
      <c r="J6" t="s">
        <v>23</v>
      </c>
      <c r="K6" t="s">
        <v>21</v>
      </c>
      <c r="L6" t="s">
        <v>22</v>
      </c>
      <c r="M6" t="s">
        <v>14</v>
      </c>
      <c r="N6" t="s">
        <v>24</v>
      </c>
      <c r="O6" s="5" t="s">
        <v>15</v>
      </c>
    </row>
    <row r="7" spans="1:15">
      <c r="A7" s="2" t="s">
        <v>0</v>
      </c>
      <c r="B7" s="19" t="s">
        <v>5</v>
      </c>
      <c r="C7">
        <v>-3763.37049083596</v>
      </c>
      <c r="D7">
        <v>-3770.0938792572802</v>
      </c>
      <c r="F7" s="4"/>
      <c r="H7" s="9"/>
      <c r="L7" s="9"/>
      <c r="M7" s="4"/>
      <c r="N7" s="4"/>
      <c r="O7" s="7"/>
    </row>
    <row r="8" spans="1:15">
      <c r="A8" s="2" t="s">
        <v>1</v>
      </c>
      <c r="B8" s="19"/>
      <c r="C8">
        <v>-3827.3915763509899</v>
      </c>
      <c r="D8">
        <v>-3834.2480984259701</v>
      </c>
      <c r="F8" s="4"/>
      <c r="H8" s="9"/>
      <c r="L8" s="9"/>
      <c r="M8" s="4"/>
      <c r="N8" s="4"/>
      <c r="O8" s="7"/>
    </row>
    <row r="9" spans="1:15">
      <c r="A9" s="2"/>
      <c r="B9" s="2"/>
      <c r="F9" s="4"/>
      <c r="H9" s="9"/>
      <c r="L9" s="9"/>
      <c r="M9" s="4"/>
      <c r="N9" s="4"/>
      <c r="O9" s="7"/>
    </row>
    <row r="10" spans="1:15">
      <c r="A10" s="19" t="s">
        <v>5</v>
      </c>
      <c r="B10" s="2">
        <v>1</v>
      </c>
      <c r="C10">
        <v>-380.75203560921</v>
      </c>
      <c r="D10">
        <v>-381.45965465520402</v>
      </c>
      <c r="F10" s="4"/>
      <c r="H10" s="9"/>
      <c r="L10" s="9"/>
      <c r="M10" s="4"/>
      <c r="N10" s="4"/>
      <c r="O10" s="7"/>
    </row>
    <row r="11" spans="1:15">
      <c r="A11" s="19"/>
      <c r="B11" s="2">
        <v>12</v>
      </c>
      <c r="C11">
        <v>-420.00206539281902</v>
      </c>
      <c r="D11">
        <v>-420.77593821366497</v>
      </c>
      <c r="F11" s="4"/>
      <c r="H11" s="9"/>
      <c r="L11" s="9"/>
      <c r="M11" s="4"/>
      <c r="N11" s="4"/>
      <c r="O11" s="7"/>
    </row>
    <row r="12" spans="1:15">
      <c r="A12" s="19"/>
      <c r="B12" s="2">
        <v>14</v>
      </c>
      <c r="C12">
        <v>-534.14134477459697</v>
      </c>
      <c r="D12">
        <v>-535.11843383424196</v>
      </c>
      <c r="F12" s="4"/>
      <c r="H12" s="9"/>
      <c r="L12" s="9"/>
      <c r="M12" s="4"/>
      <c r="N12" s="4"/>
      <c r="O12" s="7"/>
    </row>
    <row r="13" spans="1:15">
      <c r="A13" s="19"/>
      <c r="B13" s="2">
        <v>15</v>
      </c>
      <c r="C13">
        <v>-459.251704432054</v>
      </c>
      <c r="D13">
        <v>-460.091418388362</v>
      </c>
      <c r="F13" s="4"/>
      <c r="H13" s="9"/>
      <c r="L13" s="9"/>
      <c r="M13" s="4"/>
      <c r="N13" s="4"/>
      <c r="O13" s="7"/>
    </row>
    <row r="14" spans="1:15">
      <c r="A14" s="19"/>
      <c r="B14" s="2">
        <v>16</v>
      </c>
      <c r="C14">
        <v>-573.39150085994299</v>
      </c>
      <c r="D14">
        <v>-574.43454298286804</v>
      </c>
      <c r="F14" s="4"/>
      <c r="H14" s="9"/>
      <c r="L14" s="9"/>
      <c r="M14" s="4"/>
      <c r="N14" s="4"/>
      <c r="O14" s="7"/>
    </row>
    <row r="15" spans="1:15">
      <c r="A15" s="19"/>
      <c r="B15" s="2">
        <v>21</v>
      </c>
      <c r="C15">
        <v>-537.72155050041704</v>
      </c>
      <c r="D15">
        <v>-538.69804063052902</v>
      </c>
      <c r="F15" s="4"/>
      <c r="H15" s="9"/>
      <c r="L15" s="9"/>
      <c r="M15" s="4"/>
      <c r="N15" s="4"/>
      <c r="O15" s="7"/>
    </row>
    <row r="16" spans="1:15">
      <c r="A16" s="19"/>
      <c r="B16" s="2" t="s">
        <v>10</v>
      </c>
      <c r="C16">
        <v>-687.53040340629502</v>
      </c>
      <c r="D16">
        <v>-688.77660096363195</v>
      </c>
      <c r="F16" s="4"/>
      <c r="H16" s="9"/>
      <c r="L16" s="9"/>
      <c r="M16" s="4"/>
      <c r="N16" s="4"/>
      <c r="O16" s="7"/>
    </row>
    <row r="17" spans="1:15">
      <c r="A17" s="19"/>
      <c r="B17" s="2" t="s">
        <v>18</v>
      </c>
      <c r="C17">
        <v>-994.26674813387694</v>
      </c>
      <c r="D17">
        <v>-996.05653449609395</v>
      </c>
      <c r="F17" s="4"/>
      <c r="H17" s="9"/>
      <c r="L17" s="9"/>
      <c r="M17" s="4"/>
      <c r="N17" s="4"/>
      <c r="O17" s="7"/>
    </row>
    <row r="18" spans="1:15">
      <c r="A18" s="19"/>
      <c r="B18" s="2" t="s">
        <v>11</v>
      </c>
      <c r="C18">
        <v>-458.05123499376401</v>
      </c>
      <c r="D18">
        <v>-458.891951344787</v>
      </c>
      <c r="F18" s="4"/>
      <c r="H18" s="9"/>
      <c r="L18" s="9"/>
      <c r="M18" s="4"/>
      <c r="N18" s="4"/>
      <c r="O18" s="7"/>
    </row>
    <row r="19" spans="1:15">
      <c r="A19" s="19"/>
      <c r="B19" s="2" t="s">
        <v>12</v>
      </c>
      <c r="C19">
        <v>-549.07256491818498</v>
      </c>
      <c r="D19">
        <v>-550.07678426816096</v>
      </c>
      <c r="F19" s="4"/>
      <c r="H19" s="9"/>
      <c r="L19" s="9"/>
      <c r="M19" s="4"/>
      <c r="N19" s="4"/>
      <c r="O19" s="7"/>
    </row>
    <row r="20" spans="1:15">
      <c r="A20" s="15"/>
      <c r="B20" s="2" t="s">
        <v>33</v>
      </c>
      <c r="C20">
        <v>-358.7849263</v>
      </c>
      <c r="D20">
        <v>-359.45348742790202</v>
      </c>
      <c r="F20" s="4"/>
      <c r="H20" s="9"/>
      <c r="L20" s="9"/>
      <c r="M20" s="4"/>
      <c r="N20" s="4"/>
      <c r="O20" s="14"/>
    </row>
    <row r="21" spans="1:15">
      <c r="A21" s="15"/>
      <c r="B21" s="2" t="s">
        <v>34</v>
      </c>
      <c r="C21">
        <v>-533.36440739</v>
      </c>
      <c r="D21">
        <v>-534.35379168160603</v>
      </c>
      <c r="F21" s="4"/>
      <c r="H21" s="9"/>
      <c r="L21" s="9"/>
      <c r="M21" s="4"/>
      <c r="N21" s="4"/>
      <c r="O21" s="14"/>
    </row>
    <row r="22" spans="1:15">
      <c r="A22" s="2"/>
      <c r="B22" s="2"/>
      <c r="F22" s="4"/>
      <c r="H22" s="9"/>
      <c r="L22" s="9"/>
      <c r="M22" s="4"/>
      <c r="N22" s="4"/>
      <c r="O22" s="7"/>
    </row>
    <row r="23" spans="1:15">
      <c r="A23" s="2"/>
      <c r="B23" s="2"/>
      <c r="F23" s="4"/>
      <c r="H23" s="9"/>
      <c r="L23" s="9"/>
      <c r="M23" s="4"/>
      <c r="N23" s="4"/>
      <c r="O23" s="7"/>
    </row>
    <row r="24" spans="1:15">
      <c r="A24" s="19" t="s">
        <v>0</v>
      </c>
      <c r="B24" s="2">
        <v>1</v>
      </c>
      <c r="C24">
        <v>-4144.17909498069</v>
      </c>
      <c r="D24">
        <v>-4151.5598354342101</v>
      </c>
      <c r="F24" s="4">
        <f t="shared" ref="F24:F33" si="0">627.5*(D24-D10-$D$7)</f>
        <v>-3.9542048831106058</v>
      </c>
      <c r="G24" s="9">
        <f>M24-F24</f>
        <v>-1.3039213119180744</v>
      </c>
      <c r="H24" s="9">
        <f>ABS(M24-F24)</f>
        <v>1.3039213119180744</v>
      </c>
      <c r="J24" s="9">
        <f>F24-$F$24</f>
        <v>0</v>
      </c>
      <c r="K24" s="9">
        <f>N24-J24</f>
        <v>0</v>
      </c>
      <c r="L24" s="9">
        <f>ABS(N24-J24)</f>
        <v>0</v>
      </c>
      <c r="M24" s="4">
        <f>-22/4.184</f>
        <v>-5.2581261950286802</v>
      </c>
      <c r="N24" s="4">
        <f>M24-$M$24</f>
        <v>0</v>
      </c>
      <c r="O24" s="7">
        <v>2</v>
      </c>
    </row>
    <row r="25" spans="1:15">
      <c r="A25" s="19"/>
      <c r="B25" s="2">
        <v>12</v>
      </c>
      <c r="C25">
        <v>-4183.4348762933396</v>
      </c>
      <c r="D25">
        <v>-4190.87832283436</v>
      </c>
      <c r="F25" s="4">
        <f t="shared" si="0"/>
        <v>-5.3371155427680605</v>
      </c>
      <c r="H25" s="9"/>
      <c r="J25" s="9">
        <f t="shared" ref="J25:J44" si="1">F25-$F$24</f>
        <v>-1.3829106596574547</v>
      </c>
      <c r="K25" s="9"/>
      <c r="M25" s="4" t="s">
        <v>26</v>
      </c>
      <c r="N25" s="4" t="s">
        <v>26</v>
      </c>
      <c r="O25" s="7"/>
    </row>
    <row r="26" spans="1:15">
      <c r="A26" s="19"/>
      <c r="B26" s="2">
        <v>14</v>
      </c>
      <c r="C26">
        <v>-4297.5842759540401</v>
      </c>
      <c r="D26">
        <v>-4305.2242891191399</v>
      </c>
      <c r="F26" s="4">
        <f t="shared" si="0"/>
        <v>-7.5149573302621775</v>
      </c>
      <c r="G26" s="9">
        <f>M26-F26</f>
        <v>0.10577950999449115</v>
      </c>
      <c r="H26" s="9">
        <f>ABS(M26-F26)</f>
        <v>0.10577950999449115</v>
      </c>
      <c r="J26" s="9">
        <f t="shared" si="1"/>
        <v>-3.5607524471515717</v>
      </c>
      <c r="K26" s="9">
        <f>N26-J26</f>
        <v>1.4097008219125655</v>
      </c>
      <c r="L26" s="9">
        <f>ABS(N26-J26)</f>
        <v>1.4097008219125655</v>
      </c>
      <c r="M26" s="4">
        <f>-31/4.184</f>
        <v>-7.4091778202676863</v>
      </c>
      <c r="N26" s="4">
        <f>M26-$M$24</f>
        <v>-2.1510516252390062</v>
      </c>
      <c r="O26" s="7">
        <v>2</v>
      </c>
    </row>
    <row r="27" spans="1:15">
      <c r="A27" s="19"/>
      <c r="B27" s="2">
        <v>15</v>
      </c>
      <c r="C27">
        <v>-4222.69069731544</v>
      </c>
      <c r="D27">
        <v>-4230.1960934651597</v>
      </c>
      <c r="F27" s="4">
        <f t="shared" si="0"/>
        <v>-6.774376747309816</v>
      </c>
      <c r="H27" s="9"/>
      <c r="J27" s="9">
        <f t="shared" si="1"/>
        <v>-2.8201718641992102</v>
      </c>
      <c r="K27" s="9"/>
      <c r="M27" s="4" t="s">
        <v>26</v>
      </c>
      <c r="N27" s="4" t="s">
        <v>26</v>
      </c>
      <c r="O27" s="7"/>
    </row>
    <row r="28" spans="1:15">
      <c r="A28" s="19"/>
      <c r="B28" s="2">
        <v>16</v>
      </c>
      <c r="C28">
        <v>-4336.8391028712404</v>
      </c>
      <c r="D28">
        <v>-4344.5417422260198</v>
      </c>
      <c r="F28" s="4">
        <f t="shared" si="0"/>
        <v>-8.3582911343512478</v>
      </c>
      <c r="H28" s="9"/>
      <c r="J28" s="9">
        <f t="shared" si="1"/>
        <v>-4.404086251240642</v>
      </c>
      <c r="K28" s="9"/>
      <c r="M28" s="4" t="s">
        <v>26</v>
      </c>
      <c r="N28" s="4" t="s">
        <v>26</v>
      </c>
      <c r="O28" s="7"/>
    </row>
    <row r="29" spans="1:15">
      <c r="A29" s="19"/>
      <c r="B29" s="2">
        <v>21</v>
      </c>
      <c r="C29">
        <v>-4301.1396139060598</v>
      </c>
      <c r="D29">
        <v>-4308.7789384084999</v>
      </c>
      <c r="F29" s="4">
        <f t="shared" si="0"/>
        <v>8.1458782666948082</v>
      </c>
      <c r="H29" s="9"/>
      <c r="J29" s="9">
        <f t="shared" si="1"/>
        <v>12.100083149805414</v>
      </c>
      <c r="K29" s="9"/>
      <c r="M29" s="4" t="s">
        <v>26</v>
      </c>
      <c r="N29" s="4" t="s">
        <v>26</v>
      </c>
      <c r="O29" s="7"/>
    </row>
    <row r="30" spans="1:15">
      <c r="A30" s="19"/>
      <c r="B30" s="2" t="s">
        <v>10</v>
      </c>
      <c r="C30">
        <v>-4450.9865602437203</v>
      </c>
      <c r="D30">
        <v>-4458.88566904867</v>
      </c>
      <c r="F30" s="4">
        <f t="shared" si="0"/>
        <v>-9.5309894180263655</v>
      </c>
      <c r="G30" s="9">
        <f>M30-F30</f>
        <v>-0.98526297203099489</v>
      </c>
      <c r="H30" s="9">
        <f>ABS(M30-F30)</f>
        <v>0.98526297203099489</v>
      </c>
      <c r="J30" s="9">
        <f t="shared" si="1"/>
        <v>-5.5767845349157597</v>
      </c>
      <c r="K30" s="9">
        <f>N30-J30</f>
        <v>0.31865833988707948</v>
      </c>
      <c r="L30" s="9">
        <f>ABS(N30-J30)</f>
        <v>0.31865833988707948</v>
      </c>
      <c r="M30" s="4">
        <f>-44/4.184</f>
        <v>-10.51625239005736</v>
      </c>
      <c r="N30" s="4">
        <f>M30-$M$24</f>
        <v>-5.2581261950286802</v>
      </c>
      <c r="O30" s="7">
        <v>2</v>
      </c>
    </row>
    <row r="31" spans="1:15">
      <c r="A31" s="19"/>
      <c r="B31" s="2" t="s">
        <v>18</v>
      </c>
      <c r="C31">
        <v>-4757.7530133538803</v>
      </c>
      <c r="D31">
        <v>-4766.17372894243</v>
      </c>
      <c r="F31" s="4">
        <f t="shared" si="0"/>
        <v>-14.630281132430127</v>
      </c>
      <c r="G31" s="9">
        <f>M31-F31</f>
        <v>2.4409885894090948</v>
      </c>
      <c r="H31" s="9">
        <f>ABS(M31-F31)</f>
        <v>2.4409885894090948</v>
      </c>
      <c r="J31" s="9">
        <f t="shared" si="1"/>
        <v>-10.676076249319522</v>
      </c>
      <c r="K31" s="9">
        <f>N31-J31</f>
        <v>3.7449099013271692</v>
      </c>
      <c r="L31" s="9">
        <f>ABS(N31-J31)</f>
        <v>3.7449099013271692</v>
      </c>
      <c r="M31" s="4">
        <f>-51/4.184</f>
        <v>-12.189292543021033</v>
      </c>
      <c r="N31" s="4">
        <f>M31-$M$24</f>
        <v>-6.9311663479923524</v>
      </c>
      <c r="O31" s="7">
        <v>2</v>
      </c>
    </row>
    <row r="32" spans="1:15">
      <c r="A32" s="19"/>
      <c r="B32" s="2" t="s">
        <v>11</v>
      </c>
      <c r="C32">
        <v>-4221.4863884866099</v>
      </c>
      <c r="D32">
        <v>-4228.9995718267301</v>
      </c>
      <c r="F32" s="4">
        <f t="shared" si="0"/>
        <v>-8.6226184758322688</v>
      </c>
      <c r="G32" s="9">
        <f>M32-F32</f>
        <v>5.0375324337672591</v>
      </c>
      <c r="H32" s="9">
        <f>ABS(M32-F32)</f>
        <v>5.0375324337672591</v>
      </c>
      <c r="J32" s="9">
        <f t="shared" si="1"/>
        <v>-4.668413592721663</v>
      </c>
      <c r="K32" s="9">
        <f>N32-J32</f>
        <v>6.3414537456853335</v>
      </c>
      <c r="L32" s="9">
        <f>ABS(N32-J32)</f>
        <v>6.3414537456853335</v>
      </c>
      <c r="M32" s="4">
        <f>-15/4.184</f>
        <v>-3.5850860420650092</v>
      </c>
      <c r="N32" s="4">
        <f>M32-$M$24</f>
        <v>1.6730401529636709</v>
      </c>
      <c r="O32" s="7">
        <v>2</v>
      </c>
    </row>
    <row r="33" spans="1:15">
      <c r="A33" s="19"/>
      <c r="B33" s="2" t="s">
        <v>12</v>
      </c>
      <c r="C33">
        <v>-4312.5075581090996</v>
      </c>
      <c r="D33">
        <v>-4320.1786466154299</v>
      </c>
      <c r="F33" s="4">
        <f t="shared" si="0"/>
        <v>-5.0093889681045312</v>
      </c>
      <c r="G33" s="9">
        <f>M33-F33</f>
        <v>1.4243029260395219</v>
      </c>
      <c r="H33" s="9">
        <f>ABS(M33-F33)</f>
        <v>1.4243029260395219</v>
      </c>
      <c r="J33" s="9">
        <f t="shared" si="1"/>
        <v>-1.0551840849939254</v>
      </c>
      <c r="K33" s="9">
        <f>N33-J33</f>
        <v>2.7282242379575963</v>
      </c>
      <c r="L33" s="9">
        <f>ABS(N33-J33)</f>
        <v>2.7282242379575963</v>
      </c>
      <c r="M33" s="4">
        <f>-15/4.184</f>
        <v>-3.5850860420650092</v>
      </c>
      <c r="N33" s="4">
        <f>M33-$M$24</f>
        <v>1.6730401529636709</v>
      </c>
      <c r="O33" s="7">
        <v>2</v>
      </c>
    </row>
    <row r="34" spans="1:15">
      <c r="A34" s="2"/>
      <c r="B34" s="2"/>
      <c r="F34" s="4"/>
      <c r="H34" s="9"/>
      <c r="J34" s="9"/>
      <c r="K34" s="9"/>
      <c r="M34" s="4"/>
      <c r="N34" s="4"/>
      <c r="O34" s="7"/>
    </row>
    <row r="35" spans="1:15">
      <c r="A35" s="2"/>
      <c r="B35" s="2"/>
      <c r="F35" s="4"/>
      <c r="H35" s="9"/>
      <c r="J35" s="9"/>
      <c r="K35" s="9"/>
      <c r="M35" s="4"/>
      <c r="N35" s="4"/>
      <c r="O35" s="7"/>
    </row>
    <row r="36" spans="1:15">
      <c r="A36" s="19" t="s">
        <v>1</v>
      </c>
      <c r="B36" s="2">
        <v>1</v>
      </c>
      <c r="C36">
        <v>-4208.21346482636</v>
      </c>
      <c r="D36">
        <v>-4215.71307067815</v>
      </c>
      <c r="F36" s="4">
        <f t="shared" ref="F36:F46" si="2">627.5*(D36-D10-$D$8)</f>
        <v>-3.3367921024751013</v>
      </c>
      <c r="G36" s="9">
        <f t="shared" ref="G36:G43" si="3">M36-F36</f>
        <v>-0.76320789752489837</v>
      </c>
      <c r="H36" s="9">
        <f t="shared" ref="H36:H43" si="4">ABS(M36-F36)</f>
        <v>0.76320789752489837</v>
      </c>
      <c r="J36" s="9">
        <f t="shared" si="1"/>
        <v>0.61741278063550453</v>
      </c>
      <c r="K36" s="9">
        <f t="shared" ref="K36:K41" si="5">N36-J36</f>
        <v>0.540713414393176</v>
      </c>
      <c r="L36" s="9">
        <f t="shared" ref="L36:L41" si="6">ABS(N36-J36)</f>
        <v>0.540713414393176</v>
      </c>
      <c r="M36" s="4">
        <v>-4.0999999999999996</v>
      </c>
      <c r="N36" s="4">
        <f t="shared" ref="N36:N43" si="7">M36-$M$24</f>
        <v>1.1581261950286805</v>
      </c>
      <c r="O36" s="7">
        <v>1</v>
      </c>
    </row>
    <row r="37" spans="1:15">
      <c r="A37" s="19"/>
      <c r="B37" s="2">
        <v>12</v>
      </c>
      <c r="C37">
        <v>-4247.4639157558604</v>
      </c>
      <c r="D37">
        <v>-4255.0324247220897</v>
      </c>
      <c r="F37" s="4">
        <f t="shared" si="2"/>
        <v>-5.2635217402178114</v>
      </c>
      <c r="G37" s="9">
        <f t="shared" si="3"/>
        <v>0.26352174021781138</v>
      </c>
      <c r="H37" s="9">
        <f t="shared" si="4"/>
        <v>0.26352174021781138</v>
      </c>
      <c r="J37" s="9">
        <f t="shared" si="1"/>
        <v>-1.3093168571072056</v>
      </c>
      <c r="K37" s="9">
        <f t="shared" si="5"/>
        <v>1.5674430521358858</v>
      </c>
      <c r="L37" s="9">
        <f t="shared" si="6"/>
        <v>1.5674430521358858</v>
      </c>
      <c r="M37" s="4">
        <v>-5</v>
      </c>
      <c r="N37" s="4">
        <f t="shared" si="7"/>
        <v>0.25812619502868017</v>
      </c>
      <c r="O37" s="7">
        <v>1</v>
      </c>
    </row>
    <row r="38" spans="1:15">
      <c r="A38" s="19"/>
      <c r="B38" s="2">
        <v>14</v>
      </c>
      <c r="C38">
        <v>-4361.60861915845</v>
      </c>
      <c r="D38">
        <v>-4369.3762395293697</v>
      </c>
      <c r="F38" s="4">
        <f t="shared" si="2"/>
        <v>-6.0913113965466437</v>
      </c>
      <c r="G38" s="9">
        <f t="shared" si="3"/>
        <v>1.3913113965466435</v>
      </c>
      <c r="H38" s="9">
        <f t="shared" si="4"/>
        <v>1.3913113965466435</v>
      </c>
      <c r="J38" s="9">
        <f t="shared" si="1"/>
        <v>-2.1371065134360379</v>
      </c>
      <c r="K38" s="9">
        <f t="shared" si="5"/>
        <v>2.6952327084647179</v>
      </c>
      <c r="L38" s="9">
        <f t="shared" si="6"/>
        <v>2.6952327084647179</v>
      </c>
      <c r="M38" s="4">
        <v>-4.7</v>
      </c>
      <c r="N38" s="4">
        <f t="shared" si="7"/>
        <v>0.55812619502867999</v>
      </c>
      <c r="O38" s="7">
        <v>1</v>
      </c>
    </row>
    <row r="39" spans="1:15">
      <c r="A39" s="19"/>
      <c r="B39" s="2">
        <v>15</v>
      </c>
      <c r="C39">
        <v>-4286.7200810114</v>
      </c>
      <c r="D39">
        <v>-4294.3500375350704</v>
      </c>
      <c r="F39" s="4">
        <f t="shared" si="2"/>
        <v>-6.6017522633717363</v>
      </c>
      <c r="G39" s="9">
        <f t="shared" si="3"/>
        <v>0.30175226337173644</v>
      </c>
      <c r="H39" s="9">
        <f t="shared" si="4"/>
        <v>0.30175226337173644</v>
      </c>
      <c r="J39" s="9">
        <f t="shared" si="1"/>
        <v>-2.6475473802611305</v>
      </c>
      <c r="K39" s="9">
        <f t="shared" si="5"/>
        <v>1.6056735752898108</v>
      </c>
      <c r="L39" s="9">
        <f t="shared" si="6"/>
        <v>1.6056735752898108</v>
      </c>
      <c r="M39" s="4">
        <v>-6.3</v>
      </c>
      <c r="N39" s="4">
        <f t="shared" si="7"/>
        <v>-1.0418738049713197</v>
      </c>
      <c r="O39" s="7">
        <v>1</v>
      </c>
    </row>
    <row r="40" spans="1:15">
      <c r="A40" s="19"/>
      <c r="B40" s="2">
        <v>16</v>
      </c>
      <c r="C40">
        <v>-4400.8638821454597</v>
      </c>
      <c r="D40">
        <v>-4408.6929182507802</v>
      </c>
      <c r="F40" s="4">
        <f t="shared" si="2"/>
        <v>-6.4487183185792674</v>
      </c>
      <c r="G40" s="9">
        <f t="shared" si="3"/>
        <v>0.74871831857926718</v>
      </c>
      <c r="H40" s="9">
        <f t="shared" si="4"/>
        <v>0.74871831857926718</v>
      </c>
      <c r="J40" s="9">
        <f t="shared" si="1"/>
        <v>-2.4945134354686616</v>
      </c>
      <c r="K40" s="9">
        <f t="shared" si="5"/>
        <v>2.0526396304973415</v>
      </c>
      <c r="L40" s="9">
        <f t="shared" si="6"/>
        <v>2.0526396304973415</v>
      </c>
      <c r="M40" s="4">
        <v>-5.7</v>
      </c>
      <c r="N40" s="4">
        <f t="shared" si="7"/>
        <v>-0.44187380497132001</v>
      </c>
      <c r="O40" s="7">
        <v>1</v>
      </c>
    </row>
    <row r="41" spans="1:15">
      <c r="A41" s="19"/>
      <c r="B41" s="2">
        <v>21</v>
      </c>
      <c r="C41">
        <v>-4365.1765205685997</v>
      </c>
      <c r="D41">
        <v>-4372.9380314764103</v>
      </c>
      <c r="F41" s="4">
        <f t="shared" si="2"/>
        <v>5.0875065058585278</v>
      </c>
      <c r="G41" s="9">
        <f t="shared" si="3"/>
        <v>-5.0875065058585278</v>
      </c>
      <c r="H41" s="9">
        <f t="shared" si="4"/>
        <v>5.0875065058585278</v>
      </c>
      <c r="J41" s="9">
        <f t="shared" si="1"/>
        <v>9.0417113889691336</v>
      </c>
      <c r="K41" s="9">
        <f t="shared" si="5"/>
        <v>-3.7835851939404535</v>
      </c>
      <c r="L41" s="9">
        <f t="shared" si="6"/>
        <v>3.7835851939404535</v>
      </c>
      <c r="M41" s="4">
        <v>0</v>
      </c>
      <c r="N41" s="4">
        <f t="shared" si="7"/>
        <v>5.2581261950286802</v>
      </c>
      <c r="O41" s="7">
        <v>1</v>
      </c>
    </row>
    <row r="42" spans="1:15">
      <c r="A42" s="19"/>
      <c r="B42" s="2" t="s">
        <v>10</v>
      </c>
      <c r="C42">
        <v>-4515.0070720835702</v>
      </c>
      <c r="D42">
        <v>-4523.0354966904197</v>
      </c>
      <c r="F42" s="4">
        <f t="shared" si="2"/>
        <v>-6.7753062630174554</v>
      </c>
      <c r="G42" s="9">
        <f t="shared" si="3"/>
        <v>1.3753062630174551</v>
      </c>
      <c r="H42" s="9">
        <f t="shared" si="4"/>
        <v>1.3753062630174551</v>
      </c>
      <c r="J42" s="9">
        <f t="shared" si="1"/>
        <v>-2.8211013799068496</v>
      </c>
      <c r="K42" s="9">
        <f t="shared" ref="K42:K43" si="8">N42-J42</f>
        <v>2.6792275749355294</v>
      </c>
      <c r="L42" s="9">
        <f t="shared" ref="L42:L43" si="9">ABS(N42-J42)</f>
        <v>2.6792275749355294</v>
      </c>
      <c r="M42" s="4">
        <v>-5.4</v>
      </c>
      <c r="N42" s="4">
        <f t="shared" si="7"/>
        <v>-0.14187380497132018</v>
      </c>
      <c r="O42" s="13">
        <v>1</v>
      </c>
    </row>
    <row r="43" spans="1:15">
      <c r="A43" s="19"/>
      <c r="B43" s="2" t="s">
        <v>18</v>
      </c>
      <c r="C43">
        <v>-4821.7702679354297</v>
      </c>
      <c r="D43">
        <v>-4830.3225268026799</v>
      </c>
      <c r="F43" s="4">
        <f t="shared" si="2"/>
        <v>-11.228410086353051</v>
      </c>
      <c r="G43" s="9">
        <f t="shared" si="3"/>
        <v>2.9284100863530504</v>
      </c>
      <c r="H43" s="9">
        <f t="shared" si="4"/>
        <v>2.9284100863530504</v>
      </c>
      <c r="J43" s="9">
        <f t="shared" si="1"/>
        <v>-7.2742052032424454</v>
      </c>
      <c r="K43" s="9">
        <f t="shared" si="8"/>
        <v>4.2323313982711248</v>
      </c>
      <c r="L43" s="9">
        <f t="shared" si="9"/>
        <v>4.2323313982711248</v>
      </c>
      <c r="M43" s="4">
        <v>-8.3000000000000007</v>
      </c>
      <c r="N43" s="4">
        <f t="shared" si="7"/>
        <v>-3.0418738049713205</v>
      </c>
      <c r="O43" s="8" t="s">
        <v>19</v>
      </c>
    </row>
    <row r="44" spans="1:15">
      <c r="A44" s="19"/>
      <c r="B44" s="2" t="s">
        <v>11</v>
      </c>
      <c r="C44">
        <v>-4285.5116995704302</v>
      </c>
      <c r="D44">
        <v>-4293.1513520889202</v>
      </c>
      <c r="F44" s="4">
        <f t="shared" si="2"/>
        <v>-7.0922046472583133</v>
      </c>
      <c r="H44" s="9"/>
      <c r="J44" s="9">
        <f t="shared" si="1"/>
        <v>-3.1379997641477075</v>
      </c>
      <c r="K44" s="9"/>
      <c r="M44" s="4" t="s">
        <v>26</v>
      </c>
      <c r="N44" s="4" t="s">
        <v>26</v>
      </c>
      <c r="O44" s="7"/>
    </row>
    <row r="45" spans="1:15">
      <c r="A45" s="19"/>
      <c r="B45" s="2" t="s">
        <v>12</v>
      </c>
      <c r="C45">
        <v>-4376.5308770595902</v>
      </c>
      <c r="D45">
        <v>-4384.3302812402198</v>
      </c>
      <c r="F45" s="4">
        <f t="shared" si="2"/>
        <v>-3.3875876708816577</v>
      </c>
      <c r="H45" s="9"/>
      <c r="J45" s="9">
        <f>F45-$F$24</f>
        <v>0.56661721222894812</v>
      </c>
      <c r="K45" s="9"/>
      <c r="M45" s="4" t="s">
        <v>26</v>
      </c>
      <c r="N45" s="4" t="s">
        <v>26</v>
      </c>
    </row>
    <row r="46" spans="1:15">
      <c r="A46" s="19"/>
      <c r="B46" s="2" t="s">
        <v>33</v>
      </c>
      <c r="C46">
        <v>-4186.2375717335199</v>
      </c>
      <c r="D46">
        <v>-4193.7048004196704</v>
      </c>
      <c r="F46" s="4">
        <f t="shared" si="2"/>
        <v>-2.0171400384435856</v>
      </c>
      <c r="J46" s="9">
        <f t="shared" ref="J46:J48" si="10">F46-$F$24</f>
        <v>1.9370648446670202</v>
      </c>
      <c r="M46" s="4">
        <f>-8.3145*298*LN(48000)/(4.18*1000)</f>
        <v>-6.3892933869719162</v>
      </c>
      <c r="N46" s="4">
        <f t="shared" ref="N46:N48" si="11">M46-$M$24</f>
        <v>-1.131167191943236</v>
      </c>
    </row>
    <row r="47" spans="1:15">
      <c r="A47" s="19"/>
      <c r="B47" s="2" t="s">
        <v>33</v>
      </c>
      <c r="C47" s="16">
        <v>-4186.2318230372002</v>
      </c>
      <c r="F47" s="4"/>
      <c r="J47" s="9"/>
      <c r="M47" s="4">
        <f>-8.3145*298*LN(248)/(4.18*1000)</f>
        <v>-3.2681191833436953</v>
      </c>
      <c r="N47" s="4">
        <f t="shared" si="11"/>
        <v>1.9900070116849848</v>
      </c>
    </row>
    <row r="48" spans="1:15">
      <c r="A48" s="19"/>
      <c r="B48" s="2" t="s">
        <v>34</v>
      </c>
      <c r="C48">
        <v>-4360.8376088070499</v>
      </c>
      <c r="D48">
        <v>-4368.6102845326004</v>
      </c>
      <c r="F48" s="4">
        <f>627.5*(D48-D21-$D$8)</f>
        <v>-5.2675017029127957</v>
      </c>
      <c r="J48" s="9">
        <f t="shared" si="10"/>
        <v>-1.3132968198021899</v>
      </c>
      <c r="M48" s="4">
        <f>-8.3145*298*LN(248)/(4.18*1000)</f>
        <v>-3.2681191833436953</v>
      </c>
      <c r="N48" s="4">
        <f t="shared" si="11"/>
        <v>1.9900070116849848</v>
      </c>
    </row>
    <row r="49" spans="1:9">
      <c r="A49" s="2"/>
      <c r="B49" s="2"/>
    </row>
    <row r="50" spans="1:9">
      <c r="A50" s="3"/>
      <c r="B50" s="3"/>
      <c r="C50" s="3"/>
      <c r="D50" s="3"/>
      <c r="E50" s="3"/>
      <c r="F50" s="3"/>
      <c r="G50" s="3"/>
      <c r="H50" s="3"/>
    </row>
    <row r="52" spans="1:9">
      <c r="C52" s="17"/>
      <c r="D52" s="17"/>
      <c r="H52" s="17"/>
      <c r="I52" s="17"/>
    </row>
    <row r="53" spans="1:9">
      <c r="D53" s="9"/>
      <c r="I53" s="9"/>
    </row>
    <row r="54" spans="1:9">
      <c r="D54" s="9"/>
      <c r="I54" s="9"/>
    </row>
  </sheetData>
  <mergeCells count="7">
    <mergeCell ref="C52:D52"/>
    <mergeCell ref="H52:I52"/>
    <mergeCell ref="A5:H5"/>
    <mergeCell ref="A24:A33"/>
    <mergeCell ref="B7:B8"/>
    <mergeCell ref="A10:A19"/>
    <mergeCell ref="A36:A48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5876-B9A6-8542-AC71-DDB3968FC09E}">
  <dimension ref="A1:E24"/>
  <sheetViews>
    <sheetView zoomScale="130" zoomScaleNormal="130" workbookViewId="0">
      <selection activeCell="D41" sqref="D41"/>
    </sheetView>
  </sheetViews>
  <sheetFormatPr baseColWidth="10" defaultRowHeight="16"/>
  <cols>
    <col min="3" max="3" width="14" customWidth="1"/>
    <col min="4" max="4" width="12.6640625" customWidth="1"/>
  </cols>
  <sheetData>
    <row r="1" spans="1:5" ht="18">
      <c r="A1" s="10" t="s">
        <v>3</v>
      </c>
      <c r="B1" s="10" t="s">
        <v>4</v>
      </c>
      <c r="C1" s="10" t="s">
        <v>29</v>
      </c>
      <c r="D1" s="10" t="s">
        <v>30</v>
      </c>
      <c r="E1" s="10" t="s">
        <v>31</v>
      </c>
    </row>
    <row r="2" spans="1:5">
      <c r="A2" s="19" t="s">
        <v>0</v>
      </c>
      <c r="B2" s="2">
        <v>1</v>
      </c>
      <c r="C2" s="4">
        <v>-3.9542048831106058</v>
      </c>
      <c r="D2" s="4">
        <f>-22/4.184</f>
        <v>-5.2581261950286802</v>
      </c>
      <c r="E2" s="4">
        <v>1.3039213119180744</v>
      </c>
    </row>
    <row r="3" spans="1:5">
      <c r="A3" s="19"/>
      <c r="B3" s="2">
        <v>12</v>
      </c>
      <c r="C3" s="4">
        <v>-5.3371155427680605</v>
      </c>
      <c r="D3" s="4" t="s">
        <v>26</v>
      </c>
      <c r="E3" s="4" t="s">
        <v>5</v>
      </c>
    </row>
    <row r="4" spans="1:5">
      <c r="A4" s="19"/>
      <c r="B4" s="2">
        <v>14</v>
      </c>
      <c r="C4" s="4">
        <v>-7.5149573302621775</v>
      </c>
      <c r="D4" s="4">
        <f>-31/4.184</f>
        <v>-7.4091778202676863</v>
      </c>
      <c r="E4" s="4">
        <v>0.10577950999449115</v>
      </c>
    </row>
    <row r="5" spans="1:5">
      <c r="A5" s="19"/>
      <c r="B5" s="2">
        <v>15</v>
      </c>
      <c r="C5" s="4">
        <v>-6.774376747309816</v>
      </c>
      <c r="D5" s="4" t="s">
        <v>5</v>
      </c>
      <c r="E5" s="4" t="s">
        <v>5</v>
      </c>
    </row>
    <row r="6" spans="1:5">
      <c r="A6" s="19"/>
      <c r="B6" s="2">
        <v>16</v>
      </c>
      <c r="C6" s="4">
        <v>-8.3582911343512478</v>
      </c>
      <c r="D6" s="4" t="s">
        <v>5</v>
      </c>
      <c r="E6" s="4" t="s">
        <v>5</v>
      </c>
    </row>
    <row r="7" spans="1:5">
      <c r="A7" s="19"/>
      <c r="B7" s="2">
        <v>21</v>
      </c>
      <c r="C7" s="4">
        <v>8.1458782666948082</v>
      </c>
      <c r="D7" s="4" t="s">
        <v>5</v>
      </c>
      <c r="E7" s="4" t="s">
        <v>5</v>
      </c>
    </row>
    <row r="8" spans="1:5">
      <c r="A8" s="19"/>
      <c r="B8" s="2" t="s">
        <v>10</v>
      </c>
      <c r="C8" s="4">
        <v>-9.5309894180263655</v>
      </c>
      <c r="D8" s="4">
        <f>-44/4.184</f>
        <v>-10.51625239005736</v>
      </c>
      <c r="E8" s="4">
        <v>0.98526297203099489</v>
      </c>
    </row>
    <row r="9" spans="1:5">
      <c r="A9" s="19"/>
      <c r="B9" s="2" t="s">
        <v>18</v>
      </c>
      <c r="C9" s="4">
        <v>-14.630281132430127</v>
      </c>
      <c r="D9" s="4">
        <f>-51/4.184</f>
        <v>-12.189292543021033</v>
      </c>
      <c r="E9" s="4">
        <v>2.4409885894090948</v>
      </c>
    </row>
    <row r="10" spans="1:5">
      <c r="A10" s="19"/>
      <c r="B10" s="2" t="s">
        <v>11</v>
      </c>
      <c r="C10" s="4">
        <v>-8.6226184758322688</v>
      </c>
      <c r="D10" s="4">
        <f>-15/4.184</f>
        <v>-3.5850860420650092</v>
      </c>
      <c r="E10" s="4">
        <v>5.0375324337672591</v>
      </c>
    </row>
    <row r="11" spans="1:5">
      <c r="A11" s="19"/>
      <c r="B11" s="2" t="s">
        <v>12</v>
      </c>
      <c r="C11" s="4">
        <v>-5.0093889681045312</v>
      </c>
      <c r="D11" s="4">
        <f>-15/4.184</f>
        <v>-3.5850860420650092</v>
      </c>
      <c r="E11" s="4">
        <v>1.4243029260395219</v>
      </c>
    </row>
    <row r="12" spans="1:5">
      <c r="C12" s="4"/>
      <c r="D12" s="4"/>
      <c r="E12" s="4"/>
    </row>
    <row r="13" spans="1:5">
      <c r="A13" s="19" t="s">
        <v>1</v>
      </c>
      <c r="B13" s="2">
        <v>1</v>
      </c>
      <c r="C13" s="4">
        <v>-3.3367921024751013</v>
      </c>
      <c r="D13" s="4">
        <v>-4.0999999999999996</v>
      </c>
      <c r="E13" s="4">
        <v>0.76320789752489837</v>
      </c>
    </row>
    <row r="14" spans="1:5">
      <c r="A14" s="19"/>
      <c r="B14" s="2">
        <v>12</v>
      </c>
      <c r="C14" s="4">
        <v>-5.2635217402178114</v>
      </c>
      <c r="D14" s="4">
        <v>-5</v>
      </c>
      <c r="E14" s="4">
        <v>0.26352174021781138</v>
      </c>
    </row>
    <row r="15" spans="1:5">
      <c r="A15" s="19"/>
      <c r="B15" s="2">
        <v>14</v>
      </c>
      <c r="C15" s="4">
        <v>-6.0913113965466437</v>
      </c>
      <c r="D15" s="4">
        <v>-4.7</v>
      </c>
      <c r="E15" s="4">
        <v>1.3913113965466435</v>
      </c>
    </row>
    <row r="16" spans="1:5">
      <c r="A16" s="19"/>
      <c r="B16" s="2">
        <v>15</v>
      </c>
      <c r="C16" s="4">
        <v>-6.6017522633717363</v>
      </c>
      <c r="D16" s="4">
        <v>-6.3</v>
      </c>
      <c r="E16" s="4">
        <v>0.30175226337173644</v>
      </c>
    </row>
    <row r="17" spans="1:5">
      <c r="A17" s="19"/>
      <c r="B17" s="2">
        <v>16</v>
      </c>
      <c r="C17" s="4">
        <v>-6.4487183185792674</v>
      </c>
      <c r="D17" s="4">
        <v>-5.7</v>
      </c>
      <c r="E17" s="4">
        <v>0.74871831857926718</v>
      </c>
    </row>
    <row r="18" spans="1:5">
      <c r="A18" s="19"/>
      <c r="B18" s="2">
        <v>21</v>
      </c>
      <c r="C18" s="4">
        <v>5.0875065058585278</v>
      </c>
      <c r="D18" s="4">
        <v>0</v>
      </c>
      <c r="E18" s="4">
        <v>5.0875065058585278</v>
      </c>
    </row>
    <row r="19" spans="1:5">
      <c r="A19" s="19"/>
      <c r="B19" s="2" t="s">
        <v>10</v>
      </c>
      <c r="C19" s="4">
        <v>-6.7753062630174554</v>
      </c>
      <c r="D19" s="4">
        <v>-5.4</v>
      </c>
      <c r="E19" s="4">
        <v>1.3753062630174551</v>
      </c>
    </row>
    <row r="20" spans="1:5">
      <c r="A20" s="19"/>
      <c r="B20" s="2" t="s">
        <v>18</v>
      </c>
      <c r="C20" s="4">
        <v>-11.228410086353051</v>
      </c>
      <c r="D20" s="4">
        <v>-8.3000000000000007</v>
      </c>
      <c r="E20" s="4">
        <v>2.9284100863530504</v>
      </c>
    </row>
    <row r="21" spans="1:5">
      <c r="A21" s="19"/>
      <c r="B21" s="2" t="s">
        <v>11</v>
      </c>
      <c r="C21" s="4">
        <v>-7.0922046472583133</v>
      </c>
      <c r="D21" s="4" t="s">
        <v>5</v>
      </c>
      <c r="E21" s="4" t="s">
        <v>5</v>
      </c>
    </row>
    <row r="22" spans="1:5">
      <c r="A22" s="19"/>
      <c r="B22" s="2" t="s">
        <v>12</v>
      </c>
      <c r="C22" s="4">
        <v>-3.3875876708816577</v>
      </c>
      <c r="D22" s="4" t="s">
        <v>5</v>
      </c>
      <c r="E22" s="4" t="s">
        <v>5</v>
      </c>
    </row>
    <row r="24" spans="1:5">
      <c r="A24" t="s">
        <v>32</v>
      </c>
      <c r="E24" s="4">
        <f>AVERAGE(E2,E4,E8:E11,E13:E20)</f>
        <v>1.725537301044916</v>
      </c>
    </row>
  </sheetData>
  <mergeCells count="2">
    <mergeCell ref="A2:A11"/>
    <mergeCell ref="A13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9A6C-0F36-7A4F-8571-ACEDD9651E00}">
  <dimension ref="A1:G25"/>
  <sheetViews>
    <sheetView zoomScale="130" zoomScaleNormal="130" workbookViewId="0">
      <selection activeCell="F7" sqref="F7:G7"/>
    </sheetView>
  </sheetViews>
  <sheetFormatPr baseColWidth="10" defaultRowHeight="16"/>
  <cols>
    <col min="3" max="4" width="18.83203125" bestFit="1" customWidth="1"/>
    <col min="5" max="5" width="20" bestFit="1" customWidth="1"/>
    <col min="6" max="7" width="19.1640625" bestFit="1" customWidth="1"/>
  </cols>
  <sheetData>
    <row r="1" spans="1:7" ht="19">
      <c r="A1" s="1" t="s">
        <v>25</v>
      </c>
    </row>
    <row r="3" spans="1:7" ht="19">
      <c r="C3" t="s">
        <v>27</v>
      </c>
      <c r="D3" t="s">
        <v>13</v>
      </c>
      <c r="E3" t="s">
        <v>23</v>
      </c>
      <c r="F3" t="s">
        <v>28</v>
      </c>
      <c r="G3" t="s">
        <v>24</v>
      </c>
    </row>
    <row r="4" spans="1:7">
      <c r="A4" s="19" t="s">
        <v>0</v>
      </c>
      <c r="B4" s="2">
        <v>1</v>
      </c>
      <c r="C4" s="11">
        <v>-13.9</v>
      </c>
      <c r="D4" s="12">
        <f>C4/4.184</f>
        <v>-3.3221797323135753</v>
      </c>
      <c r="E4" s="12">
        <f>D4-$D$4</f>
        <v>0</v>
      </c>
      <c r="F4" s="4">
        <f>-22/4.184</f>
        <v>-5.2581261950286802</v>
      </c>
      <c r="G4" s="4">
        <f>F4-$F$4</f>
        <v>0</v>
      </c>
    </row>
    <row r="5" spans="1:7">
      <c r="A5" s="19"/>
      <c r="B5" s="2">
        <v>12</v>
      </c>
      <c r="C5" s="11">
        <v>-20</v>
      </c>
      <c r="D5" s="12">
        <f t="shared" ref="D5:D25" si="0">C5/4.184</f>
        <v>-4.7801147227533463</v>
      </c>
      <c r="E5" s="12">
        <f t="shared" ref="E5:E25" si="1">D5-$D$4</f>
        <v>-1.4579349904397709</v>
      </c>
      <c r="F5" s="4" t="s">
        <v>26</v>
      </c>
      <c r="G5" s="4" t="s">
        <v>26</v>
      </c>
    </row>
    <row r="6" spans="1:7">
      <c r="A6" s="19"/>
      <c r="B6" s="2">
        <v>14</v>
      </c>
      <c r="C6" s="11">
        <v>-31.3</v>
      </c>
      <c r="D6" s="12">
        <f t="shared" si="0"/>
        <v>-7.4808795411089868</v>
      </c>
      <c r="E6" s="12">
        <f t="shared" si="1"/>
        <v>-4.1586998087954115</v>
      </c>
      <c r="F6" s="4">
        <f>-31/4.184</f>
        <v>-7.4091778202676863</v>
      </c>
      <c r="G6" s="4">
        <f t="shared" ref="G6:G23" si="2">F6-$F$4</f>
        <v>-2.1510516252390062</v>
      </c>
    </row>
    <row r="7" spans="1:7">
      <c r="A7" s="19"/>
      <c r="B7" s="2">
        <v>15</v>
      </c>
      <c r="C7" s="11">
        <v>-19.100000000000001</v>
      </c>
      <c r="D7" s="12">
        <f t="shared" si="0"/>
        <v>-4.5650095602294458</v>
      </c>
      <c r="E7" s="12">
        <f t="shared" si="1"/>
        <v>-1.2428298279158705</v>
      </c>
      <c r="F7" s="4" t="s">
        <v>26</v>
      </c>
      <c r="G7" s="4" t="s">
        <v>26</v>
      </c>
    </row>
    <row r="8" spans="1:7">
      <c r="A8" s="19"/>
      <c r="B8" s="2">
        <v>16</v>
      </c>
      <c r="C8" s="11">
        <v>-29.7</v>
      </c>
      <c r="D8" s="12">
        <f t="shared" si="0"/>
        <v>-7.0984703632887181</v>
      </c>
      <c r="E8" s="12">
        <f t="shared" si="1"/>
        <v>-3.7762906309751427</v>
      </c>
      <c r="F8" s="4" t="s">
        <v>26</v>
      </c>
      <c r="G8" s="4" t="s">
        <v>26</v>
      </c>
    </row>
    <row r="9" spans="1:7">
      <c r="A9" s="19"/>
      <c r="B9" s="2">
        <v>21</v>
      </c>
      <c r="C9" s="11">
        <v>-2.8</v>
      </c>
      <c r="D9" s="12">
        <f t="shared" si="0"/>
        <v>-0.66921606118546839</v>
      </c>
      <c r="E9" s="12">
        <f t="shared" si="1"/>
        <v>2.652963671128107</v>
      </c>
      <c r="F9" s="4" t="s">
        <v>26</v>
      </c>
      <c r="G9" s="4" t="s">
        <v>26</v>
      </c>
    </row>
    <row r="10" spans="1:7">
      <c r="A10" s="19"/>
      <c r="B10" s="2" t="s">
        <v>10</v>
      </c>
      <c r="C10" s="11">
        <v>-38.700000000000003</v>
      </c>
      <c r="D10" s="12">
        <f t="shared" si="0"/>
        <v>-9.2495219885277251</v>
      </c>
      <c r="E10" s="12">
        <f t="shared" si="1"/>
        <v>-5.9273422562141498</v>
      </c>
      <c r="F10" s="4">
        <f>-44/4.184</f>
        <v>-10.51625239005736</v>
      </c>
      <c r="G10" s="4">
        <f t="shared" si="2"/>
        <v>-5.2581261950286802</v>
      </c>
    </row>
    <row r="11" spans="1:7">
      <c r="A11" s="19"/>
      <c r="B11" s="2" t="s">
        <v>18</v>
      </c>
      <c r="C11" s="11">
        <v>-58.8</v>
      </c>
      <c r="D11" s="12">
        <f t="shared" si="0"/>
        <v>-14.053537284894837</v>
      </c>
      <c r="E11" s="12">
        <f t="shared" si="1"/>
        <v>-10.731357552581262</v>
      </c>
      <c r="F11" s="4">
        <f>-51/4.184</f>
        <v>-12.189292543021033</v>
      </c>
      <c r="G11" s="4">
        <f t="shared" si="2"/>
        <v>-6.9311663479923524</v>
      </c>
    </row>
    <row r="12" spans="1:7">
      <c r="A12" s="19"/>
      <c r="B12" s="2" t="s">
        <v>11</v>
      </c>
      <c r="C12" s="11">
        <v>-38.200000000000003</v>
      </c>
      <c r="D12" s="12">
        <f t="shared" si="0"/>
        <v>-9.1300191204588916</v>
      </c>
      <c r="E12" s="12">
        <f t="shared" si="1"/>
        <v>-5.8078393881453163</v>
      </c>
      <c r="F12" s="4">
        <f>-15/4.184</f>
        <v>-3.5850860420650092</v>
      </c>
      <c r="G12" s="4">
        <f t="shared" si="2"/>
        <v>1.6730401529636709</v>
      </c>
    </row>
    <row r="13" spans="1:7">
      <c r="A13" s="19"/>
      <c r="B13" s="2" t="s">
        <v>12</v>
      </c>
      <c r="C13" s="11">
        <v>-38.1</v>
      </c>
      <c r="D13" s="12">
        <f t="shared" si="0"/>
        <v>-9.1061185468451242</v>
      </c>
      <c r="E13" s="12">
        <f t="shared" si="1"/>
        <v>-5.7839388145315489</v>
      </c>
      <c r="F13" s="4">
        <f>-15/4.184</f>
        <v>-3.5850860420650092</v>
      </c>
      <c r="G13" s="4">
        <f t="shared" si="2"/>
        <v>1.6730401529636709</v>
      </c>
    </row>
    <row r="14" spans="1:7">
      <c r="A14" s="2"/>
      <c r="B14" s="2"/>
      <c r="C14" s="11"/>
      <c r="D14" s="12"/>
      <c r="E14" s="12"/>
      <c r="F14" s="4"/>
      <c r="G14" s="4"/>
    </row>
    <row r="15" spans="1:7">
      <c r="A15" s="2"/>
      <c r="B15" s="2"/>
      <c r="C15" s="11"/>
      <c r="D15" s="12"/>
      <c r="E15" s="12"/>
      <c r="F15" s="4"/>
      <c r="G15" s="4"/>
    </row>
    <row r="16" spans="1:7">
      <c r="A16" s="19" t="s">
        <v>1</v>
      </c>
      <c r="B16" s="2">
        <v>1</v>
      </c>
      <c r="C16" s="11">
        <v>-35.200000000000003</v>
      </c>
      <c r="D16" s="12">
        <f t="shared" si="0"/>
        <v>-8.413001912045889</v>
      </c>
      <c r="E16" s="12">
        <f t="shared" si="1"/>
        <v>-5.0908221797323137</v>
      </c>
      <c r="F16" s="4">
        <v>-4.0999999999999996</v>
      </c>
      <c r="G16" s="4">
        <f t="shared" si="2"/>
        <v>1.1581261950286805</v>
      </c>
    </row>
    <row r="17" spans="1:7">
      <c r="A17" s="19"/>
      <c r="B17" s="2">
        <v>12</v>
      </c>
      <c r="C17" s="11">
        <v>-41.4</v>
      </c>
      <c r="D17" s="12">
        <f t="shared" si="0"/>
        <v>-9.8948374760994255</v>
      </c>
      <c r="E17" s="12">
        <f t="shared" si="1"/>
        <v>-6.5726577437858502</v>
      </c>
      <c r="F17" s="4">
        <v>-5</v>
      </c>
      <c r="G17" s="4">
        <f t="shared" si="2"/>
        <v>0.25812619502868017</v>
      </c>
    </row>
    <row r="18" spans="1:7">
      <c r="A18" s="19"/>
      <c r="B18" s="2">
        <v>14</v>
      </c>
      <c r="C18" s="11">
        <v>-38.6</v>
      </c>
      <c r="D18" s="12">
        <f t="shared" si="0"/>
        <v>-9.2256214149139577</v>
      </c>
      <c r="E18" s="12">
        <f t="shared" si="1"/>
        <v>-5.9034416826003824</v>
      </c>
      <c r="F18" s="4">
        <v>-4.7</v>
      </c>
      <c r="G18" s="4">
        <f t="shared" si="2"/>
        <v>0.55812619502867999</v>
      </c>
    </row>
    <row r="19" spans="1:7">
      <c r="A19" s="19"/>
      <c r="B19" s="2">
        <v>15</v>
      </c>
      <c r="C19" s="11">
        <v>-48.3</v>
      </c>
      <c r="D19" s="12">
        <f t="shared" si="0"/>
        <v>-11.54397705544933</v>
      </c>
      <c r="E19" s="12">
        <f t="shared" si="1"/>
        <v>-8.2217973231357551</v>
      </c>
      <c r="F19" s="4">
        <v>-6.3</v>
      </c>
      <c r="G19" s="4">
        <f t="shared" si="2"/>
        <v>-1.0418738049713197</v>
      </c>
    </row>
    <row r="20" spans="1:7">
      <c r="A20" s="19"/>
      <c r="B20" s="2">
        <v>16</v>
      </c>
      <c r="C20" s="11">
        <v>-45.8</v>
      </c>
      <c r="D20" s="12">
        <f t="shared" si="0"/>
        <v>-10.946462715105161</v>
      </c>
      <c r="E20" s="12">
        <f t="shared" si="1"/>
        <v>-7.6242829827915859</v>
      </c>
      <c r="F20" s="4">
        <v>-5.7</v>
      </c>
      <c r="G20" s="4">
        <f t="shared" si="2"/>
        <v>-0.44187380497132001</v>
      </c>
    </row>
    <row r="21" spans="1:7">
      <c r="A21" s="19"/>
      <c r="B21" s="2">
        <v>21</v>
      </c>
      <c r="C21" s="11">
        <v>-26.3</v>
      </c>
      <c r="D21" s="12">
        <f t="shared" si="0"/>
        <v>-6.2858508604206502</v>
      </c>
      <c r="E21" s="12">
        <f t="shared" si="1"/>
        <v>-2.9636711281070749</v>
      </c>
      <c r="F21" s="4">
        <v>0</v>
      </c>
      <c r="G21" s="4">
        <f t="shared" si="2"/>
        <v>5.2581261950286802</v>
      </c>
    </row>
    <row r="22" spans="1:7">
      <c r="A22" s="19"/>
      <c r="B22" s="2" t="s">
        <v>10</v>
      </c>
      <c r="C22" s="11">
        <v>-41.7</v>
      </c>
      <c r="D22" s="12">
        <f t="shared" si="0"/>
        <v>-9.966539196940726</v>
      </c>
      <c r="E22" s="12">
        <f t="shared" si="1"/>
        <v>-6.6443594646271507</v>
      </c>
      <c r="F22" s="4">
        <v>-5.4</v>
      </c>
      <c r="G22" s="4">
        <f t="shared" si="2"/>
        <v>-0.14187380497132018</v>
      </c>
    </row>
    <row r="23" spans="1:7">
      <c r="A23" s="19"/>
      <c r="B23" s="2" t="s">
        <v>18</v>
      </c>
      <c r="C23" s="11">
        <v>-50.1</v>
      </c>
      <c r="D23" s="12">
        <f t="shared" si="0"/>
        <v>-11.974187380497131</v>
      </c>
      <c r="E23" s="12">
        <f t="shared" si="1"/>
        <v>-8.6520076481835559</v>
      </c>
      <c r="F23" s="4">
        <v>-8.3000000000000007</v>
      </c>
      <c r="G23" s="4">
        <f t="shared" si="2"/>
        <v>-3.0418738049713205</v>
      </c>
    </row>
    <row r="24" spans="1:7">
      <c r="A24" s="19"/>
      <c r="B24" s="2" t="s">
        <v>11</v>
      </c>
      <c r="C24" s="11">
        <v>-51.1</v>
      </c>
      <c r="D24" s="12">
        <f t="shared" si="0"/>
        <v>-12.213193116634798</v>
      </c>
      <c r="E24" s="12">
        <f t="shared" si="1"/>
        <v>-8.8910133843212229</v>
      </c>
      <c r="F24" s="4" t="s">
        <v>26</v>
      </c>
      <c r="G24" s="4" t="s">
        <v>26</v>
      </c>
    </row>
    <row r="25" spans="1:7">
      <c r="A25" s="19"/>
      <c r="B25" s="2" t="s">
        <v>12</v>
      </c>
      <c r="C25" s="11">
        <v>-75.400000000000006</v>
      </c>
      <c r="D25" s="12">
        <f t="shared" si="0"/>
        <v>-18.021032504780116</v>
      </c>
      <c r="E25" s="12">
        <f t="shared" si="1"/>
        <v>-14.698852772466541</v>
      </c>
      <c r="F25" s="4" t="s">
        <v>26</v>
      </c>
      <c r="G25" s="4" t="s">
        <v>26</v>
      </c>
    </row>
  </sheetData>
  <mergeCells count="2">
    <mergeCell ref="A4:A13"/>
    <mergeCell ref="A16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dft</vt:lpstr>
      <vt:lpstr>paper</vt:lpstr>
      <vt:lpstr>pm7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2019-04-06T10:39:39Z</dcterms:created>
  <dcterms:modified xsi:type="dcterms:W3CDTF">2019-08-23T11:10:50Z</dcterms:modified>
</cp:coreProperties>
</file>