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onedrive/OneDrive - Nexus365/TY_shared/cages_paper/draft_data/"/>
    </mc:Choice>
  </mc:AlternateContent>
  <xr:revisionPtr revIDLastSave="0" documentId="13_ncr:1_{F13D748C-279E-914C-898C-6165C05ECE64}" xr6:coauthVersionLast="47" xr6:coauthVersionMax="47" xr10:uidLastSave="{00000000-0000-0000-0000-000000000000}"/>
  <bookViews>
    <workbookView xWindow="12920" yWindow="1640" windowWidth="33600" windowHeight="20540" xr2:uid="{0EE194F8-91E0-D642-A542-11F1AE220803}"/>
  </bookViews>
  <sheets>
    <sheet name="full_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31" i="2" s="1"/>
  <c r="N23" i="2"/>
  <c r="N30" i="2" s="1"/>
  <c r="N22" i="2"/>
  <c r="N29" i="2" s="1"/>
  <c r="M26" i="2"/>
  <c r="M33" i="2" s="1"/>
  <c r="M25" i="2"/>
  <c r="M32" i="2" s="1"/>
  <c r="M24" i="2"/>
  <c r="M31" i="2" s="1"/>
  <c r="M23" i="2"/>
  <c r="M30" i="2" s="1"/>
  <c r="M22" i="2"/>
  <c r="F22" i="2"/>
  <c r="I22" i="2" s="1"/>
  <c r="I24" i="2"/>
  <c r="F24" i="2"/>
  <c r="F23" i="2"/>
  <c r="I23" i="2" s="1"/>
  <c r="N32" i="2" l="1"/>
  <c r="N33" i="2"/>
  <c r="M29" i="2"/>
  <c r="M5" i="2"/>
  <c r="I5" i="2"/>
  <c r="F6" i="2"/>
  <c r="I6" i="2" s="1"/>
  <c r="F5" i="2"/>
  <c r="M8" i="2" l="1"/>
  <c r="M15" i="2"/>
  <c r="M16" i="2"/>
  <c r="M12" i="2"/>
  <c r="N9" i="2"/>
  <c r="N8" i="2"/>
  <c r="N7" i="2"/>
  <c r="N6" i="2"/>
  <c r="N5" i="2"/>
  <c r="N12" i="2" s="1"/>
  <c r="M9" i="2"/>
  <c r="M7" i="2"/>
  <c r="M14" i="2" s="1"/>
  <c r="M6" i="2"/>
  <c r="M13" i="2" s="1"/>
  <c r="I19" i="2"/>
  <c r="N16" i="2" l="1"/>
  <c r="N13" i="2"/>
  <c r="P26" i="2"/>
  <c r="Q26" i="2"/>
  <c r="Q9" i="2"/>
  <c r="P9" i="2"/>
  <c r="N15" i="2"/>
  <c r="N14" i="2"/>
  <c r="I17" i="2"/>
  <c r="I16" i="2"/>
  <c r="P25" i="2" l="1"/>
  <c r="P8" i="2"/>
  <c r="Q25" i="2"/>
  <c r="Q8" i="2"/>
  <c r="I13" i="2"/>
  <c r="I12" i="2"/>
  <c r="I8" i="2"/>
  <c r="I9" i="2"/>
  <c r="I10" i="2"/>
  <c r="N1" i="2"/>
  <c r="J19" i="2" l="1"/>
  <c r="J22" i="2"/>
  <c r="J23" i="2"/>
  <c r="J24" i="2"/>
  <c r="J5" i="2"/>
  <c r="J6" i="2"/>
  <c r="J7" i="2"/>
  <c r="P24" i="2"/>
  <c r="P7" i="2"/>
  <c r="P23" i="2"/>
  <c r="P6" i="2"/>
  <c r="Q23" i="2"/>
  <c r="Q6" i="2"/>
  <c r="Q24" i="2"/>
  <c r="Q7" i="2"/>
  <c r="J17" i="2"/>
  <c r="J16" i="2"/>
  <c r="J9" i="2"/>
  <c r="J13" i="2"/>
  <c r="J8" i="2"/>
  <c r="J12" i="2"/>
  <c r="J10" i="2"/>
  <c r="T25" i="2" l="1"/>
  <c r="T8" i="2"/>
  <c r="T24" i="2"/>
  <c r="T7" i="2"/>
  <c r="T14" i="2" s="1"/>
  <c r="T23" i="2"/>
  <c r="T6" i="2"/>
  <c r="S23" i="2"/>
  <c r="S6" i="2"/>
  <c r="T5" i="2"/>
  <c r="T12" i="2" s="1"/>
  <c r="T22" i="2"/>
  <c r="T29" i="2" s="1"/>
  <c r="S22" i="2"/>
  <c r="S29" i="2" s="1"/>
  <c r="S24" i="2"/>
  <c r="S7" i="2"/>
  <c r="S25" i="2"/>
  <c r="S8" i="2"/>
  <c r="S5" i="2"/>
  <c r="S12" i="2" s="1"/>
  <c r="T26" i="2"/>
  <c r="T33" i="2" s="1"/>
  <c r="S26" i="2"/>
  <c r="S9" i="2"/>
  <c r="T9" i="2"/>
  <c r="T16" i="2" s="1"/>
  <c r="I7" i="2"/>
  <c r="S15" i="2" l="1"/>
  <c r="T32" i="2"/>
  <c r="S30" i="2"/>
  <c r="T13" i="2"/>
  <c r="T31" i="2"/>
  <c r="S16" i="2"/>
  <c r="S14" i="2"/>
  <c r="T30" i="2"/>
  <c r="P22" i="2"/>
  <c r="Q22" i="2"/>
  <c r="P5" i="2"/>
  <c r="Q5" i="2"/>
  <c r="S32" i="2"/>
  <c r="S33" i="2"/>
  <c r="S31" i="2"/>
  <c r="S13" i="2"/>
  <c r="T15" i="2"/>
  <c r="P29" i="2" l="1"/>
  <c r="P33" i="2"/>
  <c r="P32" i="2"/>
  <c r="P31" i="2"/>
  <c r="P30" i="2"/>
  <c r="Q12" i="2"/>
  <c r="Q16" i="2"/>
  <c r="Q15" i="2"/>
  <c r="Q13" i="2"/>
  <c r="Q14" i="2"/>
  <c r="P12" i="2"/>
  <c r="P16" i="2"/>
  <c r="P15" i="2"/>
  <c r="P13" i="2"/>
  <c r="P14" i="2"/>
  <c r="Q29" i="2"/>
  <c r="Q33" i="2"/>
  <c r="Q32" i="2"/>
  <c r="Q31" i="2"/>
  <c r="Q30" i="2"/>
</calcChain>
</file>

<file path=xl/sharedStrings.xml><?xml version="1.0" encoding="utf-8"?>
<sst xmlns="http://schemas.openxmlformats.org/spreadsheetml/2006/main" count="72" uniqueCount="31">
  <si>
    <t>C-1</t>
  </si>
  <si>
    <t>C-2</t>
  </si>
  <si>
    <t>Cage</t>
  </si>
  <si>
    <t>Quinone</t>
  </si>
  <si>
    <t>-</t>
  </si>
  <si>
    <t>E(M1) / Ha</t>
  </si>
  <si>
    <t>E(M2/SMD(DCM)//M1) / Ha</t>
  </si>
  <si>
    <t>Diene</t>
  </si>
  <si>
    <t>G corr</t>
  </si>
  <si>
    <r>
      <t>SS 'correction' / kcal mol</t>
    </r>
    <r>
      <rPr>
        <vertAlign val="superscript"/>
        <sz val="12"/>
        <color theme="1"/>
        <rFont val="Calibri (Body)"/>
      </rPr>
      <t>-1</t>
    </r>
  </si>
  <si>
    <t>G</t>
  </si>
  <si>
    <t>H corr</t>
  </si>
  <si>
    <t>H</t>
  </si>
  <si>
    <t>TS</t>
  </si>
  <si>
    <t>1-2</t>
  </si>
  <si>
    <t>DA reaction between benzoquinone and isoprene</t>
  </si>
  <si>
    <r>
      <t>E(q1 + d2 +</t>
    </r>
    <r>
      <rPr>
        <b/>
        <sz val="12"/>
        <color theme="1"/>
        <rFont val="Calibri"/>
        <family val="2"/>
        <scheme val="minor"/>
      </rPr>
      <t xml:space="preserve"> C-2</t>
    </r>
    <r>
      <rPr>
        <sz val="12"/>
        <color theme="1"/>
        <rFont val="Calibri"/>
        <family val="2"/>
        <scheme val="minor"/>
      </rPr>
      <t>)</t>
    </r>
  </si>
  <si>
    <r>
      <t xml:space="preserve">E(q1 + d2 + </t>
    </r>
    <r>
      <rPr>
        <b/>
        <sz val="12"/>
        <color theme="1"/>
        <rFont val="Calibri"/>
        <family val="2"/>
        <scheme val="minor"/>
      </rPr>
      <t>C-1</t>
    </r>
    <r>
      <rPr>
        <sz val="12"/>
        <color theme="1"/>
        <rFont val="Calibri"/>
        <family val="2"/>
        <scheme val="minor"/>
      </rPr>
      <t>)</t>
    </r>
  </si>
  <si>
    <t>Step</t>
  </si>
  <si>
    <r>
      <t xml:space="preserve">H(q1 + d2 + </t>
    </r>
    <r>
      <rPr>
        <b/>
        <sz val="12"/>
        <color theme="1"/>
        <rFont val="Calibri"/>
        <family val="2"/>
        <scheme val="minor"/>
      </rPr>
      <t>C-1</t>
    </r>
    <r>
      <rPr>
        <sz val="12"/>
        <color theme="1"/>
        <rFont val="Calibri"/>
        <family val="2"/>
        <scheme val="minor"/>
      </rPr>
      <t>)</t>
    </r>
  </si>
  <si>
    <r>
      <t>H(q1 + d2 +</t>
    </r>
    <r>
      <rPr>
        <b/>
        <sz val="12"/>
        <color theme="1"/>
        <rFont val="Calibri"/>
        <family val="2"/>
        <scheme val="minor"/>
      </rPr>
      <t xml:space="preserve"> C-2</t>
    </r>
    <r>
      <rPr>
        <sz val="12"/>
        <color theme="1"/>
        <rFont val="Calibri"/>
        <family val="2"/>
        <scheme val="minor"/>
      </rPr>
      <t>)</t>
    </r>
  </si>
  <si>
    <r>
      <t xml:space="preserve">G(q1 + d2 + </t>
    </r>
    <r>
      <rPr>
        <b/>
        <sz val="12"/>
        <color theme="1"/>
        <rFont val="Calibri"/>
        <family val="2"/>
        <scheme val="minor"/>
      </rPr>
      <t>C-1</t>
    </r>
    <r>
      <rPr>
        <sz val="12"/>
        <color theme="1"/>
        <rFont val="Calibri"/>
        <family val="2"/>
        <scheme val="minor"/>
      </rPr>
      <t>)</t>
    </r>
  </si>
  <si>
    <r>
      <t>G(q1 + d2 +</t>
    </r>
    <r>
      <rPr>
        <b/>
        <sz val="12"/>
        <color theme="1"/>
        <rFont val="Calibri"/>
        <family val="2"/>
        <scheme val="minor"/>
      </rPr>
      <t xml:space="preserve"> C-2</t>
    </r>
    <r>
      <rPr>
        <sz val="12"/>
        <color theme="1"/>
        <rFont val="Calibri"/>
        <family val="2"/>
        <scheme val="minor"/>
      </rPr>
      <t>)</t>
    </r>
  </si>
  <si>
    <r>
      <rPr>
        <i/>
        <sz val="12"/>
        <color theme="1"/>
        <rFont val="Calibri"/>
        <family val="2"/>
        <scheme val="minor"/>
      </rPr>
      <t>G</t>
    </r>
    <r>
      <rPr>
        <vertAlign val="subscript"/>
        <sz val="12"/>
        <color theme="1"/>
        <rFont val="Calibri (Body)"/>
      </rPr>
      <t>rel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</si>
  <si>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r>
      <rPr>
        <i/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rel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</si>
  <si>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r>
      <rPr>
        <i/>
        <sz val="12"/>
        <color theme="1"/>
        <rFont val="Calibri"/>
        <family val="2"/>
        <scheme val="minor"/>
      </rPr>
      <t>E</t>
    </r>
    <r>
      <rPr>
        <vertAlign val="subscript"/>
        <sz val="12"/>
        <color theme="1"/>
        <rFont val="Calibri (Body)"/>
      </rPr>
      <t>rel</t>
    </r>
    <r>
      <rPr>
        <sz val="12"/>
        <color theme="1"/>
        <rFont val="Calibri"/>
        <family val="2"/>
        <scheme val="minor"/>
      </rPr>
      <t xml:space="preserve"> / kcal mol</t>
    </r>
    <r>
      <rPr>
        <vertAlign val="superscript"/>
        <sz val="12"/>
        <color theme="1"/>
        <rFont val="Calibri (Body)"/>
      </rPr>
      <t>-1</t>
    </r>
  </si>
  <si>
    <t>DCM@C-2</t>
  </si>
  <si>
    <t>DCM</t>
  </si>
  <si>
    <t>INT0 = empty cage</t>
  </si>
  <si>
    <t>INT0 = DCM@cage</t>
  </si>
  <si>
    <t>DCM@C-1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</si>
</sst>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2"/>
      <color theme="1"/>
      <name val="Calibri (Body)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full_ts!$L$12:$L$16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full_ts!$M$12:$M$16</c:f>
              <c:numCache>
                <c:formatCode>0.0</c:formatCode>
                <c:ptCount val="5"/>
                <c:pt idx="0">
                  <c:v>0</c:v>
                </c:pt>
                <c:pt idx="1">
                  <c:v>-3.9542048828252518</c:v>
                </c:pt>
                <c:pt idx="2">
                  <c:v>6.2869329760928849</c:v>
                </c:pt>
                <c:pt idx="3">
                  <c:v>-43.98576336337328</c:v>
                </c:pt>
                <c:pt idx="4">
                  <c:v>-45.658282614722339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F-DB42-8DDA-D5919FDD9B95}"/>
            </c:ext>
          </c:extLst>
        </c:ser>
        <c:ser>
          <c:idx val="1"/>
          <c:order val="1"/>
          <c:tx>
            <c:v>C-2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full_ts!$L$12:$L$16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full_ts!$N$12:$N$16</c:f>
              <c:numCache>
                <c:formatCode>0.0</c:formatCode>
                <c:ptCount val="5"/>
                <c:pt idx="0">
                  <c:v>0</c:v>
                </c:pt>
                <c:pt idx="1">
                  <c:v>-3.3367921024751013</c:v>
                </c:pt>
                <c:pt idx="2">
                  <c:v>1.1250328111100316</c:v>
                </c:pt>
                <c:pt idx="3">
                  <c:v>-48.160665465013608</c:v>
                </c:pt>
                <c:pt idx="4">
                  <c:v>-45.658282615293047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F-DB42-8DDA-D5919FDD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8959"/>
        <c:axId val="465870639"/>
      </c:scatterChart>
      <c:valAx>
        <c:axId val="46586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0639"/>
        <c:crosses val="autoZero"/>
        <c:crossBetween val="midCat"/>
      </c:valAx>
      <c:valAx>
        <c:axId val="4658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full_ts!$L$29:$L$33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full_ts!$M$29:$M$33</c:f>
              <c:numCache>
                <c:formatCode>0.0</c:formatCode>
                <c:ptCount val="5"/>
                <c:pt idx="0">
                  <c:v>0</c:v>
                </c:pt>
                <c:pt idx="1">
                  <c:v>-10.193296074414775</c:v>
                </c:pt>
                <c:pt idx="2">
                  <c:v>4.7841784503361851E-2</c:v>
                </c:pt>
                <c:pt idx="3">
                  <c:v>-50.224854554962803</c:v>
                </c:pt>
                <c:pt idx="4">
                  <c:v>-45.658282615293047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BD-3A4C-B982-5782237A40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full_ts!$L$29:$L$33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full_ts!$N$29:$N$33</c:f>
              <c:numCache>
                <c:formatCode>0.0</c:formatCode>
                <c:ptCount val="5"/>
                <c:pt idx="0">
                  <c:v>0</c:v>
                </c:pt>
                <c:pt idx="1">
                  <c:v>-7.3461051469530503</c:v>
                </c:pt>
                <c:pt idx="2">
                  <c:v>-2.8842802333679174</c:v>
                </c:pt>
                <c:pt idx="3">
                  <c:v>-52.169978509491557</c:v>
                </c:pt>
                <c:pt idx="4">
                  <c:v>-45.658282615293047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BD-3A4C-B982-5782237A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8959"/>
        <c:axId val="465870639"/>
      </c:scatterChart>
      <c:valAx>
        <c:axId val="46586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70639"/>
        <c:crosses val="autoZero"/>
        <c:crossBetween val="midCat"/>
      </c:valAx>
      <c:valAx>
        <c:axId val="4658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6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535214</xdr:colOff>
      <xdr:row>2</xdr:row>
      <xdr:rowOff>134258</xdr:rowOff>
    </xdr:from>
    <xdr:to>
      <xdr:col>27</xdr:col>
      <xdr:colOff>752928</xdr:colOff>
      <xdr:row>17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E71A5-740A-524F-91D0-0A3EFCA27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653143</xdr:colOff>
      <xdr:row>19</xdr:row>
      <xdr:rowOff>63500</xdr:rowOff>
    </xdr:from>
    <xdr:to>
      <xdr:col>28</xdr:col>
      <xdr:colOff>45357</xdr:colOff>
      <xdr:row>35</xdr:row>
      <xdr:rowOff>156027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4F458-F43A-ED44-BDB8-50026023D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8661-29BD-4C4F-9F89-34ABCBE1CC97}">
  <dimension ref="A1:U39"/>
  <sheetViews>
    <sheetView tabSelected="1" zoomScale="140" zoomScaleNormal="140" workbookViewId="0">
      <selection activeCell="J35" sqref="J35"/>
    </sheetView>
  </sheetViews>
  <sheetFormatPr baseColWidth="10" defaultRowHeight="16" x14ac:dyDescent="0.2"/>
  <cols>
    <col min="8" max="8" width="14.1640625" customWidth="1"/>
    <col min="13" max="13" width="14.83203125" customWidth="1"/>
    <col min="14" max="14" width="14.5" customWidth="1"/>
    <col min="16" max="16" width="15.5" customWidth="1"/>
    <col min="17" max="17" width="15" customWidth="1"/>
    <col min="18" max="18" width="16.33203125" customWidth="1"/>
    <col min="19" max="19" width="15.33203125" customWidth="1"/>
    <col min="20" max="20" width="15" customWidth="1"/>
  </cols>
  <sheetData>
    <row r="1" spans="1:21" ht="21" x14ac:dyDescent="0.25">
      <c r="A1" s="9" t="s">
        <v>15</v>
      </c>
      <c r="L1" t="s">
        <v>9</v>
      </c>
      <c r="N1" s="4">
        <f>8.3145*(298)*LN(1/(101325/(8.3145*(298)*1000)))/(4.18*1000)</f>
        <v>1.894900140312376</v>
      </c>
    </row>
    <row r="3" spans="1:21" x14ac:dyDescent="0.2">
      <c r="L3" s="19" t="s">
        <v>28</v>
      </c>
      <c r="M3" s="19"/>
      <c r="N3" s="19"/>
      <c r="O3" s="19"/>
      <c r="P3" s="19"/>
      <c r="Q3" s="19"/>
      <c r="R3" s="19"/>
      <c r="S3" s="19"/>
      <c r="T3" s="19"/>
    </row>
    <row r="4" spans="1:21" ht="34" x14ac:dyDescent="0.2">
      <c r="B4" s="5" t="s">
        <v>2</v>
      </c>
      <c r="C4" s="5" t="s">
        <v>3</v>
      </c>
      <c r="D4" s="5" t="s">
        <v>7</v>
      </c>
      <c r="E4" s="5" t="s">
        <v>5</v>
      </c>
      <c r="F4" s="5" t="s">
        <v>11</v>
      </c>
      <c r="G4" s="5" t="s">
        <v>8</v>
      </c>
      <c r="H4" s="6" t="s">
        <v>6</v>
      </c>
      <c r="I4" s="8" t="s">
        <v>12</v>
      </c>
      <c r="J4" s="7" t="s">
        <v>10</v>
      </c>
      <c r="K4" s="13"/>
      <c r="L4" s="3" t="s">
        <v>18</v>
      </c>
      <c r="M4" s="7" t="s">
        <v>17</v>
      </c>
      <c r="N4" s="13" t="s">
        <v>16</v>
      </c>
      <c r="O4" s="7"/>
      <c r="P4" s="13" t="s">
        <v>19</v>
      </c>
      <c r="Q4" s="13" t="s">
        <v>20</v>
      </c>
      <c r="R4" s="12"/>
      <c r="S4" s="13" t="s">
        <v>21</v>
      </c>
      <c r="T4" s="13" t="s">
        <v>22</v>
      </c>
      <c r="U4" s="12"/>
    </row>
    <row r="5" spans="1:21" x14ac:dyDescent="0.2">
      <c r="B5" s="1" t="s">
        <v>0</v>
      </c>
      <c r="C5" s="21" t="s">
        <v>4</v>
      </c>
      <c r="E5">
        <v>-3763.37049083596</v>
      </c>
      <c r="F5">
        <f>1.13376297+0.00094421</f>
        <v>1.1347071799999999</v>
      </c>
      <c r="G5">
        <v>0.96485354000000001</v>
      </c>
      <c r="H5">
        <v>-3770.0938792572802</v>
      </c>
      <c r="I5">
        <f t="shared" ref="I5:I10" si="0">H5+F5</f>
        <v>-3768.9591720772801</v>
      </c>
      <c r="J5">
        <f t="shared" ref="J5:J6" si="1">H5+G5+($N$1/627.5)</f>
        <v>-3769.1260059561</v>
      </c>
      <c r="K5" s="13"/>
      <c r="L5" s="3">
        <v>1</v>
      </c>
      <c r="M5" s="13">
        <f>H5+H7+H8</f>
        <v>-4346.8356697314548</v>
      </c>
      <c r="N5" s="13">
        <f>H6+H7+H8</f>
        <v>-4410.9898889001443</v>
      </c>
      <c r="O5" s="13"/>
      <c r="P5" s="13">
        <f>I5+I7+I8</f>
        <v>-4345.487763721454</v>
      </c>
      <c r="Q5" s="13">
        <f>I6+I7+I8</f>
        <v>-4409.6904330601437</v>
      </c>
      <c r="S5" s="13">
        <f>J5+J7+J8</f>
        <v>-4345.7207572079142</v>
      </c>
      <c r="T5" s="13">
        <f>J6+J7+J8</f>
        <v>-4409.9225767166045</v>
      </c>
      <c r="U5" s="12"/>
    </row>
    <row r="6" spans="1:21" x14ac:dyDescent="0.2">
      <c r="B6" s="1" t="s">
        <v>1</v>
      </c>
      <c r="C6" s="21"/>
      <c r="E6">
        <v>-3827.3915763509899</v>
      </c>
      <c r="F6">
        <f>1.0853128+0.00094421</f>
        <v>1.08625701</v>
      </c>
      <c r="G6">
        <v>0.91725319999999999</v>
      </c>
      <c r="H6">
        <v>-3834.2480984259701</v>
      </c>
      <c r="I6">
        <f t="shared" si="0"/>
        <v>-3833.1618414159702</v>
      </c>
      <c r="J6">
        <f t="shared" si="1"/>
        <v>-3833.3278254647903</v>
      </c>
      <c r="K6" s="13"/>
      <c r="L6" s="3">
        <v>2</v>
      </c>
      <c r="M6" s="13">
        <f>H9+H8</f>
        <v>-4346.8419712531804</v>
      </c>
      <c r="N6" s="13">
        <f>H10+H8</f>
        <v>-4410.9952064971203</v>
      </c>
      <c r="O6" s="13"/>
      <c r="P6" s="13">
        <f>I9+I8</f>
        <v>-4345.49080121318</v>
      </c>
      <c r="Q6" s="13">
        <f>I10+I8</f>
        <v>-4409.6912214971198</v>
      </c>
      <c r="S6" s="13">
        <f>J9+J8</f>
        <v>-4345.705109670821</v>
      </c>
      <c r="T6" s="13">
        <f>J10+J8</f>
        <v>-4409.9054806547601</v>
      </c>
      <c r="U6" s="12"/>
    </row>
    <row r="7" spans="1:21" x14ac:dyDescent="0.2">
      <c r="B7" s="3" t="s">
        <v>4</v>
      </c>
      <c r="C7" s="1">
        <v>1</v>
      </c>
      <c r="D7" s="3" t="s">
        <v>4</v>
      </c>
      <c r="E7">
        <v>-380.75203560921</v>
      </c>
      <c r="F7">
        <v>9.3044020000000005E-2</v>
      </c>
      <c r="G7">
        <v>5.5522990000000001E-2</v>
      </c>
      <c r="H7">
        <v>-381.45965465520402</v>
      </c>
      <c r="I7">
        <f t="shared" si="0"/>
        <v>-381.36661063520404</v>
      </c>
      <c r="J7">
        <f>H7+G7+($N$1/627.5)</f>
        <v>-381.40111190402428</v>
      </c>
      <c r="L7" s="3">
        <v>3</v>
      </c>
      <c r="M7">
        <f>H12</f>
        <v>-4346.8256507147598</v>
      </c>
      <c r="N7">
        <f>H13</f>
        <v>-4410.9880960191704</v>
      </c>
      <c r="P7">
        <f>I12</f>
        <v>-4345.4719780047599</v>
      </c>
      <c r="Q7">
        <f>I13</f>
        <v>-4409.6826916191703</v>
      </c>
      <c r="S7">
        <f>J12</f>
        <v>-4345.6674540135809</v>
      </c>
      <c r="T7">
        <f>J13</f>
        <v>-4409.8754488079912</v>
      </c>
    </row>
    <row r="8" spans="1:21" x14ac:dyDescent="0.2">
      <c r="B8" s="3" t="s">
        <v>4</v>
      </c>
      <c r="C8" s="3" t="s">
        <v>4</v>
      </c>
      <c r="D8" s="1">
        <v>2</v>
      </c>
      <c r="E8">
        <v>-194.92610022</v>
      </c>
      <c r="F8">
        <v>0.12015481</v>
      </c>
      <c r="G8">
        <v>8.5476709999999997E-2</v>
      </c>
      <c r="H8">
        <v>-195.28213581897</v>
      </c>
      <c r="I8">
        <f t="shared" si="0"/>
        <v>-195.16198100897</v>
      </c>
      <c r="J8">
        <f t="shared" ref="J8:J10" si="2">H8+G8+($N$1/627.5)</f>
        <v>-195.19363934779022</v>
      </c>
      <c r="L8" s="3">
        <v>4</v>
      </c>
      <c r="M8">
        <f>H16</f>
        <v>-4346.9057665655</v>
      </c>
      <c r="N8">
        <f>H17</f>
        <v>-4411.0666389646303</v>
      </c>
      <c r="P8">
        <f>I16</f>
        <v>-4345.5480853555</v>
      </c>
      <c r="Q8">
        <f>I17</f>
        <v>-4409.7563300146303</v>
      </c>
      <c r="S8">
        <f>J16</f>
        <v>-4345.7392056743201</v>
      </c>
      <c r="T8">
        <f>J17</f>
        <v>-4409.9489738434504</v>
      </c>
    </row>
    <row r="9" spans="1:21" x14ac:dyDescent="0.2">
      <c r="B9" s="1" t="s">
        <v>0</v>
      </c>
      <c r="C9" s="1">
        <v>1</v>
      </c>
      <c r="D9" s="3" t="s">
        <v>4</v>
      </c>
      <c r="E9">
        <v>-4144.17909498069</v>
      </c>
      <c r="F9">
        <v>1.2310152299996799</v>
      </c>
      <c r="G9">
        <v>1.04534534999947</v>
      </c>
      <c r="H9">
        <v>-4151.5598354342101</v>
      </c>
      <c r="I9">
        <f t="shared" si="0"/>
        <v>-4150.3288202042104</v>
      </c>
      <c r="J9">
        <f t="shared" si="2"/>
        <v>-4150.5114703230311</v>
      </c>
      <c r="L9" s="3">
        <v>5</v>
      </c>
      <c r="M9">
        <f>H19+H5</f>
        <v>-4346.9084319348249</v>
      </c>
      <c r="N9">
        <f>H19+H6</f>
        <v>-4411.0626511035152</v>
      </c>
      <c r="P9">
        <f>I19+I5</f>
        <v>-4345.554242174825</v>
      </c>
      <c r="Q9">
        <f>I19+I6</f>
        <v>-4409.7569115135157</v>
      </c>
      <c r="S9">
        <f>J19+J5</f>
        <v>-4345.7665124124651</v>
      </c>
      <c r="T9">
        <f>J19+J6</f>
        <v>-4409.9683319211554</v>
      </c>
    </row>
    <row r="10" spans="1:21" x14ac:dyDescent="0.2">
      <c r="B10" s="1" t="s">
        <v>1</v>
      </c>
      <c r="C10" s="1">
        <v>1</v>
      </c>
      <c r="D10" s="3" t="s">
        <v>4</v>
      </c>
      <c r="E10">
        <v>-4208.21346482636</v>
      </c>
      <c r="F10">
        <v>1.1838301899999999</v>
      </c>
      <c r="G10">
        <v>0.99820960999999997</v>
      </c>
      <c r="H10">
        <v>-4215.71307067815</v>
      </c>
      <c r="I10">
        <f t="shared" si="0"/>
        <v>-4214.5292404881502</v>
      </c>
      <c r="J10">
        <f t="shared" si="2"/>
        <v>-4214.7118413069702</v>
      </c>
    </row>
    <row r="11" spans="1:21" ht="20" x14ac:dyDescent="0.25">
      <c r="M11" s="20" t="s">
        <v>25</v>
      </c>
      <c r="N11" s="20"/>
      <c r="P11" s="20" t="s">
        <v>24</v>
      </c>
      <c r="Q11" s="20"/>
      <c r="S11" s="20" t="s">
        <v>23</v>
      </c>
      <c r="T11" s="20"/>
    </row>
    <row r="12" spans="1:21" x14ac:dyDescent="0.2">
      <c r="A12" s="11" t="s">
        <v>13</v>
      </c>
      <c r="B12" s="1" t="s">
        <v>0</v>
      </c>
      <c r="C12" s="1">
        <v>1</v>
      </c>
      <c r="D12" s="1">
        <v>2</v>
      </c>
      <c r="E12">
        <v>-4339.1212010199997</v>
      </c>
      <c r="F12">
        <v>1.3536727099999499</v>
      </c>
      <c r="G12">
        <v>1.1551769399993601</v>
      </c>
      <c r="H12">
        <v>-4346.8256507147598</v>
      </c>
      <c r="I12">
        <f t="shared" ref="I12" si="3">H12+F12</f>
        <v>-4345.4719780047599</v>
      </c>
      <c r="J12">
        <f>H12+G12+($N$1/627.5)</f>
        <v>-4345.6674540135809</v>
      </c>
      <c r="L12" s="3">
        <v>1</v>
      </c>
      <c r="M12" s="10">
        <f>627.5*(M5-$M$5)</f>
        <v>0</v>
      </c>
      <c r="N12" s="10">
        <f>627.5*(N5-$N$5)</f>
        <v>0</v>
      </c>
      <c r="O12" s="10"/>
      <c r="P12" s="10">
        <f>627.5*(P5-$P$5)</f>
        <v>0</v>
      </c>
      <c r="Q12" s="10">
        <f>627.5*(Q5-$Q$5)</f>
        <v>0</v>
      </c>
      <c r="S12" s="10">
        <f>627.5*(S5-$S$5)</f>
        <v>0</v>
      </c>
      <c r="T12" s="10">
        <f>627.5*(T5-$T$5)</f>
        <v>0</v>
      </c>
      <c r="U12" s="2"/>
    </row>
    <row r="13" spans="1:21" x14ac:dyDescent="0.2">
      <c r="A13" s="11" t="s">
        <v>13</v>
      </c>
      <c r="B13" s="1" t="s">
        <v>1</v>
      </c>
      <c r="C13" s="1">
        <v>1</v>
      </c>
      <c r="D13" s="1">
        <v>2</v>
      </c>
      <c r="E13">
        <v>-4403.15911108</v>
      </c>
      <c r="F13">
        <v>1.30540440000004</v>
      </c>
      <c r="G13">
        <v>1.1096274499995999</v>
      </c>
      <c r="H13">
        <v>-4410.9880960191704</v>
      </c>
      <c r="I13">
        <f t="shared" ref="I13" si="4">H13+F13</f>
        <v>-4409.6826916191703</v>
      </c>
      <c r="J13">
        <f>H13+G13+($N$1/627.5)</f>
        <v>-4409.8754488079912</v>
      </c>
      <c r="L13" s="3">
        <v>2</v>
      </c>
      <c r="M13" s="10">
        <f t="shared" ref="M13:M16" si="5">627.5*(M6-$M$5)</f>
        <v>-3.9542048828252518</v>
      </c>
      <c r="N13" s="10">
        <f t="shared" ref="N13:N16" si="6">627.5*(N6-$N$5)</f>
        <v>-3.3367921024751013</v>
      </c>
      <c r="O13" s="10"/>
      <c r="P13" s="10">
        <f t="shared" ref="P13:P16" si="7">627.5*(P6-$P$5)</f>
        <v>-1.9060260580590693</v>
      </c>
      <c r="Q13" s="10">
        <f t="shared" ref="Q13:Q16" si="8">627.5*(Q6-$Q$5)</f>
        <v>-0.49474420250817275</v>
      </c>
      <c r="S13" s="10">
        <f t="shared" ref="S13:S16" si="9">627.5*(S6-$S$5)</f>
        <v>9.8188295259660663</v>
      </c>
      <c r="T13" s="10">
        <f t="shared" ref="T13:T16" si="10">627.5*(T6-$T$5)</f>
        <v>10.727778807306549</v>
      </c>
      <c r="U13" s="2"/>
    </row>
    <row r="14" spans="1:21" x14ac:dyDescent="0.2">
      <c r="L14" s="3">
        <v>3</v>
      </c>
      <c r="M14" s="10">
        <f t="shared" si="5"/>
        <v>6.2869329760928849</v>
      </c>
      <c r="N14" s="10">
        <f t="shared" si="6"/>
        <v>1.1250328111100316</v>
      </c>
      <c r="P14" s="10">
        <f t="shared" si="7"/>
        <v>9.905537225581611</v>
      </c>
      <c r="Q14" s="10">
        <f t="shared" si="8"/>
        <v>4.8577542108114358</v>
      </c>
      <c r="S14" s="10">
        <f t="shared" si="9"/>
        <v>33.447754444107431</v>
      </c>
      <c r="T14" s="10">
        <f t="shared" si="10"/>
        <v>29.572762654795497</v>
      </c>
    </row>
    <row r="15" spans="1:21" x14ac:dyDescent="0.2">
      <c r="L15" s="3">
        <v>4</v>
      </c>
      <c r="M15" s="10">
        <f t="shared" si="5"/>
        <v>-43.98576336337328</v>
      </c>
      <c r="N15" s="10">
        <f t="shared" si="6"/>
        <v>-48.160665465013608</v>
      </c>
      <c r="P15" s="10">
        <f t="shared" si="7"/>
        <v>-37.851825363850367</v>
      </c>
      <c r="Q15" s="10">
        <f t="shared" si="8"/>
        <v>-41.350338940317215</v>
      </c>
      <c r="S15" s="10">
        <f t="shared" si="9"/>
        <v>-11.576412669746787</v>
      </c>
      <c r="T15" s="10">
        <f t="shared" si="10"/>
        <v>-16.564197095833606</v>
      </c>
    </row>
    <row r="16" spans="1:21" x14ac:dyDescent="0.2">
      <c r="B16" s="1" t="s">
        <v>0</v>
      </c>
      <c r="C16" s="14" t="s">
        <v>14</v>
      </c>
      <c r="D16" s="1" t="s">
        <v>4</v>
      </c>
      <c r="E16">
        <v>-4339.2025365400004</v>
      </c>
      <c r="F16">
        <v>1.35768121</v>
      </c>
      <c r="G16">
        <v>1.16354113000033</v>
      </c>
      <c r="H16">
        <v>-4346.9057665655</v>
      </c>
      <c r="I16">
        <f t="shared" ref="I16" si="11">H16+F16</f>
        <v>-4345.5480853555</v>
      </c>
      <c r="J16">
        <f>H16+G16+($N$1/627.5)</f>
        <v>-4345.7392056743201</v>
      </c>
      <c r="L16" s="3">
        <v>5</v>
      </c>
      <c r="M16" s="10">
        <f t="shared" si="5"/>
        <v>-45.658282614722339</v>
      </c>
      <c r="N16" s="10">
        <f t="shared" si="6"/>
        <v>-45.658282615293047</v>
      </c>
      <c r="P16" s="10">
        <f t="shared" si="7"/>
        <v>-41.715229490314414</v>
      </c>
      <c r="Q16" s="10">
        <f t="shared" si="8"/>
        <v>-41.715229490885122</v>
      </c>
      <c r="S16" s="10">
        <f t="shared" si="9"/>
        <v>-28.711390855698937</v>
      </c>
      <c r="T16" s="10">
        <f t="shared" si="10"/>
        <v>-28.711390855698937</v>
      </c>
    </row>
    <row r="17" spans="1:20" x14ac:dyDescent="0.2">
      <c r="B17" s="1" t="s">
        <v>1</v>
      </c>
      <c r="C17" s="14" t="s">
        <v>14</v>
      </c>
      <c r="D17" s="3" t="s">
        <v>4</v>
      </c>
      <c r="E17">
        <v>-4403.2432762600001</v>
      </c>
      <c r="F17">
        <v>1.31030895000003</v>
      </c>
      <c r="G17">
        <v>1.1146453600003901</v>
      </c>
      <c r="H17">
        <v>-4411.0666389646303</v>
      </c>
      <c r="I17">
        <f>H17+F17</f>
        <v>-4409.7563300146303</v>
      </c>
      <c r="J17">
        <f>H17+G17+($N$1/627.5)</f>
        <v>-4409.9489738434504</v>
      </c>
      <c r="M17" s="10"/>
    </row>
    <row r="19" spans="1:20" x14ac:dyDescent="0.2">
      <c r="B19" s="1" t="s">
        <v>4</v>
      </c>
      <c r="C19" s="14" t="s">
        <v>14</v>
      </c>
      <c r="D19" s="1" t="s">
        <v>4</v>
      </c>
      <c r="E19">
        <v>-575.77059133</v>
      </c>
      <c r="F19">
        <v>0.219482579999976</v>
      </c>
      <c r="G19">
        <v>0.17102646000000701</v>
      </c>
      <c r="H19">
        <v>-576.81455267754495</v>
      </c>
      <c r="I19">
        <f>H19+F19</f>
        <v>-576.59507009754498</v>
      </c>
      <c r="J19">
        <f>H19+G19+($N$1/627.5)</f>
        <v>-576.64050645636519</v>
      </c>
    </row>
    <row r="20" spans="1:20" x14ac:dyDescent="0.2">
      <c r="L20" s="19" t="s">
        <v>29</v>
      </c>
      <c r="M20" s="19"/>
      <c r="N20" s="19"/>
      <c r="O20" s="19"/>
      <c r="P20" s="19"/>
      <c r="Q20" s="19"/>
      <c r="R20" s="19"/>
      <c r="S20" s="19"/>
      <c r="T20" s="19"/>
    </row>
    <row r="21" spans="1:20" x14ac:dyDescent="0.2">
      <c r="L21" s="15" t="s">
        <v>18</v>
      </c>
      <c r="M21" s="13" t="s">
        <v>17</v>
      </c>
      <c r="N21" s="13" t="s">
        <v>16</v>
      </c>
      <c r="O21" s="13"/>
      <c r="P21" s="13" t="s">
        <v>19</v>
      </c>
      <c r="Q21" s="13" t="s">
        <v>20</v>
      </c>
      <c r="R21" s="12"/>
      <c r="S21" s="13" t="s">
        <v>21</v>
      </c>
      <c r="T21" s="13" t="s">
        <v>22</v>
      </c>
    </row>
    <row r="22" spans="1:20" x14ac:dyDescent="0.2">
      <c r="B22" s="17" t="s">
        <v>30</v>
      </c>
      <c r="C22" s="15" t="s">
        <v>4</v>
      </c>
      <c r="D22" s="15" t="s">
        <v>4</v>
      </c>
      <c r="E22" s="4">
        <v>-4729.7744214000004</v>
      </c>
      <c r="F22">
        <f>1.17024318+0.00094421</f>
        <v>1.1711873899999998</v>
      </c>
      <c r="G22">
        <v>0.98881998000000004</v>
      </c>
      <c r="H22" s="4">
        <v>-4729.7744214000004</v>
      </c>
      <c r="I22">
        <f>H22+F22</f>
        <v>-4728.6032340100001</v>
      </c>
      <c r="J22">
        <f>H22+G22+($N$1/627.5)</f>
        <v>-4728.7825816588211</v>
      </c>
      <c r="L22" s="15">
        <v>1</v>
      </c>
      <c r="M22" s="13">
        <f>H7+H8+H22</f>
        <v>-5306.5162118741746</v>
      </c>
      <c r="N22" s="13">
        <f>H7+H8+H23</f>
        <v>-5370.6739844741742</v>
      </c>
      <c r="O22" s="13"/>
      <c r="P22" s="13">
        <f>I7+I8+I22</f>
        <v>-5305.1318256541745</v>
      </c>
      <c r="Q22" s="13">
        <f>I7+I8+I23</f>
        <v>-5369.3391612041742</v>
      </c>
      <c r="S22" s="13">
        <f>J7+J8+J22</f>
        <v>-5305.3773329106352</v>
      </c>
      <c r="T22" s="13">
        <f>J7+J8+J23</f>
        <v>-5369.581170280635</v>
      </c>
    </row>
    <row r="23" spans="1:20" x14ac:dyDescent="0.2">
      <c r="B23" s="17" t="s">
        <v>26</v>
      </c>
      <c r="C23" s="15" t="s">
        <v>4</v>
      </c>
      <c r="D23" s="15" t="s">
        <v>4</v>
      </c>
      <c r="E23">
        <v>-4786.4591752856804</v>
      </c>
      <c r="F23">
        <f>1.12068023+0.00094421</f>
        <v>1.1216244399999999</v>
      </c>
      <c r="G23">
        <v>0.94275520999999995</v>
      </c>
      <c r="H23" s="4">
        <v>-4793.932194</v>
      </c>
      <c r="I23">
        <f>H23+F23</f>
        <v>-4792.8105695599997</v>
      </c>
      <c r="J23">
        <f>H23+G23+($N$1/627.5)</f>
        <v>-4792.9864190288208</v>
      </c>
      <c r="L23" s="15">
        <v>2</v>
      </c>
      <c r="M23">
        <f>H9+H8+H24</f>
        <v>-5306.5324561707075</v>
      </c>
      <c r="N23">
        <f>H10+H8+H24</f>
        <v>-5370.6856914146474</v>
      </c>
      <c r="P23">
        <f>I9+I8+I24</f>
        <v>-5305.1473304407073</v>
      </c>
      <c r="Q23">
        <f>I10+I8+I24</f>
        <v>-5369.3477507246471</v>
      </c>
      <c r="S23">
        <f>J9+J8+J24</f>
        <v>-5305.3899194671685</v>
      </c>
      <c r="T23">
        <f>J10+J8+J24</f>
        <v>-5369.5902904511076</v>
      </c>
    </row>
    <row r="24" spans="1:20" x14ac:dyDescent="0.2">
      <c r="A24" s="11" t="s">
        <v>27</v>
      </c>
      <c r="B24" s="15" t="s">
        <v>4</v>
      </c>
      <c r="C24" s="15" t="s">
        <v>4</v>
      </c>
      <c r="D24" s="15" t="s">
        <v>4</v>
      </c>
      <c r="E24">
        <v>-959.03296206309199</v>
      </c>
      <c r="F24">
        <f>0.03301148+0.00094421</f>
        <v>3.3955690000000004E-2</v>
      </c>
      <c r="G24">
        <v>2.6553599999999998E-3</v>
      </c>
      <c r="H24">
        <v>-959.69048491752699</v>
      </c>
      <c r="I24">
        <f>H24+F24</f>
        <v>-959.65652922752702</v>
      </c>
      <c r="J24">
        <f>H24+G24+($N$1/627.5)</f>
        <v>-959.68480979634728</v>
      </c>
      <c r="L24" s="15">
        <v>3</v>
      </c>
      <c r="M24">
        <f>H12+H24</f>
        <v>-5306.5161356322869</v>
      </c>
      <c r="N24">
        <f>H13+H24</f>
        <v>-5370.6785809366975</v>
      </c>
      <c r="P24">
        <f>I12+I24</f>
        <v>-5305.1285072322871</v>
      </c>
      <c r="Q24">
        <f>I13+I24</f>
        <v>-5369.3392208466976</v>
      </c>
      <c r="S24">
        <f>J12+J24</f>
        <v>-5305.3522638099284</v>
      </c>
      <c r="T24">
        <f>J13+J24</f>
        <v>-5369.5602586043387</v>
      </c>
    </row>
    <row r="25" spans="1:20" x14ac:dyDescent="0.2">
      <c r="L25" s="15">
        <v>4</v>
      </c>
      <c r="M25">
        <f>H16+H24</f>
        <v>-5306.5962514830271</v>
      </c>
      <c r="N25">
        <f>H17+H24</f>
        <v>-5370.7571238821574</v>
      </c>
      <c r="P25">
        <f>I16+I24</f>
        <v>-5305.2046145830273</v>
      </c>
      <c r="Q25">
        <f>I17+I24</f>
        <v>-5369.4128592421575</v>
      </c>
      <c r="S25">
        <f>J16+J24</f>
        <v>-5305.4240154706677</v>
      </c>
      <c r="T25">
        <f>J17+J24</f>
        <v>-5369.6337836397979</v>
      </c>
    </row>
    <row r="26" spans="1:20" x14ac:dyDescent="0.2">
      <c r="L26" s="15">
        <v>5</v>
      </c>
      <c r="M26">
        <f>H19+H22</f>
        <v>-5306.5889740775456</v>
      </c>
      <c r="N26">
        <f>H19+H23</f>
        <v>-5370.7467466775452</v>
      </c>
      <c r="P26">
        <f>I19+I22</f>
        <v>-5305.1983041075455</v>
      </c>
      <c r="Q26">
        <f>I19+I23</f>
        <v>-5369.4056396575452</v>
      </c>
      <c r="S26">
        <f>J19+J22</f>
        <v>-5305.4230881151861</v>
      </c>
      <c r="T26">
        <f>J19+J23</f>
        <v>-5369.6269254851859</v>
      </c>
    </row>
    <row r="28" spans="1:20" ht="20" x14ac:dyDescent="0.25">
      <c r="M28" s="20" t="s">
        <v>25</v>
      </c>
      <c r="N28" s="20"/>
      <c r="P28" s="20" t="s">
        <v>24</v>
      </c>
      <c r="Q28" s="20"/>
      <c r="S28" s="20" t="s">
        <v>23</v>
      </c>
      <c r="T28" s="20"/>
    </row>
    <row r="29" spans="1:20" x14ac:dyDescent="0.2">
      <c r="L29" s="15">
        <v>1</v>
      </c>
      <c r="M29" s="10">
        <f>627.5*(N22-$N$22)</f>
        <v>0</v>
      </c>
      <c r="N29" s="10">
        <f>627.5*(N22-$N$22)</f>
        <v>0</v>
      </c>
      <c r="O29" s="10"/>
      <c r="P29" s="10">
        <f>627.5*(P22-$P$22)</f>
        <v>0</v>
      </c>
      <c r="Q29" s="10">
        <f>627.5*(Q22-$Q$22)</f>
        <v>0</v>
      </c>
      <c r="S29" s="10">
        <f>627.5*(S22-$S$22)</f>
        <v>0</v>
      </c>
      <c r="T29" s="10">
        <f>627.5*(T22-$T$22)</f>
        <v>0</v>
      </c>
    </row>
    <row r="30" spans="1:20" x14ac:dyDescent="0.2">
      <c r="A30" s="11" t="s">
        <v>13</v>
      </c>
      <c r="B30" s="16" t="s">
        <v>4</v>
      </c>
      <c r="C30" s="18">
        <v>1</v>
      </c>
      <c r="D30" s="18">
        <v>2</v>
      </c>
      <c r="H30">
        <v>-576.72602759609799</v>
      </c>
      <c r="L30" s="15">
        <v>2</v>
      </c>
      <c r="M30" s="10">
        <f t="shared" ref="M30:M33" si="12">627.5*(M23-$M$22)</f>
        <v>-10.193296074414775</v>
      </c>
      <c r="N30" s="10">
        <f t="shared" ref="N30:N33" si="13">627.5*(N23-$N$22)</f>
        <v>-7.3461051469530503</v>
      </c>
      <c r="O30" s="10"/>
      <c r="P30" s="10">
        <f t="shared" ref="P30:P32" si="14">627.5*(P23-$P$22)</f>
        <v>-9.7292535493329524</v>
      </c>
      <c r="Q30" s="10">
        <f t="shared" ref="Q30:Q33" si="15">627.5*(Q23-$Q$22)</f>
        <v>-5.3899240967598416</v>
      </c>
      <c r="S30" s="10">
        <f t="shared" ref="S30:S33" si="16">627.5*(S23-$S$22)</f>
        <v>-7.8980642246324351</v>
      </c>
      <c r="T30" s="10">
        <f t="shared" ref="T30:T33" si="17">627.5*(T23-$T$22)</f>
        <v>-5.7229069716004233</v>
      </c>
    </row>
    <row r="31" spans="1:20" x14ac:dyDescent="0.2">
      <c r="B31" s="16" t="s">
        <v>4</v>
      </c>
      <c r="C31" s="14" t="s">
        <v>14</v>
      </c>
      <c r="D31" s="16" t="s">
        <v>4</v>
      </c>
      <c r="H31">
        <v>-576.81455267754495</v>
      </c>
      <c r="L31" s="15">
        <v>3</v>
      </c>
      <c r="M31" s="10">
        <f t="shared" si="12"/>
        <v>4.7841784503361851E-2</v>
      </c>
      <c r="N31" s="10">
        <f t="shared" si="13"/>
        <v>-2.8842802333679174</v>
      </c>
      <c r="P31" s="10">
        <f t="shared" si="14"/>
        <v>2.0823097343077279</v>
      </c>
      <c r="Q31" s="10">
        <f t="shared" si="15"/>
        <v>-3.7425683440233115E-2</v>
      </c>
      <c r="S31" s="10">
        <f t="shared" si="16"/>
        <v>15.73086069350893</v>
      </c>
      <c r="T31" s="10">
        <f t="shared" si="17"/>
        <v>13.122076875888524</v>
      </c>
    </row>
    <row r="32" spans="1:20" x14ac:dyDescent="0.2">
      <c r="L32" s="15">
        <v>4</v>
      </c>
      <c r="M32" s="10">
        <f t="shared" si="12"/>
        <v>-50.224854554962803</v>
      </c>
      <c r="N32" s="10">
        <f t="shared" si="13"/>
        <v>-52.169978509491557</v>
      </c>
      <c r="P32" s="10">
        <f t="shared" si="14"/>
        <v>-45.67505285512425</v>
      </c>
      <c r="Q32" s="10">
        <f t="shared" si="15"/>
        <v>-46.245518834568884</v>
      </c>
      <c r="S32" s="10">
        <f t="shared" si="16"/>
        <v>-29.293306420345289</v>
      </c>
      <c r="T32" s="10">
        <f t="shared" si="17"/>
        <v>-33.014882874740579</v>
      </c>
    </row>
    <row r="33" spans="8:20" x14ac:dyDescent="0.2">
      <c r="L33" s="15">
        <v>5</v>
      </c>
      <c r="M33" s="10">
        <f t="shared" si="12"/>
        <v>-45.658282615293047</v>
      </c>
      <c r="N33" s="10">
        <f t="shared" si="13"/>
        <v>-45.658282615293047</v>
      </c>
      <c r="P33" s="10">
        <f>627.5*(P26-$P$22)</f>
        <v>-41.715229490314414</v>
      </c>
      <c r="Q33" s="10">
        <f t="shared" si="15"/>
        <v>-41.715229490314414</v>
      </c>
      <c r="S33" s="10">
        <f t="shared" si="16"/>
        <v>-28.711390855698937</v>
      </c>
      <c r="T33" s="10">
        <f t="shared" si="17"/>
        <v>-28.711390855698937</v>
      </c>
    </row>
    <row r="38" spans="8:20" x14ac:dyDescent="0.2">
      <c r="H38" s="2"/>
    </row>
    <row r="39" spans="8:20" x14ac:dyDescent="0.2">
      <c r="H39" s="2"/>
    </row>
  </sheetData>
  <mergeCells count="9">
    <mergeCell ref="C5:C6"/>
    <mergeCell ref="M11:N11"/>
    <mergeCell ref="P11:Q11"/>
    <mergeCell ref="S11:T11"/>
    <mergeCell ref="L3:T3"/>
    <mergeCell ref="L20:T20"/>
    <mergeCell ref="M28:N28"/>
    <mergeCell ref="P28:Q28"/>
    <mergeCell ref="S28:T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2019-04-06T10:39:39Z</dcterms:created>
  <dcterms:modified xsi:type="dcterms:W3CDTF">2021-07-09T06:58:42Z</dcterms:modified>
</cp:coreProperties>
</file>