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amougou/Desktop/"/>
    </mc:Choice>
  </mc:AlternateContent>
  <xr:revisionPtr revIDLastSave="0" documentId="8_{69401EE9-A553-5949-B8A1-40E1905FF202}" xr6:coauthVersionLast="47" xr6:coauthVersionMax="47" xr10:uidLastSave="{00000000-0000-0000-0000-000000000000}"/>
  <bookViews>
    <workbookView xWindow="0" yWindow="0" windowWidth="28800" windowHeight="18000" tabRatio="658" activeTab="8" xr2:uid="{00000000-000D-0000-FFFF-FFFF00000000}"/>
  </bookViews>
  <sheets>
    <sheet name="Légendes" sheetId="18" r:id="rId1"/>
    <sheet name="Teneurs N" sheetId="8" r:id="rId2"/>
    <sheet name="Teneurs PK" sheetId="5" r:id="rId3"/>
    <sheet name="Aide" sheetId="4" r:id="rId4"/>
    <sheet name="Analyse de Sol" sheetId="14" r:id="rId5"/>
    <sheet name="NPK Engrais-amend" sheetId="13" r:id="rId6"/>
    <sheet name="0 Dose Plafond N" sheetId="7" r:id="rId7"/>
    <sheet name="1 Bilan Simple" sheetId="20" r:id="rId8"/>
    <sheet name="2 Bilan Intermédiaire" sheetId="19" r:id="rId9"/>
    <sheet name="3 Bilan Avancé" sheetId="17" r:id="rId10"/>
  </sheets>
  <definedNames>
    <definedName name="_xlnm._FilterDatabase" localSheetId="2" hidden="1">'Teneurs PK'!$B$5:$B$30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 i="13" l="1"/>
  <c r="W7" i="13"/>
  <c r="V7" i="13"/>
  <c r="U7" i="13"/>
  <c r="X26" i="13"/>
  <c r="W26" i="13"/>
  <c r="V26" i="13"/>
  <c r="U26" i="13"/>
  <c r="X25" i="13"/>
  <c r="W25" i="13"/>
  <c r="V25" i="13"/>
  <c r="U25" i="13"/>
  <c r="X24" i="13"/>
  <c r="W24" i="13"/>
  <c r="V24" i="13"/>
  <c r="U24" i="13"/>
  <c r="X23" i="13"/>
  <c r="W23" i="13"/>
  <c r="V23" i="13"/>
  <c r="U23" i="13"/>
  <c r="X22" i="13"/>
  <c r="W22" i="13"/>
  <c r="V22" i="13"/>
  <c r="U22" i="13"/>
  <c r="X21" i="13"/>
  <c r="W21" i="13"/>
  <c r="V21" i="13"/>
  <c r="U21" i="13"/>
  <c r="X20" i="13"/>
  <c r="W20" i="13"/>
  <c r="V20" i="13"/>
  <c r="U20" i="13"/>
  <c r="X19" i="13"/>
  <c r="W19" i="13"/>
  <c r="V19" i="13"/>
  <c r="U19" i="13"/>
  <c r="X18" i="13"/>
  <c r="W18" i="13"/>
  <c r="V18" i="13"/>
  <c r="U18" i="13"/>
  <c r="X17" i="13"/>
  <c r="W17" i="13"/>
  <c r="V17" i="13"/>
  <c r="U17" i="13"/>
  <c r="X16" i="13"/>
  <c r="W16" i="13"/>
  <c r="V16" i="13"/>
  <c r="U16" i="13"/>
  <c r="X15" i="13"/>
  <c r="W15" i="13"/>
  <c r="V15" i="13"/>
  <c r="U15" i="13"/>
  <c r="X14" i="13"/>
  <c r="W14" i="13"/>
  <c r="V14" i="13"/>
  <c r="U14" i="13"/>
  <c r="X13" i="13"/>
  <c r="W13" i="13"/>
  <c r="V13" i="13"/>
  <c r="U13" i="13"/>
  <c r="X12" i="13"/>
  <c r="W12" i="13"/>
  <c r="V12" i="13"/>
  <c r="U12" i="13"/>
  <c r="X11" i="13"/>
  <c r="W11" i="13"/>
  <c r="V11" i="13"/>
  <c r="U11" i="13"/>
  <c r="X10" i="13"/>
  <c r="W10" i="13"/>
  <c r="V10" i="13"/>
  <c r="U10" i="13"/>
  <c r="X9" i="13"/>
  <c r="W9" i="13"/>
  <c r="V9" i="13"/>
  <c r="U9" i="13"/>
  <c r="X8" i="13"/>
  <c r="W8" i="13"/>
  <c r="V8" i="13"/>
  <c r="U8" i="13"/>
  <c r="G105" i="17"/>
  <c r="G113" i="17" s="1"/>
  <c r="G119" i="17" s="1"/>
  <c r="F105" i="17"/>
  <c r="F113" i="17" s="1"/>
  <c r="E105" i="17"/>
  <c r="E113" i="17" s="1"/>
  <c r="E119" i="17" s="1"/>
  <c r="G67" i="17"/>
  <c r="G76" i="17" s="1"/>
  <c r="F67" i="17"/>
  <c r="F76" i="17" s="1"/>
  <c r="E67" i="17"/>
  <c r="E91" i="19"/>
  <c r="E97" i="19" s="1"/>
  <c r="F89" i="19"/>
  <c r="F91" i="19" s="1"/>
  <c r="F97" i="19" s="1"/>
  <c r="G89" i="19"/>
  <c r="G91" i="19" s="1"/>
  <c r="G97" i="19" s="1"/>
  <c r="E89" i="19"/>
  <c r="E67" i="19"/>
  <c r="E69" i="19" s="1"/>
  <c r="E75" i="19" s="1"/>
  <c r="G67" i="19"/>
  <c r="G69" i="19" s="1"/>
  <c r="G75" i="19" s="1"/>
  <c r="F67" i="19"/>
  <c r="F69" i="19" s="1"/>
  <c r="F87" i="20"/>
  <c r="G87" i="20"/>
  <c r="E87" i="20"/>
  <c r="G83" i="20"/>
  <c r="G84" i="20" s="1"/>
  <c r="F83" i="20"/>
  <c r="F84" i="20" s="1"/>
  <c r="E83" i="20"/>
  <c r="E84" i="20" s="1"/>
  <c r="F71" i="20"/>
  <c r="G71" i="20"/>
  <c r="E71" i="20"/>
  <c r="F67" i="20"/>
  <c r="F68" i="20" s="1"/>
  <c r="G67" i="20"/>
  <c r="G68" i="20" s="1"/>
  <c r="G72" i="20" s="1"/>
  <c r="E67" i="20"/>
  <c r="E68" i="20" s="1"/>
  <c r="G93" i="19"/>
  <c r="F93" i="19"/>
  <c r="E93" i="19"/>
  <c r="G71" i="19"/>
  <c r="F71" i="19"/>
  <c r="E71" i="19"/>
  <c r="G89" i="17"/>
  <c r="G90" i="17" s="1"/>
  <c r="G92" i="17" s="1"/>
  <c r="G94" i="17" s="1"/>
  <c r="F89" i="17"/>
  <c r="F90" i="17" s="1"/>
  <c r="F92" i="17" s="1"/>
  <c r="F94" i="17" s="1"/>
  <c r="E89" i="17"/>
  <c r="E90" i="17" s="1"/>
  <c r="E92" i="17" s="1"/>
  <c r="E94" i="17" s="1"/>
  <c r="G126" i="17"/>
  <c r="G127" i="17" s="1"/>
  <c r="G129" i="17" s="1"/>
  <c r="G131" i="17" s="1"/>
  <c r="F126" i="17"/>
  <c r="F127" i="17" s="1"/>
  <c r="F129" i="17" s="1"/>
  <c r="F131" i="17" s="1"/>
  <c r="E126" i="17"/>
  <c r="E127" i="17" s="1"/>
  <c r="E129" i="17" s="1"/>
  <c r="E131" i="17" s="1"/>
  <c r="G115" i="17"/>
  <c r="F115" i="17"/>
  <c r="E115" i="17"/>
  <c r="E76" i="17" l="1"/>
  <c r="F88" i="20"/>
  <c r="F72" i="19"/>
  <c r="F76" i="19" s="1"/>
  <c r="F78" i="19" s="1"/>
  <c r="F75" i="19"/>
  <c r="G88" i="20"/>
  <c r="E88" i="20"/>
  <c r="F72" i="20"/>
  <c r="E72" i="20"/>
  <c r="E72" i="19"/>
  <c r="E94" i="19"/>
  <c r="E98" i="19" s="1"/>
  <c r="E100" i="19" s="1"/>
  <c r="G94" i="19"/>
  <c r="G98" i="19" s="1"/>
  <c r="G100" i="19" s="1"/>
  <c r="G72" i="19"/>
  <c r="F94" i="19"/>
  <c r="F98" i="19" s="1"/>
  <c r="F100" i="19" s="1"/>
  <c r="F116" i="17"/>
  <c r="F120" i="17" s="1"/>
  <c r="F122" i="17" s="1"/>
  <c r="G116" i="17"/>
  <c r="G120" i="17" s="1"/>
  <c r="G122" i="17" s="1"/>
  <c r="E116" i="17"/>
  <c r="E120" i="17" s="1"/>
  <c r="E122" i="17" s="1"/>
  <c r="F119" i="17"/>
  <c r="G7" i="13"/>
  <c r="H7" i="13"/>
  <c r="I7" i="13"/>
  <c r="J7" i="13"/>
  <c r="G8" i="13"/>
  <c r="H8" i="13"/>
  <c r="I8" i="13"/>
  <c r="J8" i="13"/>
  <c r="G9" i="13"/>
  <c r="H9" i="13"/>
  <c r="I9" i="13"/>
  <c r="J9" i="13"/>
  <c r="G10" i="13"/>
  <c r="H10" i="13"/>
  <c r="I10" i="13"/>
  <c r="J10" i="13"/>
  <c r="G11" i="13"/>
  <c r="H11" i="13"/>
  <c r="I11" i="13"/>
  <c r="J11" i="13"/>
  <c r="G12" i="13"/>
  <c r="H12" i="13"/>
  <c r="I12" i="13"/>
  <c r="J12" i="13"/>
  <c r="G13" i="13"/>
  <c r="H13" i="13"/>
  <c r="I13" i="13"/>
  <c r="J13" i="13"/>
  <c r="G14" i="13"/>
  <c r="H14" i="13"/>
  <c r="I14" i="13"/>
  <c r="J14" i="13"/>
  <c r="G15" i="13"/>
  <c r="H15" i="13"/>
  <c r="I15" i="13"/>
  <c r="J15" i="13"/>
  <c r="G16" i="13"/>
  <c r="H16" i="13"/>
  <c r="I16" i="13"/>
  <c r="J16" i="13"/>
  <c r="G17" i="13"/>
  <c r="H17" i="13"/>
  <c r="I17" i="13"/>
  <c r="J17" i="13"/>
  <c r="G18" i="13"/>
  <c r="H18" i="13"/>
  <c r="I18" i="13"/>
  <c r="J18" i="13"/>
  <c r="G19" i="13"/>
  <c r="H19" i="13"/>
  <c r="I19" i="13"/>
  <c r="J19" i="13"/>
  <c r="G20" i="13"/>
  <c r="H20" i="13"/>
  <c r="I20" i="13"/>
  <c r="J20" i="13"/>
  <c r="G21" i="13"/>
  <c r="H21" i="13"/>
  <c r="I21" i="13"/>
  <c r="J21" i="13"/>
  <c r="G22" i="13"/>
  <c r="H22" i="13"/>
  <c r="I22" i="13"/>
  <c r="J22" i="13"/>
  <c r="G23" i="13"/>
  <c r="H23" i="13"/>
  <c r="I23" i="13"/>
  <c r="J23" i="13"/>
  <c r="G24" i="13"/>
  <c r="H24" i="13"/>
  <c r="I24" i="13"/>
  <c r="J24" i="13"/>
  <c r="G25" i="13"/>
  <c r="H25" i="13"/>
  <c r="I25" i="13"/>
  <c r="J25" i="13"/>
  <c r="G26" i="13"/>
  <c r="H26" i="13"/>
  <c r="I26" i="13"/>
  <c r="J26" i="13"/>
  <c r="E78" i="17"/>
  <c r="D129" i="14"/>
  <c r="D130" i="14" s="1"/>
  <c r="D111" i="14"/>
  <c r="Q108" i="14"/>
  <c r="Q109" i="14"/>
  <c r="G78" i="17"/>
  <c r="F78" i="17"/>
  <c r="D125" i="14"/>
  <c r="E140" i="14"/>
  <c r="F140" i="14"/>
  <c r="G140" i="14"/>
  <c r="H140" i="14"/>
  <c r="I140" i="14"/>
  <c r="J140" i="14"/>
  <c r="K140" i="14"/>
  <c r="L140" i="14"/>
  <c r="M140" i="14"/>
  <c r="N140" i="14"/>
  <c r="O140" i="14"/>
  <c r="D140" i="14"/>
  <c r="O138" i="14"/>
  <c r="N138" i="14"/>
  <c r="M138" i="14"/>
  <c r="L138" i="14"/>
  <c r="K138" i="14"/>
  <c r="J138" i="14"/>
  <c r="I138" i="14"/>
  <c r="H138" i="14"/>
  <c r="G138" i="14"/>
  <c r="F138" i="14"/>
  <c r="E138" i="14"/>
  <c r="D138" i="14"/>
  <c r="D18" i="14"/>
  <c r="D97" i="14" s="1"/>
  <c r="D117" i="14"/>
  <c r="D45" i="14"/>
  <c r="D109" i="14"/>
  <c r="D110" i="14" s="1"/>
  <c r="D101" i="14"/>
  <c r="S92" i="14"/>
  <c r="T92" i="14"/>
  <c r="U92" i="14"/>
  <c r="V92" i="14"/>
  <c r="R92" i="14"/>
  <c r="S91" i="14"/>
  <c r="T91" i="14"/>
  <c r="U91" i="14"/>
  <c r="V91" i="14"/>
  <c r="R91" i="14"/>
  <c r="S90" i="14"/>
  <c r="T90" i="14"/>
  <c r="U90" i="14"/>
  <c r="V90" i="14"/>
  <c r="R90" i="14"/>
  <c r="D92" i="14"/>
  <c r="D91" i="14"/>
  <c r="D90" i="14"/>
  <c r="D68" i="14"/>
  <c r="D67" i="14"/>
  <c r="D66" i="14"/>
  <c r="D65" i="14"/>
  <c r="D64" i="14"/>
  <c r="D63" i="14"/>
  <c r="D61" i="14"/>
  <c r="D56" i="14"/>
  <c r="D60" i="14"/>
  <c r="D59" i="14"/>
  <c r="D57" i="14"/>
  <c r="D58" i="14"/>
  <c r="E76" i="19" l="1"/>
  <c r="E78" i="19" s="1"/>
  <c r="G76" i="19"/>
  <c r="G78" i="19" s="1"/>
  <c r="G82" i="17"/>
  <c r="G79" i="17"/>
  <c r="G83" i="17" s="1"/>
  <c r="G85" i="17" s="1"/>
  <c r="F79" i="17"/>
  <c r="F83" i="17" s="1"/>
  <c r="F85" i="17" s="1"/>
  <c r="E79" i="17"/>
  <c r="E83" i="17" s="1"/>
  <c r="E85" i="17" s="1"/>
  <c r="E82" i="17"/>
  <c r="G141" i="14"/>
  <c r="M141" i="14"/>
  <c r="O141" i="14"/>
  <c r="O142" i="14" s="1"/>
  <c r="F141" i="14"/>
  <c r="F142" i="14" s="1"/>
  <c r="L141" i="14"/>
  <c r="L142" i="14" s="1"/>
  <c r="F82" i="17"/>
  <c r="I141" i="14"/>
  <c r="I142" i="14" s="1"/>
  <c r="H141" i="14"/>
  <c r="H142" i="14" s="1"/>
  <c r="N141" i="14"/>
  <c r="N142" i="14" s="1"/>
  <c r="K141" i="14"/>
  <c r="K142" i="14" s="1"/>
  <c r="E141" i="14"/>
  <c r="E142" i="14" s="1"/>
  <c r="D141" i="14"/>
  <c r="D142" i="14" s="1"/>
  <c r="J141" i="14"/>
  <c r="J142" i="14" s="1"/>
  <c r="M142" i="14"/>
  <c r="G142" i="14"/>
  <c r="D120" i="14"/>
  <c r="D88" i="14"/>
  <c r="D52" i="14"/>
  <c r="D54" i="14"/>
  <c r="D53" i="14"/>
  <c r="D104" i="14"/>
  <c r="D107" i="14" s="1"/>
  <c r="P141" i="14" l="1"/>
  <c r="G143" i="14"/>
  <c r="M143" i="14"/>
  <c r="F143" i="14"/>
  <c r="H143" i="14"/>
  <c r="N143" i="14"/>
  <c r="I143" i="14"/>
  <c r="O143" i="14"/>
  <c r="J143" i="14"/>
  <c r="D143" i="14"/>
  <c r="E143" i="14"/>
  <c r="K143" i="14"/>
  <c r="L143" i="14"/>
  <c r="K144" i="14" l="1"/>
  <c r="E144" i="14"/>
  <c r="F144" i="14"/>
  <c r="J144" i="14"/>
  <c r="D144" i="14"/>
  <c r="O144" i="14"/>
  <c r="I144" i="14"/>
  <c r="N144" i="14"/>
  <c r="H144" i="14"/>
  <c r="P143" i="14"/>
  <c r="M144" i="14"/>
  <c r="G144" i="14"/>
  <c r="L144" i="14"/>
  <c r="Q14" i="13" l="1"/>
  <c r="R26" i="13"/>
  <c r="Q26" i="13"/>
  <c r="R25" i="13"/>
  <c r="Q25" i="13"/>
  <c r="R24" i="13"/>
  <c r="Q24" i="13"/>
  <c r="R23" i="13"/>
  <c r="Q23" i="13"/>
  <c r="R22" i="13"/>
  <c r="Q22" i="13"/>
  <c r="R21" i="13"/>
  <c r="Q21" i="13"/>
  <c r="R20" i="13"/>
  <c r="Q20" i="13"/>
  <c r="R19" i="13"/>
  <c r="Q19" i="13"/>
  <c r="R18" i="13"/>
  <c r="Q18" i="13"/>
  <c r="R17" i="13"/>
  <c r="Q17" i="13"/>
  <c r="R16" i="13"/>
  <c r="Q16" i="13"/>
  <c r="R15" i="13"/>
  <c r="Q15" i="13"/>
  <c r="R14" i="13"/>
  <c r="R13" i="13"/>
  <c r="Q13" i="13"/>
  <c r="R12" i="13"/>
  <c r="Q12" i="13"/>
  <c r="R11" i="13"/>
  <c r="Q11" i="13"/>
  <c r="R10" i="13"/>
  <c r="Q10" i="13"/>
  <c r="R9" i="13"/>
  <c r="Q9" i="13"/>
  <c r="R8" i="13"/>
  <c r="Q8" i="13"/>
  <c r="R7" i="13"/>
  <c r="Q7" i="13"/>
  <c r="L9" i="13"/>
  <c r="L8" i="13"/>
  <c r="L10" i="13"/>
  <c r="L11" i="13"/>
  <c r="L12" i="13"/>
  <c r="L13" i="13"/>
  <c r="L14" i="13"/>
  <c r="L15" i="13"/>
  <c r="L16" i="13"/>
  <c r="L17" i="13"/>
  <c r="L18" i="13"/>
  <c r="L23" i="13"/>
  <c r="L24" i="13"/>
  <c r="L25" i="13"/>
  <c r="L26" i="13"/>
  <c r="L19" i="13"/>
  <c r="L20" i="13"/>
  <c r="L21" i="13"/>
  <c r="L22" i="13"/>
  <c r="L7" i="13"/>
  <c r="T29" i="5" l="1"/>
  <c r="T30" i="5" s="1"/>
  <c r="V29" i="5"/>
  <c r="V30" i="5" s="1"/>
  <c r="M18" i="5" l="1"/>
  <c r="M19" i="5"/>
  <c r="M20" i="5"/>
  <c r="M21" i="5"/>
  <c r="M22" i="5"/>
  <c r="M23" i="5"/>
  <c r="M24" i="5"/>
  <c r="M25" i="5"/>
  <c r="M26" i="5"/>
  <c r="M27" i="5"/>
  <c r="M28" i="5"/>
  <c r="M29" i="5"/>
  <c r="M30" i="5"/>
  <c r="M31" i="5"/>
  <c r="M32" i="5"/>
  <c r="M5" i="5"/>
  <c r="M6" i="5"/>
  <c r="M7" i="5"/>
  <c r="M8" i="5"/>
  <c r="M9" i="5"/>
  <c r="M10" i="5"/>
  <c r="M11" i="5"/>
  <c r="M12" i="5"/>
  <c r="M13" i="5"/>
  <c r="M14" i="5"/>
  <c r="M15" i="5"/>
  <c r="M16" i="5"/>
  <c r="L18" i="5"/>
  <c r="L19" i="5"/>
  <c r="L20" i="5"/>
  <c r="L21" i="5"/>
  <c r="L22" i="5"/>
  <c r="L23" i="5"/>
  <c r="L24" i="5"/>
  <c r="L25" i="5"/>
  <c r="L26" i="5"/>
  <c r="L27" i="5"/>
  <c r="L28" i="5"/>
  <c r="L29" i="5"/>
  <c r="L30" i="5"/>
  <c r="L31" i="5"/>
  <c r="L32" i="5"/>
  <c r="L5" i="5"/>
  <c r="L6" i="5"/>
  <c r="L7" i="5"/>
  <c r="L8" i="5"/>
  <c r="L9" i="5"/>
  <c r="L10" i="5"/>
  <c r="L11" i="5"/>
  <c r="L12" i="5"/>
  <c r="L13" i="5"/>
  <c r="L14" i="5"/>
  <c r="L15" i="5"/>
  <c r="L16" i="5"/>
  <c r="K18" i="5"/>
  <c r="K19" i="5"/>
  <c r="K20" i="5"/>
  <c r="K21" i="5"/>
  <c r="K22" i="5"/>
  <c r="K23" i="5"/>
  <c r="K24" i="5"/>
  <c r="K25" i="5"/>
  <c r="K26" i="5"/>
  <c r="K27" i="5"/>
  <c r="K28" i="5"/>
  <c r="K29" i="5"/>
  <c r="K30" i="5"/>
  <c r="K31" i="5"/>
  <c r="K32" i="5"/>
  <c r="K5" i="5"/>
  <c r="K6" i="5"/>
  <c r="K7" i="5"/>
  <c r="K8" i="5"/>
  <c r="K9" i="5"/>
  <c r="K10" i="5"/>
  <c r="K11" i="5"/>
  <c r="K12" i="5"/>
  <c r="K13" i="5"/>
  <c r="K14" i="5"/>
  <c r="K15" i="5"/>
  <c r="K16" i="5"/>
  <c r="K17" i="5"/>
  <c r="M17" i="5"/>
  <c r="L17" i="5"/>
  <c r="J44" i="8" l="1"/>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5" i="8"/>
  <c r="J6" i="8"/>
  <c r="J7" i="8"/>
  <c r="J8" i="8"/>
  <c r="J9" i="8"/>
  <c r="J10" i="8"/>
  <c r="J11" i="8"/>
  <c r="J12" i="8"/>
  <c r="J14" i="8"/>
  <c r="J15" i="8"/>
  <c r="J13" i="8"/>
  <c r="O27" i="5"/>
  <c r="P27" i="5" s="1"/>
  <c r="Q27" i="5" s="1"/>
  <c r="P31" i="5"/>
  <c r="Q31" i="5" s="1"/>
  <c r="R31" i="5" s="1"/>
  <c r="F37" i="5"/>
  <c r="F38" i="5" s="1"/>
  <c r="G42" i="5"/>
  <c r="H42" i="5"/>
  <c r="F42" i="5"/>
  <c r="H37" i="5"/>
  <c r="H38" i="5" s="1"/>
  <c r="G37" i="5"/>
  <c r="G38" i="5" s="1"/>
  <c r="R27" i="5" l="1"/>
  <c r="R32" i="5"/>
</calcChain>
</file>

<file path=xl/sharedStrings.xml><?xml version="1.0" encoding="utf-8"?>
<sst xmlns="http://schemas.openxmlformats.org/spreadsheetml/2006/main" count="1957" uniqueCount="758">
  <si>
    <t>Commentaires</t>
  </si>
  <si>
    <t>sable</t>
  </si>
  <si>
    <t xml:space="preserve">Appréciation de la terre au toucher </t>
  </si>
  <si>
    <t>Très fine</t>
  </si>
  <si>
    <t>Textures de l'horizon prélevé</t>
  </si>
  <si>
    <t>argileuse lourde</t>
  </si>
  <si>
    <t>AA</t>
  </si>
  <si>
    <t>argileuse</t>
  </si>
  <si>
    <t>UN</t>
  </si>
  <si>
    <t>argilo-sableuse</t>
  </si>
  <si>
    <t>As et AS</t>
  </si>
  <si>
    <t>argile-limono-sableuse</t>
  </si>
  <si>
    <t>Si</t>
  </si>
  <si>
    <t>limon-argilo-sableuse</t>
  </si>
  <si>
    <t>LE</t>
  </si>
  <si>
    <t>argile-limoneuse et limon argileux</t>
  </si>
  <si>
    <t>Al et La</t>
  </si>
  <si>
    <t>Moyenne</t>
  </si>
  <si>
    <t>sablo-argileux et sable-argilo-limoneux</t>
  </si>
  <si>
    <t>limon sablo-argileuse</t>
  </si>
  <si>
    <t>limoneuse</t>
  </si>
  <si>
    <t>L</t>
  </si>
  <si>
    <t>Grossière</t>
  </si>
  <si>
    <t>limon sableux</t>
  </si>
  <si>
    <t>sableuse et sablo-limoneuse</t>
  </si>
  <si>
    <t>Très grossière</t>
  </si>
  <si>
    <t>Fine</t>
  </si>
  <si>
    <t>SA et SAL</t>
  </si>
  <si>
    <t>Lsa</t>
  </si>
  <si>
    <t>Ls</t>
  </si>
  <si>
    <t>S et Sl</t>
  </si>
  <si>
    <t>Ss</t>
  </si>
  <si>
    <t>Ll</t>
  </si>
  <si>
    <t>limon pur</t>
  </si>
  <si>
    <t>Valeur</t>
  </si>
  <si>
    <t>Commentaire</t>
  </si>
  <si>
    <t>kg/ha</t>
  </si>
  <si>
    <t>Densité apparente en t/m³</t>
  </si>
  <si>
    <t>Organe</t>
  </si>
  <si>
    <t>bourgeons</t>
  </si>
  <si>
    <t>F</t>
  </si>
  <si>
    <t>kg/t</t>
  </si>
  <si>
    <t>racine</t>
  </si>
  <si>
    <t>plante entière</t>
  </si>
  <si>
    <t>Chou fleur automne</t>
  </si>
  <si>
    <t>tête couronnée</t>
  </si>
  <si>
    <t>Chou fleur hiver</t>
  </si>
  <si>
    <t>fruit</t>
  </si>
  <si>
    <t>I</t>
  </si>
  <si>
    <t>feuilles</t>
  </si>
  <si>
    <t>gousse</t>
  </si>
  <si>
    <t>grain</t>
  </si>
  <si>
    <t>paille</t>
  </si>
  <si>
    <t>tubercule</t>
  </si>
  <si>
    <t>têtes</t>
  </si>
  <si>
    <t>tête</t>
  </si>
  <si>
    <t>épi</t>
  </si>
  <si>
    <t xml:space="preserve">Asperge   </t>
  </si>
  <si>
    <t>I&amp;F</t>
  </si>
  <si>
    <t xml:space="preserve">Artichaut    </t>
  </si>
  <si>
    <t xml:space="preserve">Brocoli    </t>
  </si>
  <si>
    <t xml:space="preserve">Carotte jeune "Amsterdam"   </t>
  </si>
  <si>
    <t xml:space="preserve">Carotte grosse     </t>
  </si>
  <si>
    <t xml:space="preserve">Chou de Bruxelles     </t>
  </si>
  <si>
    <t xml:space="preserve">Chou pomme    </t>
  </si>
  <si>
    <t xml:space="preserve">Courgette   </t>
  </si>
  <si>
    <t xml:space="preserve">Épinard  </t>
  </si>
  <si>
    <t xml:space="preserve">Haricot vert    </t>
  </si>
  <si>
    <t xml:space="preserve">Haricot flageolet   </t>
  </si>
  <si>
    <t xml:space="preserve">Haricot   </t>
  </si>
  <si>
    <t xml:space="preserve">Maïs doux   </t>
  </si>
  <si>
    <t xml:space="preserve">Melon    </t>
  </si>
  <si>
    <t xml:space="preserve">Navet     </t>
  </si>
  <si>
    <t xml:space="preserve">Poireau d'hiver   </t>
  </si>
  <si>
    <t xml:space="preserve">Pois de conserve    </t>
  </si>
  <si>
    <t xml:space="preserve">Pomme de terre ½ primeur    </t>
  </si>
  <si>
    <t xml:space="preserve">Pomme de terre prim'primeur    </t>
  </si>
  <si>
    <t xml:space="preserve">Tomate    </t>
  </si>
  <si>
    <t xml:space="preserve">Salade type laitue    </t>
  </si>
  <si>
    <t xml:space="preserve">Salade type Batavia    </t>
  </si>
  <si>
    <t>grainventilé</t>
  </si>
  <si>
    <t>tête 18cm</t>
  </si>
  <si>
    <t>fût &amp; feuilles</t>
  </si>
  <si>
    <t>Espèce</t>
  </si>
  <si>
    <t>P2O5</t>
  </si>
  <si>
    <t>K2O</t>
  </si>
  <si>
    <t>MgO</t>
  </si>
  <si>
    <t>GRILLE COMIFER 2009 – TENEURS DES RÉCOLTES ET COEFFICIENTS MULTIPLICATEURS</t>
  </si>
  <si>
    <t>% de MS récolté (2)</t>
  </si>
  <si>
    <t xml:space="preserve"> </t>
  </si>
  <si>
    <t>Unité de teneur (3)</t>
  </si>
  <si>
    <t>(1) Destination : F = marché de frais ; I = industrie de transformation ; pour les legumes d'industrie, les références sont celles de l'UNILET ; pour les legumes pour marché "frais" les références sont issues des chambres d'agriculture de Bretagne et du CTIFL ; pour le tabac, les références sont issues de l'ANITTA. On a cherché à exprimer toutes les récoltes en unité de masse, bien que dans la pratique certaines unités très spécifiques subsistent pour les légumes frais
(2) Teneur en MS de référence pour l'organe considéré (conventionnelle ou habituelle à la récolte)
(3) quantité de P2 O5, K2 O ou MgO par quantité de matière végétale à la teneur en MS conventionnelle ou habituelle à la récolte ; t = tonne métrique, q = quinta
NB : dans le cas des cultures légumières, en particulier pour le marché de frais, une part importante de la biomasse exportée du champ peut être écartée de la vente suite aux opérations de nettoyage, calibrage, etc. Il faut en tenir compte en sus dans le calcul du bilan des minéraux à la parcelle car les données ci-dessus ne concernent que les organes récoltés et commercialisés</t>
  </si>
  <si>
    <t xml:space="preserve">Ail automne </t>
  </si>
  <si>
    <t>Artichaut camus 3ème année</t>
  </si>
  <si>
    <t xml:space="preserve">Artichaut  </t>
  </si>
  <si>
    <t xml:space="preserve">Artichaut camus 1ère année </t>
  </si>
  <si>
    <t>Asperge 3ème pousse (20000 plants/ha)</t>
  </si>
  <si>
    <t>Asperge 2ème pousse (20000 plants/ha)</t>
  </si>
  <si>
    <t>Artichaut camus 2ème année</t>
  </si>
  <si>
    <t xml:space="preserve">Asperge 1ère pousse (20000 plants/ha)  </t>
  </si>
  <si>
    <t>Asperge blanche, Asperge verte</t>
  </si>
  <si>
    <t xml:space="preserve">Aubergine  </t>
  </si>
  <si>
    <t>Aubergine</t>
  </si>
  <si>
    <t xml:space="preserve">Sous abri (cycle 6-7 mois) </t>
  </si>
  <si>
    <t>Sous abri (cycle 6-7 mois)</t>
  </si>
  <si>
    <t xml:space="preserve">Sous abri (cycle 9-10 mois) </t>
  </si>
  <si>
    <t>Sous abri (cycle 9-10 mois)</t>
  </si>
  <si>
    <t xml:space="preserve">Betterave rouge (été-automne) </t>
  </si>
  <si>
    <t>Calcul de la MO</t>
  </si>
  <si>
    <t>MO = C (organique total) * 1,72</t>
  </si>
  <si>
    <t xml:space="preserve">Bettes et cardes </t>
  </si>
  <si>
    <t>Carotte cycle cultural primeur</t>
  </si>
  <si>
    <t>Carotte cycle cultural de printemps</t>
  </si>
  <si>
    <t>Carotte cycle cultural d’été</t>
  </si>
  <si>
    <t xml:space="preserve">Carotte plein champ    </t>
  </si>
  <si>
    <t xml:space="preserve">Céleri branche plein champ </t>
  </si>
  <si>
    <t xml:space="preserve">Céleri rave plein champ </t>
  </si>
  <si>
    <t>Chicorée scarole</t>
  </si>
  <si>
    <t>Chicorée frisée (automne)</t>
  </si>
  <si>
    <t xml:space="preserve">Chicorée frisée (été) </t>
  </si>
  <si>
    <t xml:space="preserve">Chicorée fine maraîchère (abri-printemps) </t>
  </si>
  <si>
    <t xml:space="preserve">Chicorée fine maraîchère (été-automne) </t>
  </si>
  <si>
    <t xml:space="preserve">Chicorée fine maraîchère (printemps) </t>
  </si>
  <si>
    <t>Chicorée géante maraîchère (récolte octobre)</t>
  </si>
  <si>
    <t xml:space="preserve">Chicorée plein champ    </t>
  </si>
  <si>
    <t xml:space="preserve">Chou brocolis </t>
  </si>
  <si>
    <t xml:space="preserve">Chou de Bruxelles plein champ </t>
  </si>
  <si>
    <t>Chou-fleur d’hiver</t>
  </si>
  <si>
    <t xml:space="preserve">Chou-fleur d’automne </t>
  </si>
  <si>
    <t xml:space="preserve">Chou-fleur  </t>
  </si>
  <si>
    <t xml:space="preserve">Chou-fleur d’été </t>
  </si>
  <si>
    <t>Choux pommés à choucroute</t>
  </si>
  <si>
    <t>Choux pommés hiver</t>
  </si>
  <si>
    <t xml:space="preserve">Choux pommés    </t>
  </si>
  <si>
    <t>Choux pommés précoce</t>
  </si>
  <si>
    <t xml:space="preserve">sous abri (cycle 6-7 mois) </t>
  </si>
  <si>
    <t xml:space="preserve">sous abri (cycle 3 mois) </t>
  </si>
  <si>
    <t>Concombre plein champ</t>
  </si>
  <si>
    <t xml:space="preserve">Concombre    </t>
  </si>
  <si>
    <t xml:space="preserve">Cornichon </t>
  </si>
  <si>
    <t xml:space="preserve">plein champ </t>
  </si>
  <si>
    <t>Courgette sous abri</t>
  </si>
  <si>
    <t xml:space="preserve">Courgette  </t>
  </si>
  <si>
    <t xml:space="preserve">Courgette plein champ </t>
  </si>
  <si>
    <t xml:space="preserve">Cresson </t>
  </si>
  <si>
    <t xml:space="preserve">Échalote plein champ </t>
  </si>
  <si>
    <t xml:space="preserve">Endive (Racines) plein champ </t>
  </si>
  <si>
    <t xml:space="preserve">Epinard (1 à 2 coupes) plein champ </t>
  </si>
  <si>
    <t xml:space="preserve">Fenouil plein champ </t>
  </si>
  <si>
    <t xml:space="preserve">Fève (sec) plein champ </t>
  </si>
  <si>
    <t>Fraise remontante ex : Selva</t>
  </si>
  <si>
    <t>Fraise précoce ex : Gariguette</t>
  </si>
  <si>
    <t xml:space="preserve">Fraisier  </t>
  </si>
  <si>
    <t xml:space="preserve">Fraise saison ex : ELSANTA  </t>
  </si>
  <si>
    <t xml:space="preserve">Framboise </t>
  </si>
  <si>
    <t xml:space="preserve">Groseille </t>
  </si>
  <si>
    <t xml:space="preserve">Haricots à écosser et demi-sec (grain) </t>
  </si>
  <si>
    <t xml:space="preserve">Haricots secs </t>
  </si>
  <si>
    <t xml:space="preserve">Haricot vert (y.c. haricot beurre) </t>
  </si>
  <si>
    <t xml:space="preserve">Haricot vert nain plein champ </t>
  </si>
  <si>
    <t>Laitue romaine printemps</t>
  </si>
  <si>
    <t>Laitue beurre serre hiver</t>
  </si>
  <si>
    <t>Laitue beurre serre automne</t>
  </si>
  <si>
    <t xml:space="preserve">Laitue (plafond par cycle)  </t>
  </si>
  <si>
    <t xml:space="preserve">Laitue beurre printemps   </t>
  </si>
  <si>
    <t xml:space="preserve">Lentilles </t>
  </si>
  <si>
    <t xml:space="preserve">Mâche plein champ </t>
  </si>
  <si>
    <t xml:space="preserve">Mâche </t>
  </si>
  <si>
    <t xml:space="preserve">Maïs doux </t>
  </si>
  <si>
    <t>Melon serre</t>
  </si>
  <si>
    <t>Melon sous abri plein champ</t>
  </si>
  <si>
    <t xml:space="preserve">Melon  </t>
  </si>
  <si>
    <t xml:space="preserve">Melon sans irrigation plein champ  </t>
  </si>
  <si>
    <t xml:space="preserve">Navet plein champ </t>
  </si>
  <si>
    <t xml:space="preserve">Pastèque plein champ </t>
  </si>
  <si>
    <t xml:space="preserve">Poireau plein champ </t>
  </si>
  <si>
    <t xml:space="preserve">Poirée plein champ </t>
  </si>
  <si>
    <t xml:space="preserve">Petit pois (grain) </t>
  </si>
  <si>
    <t xml:space="preserve">Pissenlit </t>
  </si>
  <si>
    <t xml:space="preserve">Pois plein champ </t>
  </si>
  <si>
    <t xml:space="preserve">Poivron vert et rouge  </t>
  </si>
  <si>
    <t xml:space="preserve">Potiron, courge, citrouille </t>
  </si>
  <si>
    <t xml:space="preserve">Radis </t>
  </si>
  <si>
    <t xml:space="preserve">Rhubarbe </t>
  </si>
  <si>
    <t xml:space="preserve">Salsifi et scorsonères </t>
  </si>
  <si>
    <t xml:space="preserve">Salade autres (plafond par cycle) </t>
  </si>
  <si>
    <t xml:space="preserve">Tomate  </t>
  </si>
  <si>
    <t xml:space="preserve">Tomate sous abri (9-10 mois) </t>
  </si>
  <si>
    <t xml:space="preserve">Tomate sous abri (6-7 mois) </t>
  </si>
  <si>
    <t xml:space="preserve">Tomate plein champ  </t>
  </si>
  <si>
    <t>Unité de teneur (4)</t>
  </si>
  <si>
    <t xml:space="preserve">Rendement moyen (t/ha) (3) </t>
  </si>
  <si>
    <t xml:space="preserve">Dest (1) </t>
  </si>
  <si>
    <t xml:space="preserve">ESPECE   </t>
  </si>
  <si>
    <t>ORGANE</t>
  </si>
  <si>
    <t xml:space="preserve">4.2-6.4 </t>
  </si>
  <si>
    <t xml:space="preserve">Artichaut violet  </t>
  </si>
  <si>
    <t xml:space="preserve">tête  </t>
  </si>
  <si>
    <t>7-10</t>
  </si>
  <si>
    <t xml:space="preserve">3-8  </t>
  </si>
  <si>
    <t xml:space="preserve">Asperge turion  </t>
  </si>
  <si>
    <t xml:space="preserve">Artichaut globuleux tête    </t>
  </si>
  <si>
    <t>48</t>
  </si>
  <si>
    <t xml:space="preserve">100-130 </t>
  </si>
  <si>
    <t xml:space="preserve">fruit   </t>
  </si>
  <si>
    <t xml:space="preserve">résidus de culture   </t>
  </si>
  <si>
    <t>11</t>
  </si>
  <si>
    <t xml:space="preserve">Brocoli     </t>
  </si>
  <si>
    <t>tête 17 cm</t>
  </si>
  <si>
    <t>10-20</t>
  </si>
  <si>
    <t xml:space="preserve">tête    </t>
  </si>
  <si>
    <t xml:space="preserve">13-16 </t>
  </si>
  <si>
    <t xml:space="preserve">Carotte    </t>
  </si>
  <si>
    <t>fanes</t>
  </si>
  <si>
    <t xml:space="preserve">60-65 </t>
  </si>
  <si>
    <t xml:space="preserve">racine   </t>
  </si>
  <si>
    <t>35-45</t>
  </si>
  <si>
    <t>10</t>
  </si>
  <si>
    <t xml:space="preserve">Carotte jeune "Amsterdam"      </t>
  </si>
  <si>
    <t xml:space="preserve">75-85 </t>
  </si>
  <si>
    <t>12</t>
  </si>
  <si>
    <t xml:space="preserve">I </t>
  </si>
  <si>
    <t xml:space="preserve">Carotte grosse "Flakkee"    </t>
  </si>
  <si>
    <t xml:space="preserve">80-90 </t>
  </si>
  <si>
    <t xml:space="preserve">paré 28 cm   </t>
  </si>
  <si>
    <t xml:space="preserve">55-75 </t>
  </si>
  <si>
    <t xml:space="preserve">Céleri branche  </t>
  </si>
  <si>
    <t xml:space="preserve">paré 22 cm  </t>
  </si>
  <si>
    <t xml:space="preserve">50-58 </t>
  </si>
  <si>
    <t xml:space="preserve">Céleri rave    </t>
  </si>
  <si>
    <t>35</t>
  </si>
  <si>
    <t xml:space="preserve">Chicorées, Frisées, Scaroles  </t>
  </si>
  <si>
    <t xml:space="preserve">feuilles   </t>
  </si>
  <si>
    <t>32</t>
  </si>
  <si>
    <t xml:space="preserve">Chioggia     </t>
  </si>
  <si>
    <t xml:space="preserve">18-23 </t>
  </si>
  <si>
    <t xml:space="preserve">Chou-fleur d'hiver    </t>
  </si>
  <si>
    <t>30</t>
  </si>
  <si>
    <t xml:space="preserve">F  </t>
  </si>
  <si>
    <t xml:space="preserve">Chou-fleur d'été et d'automne   </t>
  </si>
  <si>
    <t>28</t>
  </si>
  <si>
    <t xml:space="preserve">fruit  </t>
  </si>
  <si>
    <t>40</t>
  </si>
  <si>
    <t xml:space="preserve">Echalote   </t>
  </si>
  <si>
    <t>bulbe</t>
  </si>
  <si>
    <t xml:space="preserve">20-30 </t>
  </si>
  <si>
    <t xml:space="preserve">7 </t>
  </si>
  <si>
    <t xml:space="preserve">Epinard    </t>
  </si>
  <si>
    <t xml:space="preserve">22 </t>
  </si>
  <si>
    <t xml:space="preserve">F </t>
  </si>
  <si>
    <t xml:space="preserve">Fenouil  </t>
  </si>
  <si>
    <t xml:space="preserve">bulbe </t>
  </si>
  <si>
    <t>10-15</t>
  </si>
  <si>
    <t xml:space="preserve">Haricot extra fin ou très fin  </t>
  </si>
  <si>
    <t xml:space="preserve">gousse </t>
  </si>
  <si>
    <t xml:space="preserve">4.5-7 </t>
  </si>
  <si>
    <t xml:space="preserve">42 </t>
  </si>
  <si>
    <t xml:space="preserve">Haricot flageolet    </t>
  </si>
  <si>
    <t xml:space="preserve">50-60 </t>
  </si>
  <si>
    <t xml:space="preserve">Laitue  </t>
  </si>
  <si>
    <t xml:space="preserve">tête </t>
  </si>
  <si>
    <t xml:space="preserve">4 à 10  </t>
  </si>
  <si>
    <t xml:space="preserve">Mâche   </t>
  </si>
  <si>
    <t>14</t>
  </si>
  <si>
    <t xml:space="preserve">résidus de culture </t>
  </si>
  <si>
    <t xml:space="preserve">20-50 </t>
  </si>
  <si>
    <t xml:space="preserve">50 </t>
  </si>
  <si>
    <t xml:space="preserve">Poireau  </t>
  </si>
  <si>
    <t xml:space="preserve">fût et feuilles </t>
  </si>
  <si>
    <t xml:space="preserve">6.5 </t>
  </si>
  <si>
    <t xml:space="preserve">Pois potager   </t>
  </si>
  <si>
    <t xml:space="preserve">35 </t>
  </si>
  <si>
    <t xml:space="preserve">Poivron  </t>
  </si>
  <si>
    <t xml:space="preserve">104 </t>
  </si>
  <si>
    <t xml:space="preserve">12-15 </t>
  </si>
  <si>
    <t xml:space="preserve">Pomme de terre primeur  </t>
  </si>
  <si>
    <t xml:space="preserve">fanes </t>
  </si>
  <si>
    <t>30-40</t>
  </si>
  <si>
    <t xml:space="preserve">tubercule  </t>
  </si>
  <si>
    <t xml:space="preserve">26 </t>
  </si>
  <si>
    <t xml:space="preserve">Scorsonère  </t>
  </si>
  <si>
    <t xml:space="preserve">racine </t>
  </si>
  <si>
    <t xml:space="preserve">65  </t>
  </si>
  <si>
    <t xml:space="preserve">175 </t>
  </si>
  <si>
    <t>P</t>
  </si>
  <si>
    <t>K</t>
  </si>
  <si>
    <t>Mg</t>
  </si>
  <si>
    <t>pour 25 t/ha</t>
  </si>
  <si>
    <t>Calculs</t>
  </si>
  <si>
    <t>pour 60 t/ha</t>
  </si>
  <si>
    <t>Houblon</t>
  </si>
  <si>
    <t>fruits (cones)</t>
  </si>
  <si>
    <t>53,8 kg N/ha</t>
  </si>
  <si>
    <t>89,7 kg N/ha</t>
  </si>
  <si>
    <t>lb/a</t>
  </si>
  <si>
    <t>résidus de culture</t>
  </si>
  <si>
    <t>Teneur</t>
  </si>
  <si>
    <t>kg / t MF</t>
  </si>
  <si>
    <t>Rendement obtenu (t/ha)</t>
  </si>
  <si>
    <t xml:space="preserve">1,8 </t>
  </si>
  <si>
    <t>Dest (1)</t>
  </si>
  <si>
    <t>% MS récolté (2)</t>
  </si>
  <si>
    <t>Nmax</t>
  </si>
  <si>
    <t>Légumes</t>
  </si>
  <si>
    <t>Type</t>
  </si>
  <si>
    <t>GRILLE COMIFER 2013 – TENEURS DES RÉCOLTES ET COEFFICIENTS MULTIPLICATEURS</t>
  </si>
  <si>
    <t>Apport (T/ha)</t>
  </si>
  <si>
    <t>0,3-0,6</t>
  </si>
  <si>
    <t>mg/kg</t>
  </si>
  <si>
    <t>g/ha</t>
  </si>
  <si>
    <t>Exportation / restitution (kg/ha)</t>
  </si>
  <si>
    <t>Profondeur (cm)</t>
  </si>
  <si>
    <t>BEB (besoin en base) (t/ha)</t>
  </si>
  <si>
    <t>pH souhaité</t>
  </si>
  <si>
    <t>JN</t>
  </si>
  <si>
    <t>Mh</t>
  </si>
  <si>
    <t>Taux d'argile</t>
  </si>
  <si>
    <t>Ratio
MO/Arg</t>
  </si>
  <si>
    <t>Taux de MO</t>
  </si>
  <si>
    <t>Densité (T/m3)</t>
  </si>
  <si>
    <t>Poids de terre fine (T/ha)</t>
  </si>
  <si>
    <t>Année</t>
  </si>
  <si>
    <t>Si pH&lt;7, IB =</t>
  </si>
  <si>
    <t>Si pH&gt;7, IB =</t>
  </si>
  <si>
    <t>CaCO3 souhaité (g/kg) de CaCO3</t>
  </si>
  <si>
    <t>Mois</t>
  </si>
  <si>
    <t>Surface (m2)</t>
  </si>
  <si>
    <t>x</t>
  </si>
  <si>
    <t>N</t>
  </si>
  <si>
    <t>Exportation ou Mobilisation</t>
  </si>
  <si>
    <t>Famille</t>
  </si>
  <si>
    <t>Minéraux en kg/ha</t>
  </si>
  <si>
    <t>Source</t>
  </si>
  <si>
    <t>Pomme de terre</t>
  </si>
  <si>
    <t>Mob.</t>
  </si>
  <si>
    <t>Alliacées</t>
  </si>
  <si>
    <t>Ail</t>
  </si>
  <si>
    <t>ITAB</t>
  </si>
  <si>
    <t>Peu exigeant. Mobilisation limité en N/P. P intervient au moment de l'émission des racines et au début de la bulbaison. K nécessaires pendant toute la durée du cycle et en particulier au moment de la bulbaison. Pas de N pendant bulbaison. Alliacées =&gt; Besoin en soufre</t>
  </si>
  <si>
    <t>Exp.</t>
  </si>
  <si>
    <t>Oignon</t>
  </si>
  <si>
    <t>Système racinaire peu développpé et superficiel =&gt; Exportations modérées mais niveau de fertilisation important. Phase végétative : N important, P/K modéré. Phase bulbaison : N provient du feuillage, P/K importants. Alliacées =&gt; Besoin en soufre. Limiter à 110 U de N pour éviter les maladies en fin de culture</t>
  </si>
  <si>
    <t>Poireaux</t>
  </si>
  <si>
    <t xml:space="preserve">Besoin en N : 180 à 275 kg/ha. Excès de N favrosie les maladies comme rouille et mildiou. Alliacées =&gt; Besoin en souffre </t>
  </si>
  <si>
    <t>Poireaux Plants</t>
  </si>
  <si>
    <t>Exigeant en fumure. Préférence à minéralisation rapide type guano</t>
  </si>
  <si>
    <t>Apiacées</t>
  </si>
  <si>
    <t>Carottes</t>
  </si>
  <si>
    <t>Céleri</t>
  </si>
  <si>
    <t>Fenouil</t>
  </si>
  <si>
    <t>Panais</t>
  </si>
  <si>
    <t>Voltz</t>
  </si>
  <si>
    <t>Pas d'amendemants organiques juste avant la culture</t>
  </si>
  <si>
    <t>Astéracées</t>
  </si>
  <si>
    <t>Chicorée</t>
  </si>
  <si>
    <t>Eviter l'excès d'azote favorisant les nécroses marginales des bords de feuilles. Carences en bore : feuilles rigides et une atrophie racinaires</t>
  </si>
  <si>
    <t>Laitue</t>
  </si>
  <si>
    <t>Brassicacées</t>
  </si>
  <si>
    <t>Chou Pom &amp; Brux</t>
  </si>
  <si>
    <t>Exigeant en soufre</t>
  </si>
  <si>
    <t>Chou Rave</t>
  </si>
  <si>
    <t>Chou Fleur &amp; Broc</t>
  </si>
  <si>
    <t>Besoins importants au printemps (pas de minéralisation) et étalés</t>
  </si>
  <si>
    <t>Navet</t>
  </si>
  <si>
    <t>Navet  d'hiver : complément potassique. Navet de printemps : Engrais organique à minéralisation rapide</t>
  </si>
  <si>
    <t>Chénopodiacées</t>
  </si>
  <si>
    <t>Betterave vrac</t>
  </si>
  <si>
    <t>Préference Guano ou complément de patenkali si reliquat azoté important</t>
  </si>
  <si>
    <t>Betterave bottes</t>
  </si>
  <si>
    <t>Blette PC</t>
  </si>
  <si>
    <t>Fractionner les apports d'azote en cours de culture</t>
  </si>
  <si>
    <t>Blette SA</t>
  </si>
  <si>
    <t>Exp</t>
  </si>
  <si>
    <t>Epinards</t>
  </si>
  <si>
    <t>Les apports d'azote trop important diminuent la teneur en matière sèche et augmentent les nitrates dans la plante. L'excès de potasse entrainent des carences en bore et magnésium</t>
  </si>
  <si>
    <t>Cucurbitacées</t>
  </si>
  <si>
    <t>Concombre</t>
  </si>
  <si>
    <t>Bonne valorisation des apports en matières organiques =&gt; Amendement organique avant plantation. Sensible au carences minérales</t>
  </si>
  <si>
    <t>Courgette SA</t>
  </si>
  <si>
    <t>N essentiel au bon développmeent des plantes et reste un élément clé du rendement. Pas d'excès : emballement de la végétation, nuit à la nouaison.</t>
  </si>
  <si>
    <t>Courgette PC</t>
  </si>
  <si>
    <t>Melon</t>
  </si>
  <si>
    <t>Potimarron</t>
  </si>
  <si>
    <t>Gourmand en éléments minéraux. Excès de fertilisation préjudiciable à la conservation. Apprécie les fumures organiques. Ricin contre les rongeurs</t>
  </si>
  <si>
    <t>Fabacées</t>
  </si>
  <si>
    <t>Haricot Plante</t>
  </si>
  <si>
    <t>Utilise au maximum la richesse du sol. Fixation de l'azote atmosphérique à partir du stade de floraison. Petit apport d'azote initial favorise l'enracinement et la mise en place de l'association symbiotique pour la fixation d'azote. Besoins P/K doivent être couverts (avant semis)</t>
  </si>
  <si>
    <t>Fèves</t>
  </si>
  <si>
    <t>MBIO</t>
  </si>
  <si>
    <t>Rendement de 3-4t/ha</t>
  </si>
  <si>
    <t>Petit Pois Nain Gousse</t>
  </si>
  <si>
    <t>Besoin en bore et molybdène important pouvant entrainer une perturbation de la croissance. Une carence en molybdène peut bloquer la fixation de l'azote par les rhizobium. Une carence en cuivre entrave le remplissage des gousses</t>
  </si>
  <si>
    <t>Poacées</t>
  </si>
  <si>
    <t>Mais</t>
  </si>
  <si>
    <t>edu.fr</t>
  </si>
  <si>
    <t>Solanacées</t>
  </si>
  <si>
    <t>N favorise le développement foliaire, formation et grossissement des tubercules. Azote stocké dans le feuillage puis migre dans les tubercules. Apporté en excès, il retarde la tubérisation au profit du foliaire (attention donc si primeur. N important : Tubercules gros. P favorise le nombre de tubercules. K facilite la synthèse des glucides et leur migration dans les tubercules, favorisant les gros tubercules.</t>
  </si>
  <si>
    <t>Tomates</t>
  </si>
  <si>
    <t>Valérianacées</t>
  </si>
  <si>
    <t>Mache</t>
  </si>
  <si>
    <t>Convolvulacées</t>
  </si>
  <si>
    <t>Patate Douce</t>
  </si>
  <si>
    <t>CIRAD</t>
  </si>
  <si>
    <t>Excès d'azote au-dela de 100 unité provoque un développement végétatif important défavorable à la tubérisation.</t>
  </si>
  <si>
    <t>Besoin de la culture (kg/ha)</t>
  </si>
  <si>
    <t>Tomate</t>
  </si>
  <si>
    <t>Apport avec KeqN (kg) / Surface</t>
  </si>
  <si>
    <t>Coefficient d'équivalence</t>
  </si>
  <si>
    <t>Type de produits</t>
  </si>
  <si>
    <t>Lisiers et fumiers de porcs</t>
  </si>
  <si>
    <t>Fumiers et viandes de volailles</t>
  </si>
  <si>
    <t>Fumiers de bovins</t>
  </si>
  <si>
    <t>Compost de fumiers de bovins</t>
  </si>
  <si>
    <t>Compost de déchets verts</t>
  </si>
  <si>
    <t>KeqP</t>
  </si>
  <si>
    <t>https://fertiorga.arvalis-infos.fr/FR#app</t>
  </si>
  <si>
    <t>Engrais/Amendements</t>
  </si>
  <si>
    <t>Compost de DV</t>
  </si>
  <si>
    <t>Compost bovins</t>
  </si>
  <si>
    <t>Compost ovins</t>
  </si>
  <si>
    <t>Farines de viande</t>
  </si>
  <si>
    <t>Fientes de poules pondeuses</t>
  </si>
  <si>
    <t>C/N</t>
  </si>
  <si>
    <t>Compost de biodéchets mén.</t>
  </si>
  <si>
    <t>Compost de champignion.</t>
  </si>
  <si>
    <t>Fumiers de bovin &lt;2mois</t>
  </si>
  <si>
    <t>Fumiers de bovin &gt;2mois</t>
  </si>
  <si>
    <t>Fumiers de chevaux</t>
  </si>
  <si>
    <t>Fumiers de poules pondeuses</t>
  </si>
  <si>
    <t>Vinasses concentrées</t>
  </si>
  <si>
    <t>9/5/0</t>
  </si>
  <si>
    <t>11/9/0</t>
  </si>
  <si>
    <t>Patenkali</t>
  </si>
  <si>
    <t>4/4/3</t>
  </si>
  <si>
    <t>Arvalis</t>
  </si>
  <si>
    <t>Fabricant</t>
  </si>
  <si>
    <t>IFCE</t>
  </si>
  <si>
    <t>Fumier équin</t>
  </si>
  <si>
    <t>Compost de fumier équin</t>
  </si>
  <si>
    <t>Fumier de bovin pailleux</t>
  </si>
  <si>
    <t>Compost de fumier de bovin</t>
  </si>
  <si>
    <t>MO</t>
  </si>
  <si>
    <t>C (kg/t)</t>
  </si>
  <si>
    <t>Voir GREN IDF</t>
  </si>
  <si>
    <t>Plusieurs cultures</t>
  </si>
  <si>
    <t>Dose équivalente en kg/T/an</t>
  </si>
  <si>
    <t>Keq (/an)</t>
  </si>
  <si>
    <t>Minéraux totaux en kg/T</t>
  </si>
  <si>
    <t>https://comifer.asso.fr/wp-content/uploads/2023/06/Actualisation_keq_20_02_2014.pdf</t>
  </si>
  <si>
    <t>ARRÊTÉ N°IDF-2024-12-02-00014 définissant le référentiel régional de mise en œuvre de l'équilibre de la fertilisation azotée pour la région Île-de-France</t>
  </si>
  <si>
    <t>Rendements
(t/ha)</t>
  </si>
  <si>
    <t>70-120</t>
  </si>
  <si>
    <t>20-50</t>
  </si>
  <si>
    <t>100-140</t>
  </si>
  <si>
    <t>Aubergine SA</t>
  </si>
  <si>
    <t>Aubergine PC</t>
  </si>
  <si>
    <t>30-50</t>
  </si>
  <si>
    <t>CTIFL</t>
  </si>
  <si>
    <t>CaO : 40-60 kg/ha. Besoin en N faible les 7 premières semaines. Pas d'amendemants organiques juste avant la culture</t>
  </si>
  <si>
    <t>CaO : 130-180 kg/ha. Besoin en N faible les 7 premières semaines. Pas d'amendemants organiques juste avant la culture</t>
  </si>
  <si>
    <t>40-50</t>
  </si>
  <si>
    <t>150-250</t>
  </si>
  <si>
    <t>80-120</t>
  </si>
  <si>
    <t>40-60</t>
  </si>
  <si>
    <t>42</t>
  </si>
  <si>
    <t>CaO : 40 kg/ha</t>
  </si>
  <si>
    <t>50</t>
  </si>
  <si>
    <t>20-30</t>
  </si>
  <si>
    <t>Eviter les fumures fraiches. Fertilisation pendant la préparation de sol.</t>
  </si>
  <si>
    <t>Poivron SA</t>
  </si>
  <si>
    <t>Poivron PC</t>
  </si>
  <si>
    <t>25</t>
  </si>
  <si>
    <t>60</t>
  </si>
  <si>
    <t>Radis bottes</t>
  </si>
  <si>
    <t>Tomates SA</t>
  </si>
  <si>
    <t>Tomates PC</t>
  </si>
  <si>
    <t>Reliquats et minéralisation (kg/ha)</t>
  </si>
  <si>
    <t>Une seule Culture</t>
  </si>
  <si>
    <t>Interprétation d'analyse de sol</t>
  </si>
  <si>
    <t>CEC</t>
  </si>
  <si>
    <t>Poids de terre fine considérée</t>
  </si>
  <si>
    <t>Voir onglet Densité Sol</t>
  </si>
  <si>
    <t>Unité</t>
  </si>
  <si>
    <t>cm</t>
  </si>
  <si>
    <t>T/m3</t>
  </si>
  <si>
    <t>T/ha</t>
  </si>
  <si>
    <t>%</t>
  </si>
  <si>
    <t>Pierrosité</t>
  </si>
  <si>
    <t>Détermine le volume-poids à considérer pour la suite</t>
  </si>
  <si>
    <t>Granulométrie</t>
  </si>
  <si>
    <t>Argile</t>
  </si>
  <si>
    <t>Limons fins</t>
  </si>
  <si>
    <t>Limons grossiers</t>
  </si>
  <si>
    <t>Sables fins</t>
  </si>
  <si>
    <t>Sables grossiers</t>
  </si>
  <si>
    <t>Type de Sol</t>
  </si>
  <si>
    <t>Type de sol et Seuils P205 Olsen</t>
  </si>
  <si>
    <t>Type de sol et Seuils K20</t>
  </si>
  <si>
    <t>Limons battans</t>
  </si>
  <si>
    <t>Analyse chimique</t>
  </si>
  <si>
    <t>pHeau</t>
  </si>
  <si>
    <t>pHKCl</t>
  </si>
  <si>
    <t>CaCO3</t>
  </si>
  <si>
    <t>CaO</t>
  </si>
  <si>
    <t>ppm</t>
  </si>
  <si>
    <t>Elements Majeurs</t>
  </si>
  <si>
    <t>Parcelle</t>
  </si>
  <si>
    <t>Exemple</t>
  </si>
  <si>
    <t>Timp P2O5</t>
  </si>
  <si>
    <t>Trenf P2O5</t>
  </si>
  <si>
    <t>Conversion</t>
  </si>
  <si>
    <t>ppm = partie par millions = 1/1000000 = mg/kg = g/T = …</t>
  </si>
  <si>
    <t>Trenf K2O</t>
  </si>
  <si>
    <t>Timp K2O</t>
  </si>
  <si>
    <t>Grille de calcul des doses de P2O5 et K2O à apporter / Coefficients multiplicatifs</t>
  </si>
  <si>
    <t>Détermination des seuils Impasse et Renforcement pour P2O5 et K2O</t>
  </si>
  <si>
    <t>Trenf</t>
  </si>
  <si>
    <t>Timp -10%</t>
  </si>
  <si>
    <t>Timp</t>
  </si>
  <si>
    <t>Timp +10%</t>
  </si>
  <si>
    <t>2xTimp</t>
  </si>
  <si>
    <t>3xTimp</t>
  </si>
  <si>
    <t>entre</t>
  </si>
  <si>
    <t>Oligo-éléments</t>
  </si>
  <si>
    <t>https://wiki.aurea.eu/index.php?title=Les_oligo-%C3%A9l%C3%A9ments</t>
  </si>
  <si>
    <t>Dans "Aide", identifier Trenf P2O5 en fonction du type de sol, pour culture exigente (légumes)</t>
  </si>
  <si>
    <t>Dans "Aide", identifier Timp P2O5 en fonction du type de sol, pour culture exigente (légumes)</t>
  </si>
  <si>
    <t>Dans "Aide", identifier Trenf K2O en fonction du type de sol, pour culture exigente (légumes)</t>
  </si>
  <si>
    <t>Dans "Aide", identifier Timp K2O en fonction du type de sol, pour culture exigente (légumes)</t>
  </si>
  <si>
    <t>Densité du sol en fonction de l'analyse granulmétrique</t>
  </si>
  <si>
    <t xml:space="preserve">Tableau extrait du guide technique « Les produits organiques utilisables en agriculture en Languedoc-Roussillon"&gt; </t>
  </si>
  <si>
    <t>Chambre d'Agriculture Languedoc-Roussillon, novembre 2011</t>
  </si>
  <si>
    <t>Sensibilité de quelques cultures légumières à des carences en oligo-éléments</t>
  </si>
  <si>
    <t xml:space="preserve">Causes possibles de carences observées en oligo-éléments </t>
  </si>
  <si>
    <t>Biodisponibilité des éléments en fonction du pH</t>
  </si>
  <si>
    <t>MO, C/N, Bilan Humique</t>
  </si>
  <si>
    <t>Carbone</t>
  </si>
  <si>
    <t>Azote total</t>
  </si>
  <si>
    <t>K2</t>
  </si>
  <si>
    <t>Ratio de MO optimal pour optimiser la structure avec les argiles</t>
  </si>
  <si>
    <t>Minimal : MO/Argile = 12 %</t>
  </si>
  <si>
    <t>Raisonnable : MO/Argile = 17 %</t>
  </si>
  <si>
    <t>Optimal : MO/Argile = 24 %</t>
  </si>
  <si>
    <t>ISMO</t>
  </si>
  <si>
    <t>Apport</t>
  </si>
  <si>
    <t>°C</t>
  </si>
  <si>
    <t>Température moyenne</t>
  </si>
  <si>
    <t>Coefficient de minéralisation de la MO K2 (Girard et al.) (2011)</t>
  </si>
  <si>
    <t>Perte d'humus annuelle</t>
  </si>
  <si>
    <t>kg/ha/an</t>
  </si>
  <si>
    <t>Apport en amendement pour augmenter d'1 point le taux de MO</t>
  </si>
  <si>
    <t>Perte d'humus annuelle et apport d'amendement pour composer la perte</t>
  </si>
  <si>
    <t>T moy (°C)</t>
  </si>
  <si>
    <t>Moy 10 ans</t>
  </si>
  <si>
    <t>Moy 5 ans</t>
  </si>
  <si>
    <t>Indice de Battance IB</t>
  </si>
  <si>
    <t>Variabilité du pH, en fonction de la CEC</t>
  </si>
  <si>
    <t>meq/100g</t>
  </si>
  <si>
    <t>sol intermédiaire</t>
  </si>
  <si>
    <t>pH minimal en été</t>
  </si>
  <si>
    <t>Excès</t>
  </si>
  <si>
    <t>Carence</t>
  </si>
  <si>
    <t>Formule de calcul inadéquat, voir suite</t>
  </si>
  <si>
    <t>IB &lt; 1,4 : sol non battant  /  IB de 1,4 à 1,6 : sol peu battant  /  IB de 1,6 à 1,8 : sol battant  / IB &gt; 1,8 : sol très battant</t>
  </si>
  <si>
    <t>Stratégie de chaulage</t>
  </si>
  <si>
    <t>Option 1 : Via pH</t>
  </si>
  <si>
    <t>Option 2 : Via CaCO3</t>
  </si>
  <si>
    <t>Nombre de jours</t>
  </si>
  <si>
    <t>% de RFU</t>
  </si>
  <si>
    <t>Total</t>
  </si>
  <si>
    <t>Janvier</t>
  </si>
  <si>
    <t>Février</t>
  </si>
  <si>
    <t>Mars</t>
  </si>
  <si>
    <t>Avril</t>
  </si>
  <si>
    <t>Mai</t>
  </si>
  <si>
    <t>Juin</t>
  </si>
  <si>
    <t>Juillet</t>
  </si>
  <si>
    <t>Août</t>
  </si>
  <si>
    <t>Septembre</t>
  </si>
  <si>
    <t>Octobre</t>
  </si>
  <si>
    <t>Novembre</t>
  </si>
  <si>
    <t>Décembre</t>
  </si>
  <si>
    <t>Km mensuel</t>
  </si>
  <si>
    <t>JN mensuels</t>
  </si>
  <si>
    <t>T moy</t>
  </si>
  <si>
    <t>f(Tmoy) : Fonction temp</t>
  </si>
  <si>
    <t>g(H) : Fonction hum</t>
  </si>
  <si>
    <t>Humidité moy</t>
  </si>
  <si>
    <t>Mh Cumulé</t>
  </si>
  <si>
    <t>Fonction prenant en compte la température dans la minéralisation de N</t>
  </si>
  <si>
    <t>Fonction prenant en compte l'humidité dans la minéralisation de N</t>
  </si>
  <si>
    <t xml:space="preserve">Détermination du nombre de Jours Normalisés JN (15°C/Hum=100%) mensuels et de la minéralisation nette Mh de l'humus du sol en azote </t>
  </si>
  <si>
    <t>Trouver la station la plus proche sur https://www.infoclimat.fr/ puis moyenne sur 5-10 ans :</t>
  </si>
  <si>
    <t>Reliquats (kg/ha)</t>
  </si>
  <si>
    <t>Résidus (kg/ha)</t>
  </si>
  <si>
    <t>Irrigation (kg/ha)</t>
  </si>
  <si>
    <t>NPK PRO (%)</t>
  </si>
  <si>
    <t>Insérer les valeurs de l'analyse de sol</t>
  </si>
  <si>
    <t>Valeur à déterminer à partir des documents dans l'onglet "Aide"</t>
  </si>
  <si>
    <t>Résultat des calculs / Ne pas modifier</t>
  </si>
  <si>
    <t>Déterminer le type de sol correspondant dans "Aide" à partir du triangle des texture de l'analyse de sol</t>
  </si>
  <si>
    <t>20 cm pour les fasciculées (maraichage) / 30 cm pour les cultures longues / 50 cm pour les cultures pérennes</t>
  </si>
  <si>
    <t>Valeur ici donnée à titre indicatifs, sur la quantité en kg/ha sur le volume-poids considéré.</t>
  </si>
  <si>
    <t>Valeur hivernale (si prélèvement hivernal), valeur la plus haute</t>
  </si>
  <si>
    <t>Le pH doit idéalement se situer entre 6 et 7,5 tout l'année. Il faut donc que la plage de pH prise en hiver et calculée pour l'été y soit comprise</t>
  </si>
  <si>
    <t>Détermine la fréquence d'apport minimale pour limiter la perte de cations (P,Mg…) des engrais/amendements apportés pour les cultures gourmandes, sans prendre en considération le taux optimal de MO pouvant nécessiter des apports importants</t>
  </si>
  <si>
    <t>Les valeurs calculées ci-dessus seront utile pour la suite pour déterminer le coefficient à appliquer sur les apports en K2O et P2O5 pour compenser ou non leurs accaparements par le sol</t>
  </si>
  <si>
    <t>Positionner P2O5 mesuré par rapport aux seuils P205 / Voir Aide</t>
  </si>
  <si>
    <t>Positionner K2O mesuré par rapport aux seuils K2O / Voir Aide</t>
  </si>
  <si>
    <t>Après aussi avoir évalué le nombre d'année sans apport (généralement 0), il faut se reporter au tableau de grille des coefficients dans "Aide" pour identifier le coefficient à appliquer pour les apports</t>
  </si>
  <si>
    <t>Pour plus d'informations</t>
  </si>
  <si>
    <t>s</t>
  </si>
  <si>
    <t>Détermine la vigilence à avoir sur les observations de carences/excès sur les cultures sensibles. Si des carences vrais sont observées, des apports sont conseillés</t>
  </si>
  <si>
    <t>Voir Aide. Valeur estival théorique à identifier selon la CEC du sol.</t>
  </si>
  <si>
    <t>Sert pour la suite à calculer la minéralisation en azote de l'humus du sol</t>
  </si>
  <si>
    <t>MO = 1,72 x C</t>
  </si>
  <si>
    <t>Taux de carbone mesurée par carbonisation</t>
  </si>
  <si>
    <t>Permet de connaître la minéralisation en azote de l'humus du sol et le C/N</t>
  </si>
  <si>
    <t>Si C/N &lt;12 : minéralisation N, Si &gt;14 : réorganisation N. Caractérise aussi l'évolution de la MO entre 2 analyses</t>
  </si>
  <si>
    <t>Ici exemple du Compost de DV</t>
  </si>
  <si>
    <t>Positionner le taux de MO du sol dans une de ces catégories. Ce calcul donne une indication du bon niveau d'apport de MO par rapport au taux d'argile du sol</t>
  </si>
  <si>
    <t>Tableau indicateur des taux de MO par catégories (min, rais. opti) en fonction du taux d'argile</t>
  </si>
  <si>
    <t>Prendre un amendement utilisé ou accessible et placer le taux de MO et ISMO (parfois non inclus) donné dans sa fiche.</t>
  </si>
  <si>
    <t>Légendes</t>
  </si>
  <si>
    <t>HCC</t>
  </si>
  <si>
    <t>HpF</t>
  </si>
  <si>
    <t>Humidité à la capacité au champ. C'est la quantité d'eau maximal qu'un sol peut retenir</t>
  </si>
  <si>
    <t>Humidité au point de flétrissement. C'est la quantité d'eau à partir de laquelle la plante ne peut plus extraire de l'eau du sol (force de sucion de la plante inférieur à la force électrostatique de l'eau avec les matériaux du sol)</t>
  </si>
  <si>
    <t>Indicateur de stabilité Iso-humique. Correspond à la part d'un échantillon de terre qui abonde la part stable/liée de la MO, qui minéralise lentement, comparativement à la MO labile</t>
  </si>
  <si>
    <t>Matière Organique. Correspond à 1,72 x C (taux de carbone mesuré par carbonisation de l'échantillon)</t>
  </si>
  <si>
    <t>Capacité d'échange cationique. Correspond à la quantité de zone d'échange chargée négativement dans un échantillon, qui permet de connaitre approximativement la capacité du sol à capter les ions chargé positivement (Ca2+, K+, Mg2+)</t>
  </si>
  <si>
    <t>Quantité de cailloux-pierre dans le sol ne participant pas à la quantité de terre fin.</t>
  </si>
  <si>
    <t xml:space="preserve">Taux renforcé. Correspond à la teneur minimale en dessous de laquelle une fertilisation équivalente aux exportations ne suffit plus, et nécessite un renforcement. </t>
  </si>
  <si>
    <t xml:space="preserve">Taux Impasse. Correspond à la teneur minimale au-dessus de laquelle aucune perte de rendement supérieur à 10 % n’est constatée, et l’impasse annuelle de fertilisation possible. </t>
  </si>
  <si>
    <t xml:space="preserve">Carbonate de Calcium. Correspond à la teneur en "Calcium total". Amendement parfois naturellement présent, se dissociant en Ca2++ pour la plante et CO32- qui agit comme une base et augmente le pH du sol </t>
  </si>
  <si>
    <t>Zn (Zinc)</t>
  </si>
  <si>
    <t>Mn (Manganèse)</t>
  </si>
  <si>
    <t>Cu (Cuivre)</t>
  </si>
  <si>
    <t>Fe (Fer)</t>
  </si>
  <si>
    <t>B (Bore)</t>
  </si>
  <si>
    <t>Taux de minéralisation de la MO ou du carbone. Peut correspondre au taux de minéralisation de l'azote à l'équilibre (pas d'apport recent)</t>
  </si>
  <si>
    <t>BEB</t>
  </si>
  <si>
    <t>Besoin en base. Correspond au besoin d'apport en base (va capter des H+) calculé selon les modèles et permettant l'augmentation du pH (perte de H+), pour améliorer les conditions de culture</t>
  </si>
  <si>
    <t>VN</t>
  </si>
  <si>
    <t>Valeur neutralisante d'un amendement. Corrrespond à la quantité d'oxyde de calcium (base) du produit, qui va agir sur le pH, et permettant de calculer la dose à épandre</t>
  </si>
  <si>
    <t>Km</t>
  </si>
  <si>
    <t>Km jour standard</t>
  </si>
  <si>
    <t>Taux de minéralisation de l'azote humifié - azote stable du sol. A considérer selon le pas de temps choisi : journalier, hebdomadaire, mensuel, annuel, sur la culture. Peut être théorique (COMIFER), ou mesuré en pratique (analyse de la minéralisation de l'azote)</t>
  </si>
  <si>
    <t>Stratégie de chaulage en fonction des valeurs des indicateurs / Voir "aide"</t>
  </si>
  <si>
    <t>Taux correspondant à la part de la MO ou du carbone qui se minéralise annuellement et nécessitant une compensation par des apports :</t>
  </si>
  <si>
    <t>IB</t>
  </si>
  <si>
    <t>Indice de battance du sol. Permet de quantifier le niveau de battance du sol, c'est-à-dire son incapacité à maintenir une structure en surface à cause de l'eau apporté. Dépend du pH, de la composition en argile, MO et limon.</t>
  </si>
  <si>
    <t>Rappel : pHeau</t>
  </si>
  <si>
    <t>Voir le tableau stratégie de chaulage dans "Aide" pour savoir si : 1. il est nécessaire de faire des apports / 2. Quelle option choisir si un apport est nécessaire
Conseil : Il vaut mieux apporter moins (/2) de Bases si des apports d'amendenement de MO sont régulier, comme en maraichage biologique</t>
  </si>
  <si>
    <t>Taux de minéralisation journalier standard thérorique de l'azote humifié Km standard</t>
  </si>
  <si>
    <t>JN 28°C/28jours</t>
  </si>
  <si>
    <t>Km 28°C/28jours</t>
  </si>
  <si>
    <t>Jours normalisés. Nombre de jours équivalents à des jours normalisés, par convention sous condition de température égal à 15°C et avec une humidité égale à la capacité au champ</t>
  </si>
  <si>
    <t>Km jour mesuré</t>
  </si>
  <si>
    <t>Valeur à rentrer si analyse biologique de la minéralisation de l'azote effectuée (110 €)</t>
  </si>
  <si>
    <t>Formule basé sur les modèles du COMIFER. Dépend du CaCO3 et du taux d'argile, mais pas du C/N !</t>
  </si>
  <si>
    <t>Valeur théorique. Sert à calculer par la suite la minéralisation annuelle de l'azote stable du sol.</t>
  </si>
  <si>
    <t>Valeur mesurée in situ donannt par la suite des valeurs très fines de minéralisation annuelles de l'azote stable du sol, sous condition de valeurs de température et d'humidité du sol proche de la réalité</t>
  </si>
  <si>
    <t xml:space="preserve">A faire annuellement ou 2-3-4-5 ans selon les caractéristiques du sol (CEC) ou les contraintes </t>
  </si>
  <si>
    <t>https://www.infoclimat.fr/climatologie/annee/2024/evry-courcouronnes/valeurs/00061.html</t>
  </si>
  <si>
    <t>Ici valeurs de la station d'Evry, sur les 10 dernières années. Eviter de prendre les normales précédentes d'avant 2010 ou moins, car le réchauffement climatique modifie les valeurs moyenne à la hausse</t>
  </si>
  <si>
    <t>Prendre les valeurs de l'année précédente, une moyenne, ou in situ si sonde. Si serre, augmenter de +3°C</t>
  </si>
  <si>
    <t>Humidité estimée du sol / à modifier si sonde permettant de se rapprocher de la réalité</t>
  </si>
  <si>
    <t>Nombre de JN (Jours normalisés) par mois</t>
  </si>
  <si>
    <t>Valeur prise ici de Km jour est "Km standard". Modifier la formule si un "Km mesurée" est disponible (si analyse biologique)</t>
  </si>
  <si>
    <t>‰</t>
  </si>
  <si>
    <t>Taux de minéralisation de l'azote humifié mesuré du sol</t>
  </si>
  <si>
    <t>Taux de minéralisation journalier mesuré de l'azote humifié Km / Si analyse biologique</t>
  </si>
  <si>
    <t>Bien remplir toutes les valeurs à chaque étape pour obtenir les résultats d'après, car les calculs dépéndent des valeurs entrée précédemment.</t>
  </si>
  <si>
    <t>Pour chaque analyses, dupliquer et renommer l'onglet actuel afin de sauvegarder les résultats</t>
  </si>
  <si>
    <t>Minéralisation mensuel de l'azote humifié</t>
  </si>
  <si>
    <t>Minéralisation mensuel cumulée de l'azote humifié</t>
  </si>
  <si>
    <t>Minéralisation nette de l'Humus du sol</t>
  </si>
  <si>
    <t>Paramètres du Bilan de fertilisation azoté</t>
  </si>
  <si>
    <t>Minéralisation de l'Humus (kg/ha)</t>
  </si>
  <si>
    <t>MF</t>
  </si>
  <si>
    <t>MS</t>
  </si>
  <si>
    <t>Matière sèche = sans eau</t>
  </si>
  <si>
    <t>Matière Fraiche = avec eau au moment de l'analyse</t>
  </si>
  <si>
    <t>PRO</t>
  </si>
  <si>
    <t>Produit Résiduaire Organique. Correspond à des produits d'origine organiques ayant ou non subis des traitements</t>
  </si>
  <si>
    <t>Copier-coller les besoins issus du tableau ci-dessus.</t>
  </si>
  <si>
    <t>Espèces-Légumes</t>
  </si>
  <si>
    <t>Calcul = Quantité apporté par irrgation / 100  x concentration en nitrates (en mg/L) / 4,43 ; Exemple : Limite règlementaire en eau potable = 50 mg/L, donc Apport par irrigation si limite règlementaire = 1 kg/ha/10 mm = à utiliser si pas d'autres valeurs</t>
  </si>
  <si>
    <t>Surface d'apport en m2. Si dose à l'ha, mettre 10000</t>
  </si>
  <si>
    <t>Apports à faire selon la composition NPK du produit choisi dans la suite :</t>
  </si>
  <si>
    <t>Composition NPK du produit choisi</t>
  </si>
  <si>
    <t>Keq</t>
  </si>
  <si>
    <t>Dose d'apport sans prise en compte du Coefficient d'équivalence, en T/ha</t>
  </si>
  <si>
    <t>Coefficient d'équivalence / Voir onglet "NPK engrais", ou Azopro, ou demander au fournisseur</t>
  </si>
  <si>
    <t>Dose d'apport sans prise en compte du Coefficient d'équivalence, sur la surface considérée</t>
  </si>
  <si>
    <t>Coef. Multiplcatif analyse de sol</t>
  </si>
  <si>
    <t>Sur P et K si analyse de sol. Sinon mettre 1 par défaut.</t>
  </si>
  <si>
    <t>NPK à apporter (kg/ha)</t>
  </si>
  <si>
    <t>NPK à apporter (kg/surface)</t>
  </si>
  <si>
    <t>Bilan de fertilisation</t>
  </si>
  <si>
    <t>Surface</t>
  </si>
  <si>
    <t>Caractéristique de l'apport considéré</t>
  </si>
  <si>
    <t>Minéraux totaux en %</t>
  </si>
  <si>
    <t>ou Azopro</t>
  </si>
  <si>
    <t>ou demander au fournisseur/fabricant</t>
  </si>
  <si>
    <t>Les barres représentent la proportion d'un élément par rapport à l'élement dont le niveau est le plus élevés, pour les couples NPKMg</t>
  </si>
  <si>
    <t>Cela permet de coupler les besoins NPK des cultures à l'équilibre NPK des engrais/amendements, soit sur le trinome NPK (rare) soit sur les couple NP/K ou N/PK (plus aisé et facile à coupler)</t>
  </si>
  <si>
    <t>Sigle</t>
  </si>
  <si>
    <t>Définition</t>
  </si>
  <si>
    <t>Apport n°2 (kg) / Surface</t>
  </si>
  <si>
    <t>Apport n°2 (T/ha)</t>
  </si>
  <si>
    <t>NPK apporté par Apport n°2 (kg/ha) avec Keq</t>
  </si>
  <si>
    <t>NPK apporté par Apport n°2 (kg/ha) sans Keq</t>
  </si>
  <si>
    <t>Apport sans Keq (T/ha)</t>
  </si>
  <si>
    <t>Apport sans Keq (kg) / Surface</t>
  </si>
  <si>
    <t>Autres apports (kg/ha)</t>
  </si>
  <si>
    <t>Correspond à la minéralisation de l'humus, obtenue en fin d'interprétation d'analyse de sol dans "Analyse de sol", entre l'ouverture (début de culture généralement) et la fermeture (fin de culture) de ce bilan de fertilisation.</t>
  </si>
  <si>
    <t>Obtenu soit par analyse de reliquat en laboratoire, soit par test nitrates, bandelettes nitrates, ou par évaluation de la minéralisation de l'azote obtenue avant l'ouverture de ce bilan (début de culture généralement)</t>
  </si>
  <si>
    <t>10 à 20 kg/ha par kgMF/m2. Donc peser ou évaluer sur 1m2 les résidus. MF = Matière fraiche /// Sinon prendre les exportations des onglets "N" et "PK" et diviser par 2 les valeurs pour obtenir l'azote minéralisé des résidus. (Coef 1 pour P et K)</t>
  </si>
  <si>
    <t>Indicatif des NPK à apporter sur la surface choisie, selon la composition NPK du produit choisi dans la suite :</t>
  </si>
  <si>
    <t>Pertes par lixiviation (kg/ha)</t>
  </si>
  <si>
    <t>https://comifer.asso.fr/postes-du-bilan-previsionnel/</t>
  </si>
  <si>
    <t>Notices et abaques sur :</t>
  </si>
  <si>
    <t>Voir abaque COMIFER. Lixiviation lors que l'humidité du sol atteint la capacité au champ. Prendre la dernière couche de 30 cm sur l'abaque</t>
  </si>
  <si>
    <t>Apports NPK issu d'un autre engrais/amendements calculé (par exemple pour les besoins en K par du Patenkali)</t>
  </si>
  <si>
    <t>Apports NPK à reporter dans "Autres apports"</t>
  </si>
  <si>
    <t>Dose choisie précédement, inférieure ou égale aux 3 valeurs N, P ou K.</t>
  </si>
  <si>
    <t>Valeur à déterminer</t>
  </si>
  <si>
    <t>Valeurs choix</t>
  </si>
  <si>
    <t xml:space="preserve">Dose à apporter du fertilisant/amendement sur la surface considérée. Choisir une valeur inférieur ou égale à ces 3 valeurs, puis entrer la valeur choisie dans le tableau suivant si plusieurs apports </t>
  </si>
  <si>
    <t>NPK apportés par Apport, à reporter dans "Autres apports" si plusieurs engrais/amendements</t>
  </si>
  <si>
    <t>Dose à apporter du fertilisant/amendement sur la surface considérée. Choisir une valeur inférieur ou égale à ces 3 valeurs, puis entrer la valeur choisie dans le tableau suivant si plusieurs engrais/amendements</t>
  </si>
  <si>
    <t>Poivron</t>
  </si>
  <si>
    <t>Pour un rendement moyen de 25 t/ha. Eviter les fumures fraiches. Fertilisation pendant la préparation de sol.</t>
  </si>
  <si>
    <t xml:space="preserve">Exigeant en souffre. Réagit bien aux apports de magnésie MgCO3. </t>
  </si>
  <si>
    <t xml:space="preserve">Besoin pour une production sous serre de 40 t/ha. Exigeant en souffre. Réagit bien aux apports de magnésie MgCO3. </t>
  </si>
  <si>
    <t>Pour un rendement moyen de 80 à 100 t/ha. Apport de fond. Patenkali : 200 à 500 kg/ha en complément</t>
  </si>
  <si>
    <t>Aime les sols riche en MO. Attention à la libération tardive de N avant la récolte sensibilisant aux pourritures de conservation. Céléri-rave : Excès de N entraine diminution du goût, rouille sur pomme et tip-burn. Excès de K : symptome de carence MgO. Rave petites brunes et nervures crevassées : Carence en bore, excès de fumure K, sols calcaires, sécheresse</t>
  </si>
  <si>
    <t>N/P/Mg :croissance. N/P/K : potentiel de floraison (fc température). Mg/P/&lt;N : rendement. P : développement racinaire.(fc température sol). Carence en Bore : floraison réduite et fruits craquelés. Carence Mg : décoloration du feuillage.</t>
  </si>
  <si>
    <t>CTIFL/ITAB</t>
  </si>
  <si>
    <t>CaO : 20 kg/ha. Besoin en N faible les 7 premières semaines. Pas d'amendemants organiques juste avant la culture</t>
  </si>
  <si>
    <t>Pour K : Considérer le nombre de culture en fonction de la CEC. Si CEC faible : 1-2 cultures, si CEC élevée, 3 ou +  / Pour N : Délicat. Le fertilisant/amendements doit minéraliser presque uniformément sur la durée considérée du bilan de fertilisation</t>
  </si>
  <si>
    <t>Evaluation des quantités NPK biodisponible dans le sol pour la culture (voir "3 Bilan Avancé")</t>
  </si>
  <si>
    <t>Dose d'apport en T/ha</t>
  </si>
  <si>
    <t>Dose d'apport sur la surface considérée</t>
  </si>
  <si>
    <t>Plusieurs Cultures</t>
  </si>
  <si>
    <t>Couverts (kg/ha)</t>
  </si>
  <si>
    <t>https://methode-merci.fr/calculateur</t>
  </si>
  <si>
    <t>10 à 20 kg/ha d'N par kgMF/m2. Donc peser ou évaluer sur 1m2 les résidus. MF = Matière fraiche /// Sinon prendre les exportations des onglets "N" et "PK" et diviser par 2 les valeurs pour obtenir l'azote minéralisé des résidus. (Coef 1 pour P et K)</t>
  </si>
  <si>
    <t>Apport (kg) / Surface</t>
  </si>
  <si>
    <t>Besoin de la culture avec prise en compte des teneurs P et K du sol</t>
  </si>
  <si>
    <t>Besoin des cultures avec prise en compte des teneurs P et K du sol</t>
  </si>
  <si>
    <t>Besoin de la culture avec Coef</t>
  </si>
  <si>
    <t>Besoin des cultures avec Coef</t>
  </si>
  <si>
    <t>Coefficient d'équivalence d'un apport pour un élément (N,P,K). Correspond à l'efficacité d'un engrais par rapport à un engrais de référence, pour une durée de culture donnée. Concrètement, il équivaut au rapport entre la disponibilité potentielle d'un apport en un élément et sa teneur totale en un élément, sans considération des niveaux d'absorption de la culture et de l'environnement, pour le temps d'implantation d'une culture donnée</t>
  </si>
  <si>
    <t>Pour toutes questions et/ou bewoins d'informations supplémentaires, n'hésitez pas à contacter le GAB IDF : Ernest HENG - 07.86.47.12.59 - e.heng@bioiledefrance.fr</t>
  </si>
  <si>
    <t>Dose équivalente 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</si>
</sst>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4"/>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499984740745262"/>
        <bgColor indexed="64"/>
      </patternFill>
    </fill>
    <fill>
      <patternFill patternType="solid">
        <fgColor theme="9"/>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92D050"/>
        <bgColor indexed="64"/>
      </patternFill>
    </fill>
    <fill>
      <patternFill patternType="solid">
        <fgColor theme="7" tint="0.59999389629810485"/>
        <bgColor indexed="64"/>
      </patternFill>
    </fill>
    <fill>
      <patternFill patternType="lightUp">
        <bgColor theme="2"/>
      </patternFill>
    </fill>
    <fill>
      <patternFill patternType="solid">
        <fgColor theme="4" tint="0.39997558519241921"/>
        <bgColor indexed="64"/>
      </patternFill>
    </fill>
    <fill>
      <patternFill patternType="solid">
        <fgColor theme="7" tint="0.39997558519241921"/>
        <bgColor indexed="64"/>
      </patternFill>
    </fill>
    <fill>
      <patternFill patternType="solid">
        <fgColor rgb="FFFFC000"/>
        <bgColor indexed="64"/>
      </patternFill>
    </fill>
    <fill>
      <patternFill patternType="solid">
        <fgColor theme="5" tint="0.59999389629810485"/>
        <bgColor indexed="64"/>
      </patternFill>
    </fill>
    <fill>
      <patternFill patternType="lightUp">
        <bgColor theme="5" tint="0.59999389629810485"/>
      </patternFill>
    </fill>
  </fills>
  <borders count="7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thin">
        <color indexed="64"/>
      </left>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bottom/>
      <diagonal/>
    </border>
    <border>
      <left/>
      <right style="thin">
        <color indexed="64"/>
      </right>
      <top style="thin">
        <color indexed="64"/>
      </top>
      <bottom/>
      <diagonal/>
    </border>
    <border>
      <left/>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s>
  <cellStyleXfs count="3">
    <xf numFmtId="0" fontId="0" fillId="0" borderId="0"/>
    <xf numFmtId="0" fontId="2" fillId="0" borderId="0" applyNumberFormat="0" applyFill="0" applyBorder="0" applyAlignment="0" applyProtection="0"/>
    <xf numFmtId="0" fontId="3" fillId="0" borderId="0"/>
  </cellStyleXfs>
  <cellXfs count="638">
    <xf numFmtId="0" fontId="0" fillId="0" borderId="0" xfId="0"/>
    <xf numFmtId="0" fontId="1" fillId="0" borderId="0" xfId="0" applyFont="1"/>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wrapText="1"/>
    </xf>
    <xf numFmtId="0" fontId="0" fillId="0" borderId="0" xfId="0" applyAlignment="1">
      <alignment vertical="center"/>
    </xf>
    <xf numFmtId="0" fontId="0" fillId="0" borderId="0" xfId="0" applyAlignment="1">
      <alignment horizontal="right"/>
    </xf>
    <xf numFmtId="0" fontId="0" fillId="0" borderId="0" xfId="0" applyAlignment="1">
      <alignment horizontal="right" vertical="center" wrapText="1"/>
    </xf>
    <xf numFmtId="49" fontId="0" fillId="0" borderId="0" xfId="0" applyNumberFormat="1"/>
    <xf numFmtId="49" fontId="0" fillId="0" borderId="1" xfId="0" applyNumberFormat="1" applyBorder="1"/>
    <xf numFmtId="49" fontId="0" fillId="0" borderId="5" xfId="0" applyNumberFormat="1" applyBorder="1"/>
    <xf numFmtId="49" fontId="0" fillId="0" borderId="7" xfId="0" applyNumberFormat="1" applyBorder="1"/>
    <xf numFmtId="49" fontId="0" fillId="0" borderId="8" xfId="0" applyNumberFormat="1" applyBorder="1"/>
    <xf numFmtId="49" fontId="0" fillId="3" borderId="1" xfId="0" applyNumberFormat="1" applyFill="1" applyBorder="1"/>
    <xf numFmtId="49" fontId="0" fillId="3" borderId="8" xfId="0" applyNumberFormat="1" applyFill="1" applyBorder="1"/>
    <xf numFmtId="49" fontId="0" fillId="4" borderId="2" xfId="0" applyNumberFormat="1" applyFill="1" applyBorder="1" applyAlignment="1">
      <alignment wrapText="1"/>
    </xf>
    <xf numFmtId="49" fontId="0" fillId="4" borderId="3" xfId="0" applyNumberFormat="1" applyFill="1" applyBorder="1" applyAlignment="1">
      <alignment wrapText="1"/>
    </xf>
    <xf numFmtId="49" fontId="0" fillId="0" borderId="0" xfId="0" applyNumberFormat="1" applyAlignment="1">
      <alignment wrapText="1"/>
    </xf>
    <xf numFmtId="49" fontId="0" fillId="4" borderId="10" xfId="0" applyNumberFormat="1" applyFill="1" applyBorder="1" applyAlignment="1">
      <alignment wrapText="1"/>
    </xf>
    <xf numFmtId="49" fontId="0" fillId="2" borderId="2" xfId="0" applyNumberFormat="1" applyFill="1" applyBorder="1" applyAlignment="1">
      <alignment wrapText="1"/>
    </xf>
    <xf numFmtId="49" fontId="0" fillId="5" borderId="4" xfId="0" applyNumberFormat="1" applyFill="1" applyBorder="1" applyAlignment="1">
      <alignment wrapText="1"/>
    </xf>
    <xf numFmtId="2" fontId="0" fillId="0" borderId="11" xfId="0" applyNumberFormat="1" applyBorder="1"/>
    <xf numFmtId="2" fontId="0" fillId="0" borderId="12" xfId="0" applyNumberFormat="1" applyBorder="1"/>
    <xf numFmtId="2" fontId="0" fillId="0" borderId="1" xfId="0" applyNumberFormat="1" applyBorder="1"/>
    <xf numFmtId="2" fontId="0" fillId="0" borderId="6" xfId="0" applyNumberFormat="1" applyBorder="1"/>
    <xf numFmtId="2" fontId="0" fillId="0" borderId="9" xfId="0" applyNumberFormat="1"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9" xfId="0" applyBorder="1"/>
    <xf numFmtId="0" fontId="0" fillId="4" borderId="2" xfId="0" applyFill="1" applyBorder="1" applyAlignment="1">
      <alignment wrapText="1"/>
    </xf>
    <xf numFmtId="0" fontId="0" fillId="4" borderId="3" xfId="0" applyFill="1" applyBorder="1" applyAlignment="1">
      <alignment wrapText="1"/>
    </xf>
    <xf numFmtId="0" fontId="0" fillId="4" borderId="3" xfId="0" applyFill="1" applyBorder="1" applyAlignment="1">
      <alignment horizontal="right" wrapText="1"/>
    </xf>
    <xf numFmtId="0" fontId="0" fillId="4" borderId="10" xfId="0" applyFill="1" applyBorder="1" applyAlignment="1">
      <alignment wrapText="1"/>
    </xf>
    <xf numFmtId="0" fontId="0" fillId="0" borderId="7" xfId="0" applyBorder="1"/>
    <xf numFmtId="49" fontId="0" fillId="2" borderId="16" xfId="0" applyNumberFormat="1" applyFill="1" applyBorder="1" applyAlignment="1">
      <alignment wrapText="1"/>
    </xf>
    <xf numFmtId="0" fontId="0" fillId="0" borderId="17" xfId="0" applyBorder="1"/>
    <xf numFmtId="0" fontId="0" fillId="5" borderId="2" xfId="0" applyFill="1" applyBorder="1" applyAlignment="1">
      <alignment wrapText="1"/>
    </xf>
    <xf numFmtId="0" fontId="0" fillId="5" borderId="3" xfId="0" applyFill="1" applyBorder="1" applyAlignment="1">
      <alignment wrapText="1"/>
    </xf>
    <xf numFmtId="0" fontId="0" fillId="5" borderId="4" xfId="0" applyFill="1" applyBorder="1" applyAlignment="1">
      <alignment wrapText="1"/>
    </xf>
    <xf numFmtId="0" fontId="0" fillId="3" borderId="5" xfId="0" applyFill="1" applyBorder="1"/>
    <xf numFmtId="0" fontId="0" fillId="3" borderId="1" xfId="0" applyFill="1" applyBorder="1"/>
    <xf numFmtId="0" fontId="0" fillId="3" borderId="6" xfId="0" applyFill="1" applyBorder="1"/>
    <xf numFmtId="0" fontId="0" fillId="4" borderId="13" xfId="0" applyFill="1" applyBorder="1"/>
    <xf numFmtId="0" fontId="0" fillId="4" borderId="14" xfId="0" applyFill="1" applyBorder="1"/>
    <xf numFmtId="0" fontId="0" fillId="4" borderId="15" xfId="0" applyFill="1" applyBorder="1"/>
    <xf numFmtId="49" fontId="0" fillId="3" borderId="5" xfId="0" applyNumberFormat="1" applyFill="1" applyBorder="1"/>
    <xf numFmtId="2" fontId="0" fillId="3" borderId="1" xfId="0" applyNumberFormat="1" applyFill="1" applyBorder="1"/>
    <xf numFmtId="2" fontId="0" fillId="3" borderId="11" xfId="0" applyNumberFormat="1" applyFill="1" applyBorder="1"/>
    <xf numFmtId="2" fontId="0" fillId="3" borderId="6" xfId="0" applyNumberFormat="1" applyFill="1" applyBorder="1"/>
    <xf numFmtId="0" fontId="0" fillId="3" borderId="17" xfId="0" applyFill="1" applyBorder="1"/>
    <xf numFmtId="49" fontId="0" fillId="3" borderId="7" xfId="0" applyNumberFormat="1" applyFill="1" applyBorder="1"/>
    <xf numFmtId="0" fontId="0" fillId="3" borderId="8" xfId="0" applyFill="1" applyBorder="1"/>
    <xf numFmtId="2" fontId="0" fillId="3" borderId="8" xfId="0" applyNumberFormat="1" applyFill="1" applyBorder="1"/>
    <xf numFmtId="2" fontId="0" fillId="3" borderId="12" xfId="0" applyNumberFormat="1" applyFill="1" applyBorder="1"/>
    <xf numFmtId="0" fontId="0" fillId="3" borderId="18" xfId="0" applyFill="1" applyBorder="1"/>
    <xf numFmtId="0" fontId="0" fillId="3" borderId="7" xfId="0" applyFill="1" applyBorder="1"/>
    <xf numFmtId="0" fontId="0" fillId="3" borderId="9" xfId="0" applyFill="1" applyBorder="1"/>
    <xf numFmtId="0" fontId="1" fillId="0" borderId="0" xfId="0" applyFont="1" applyAlignment="1">
      <alignment horizontal="left"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0" fillId="0" borderId="7" xfId="0" applyBorder="1" applyAlignment="1">
      <alignment vertical="center"/>
    </xf>
    <xf numFmtId="164" fontId="0" fillId="0" borderId="28" xfId="0" applyNumberFormat="1" applyBorder="1" applyAlignment="1">
      <alignment vertical="center"/>
    </xf>
    <xf numFmtId="0" fontId="0" fillId="0" borderId="33"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38" xfId="0" applyBorder="1" applyAlignment="1">
      <alignment vertical="center"/>
    </xf>
    <xf numFmtId="0" fontId="0" fillId="0" borderId="39" xfId="0" applyBorder="1" applyAlignment="1">
      <alignment vertical="center"/>
    </xf>
    <xf numFmtId="0" fontId="0" fillId="0" borderId="16" xfId="0" applyBorder="1"/>
    <xf numFmtId="0" fontId="0" fillId="0" borderId="38" xfId="0" applyBorder="1"/>
    <xf numFmtId="0" fontId="0" fillId="3" borderId="44" xfId="0" applyFill="1" applyBorder="1"/>
    <xf numFmtId="0" fontId="0" fillId="0" borderId="13" xfId="0" applyBorder="1"/>
    <xf numFmtId="0" fontId="0" fillId="0" borderId="11" xfId="0" applyBorder="1"/>
    <xf numFmtId="0" fontId="0" fillId="0" borderId="39" xfId="0" applyBorder="1"/>
    <xf numFmtId="0" fontId="0" fillId="3" borderId="13" xfId="0" applyFill="1" applyBorder="1" applyAlignment="1">
      <alignment vertical="center" wrapText="1"/>
    </xf>
    <xf numFmtId="0" fontId="0" fillId="3" borderId="19" xfId="0" applyFill="1" applyBorder="1" applyAlignment="1">
      <alignment vertical="center"/>
    </xf>
    <xf numFmtId="0" fontId="0" fillId="3" borderId="19" xfId="0" applyFill="1" applyBorder="1" applyAlignment="1">
      <alignment vertical="center" wrapText="1"/>
    </xf>
    <xf numFmtId="0" fontId="0" fillId="3" borderId="15" xfId="0" applyFill="1" applyBorder="1" applyAlignment="1">
      <alignment vertical="center" wrapText="1"/>
    </xf>
    <xf numFmtId="0" fontId="0" fillId="0" borderId="18" xfId="0" applyBorder="1"/>
    <xf numFmtId="164" fontId="0" fillId="0" borderId="5" xfId="0" applyNumberFormat="1" applyBorder="1"/>
    <xf numFmtId="164" fontId="0" fillId="3" borderId="5" xfId="0" applyNumberFormat="1" applyFill="1" applyBorder="1"/>
    <xf numFmtId="164" fontId="0" fillId="0" borderId="7" xfId="0" applyNumberFormat="1" applyBorder="1"/>
    <xf numFmtId="0" fontId="0" fillId="0" borderId="0" xfId="0" applyAlignment="1">
      <alignment horizontal="center"/>
    </xf>
    <xf numFmtId="0" fontId="3" fillId="0" borderId="0" xfId="2"/>
    <xf numFmtId="0" fontId="3" fillId="0" borderId="44" xfId="2" applyBorder="1"/>
    <xf numFmtId="0" fontId="3" fillId="0" borderId="17" xfId="2" applyBorder="1" applyAlignment="1">
      <alignment vertical="center"/>
    </xf>
    <xf numFmtId="0" fontId="3" fillId="0" borderId="35" xfId="2" applyBorder="1"/>
    <xf numFmtId="0" fontId="3" fillId="0" borderId="35" xfId="2" applyBorder="1" applyAlignment="1">
      <alignment vertical="center"/>
    </xf>
    <xf numFmtId="0" fontId="3" fillId="0" borderId="2" xfId="2" applyBorder="1"/>
    <xf numFmtId="0" fontId="3" fillId="0" borderId="3" xfId="2" applyBorder="1"/>
    <xf numFmtId="0" fontId="3" fillId="0" borderId="4" xfId="2" applyBorder="1"/>
    <xf numFmtId="0" fontId="3" fillId="0" borderId="48" xfId="2" applyBorder="1" applyAlignment="1">
      <alignment vertical="center"/>
    </xf>
    <xf numFmtId="0" fontId="3" fillId="0" borderId="5" xfId="2" applyBorder="1" applyAlignment="1">
      <alignment vertical="center"/>
    </xf>
    <xf numFmtId="0" fontId="3" fillId="0" borderId="1" xfId="2" applyBorder="1" applyAlignment="1">
      <alignment vertical="center"/>
    </xf>
    <xf numFmtId="0" fontId="3" fillId="0" borderId="6" xfId="2" applyBorder="1" applyAlignment="1">
      <alignment vertical="center"/>
    </xf>
    <xf numFmtId="0" fontId="3" fillId="0" borderId="38" xfId="2" applyBorder="1" applyAlignment="1">
      <alignment vertical="center"/>
    </xf>
    <xf numFmtId="0" fontId="3" fillId="0" borderId="38" xfId="2" applyBorder="1"/>
    <xf numFmtId="0" fontId="3" fillId="7" borderId="17" xfId="2" applyFill="1" applyBorder="1" applyAlignment="1">
      <alignment vertical="center"/>
    </xf>
    <xf numFmtId="0" fontId="3" fillId="0" borderId="18" xfId="2" applyBorder="1" applyAlignment="1">
      <alignment vertical="center"/>
    </xf>
    <xf numFmtId="0" fontId="3" fillId="0" borderId="36" xfId="2" applyBorder="1" applyAlignment="1">
      <alignment vertical="center"/>
    </xf>
    <xf numFmtId="0" fontId="3" fillId="0" borderId="49" xfId="2" applyBorder="1" applyAlignment="1">
      <alignment vertical="center"/>
    </xf>
    <xf numFmtId="0" fontId="3" fillId="0" borderId="39" xfId="2" applyBorder="1" applyAlignment="1">
      <alignment vertical="center"/>
    </xf>
    <xf numFmtId="0" fontId="3" fillId="0" borderId="39" xfId="2" applyBorder="1"/>
    <xf numFmtId="0" fontId="3" fillId="0" borderId="1" xfId="2" applyBorder="1"/>
    <xf numFmtId="0" fontId="3" fillId="0" borderId="5" xfId="2" applyBorder="1"/>
    <xf numFmtId="0" fontId="3" fillId="0" borderId="21" xfId="2" applyBorder="1"/>
    <xf numFmtId="0" fontId="3" fillId="0" borderId="7" xfId="2" applyBorder="1"/>
    <xf numFmtId="0" fontId="3" fillId="0" borderId="8" xfId="2" applyBorder="1"/>
    <xf numFmtId="0" fontId="3" fillId="0" borderId="9" xfId="2" applyBorder="1"/>
    <xf numFmtId="0" fontId="0" fillId="0" borderId="59" xfId="0" applyBorder="1" applyAlignment="1">
      <alignment horizontal="center"/>
    </xf>
    <xf numFmtId="0" fontId="3" fillId="0" borderId="34" xfId="2" applyBorder="1"/>
    <xf numFmtId="0" fontId="2" fillId="0" borderId="0" xfId="1"/>
    <xf numFmtId="0" fontId="3" fillId="0" borderId="10" xfId="2" applyBorder="1"/>
    <xf numFmtId="0" fontId="3" fillId="0" borderId="11" xfId="2" applyBorder="1" applyAlignment="1">
      <alignment vertical="center"/>
    </xf>
    <xf numFmtId="164" fontId="3" fillId="0" borderId="44" xfId="2" applyNumberFormat="1" applyBorder="1"/>
    <xf numFmtId="164" fontId="3" fillId="0" borderId="35" xfId="2" applyNumberFormat="1" applyBorder="1"/>
    <xf numFmtId="0" fontId="3" fillId="0" borderId="22" xfId="2" applyBorder="1"/>
    <xf numFmtId="0" fontId="3" fillId="0" borderId="42" xfId="2" applyBorder="1"/>
    <xf numFmtId="0" fontId="3" fillId="0" borderId="29" xfId="2" applyBorder="1"/>
    <xf numFmtId="49" fontId="3" fillId="0" borderId="35" xfId="2" applyNumberFormat="1" applyBorder="1" applyAlignment="1">
      <alignment vertical="center"/>
    </xf>
    <xf numFmtId="49" fontId="3" fillId="0" borderId="44" xfId="2" applyNumberFormat="1" applyBorder="1"/>
    <xf numFmtId="49" fontId="3" fillId="0" borderId="34" xfId="2" applyNumberFormat="1" applyBorder="1"/>
    <xf numFmtId="0" fontId="3" fillId="0" borderId="6" xfId="2" applyBorder="1"/>
    <xf numFmtId="2" fontId="3" fillId="0" borderId="38" xfId="2" applyNumberFormat="1" applyBorder="1" applyAlignment="1">
      <alignment horizontal="right" vertical="center"/>
    </xf>
    <xf numFmtId="2" fontId="3" fillId="0" borderId="39" xfId="2" applyNumberFormat="1" applyBorder="1" applyAlignment="1">
      <alignment horizontal="right" vertical="center"/>
    </xf>
    <xf numFmtId="49" fontId="3" fillId="0" borderId="38" xfId="2" applyNumberFormat="1" applyBorder="1" applyAlignment="1">
      <alignment horizontal="right" vertical="center"/>
    </xf>
    <xf numFmtId="0" fontId="1" fillId="0" borderId="0" xfId="0" applyFont="1" applyAlignment="1">
      <alignment vertical="center"/>
    </xf>
    <xf numFmtId="49" fontId="0" fillId="0" borderId="11" xfId="0" applyNumberFormat="1" applyBorder="1"/>
    <xf numFmtId="49" fontId="0" fillId="3" borderId="11" xfId="0" applyNumberFormat="1" applyFill="1" applyBorder="1"/>
    <xf numFmtId="49" fontId="0" fillId="0" borderId="12" xfId="0" applyNumberFormat="1" applyBorder="1"/>
    <xf numFmtId="2" fontId="0" fillId="0" borderId="35" xfId="0" applyNumberFormat="1" applyBorder="1" applyAlignment="1">
      <alignment horizontal="right"/>
    </xf>
    <xf numFmtId="2" fontId="0" fillId="3" borderId="35" xfId="0" applyNumberFormat="1" applyFill="1" applyBorder="1" applyAlignment="1">
      <alignment horizontal="right"/>
    </xf>
    <xf numFmtId="2" fontId="0" fillId="0" borderId="36" xfId="0" applyNumberFormat="1" applyBorder="1" applyAlignment="1">
      <alignment horizontal="right"/>
    </xf>
    <xf numFmtId="2" fontId="0" fillId="4" borderId="44" xfId="0" applyNumberFormat="1" applyFill="1" applyBorder="1" applyAlignment="1">
      <alignment horizontal="left" wrapText="1"/>
    </xf>
    <xf numFmtId="0" fontId="0" fillId="0" borderId="22" xfId="0" applyBorder="1"/>
    <xf numFmtId="0" fontId="0" fillId="8" borderId="31" xfId="0" applyFill="1" applyBorder="1"/>
    <xf numFmtId="0" fontId="0" fillId="8" borderId="1" xfId="0" applyFill="1" applyBorder="1"/>
    <xf numFmtId="0" fontId="0" fillId="8" borderId="3" xfId="0" applyFill="1" applyBorder="1"/>
    <xf numFmtId="0" fontId="1" fillId="0" borderId="0" xfId="0" applyFont="1" applyAlignment="1">
      <alignment horizontal="left" vertical="center" wrapText="1"/>
    </xf>
    <xf numFmtId="0" fontId="0" fillId="3" borderId="22" xfId="0" applyFill="1" applyBorder="1"/>
    <xf numFmtId="164" fontId="0" fillId="0" borderId="2" xfId="0" applyNumberFormat="1" applyBorder="1" applyAlignment="1">
      <alignment vertical="center"/>
    </xf>
    <xf numFmtId="164" fontId="0" fillId="0" borderId="52" xfId="0" applyNumberFormat="1" applyBorder="1" applyAlignment="1">
      <alignment vertical="center"/>
    </xf>
    <xf numFmtId="164" fontId="0" fillId="0" borderId="59" xfId="0" applyNumberFormat="1" applyBorder="1" applyAlignment="1">
      <alignment vertical="center"/>
    </xf>
    <xf numFmtId="164" fontId="0" fillId="0" borderId="21" xfId="0" applyNumberFormat="1" applyBorder="1" applyAlignment="1">
      <alignment vertical="center"/>
    </xf>
    <xf numFmtId="164" fontId="0" fillId="0" borderId="37" xfId="0" applyNumberFormat="1" applyBorder="1" applyAlignment="1">
      <alignment vertical="center"/>
    </xf>
    <xf numFmtId="164" fontId="0" fillId="0" borderId="67" xfId="0" applyNumberFormat="1" applyBorder="1" applyAlignment="1">
      <alignment vertical="center"/>
    </xf>
    <xf numFmtId="164" fontId="0" fillId="0" borderId="51" xfId="0" applyNumberFormat="1" applyBorder="1" applyAlignment="1">
      <alignment vertical="center"/>
    </xf>
    <xf numFmtId="164" fontId="0" fillId="0" borderId="26" xfId="0" applyNumberFormat="1" applyBorder="1" applyAlignment="1">
      <alignment vertical="center"/>
    </xf>
    <xf numFmtId="0" fontId="0" fillId="3" borderId="0" xfId="0" applyFill="1"/>
    <xf numFmtId="0" fontId="0" fillId="0" borderId="53" xfId="0" applyBorder="1"/>
    <xf numFmtId="0" fontId="0" fillId="8" borderId="23" xfId="0" applyFill="1" applyBorder="1"/>
    <xf numFmtId="0" fontId="0" fillId="8" borderId="45" xfId="0" applyFill="1" applyBorder="1"/>
    <xf numFmtId="0" fontId="0" fillId="3" borderId="35" xfId="0" applyFill="1" applyBorder="1"/>
    <xf numFmtId="0" fontId="0" fillId="9" borderId="8" xfId="0" applyFill="1" applyBorder="1"/>
    <xf numFmtId="0" fontId="0" fillId="9" borderId="22" xfId="0" applyFill="1" applyBorder="1"/>
    <xf numFmtId="0" fontId="0" fillId="9" borderId="1" xfId="0" applyFill="1" applyBorder="1"/>
    <xf numFmtId="0" fontId="0" fillId="9" borderId="62" xfId="0" applyFill="1" applyBorder="1"/>
    <xf numFmtId="0" fontId="0" fillId="9" borderId="17" xfId="0" applyFill="1" applyBorder="1"/>
    <xf numFmtId="0" fontId="0" fillId="9" borderId="35" xfId="0" applyFill="1" applyBorder="1"/>
    <xf numFmtId="0" fontId="0" fillId="6" borderId="0" xfId="0" applyFill="1"/>
    <xf numFmtId="0" fontId="0" fillId="3" borderId="16" xfId="0" applyFill="1" applyBorder="1" applyAlignment="1">
      <alignment horizontal="left"/>
    </xf>
    <xf numFmtId="0" fontId="0" fillId="3" borderId="17" xfId="0" applyFill="1" applyBorder="1" applyAlignment="1">
      <alignment horizontal="left"/>
    </xf>
    <xf numFmtId="0" fontId="0" fillId="8" borderId="14" xfId="0" applyFill="1" applyBorder="1"/>
    <xf numFmtId="0" fontId="0" fillId="8" borderId="22" xfId="0" applyFill="1" applyBorder="1"/>
    <xf numFmtId="0" fontId="0" fillId="8" borderId="22" xfId="0" applyFill="1" applyBorder="1" applyAlignment="1">
      <alignment horizontal="center"/>
    </xf>
    <xf numFmtId="2" fontId="0" fillId="9" borderId="1" xfId="0" applyNumberFormat="1" applyFill="1" applyBorder="1"/>
    <xf numFmtId="165" fontId="0" fillId="3" borderId="1" xfId="0" applyNumberFormat="1" applyFill="1" applyBorder="1"/>
    <xf numFmtId="1" fontId="0" fillId="3" borderId="1" xfId="0" applyNumberFormat="1" applyFill="1" applyBorder="1"/>
    <xf numFmtId="0" fontId="0" fillId="3" borderId="11" xfId="0" applyFill="1" applyBorder="1"/>
    <xf numFmtId="0" fontId="0" fillId="8" borderId="15" xfId="0" applyFill="1" applyBorder="1"/>
    <xf numFmtId="2" fontId="0" fillId="9" borderId="8" xfId="0" applyNumberFormat="1" applyFill="1" applyBorder="1"/>
    <xf numFmtId="165" fontId="0" fillId="9" borderId="62" xfId="0" applyNumberFormat="1" applyFill="1" applyBorder="1"/>
    <xf numFmtId="2" fontId="0" fillId="9" borderId="62" xfId="0" applyNumberFormat="1" applyFill="1" applyBorder="1"/>
    <xf numFmtId="1" fontId="0" fillId="9" borderId="1" xfId="0" applyNumberFormat="1" applyFill="1" applyBorder="1"/>
    <xf numFmtId="0" fontId="0" fillId="8" borderId="5" xfId="0" applyFill="1" applyBorder="1"/>
    <xf numFmtId="0" fontId="0" fillId="9" borderId="12" xfId="0" applyFill="1" applyBorder="1"/>
    <xf numFmtId="0" fontId="0" fillId="9" borderId="49" xfId="0" applyFill="1" applyBorder="1"/>
    <xf numFmtId="0" fontId="0" fillId="9" borderId="39" xfId="0" applyFill="1" applyBorder="1"/>
    <xf numFmtId="0" fontId="0" fillId="8" borderId="47" xfId="0" applyFill="1" applyBorder="1"/>
    <xf numFmtId="0" fontId="0" fillId="9" borderId="40" xfId="0" applyFill="1" applyBorder="1"/>
    <xf numFmtId="0" fontId="0" fillId="9" borderId="41" xfId="0" applyFill="1" applyBorder="1"/>
    <xf numFmtId="0" fontId="0" fillId="9" borderId="68" xfId="0" applyFill="1" applyBorder="1"/>
    <xf numFmtId="165" fontId="0" fillId="3" borderId="22" xfId="0" applyNumberFormat="1" applyFill="1" applyBorder="1"/>
    <xf numFmtId="0" fontId="0" fillId="8" borderId="21" xfId="0" applyFill="1" applyBorder="1"/>
    <xf numFmtId="0" fontId="0" fillId="8" borderId="42" xfId="0" applyFill="1" applyBorder="1"/>
    <xf numFmtId="2" fontId="0" fillId="9" borderId="3" xfId="0" applyNumberFormat="1" applyFill="1" applyBorder="1"/>
    <xf numFmtId="0" fontId="0" fillId="8" borderId="10" xfId="0" applyFill="1" applyBorder="1"/>
    <xf numFmtId="0" fontId="0" fillId="8" borderId="58" xfId="0" applyFill="1" applyBorder="1"/>
    <xf numFmtId="0" fontId="0" fillId="8" borderId="59" xfId="0" applyFill="1" applyBorder="1"/>
    <xf numFmtId="0" fontId="3" fillId="2" borderId="8" xfId="2" applyFill="1" applyBorder="1"/>
    <xf numFmtId="0" fontId="0" fillId="0" borderId="62" xfId="0" applyBorder="1"/>
    <xf numFmtId="0" fontId="0" fillId="2" borderId="23" xfId="0" applyFill="1" applyBorder="1"/>
    <xf numFmtId="0" fontId="0" fillId="2" borderId="55" xfId="0" applyFill="1" applyBorder="1"/>
    <xf numFmtId="0" fontId="2" fillId="2" borderId="55" xfId="1" applyFill="1" applyBorder="1"/>
    <xf numFmtId="0" fontId="2" fillId="2" borderId="24" xfId="1" applyFill="1" applyBorder="1"/>
    <xf numFmtId="164" fontId="0" fillId="0" borderId="0" xfId="0" applyNumberFormat="1" applyAlignment="1">
      <alignment vertical="center"/>
    </xf>
    <xf numFmtId="0" fontId="0" fillId="9" borderId="18" xfId="0" applyFill="1" applyBorder="1" applyAlignment="1">
      <alignment horizontal="left"/>
    </xf>
    <xf numFmtId="0" fontId="0" fillId="9" borderId="27" xfId="0" applyFill="1" applyBorder="1" applyAlignment="1">
      <alignment horizontal="left"/>
    </xf>
    <xf numFmtId="164" fontId="0" fillId="9" borderId="62" xfId="0" applyNumberFormat="1" applyFill="1" applyBorder="1"/>
    <xf numFmtId="0" fontId="0" fillId="8" borderId="54" xfId="0" applyFill="1" applyBorder="1"/>
    <xf numFmtId="0" fontId="0" fillId="8" borderId="70" xfId="0" applyFill="1" applyBorder="1"/>
    <xf numFmtId="0" fontId="0" fillId="8" borderId="55" xfId="0" applyFill="1" applyBorder="1"/>
    <xf numFmtId="0" fontId="0" fillId="8" borderId="24" xfId="0" applyFill="1" applyBorder="1"/>
    <xf numFmtId="0" fontId="0" fillId="0" borderId="54" xfId="0" applyBorder="1"/>
    <xf numFmtId="0" fontId="0" fillId="0" borderId="55" xfId="0" applyBorder="1"/>
    <xf numFmtId="0" fontId="0" fillId="0" borderId="24" xfId="0" applyBorder="1"/>
    <xf numFmtId="0" fontId="0" fillId="9" borderId="63" xfId="0" applyFill="1" applyBorder="1"/>
    <xf numFmtId="0" fontId="0" fillId="9" borderId="46" xfId="0" applyFill="1" applyBorder="1"/>
    <xf numFmtId="2" fontId="0" fillId="9" borderId="11" xfId="0" applyNumberFormat="1" applyFill="1" applyBorder="1"/>
    <xf numFmtId="2" fontId="0" fillId="9" borderId="40" xfId="0" applyNumberFormat="1" applyFill="1" applyBorder="1"/>
    <xf numFmtId="2" fontId="0" fillId="9" borderId="10" xfId="0" applyNumberFormat="1" applyFill="1" applyBorder="1"/>
    <xf numFmtId="0" fontId="0" fillId="9" borderId="10" xfId="0" applyFill="1" applyBorder="1"/>
    <xf numFmtId="0" fontId="1" fillId="8" borderId="69" xfId="0" applyFont="1" applyFill="1" applyBorder="1"/>
    <xf numFmtId="0" fontId="1" fillId="8" borderId="2" xfId="0" applyFont="1" applyFill="1" applyBorder="1"/>
    <xf numFmtId="0" fontId="1" fillId="8" borderId="13" xfId="0" applyFont="1" applyFill="1" applyBorder="1"/>
    <xf numFmtId="0" fontId="1" fillId="8" borderId="30" xfId="0" applyFont="1" applyFill="1" applyBorder="1"/>
    <xf numFmtId="0" fontId="3" fillId="0" borderId="16" xfId="2" applyBorder="1"/>
    <xf numFmtId="0" fontId="1" fillId="8" borderId="30" xfId="2" applyFont="1" applyFill="1" applyBorder="1" applyAlignment="1">
      <alignment horizontal="center"/>
    </xf>
    <xf numFmtId="0" fontId="1" fillId="8" borderId="31" xfId="2" applyFont="1" applyFill="1" applyBorder="1" applyAlignment="1">
      <alignment horizontal="center"/>
    </xf>
    <xf numFmtId="0" fontId="1" fillId="8" borderId="47" xfId="2" applyFont="1" applyFill="1" applyBorder="1" applyAlignment="1">
      <alignment horizontal="center"/>
    </xf>
    <xf numFmtId="0" fontId="1" fillId="8" borderId="32" xfId="2" applyFont="1" applyFill="1" applyBorder="1" applyAlignment="1">
      <alignment horizontal="center"/>
    </xf>
    <xf numFmtId="0" fontId="3" fillId="3" borderId="1" xfId="2" applyFill="1" applyBorder="1"/>
    <xf numFmtId="0" fontId="3" fillId="3" borderId="11" xfId="2" applyFill="1" applyBorder="1"/>
    <xf numFmtId="0" fontId="3" fillId="3" borderId="1" xfId="2" applyFill="1" applyBorder="1" applyAlignment="1">
      <alignment horizontal="right"/>
    </xf>
    <xf numFmtId="0" fontId="3" fillId="9" borderId="25" xfId="2" applyFill="1" applyBorder="1" applyAlignment="1">
      <alignment horizontal="right"/>
    </xf>
    <xf numFmtId="0" fontId="3" fillId="9" borderId="53" xfId="2" applyFill="1" applyBorder="1" applyAlignment="1">
      <alignment horizontal="right"/>
    </xf>
    <xf numFmtId="0" fontId="3" fillId="9" borderId="7" xfId="2" applyFill="1" applyBorder="1"/>
    <xf numFmtId="0" fontId="3" fillId="9" borderId="8" xfId="2" applyFill="1" applyBorder="1"/>
    <xf numFmtId="0" fontId="3" fillId="9" borderId="9" xfId="2" applyFill="1" applyBorder="1"/>
    <xf numFmtId="0" fontId="3" fillId="10" borderId="1" xfId="2" applyFill="1" applyBorder="1" applyAlignment="1">
      <alignment horizontal="right"/>
    </xf>
    <xf numFmtId="0" fontId="3" fillId="9" borderId="18" xfId="2" applyFill="1" applyBorder="1"/>
    <xf numFmtId="0" fontId="3" fillId="9" borderId="12" xfId="2" applyFill="1" applyBorder="1"/>
    <xf numFmtId="0" fontId="3" fillId="0" borderId="52" xfId="2" applyBorder="1"/>
    <xf numFmtId="0" fontId="3" fillId="2" borderId="27" xfId="2" applyFill="1" applyBorder="1"/>
    <xf numFmtId="0" fontId="3" fillId="3" borderId="20" xfId="2" applyFill="1" applyBorder="1"/>
    <xf numFmtId="0" fontId="3" fillId="9" borderId="1" xfId="2" applyFill="1" applyBorder="1"/>
    <xf numFmtId="0" fontId="3" fillId="0" borderId="14" xfId="2" applyBorder="1"/>
    <xf numFmtId="0" fontId="3" fillId="0" borderId="15" xfId="2" applyBorder="1"/>
    <xf numFmtId="0" fontId="1" fillId="8" borderId="13" xfId="2" applyFont="1" applyFill="1" applyBorder="1" applyAlignment="1">
      <alignment horizontal="center"/>
    </xf>
    <xf numFmtId="0" fontId="1" fillId="8" borderId="14" xfId="2" applyFont="1" applyFill="1" applyBorder="1" applyAlignment="1">
      <alignment horizontal="center"/>
    </xf>
    <xf numFmtId="49" fontId="3" fillId="0" borderId="36" xfId="2" applyNumberFormat="1" applyBorder="1" applyAlignment="1">
      <alignment vertical="center"/>
    </xf>
    <xf numFmtId="0" fontId="3" fillId="0" borderId="7" xfId="2" applyBorder="1" applyAlignment="1">
      <alignment vertical="center"/>
    </xf>
    <xf numFmtId="0" fontId="3" fillId="0" borderId="8" xfId="2" applyBorder="1" applyAlignment="1">
      <alignment vertical="center"/>
    </xf>
    <xf numFmtId="0" fontId="3" fillId="0" borderId="12" xfId="2" applyBorder="1" applyAlignment="1">
      <alignment vertical="center"/>
    </xf>
    <xf numFmtId="0" fontId="3" fillId="0" borderId="9" xfId="2" applyBorder="1" applyAlignment="1">
      <alignment vertical="center"/>
    </xf>
    <xf numFmtId="0" fontId="3" fillId="8" borderId="13" xfId="2" applyFill="1" applyBorder="1"/>
    <xf numFmtId="0" fontId="0" fillId="8" borderId="15" xfId="0" applyFill="1" applyBorder="1" applyAlignment="1">
      <alignment horizontal="center"/>
    </xf>
    <xf numFmtId="0" fontId="0" fillId="0" borderId="23" xfId="0" applyBorder="1"/>
    <xf numFmtId="0" fontId="0" fillId="0" borderId="60" xfId="0" applyBorder="1"/>
    <xf numFmtId="0" fontId="0" fillId="0" borderId="64" xfId="0" applyBorder="1"/>
    <xf numFmtId="0" fontId="0" fillId="0" borderId="25" xfId="0" applyBorder="1"/>
    <xf numFmtId="0" fontId="0" fillId="0" borderId="66" xfId="0" applyBorder="1"/>
    <xf numFmtId="0" fontId="0" fillId="0" borderId="26" xfId="0" applyBorder="1"/>
    <xf numFmtId="0" fontId="1" fillId="11" borderId="19" xfId="2" applyFont="1" applyFill="1" applyBorder="1" applyAlignment="1">
      <alignment horizontal="center"/>
    </xf>
    <xf numFmtId="0" fontId="1" fillId="12" borderId="32" xfId="2" applyFont="1" applyFill="1" applyBorder="1" applyAlignment="1">
      <alignment horizontal="center"/>
    </xf>
    <xf numFmtId="0" fontId="1" fillId="0" borderId="2" xfId="0" applyFont="1" applyBorder="1"/>
    <xf numFmtId="0" fontId="1" fillId="0" borderId="5" xfId="0" applyFont="1" applyBorder="1"/>
    <xf numFmtId="0" fontId="1" fillId="0" borderId="7" xfId="0" applyFont="1" applyBorder="1"/>
    <xf numFmtId="0" fontId="1" fillId="8" borderId="23" xfId="2" applyFont="1" applyFill="1" applyBorder="1" applyAlignment="1">
      <alignment horizontal="center"/>
    </xf>
    <xf numFmtId="0" fontId="1" fillId="8" borderId="54" xfId="2" applyFont="1" applyFill="1" applyBorder="1" applyAlignment="1">
      <alignment horizontal="center"/>
    </xf>
    <xf numFmtId="0" fontId="1" fillId="8" borderId="56" xfId="2" applyFont="1" applyFill="1" applyBorder="1" applyAlignment="1">
      <alignment horizontal="center"/>
    </xf>
    <xf numFmtId="0" fontId="3" fillId="0" borderId="33" xfId="2" applyBorder="1"/>
    <xf numFmtId="0" fontId="3" fillId="3" borderId="17" xfId="2" applyFill="1" applyBorder="1" applyAlignment="1">
      <alignment horizontal="left"/>
    </xf>
    <xf numFmtId="0" fontId="3" fillId="3" borderId="5" xfId="2" applyFill="1" applyBorder="1" applyAlignment="1">
      <alignment horizontal="right"/>
    </xf>
    <xf numFmtId="0" fontId="3" fillId="10" borderId="6" xfId="2" applyFill="1" applyBorder="1" applyAlignment="1">
      <alignment horizontal="right"/>
    </xf>
    <xf numFmtId="0" fontId="3" fillId="3" borderId="6" xfId="2" applyFill="1" applyBorder="1" applyAlignment="1">
      <alignment horizontal="right"/>
    </xf>
    <xf numFmtId="0" fontId="3" fillId="9" borderId="67" xfId="2" applyFill="1" applyBorder="1" applyAlignment="1">
      <alignment horizontal="right"/>
    </xf>
    <xf numFmtId="0" fontId="3" fillId="9" borderId="57" xfId="2" applyFill="1" applyBorder="1" applyAlignment="1">
      <alignment horizontal="right"/>
    </xf>
    <xf numFmtId="0" fontId="3" fillId="0" borderId="0" xfId="2" applyAlignment="1">
      <alignment vertical="center"/>
    </xf>
    <xf numFmtId="2" fontId="3" fillId="0" borderId="0" xfId="2" applyNumberFormat="1" applyAlignment="1">
      <alignment horizontal="right" vertical="center"/>
    </xf>
    <xf numFmtId="0" fontId="2" fillId="0" borderId="0" xfId="1" applyBorder="1" applyAlignment="1">
      <alignment vertical="center"/>
    </xf>
    <xf numFmtId="0" fontId="3" fillId="0" borderId="14" xfId="2" applyBorder="1" applyAlignment="1">
      <alignment vertical="center"/>
    </xf>
    <xf numFmtId="0" fontId="2" fillId="0" borderId="14" xfId="1" applyBorder="1" applyAlignment="1">
      <alignment vertical="center"/>
    </xf>
    <xf numFmtId="0" fontId="3" fillId="14" borderId="17" xfId="2" applyFill="1" applyBorder="1" applyAlignment="1">
      <alignment horizontal="left"/>
    </xf>
    <xf numFmtId="0" fontId="3" fillId="14" borderId="5" xfId="2" applyFill="1" applyBorder="1" applyAlignment="1">
      <alignment horizontal="right"/>
    </xf>
    <xf numFmtId="0" fontId="3" fillId="15" borderId="1" xfId="2" applyFill="1" applyBorder="1" applyAlignment="1">
      <alignment horizontal="right"/>
    </xf>
    <xf numFmtId="0" fontId="3" fillId="15" borderId="6" xfId="2" applyFill="1" applyBorder="1" applyAlignment="1">
      <alignment horizontal="right"/>
    </xf>
    <xf numFmtId="0" fontId="3" fillId="9" borderId="20" xfId="2" applyFill="1" applyBorder="1"/>
    <xf numFmtId="0" fontId="3" fillId="9" borderId="11" xfId="2" applyFill="1" applyBorder="1"/>
    <xf numFmtId="0" fontId="3" fillId="0" borderId="43" xfId="2" applyBorder="1"/>
    <xf numFmtId="0" fontId="3" fillId="3" borderId="48" xfId="2" applyFill="1" applyBorder="1" applyAlignment="1">
      <alignment horizontal="left"/>
    </xf>
    <xf numFmtId="0" fontId="3" fillId="14" borderId="48" xfId="2" applyFill="1" applyBorder="1" applyAlignment="1">
      <alignment horizontal="left"/>
    </xf>
    <xf numFmtId="0" fontId="3" fillId="9" borderId="66" xfId="2" applyFill="1" applyBorder="1" applyAlignment="1">
      <alignment horizontal="right"/>
    </xf>
    <xf numFmtId="0" fontId="3" fillId="9" borderId="7" xfId="2" applyFill="1" applyBorder="1" applyAlignment="1">
      <alignment horizontal="right"/>
    </xf>
    <xf numFmtId="0" fontId="3" fillId="9" borderId="8" xfId="2" applyFill="1" applyBorder="1" applyAlignment="1">
      <alignment horizontal="right"/>
    </xf>
    <xf numFmtId="0" fontId="3" fillId="9" borderId="9" xfId="2" applyFill="1" applyBorder="1" applyAlignment="1">
      <alignment horizontal="right"/>
    </xf>
    <xf numFmtId="0" fontId="3" fillId="2" borderId="12" xfId="2" applyFill="1" applyBorder="1"/>
    <xf numFmtId="0" fontId="3" fillId="10" borderId="20" xfId="2" applyFill="1" applyBorder="1" applyAlignment="1">
      <alignment horizontal="right"/>
    </xf>
    <xf numFmtId="0" fontId="3" fillId="9" borderId="35" xfId="2" applyFill="1" applyBorder="1"/>
    <xf numFmtId="0" fontId="3" fillId="3" borderId="35" xfId="2" applyFill="1" applyBorder="1"/>
    <xf numFmtId="0" fontId="3" fillId="2" borderId="36" xfId="2" applyFill="1" applyBorder="1"/>
    <xf numFmtId="0" fontId="0" fillId="0" borderId="10" xfId="0" applyBorder="1"/>
    <xf numFmtId="0" fontId="0" fillId="9" borderId="11" xfId="0" applyFill="1" applyBorder="1"/>
    <xf numFmtId="0" fontId="0" fillId="9" borderId="5" xfId="0" applyFill="1" applyBorder="1"/>
    <xf numFmtId="0" fontId="0" fillId="9" borderId="6" xfId="0" applyFill="1" applyBorder="1"/>
    <xf numFmtId="0" fontId="3" fillId="2" borderId="49" xfId="2" applyFill="1" applyBorder="1"/>
    <xf numFmtId="0" fontId="3" fillId="2" borderId="7" xfId="2" applyFill="1" applyBorder="1"/>
    <xf numFmtId="0" fontId="3" fillId="2" borderId="9" xfId="2" applyFill="1" applyBorder="1"/>
    <xf numFmtId="0" fontId="3" fillId="0" borderId="58" xfId="2" applyBorder="1"/>
    <xf numFmtId="0" fontId="3" fillId="9" borderId="48" xfId="2" applyFill="1" applyBorder="1"/>
    <xf numFmtId="0" fontId="3" fillId="9" borderId="5" xfId="2" applyFill="1" applyBorder="1"/>
    <xf numFmtId="0" fontId="3" fillId="9" borderId="6" xfId="2" applyFill="1" applyBorder="1"/>
    <xf numFmtId="0" fontId="3" fillId="3" borderId="17" xfId="2" applyFill="1" applyBorder="1"/>
    <xf numFmtId="0" fontId="3" fillId="3" borderId="5" xfId="2" applyFill="1" applyBorder="1"/>
    <xf numFmtId="0" fontId="3" fillId="3" borderId="6" xfId="2" applyFill="1" applyBorder="1"/>
    <xf numFmtId="0" fontId="3" fillId="3" borderId="48" xfId="2" applyFill="1" applyBorder="1"/>
    <xf numFmtId="0" fontId="3" fillId="0" borderId="17" xfId="2" applyBorder="1"/>
    <xf numFmtId="0" fontId="3" fillId="9" borderId="21" xfId="2" applyFill="1" applyBorder="1"/>
    <xf numFmtId="0" fontId="3" fillId="9" borderId="33" xfId="2" applyFill="1" applyBorder="1"/>
    <xf numFmtId="0" fontId="3" fillId="9" borderId="22" xfId="2" applyFill="1" applyBorder="1"/>
    <xf numFmtId="0" fontId="3" fillId="9" borderId="29" xfId="2" applyFill="1" applyBorder="1"/>
    <xf numFmtId="0" fontId="3" fillId="0" borderId="11" xfId="2" applyBorder="1"/>
    <xf numFmtId="0" fontId="3" fillId="0" borderId="28" xfId="2" applyBorder="1"/>
    <xf numFmtId="0" fontId="3" fillId="3" borderId="20" xfId="2" applyFill="1" applyBorder="1" applyAlignment="1">
      <alignment horizontal="right"/>
    </xf>
    <xf numFmtId="0" fontId="3" fillId="9" borderId="27" xfId="2" applyFill="1" applyBorder="1" applyAlignment="1">
      <alignment horizontal="right"/>
    </xf>
    <xf numFmtId="0" fontId="3" fillId="3" borderId="35" xfId="2" applyFill="1" applyBorder="1" applyAlignment="1">
      <alignment horizontal="left"/>
    </xf>
    <xf numFmtId="0" fontId="3" fillId="9" borderId="50" xfId="2" applyFill="1" applyBorder="1" applyAlignment="1">
      <alignment horizontal="right"/>
    </xf>
    <xf numFmtId="0" fontId="3" fillId="9" borderId="34" xfId="2" applyFill="1" applyBorder="1"/>
    <xf numFmtId="0" fontId="3" fillId="9" borderId="28" xfId="2" applyFill="1" applyBorder="1"/>
    <xf numFmtId="0" fontId="3" fillId="9" borderId="43" xfId="2" applyFill="1" applyBorder="1"/>
    <xf numFmtId="0" fontId="1" fillId="9" borderId="30" xfId="2" applyFont="1" applyFill="1" applyBorder="1" applyAlignment="1">
      <alignment horizontal="center"/>
    </xf>
    <xf numFmtId="0" fontId="1" fillId="9" borderId="31" xfId="2" applyFont="1" applyFill="1" applyBorder="1" applyAlignment="1">
      <alignment horizontal="center"/>
    </xf>
    <xf numFmtId="0" fontId="1" fillId="9" borderId="47" xfId="2" applyFont="1" applyFill="1" applyBorder="1" applyAlignment="1">
      <alignment horizontal="center"/>
    </xf>
    <xf numFmtId="0" fontId="0" fillId="0" borderId="40" xfId="0" applyBorder="1" applyAlignment="1">
      <alignment horizontal="left" wrapText="1"/>
    </xf>
    <xf numFmtId="0" fontId="0" fillId="0" borderId="41" xfId="0" applyBorder="1" applyAlignment="1">
      <alignment horizontal="left" wrapText="1"/>
    </xf>
    <xf numFmtId="0" fontId="0" fillId="0" borderId="68" xfId="0" applyBorder="1" applyAlignment="1">
      <alignment horizontal="left" wrapText="1"/>
    </xf>
    <xf numFmtId="0" fontId="0" fillId="0" borderId="42" xfId="0" applyBorder="1" applyAlignment="1">
      <alignment horizontal="left" wrapText="1"/>
    </xf>
    <xf numFmtId="0" fontId="0" fillId="0" borderId="43" xfId="0" applyBorder="1" applyAlignment="1">
      <alignment horizontal="left" wrapText="1"/>
    </xf>
    <xf numFmtId="0" fontId="0" fillId="0" borderId="37" xfId="0" applyBorder="1" applyAlignment="1">
      <alignment horizontal="left" wrapText="1"/>
    </xf>
    <xf numFmtId="0" fontId="1" fillId="0" borderId="61" xfId="0" applyFont="1" applyBorder="1" applyAlignment="1">
      <alignment horizontal="left" vertical="center"/>
    </xf>
    <xf numFmtId="0" fontId="1" fillId="0" borderId="21" xfId="0" applyFont="1" applyBorder="1" applyAlignment="1">
      <alignment horizontal="left" vertical="center"/>
    </xf>
    <xf numFmtId="0" fontId="0" fillId="0" borderId="12" xfId="0" applyBorder="1"/>
    <xf numFmtId="0" fontId="0" fillId="0" borderId="49" xfId="0" applyBorder="1"/>
    <xf numFmtId="0" fontId="0" fillId="0" borderId="39" xfId="0" applyBorder="1"/>
    <xf numFmtId="0" fontId="1" fillId="8" borderId="47" xfId="0" applyFont="1" applyFill="1" applyBorder="1"/>
    <xf numFmtId="0" fontId="1" fillId="8" borderId="14" xfId="0" applyFont="1" applyFill="1" applyBorder="1"/>
    <xf numFmtId="0" fontId="1" fillId="8" borderId="15" xfId="0" applyFont="1" applyFill="1" applyBorder="1"/>
    <xf numFmtId="0" fontId="0" fillId="0" borderId="11" xfId="0" applyBorder="1"/>
    <xf numFmtId="0" fontId="0" fillId="0" borderId="48" xfId="0" applyBorder="1"/>
    <xf numFmtId="0" fontId="0" fillId="0" borderId="38" xfId="0" applyBorder="1"/>
    <xf numFmtId="0" fontId="0" fillId="0" borderId="10" xfId="0" applyBorder="1"/>
    <xf numFmtId="0" fontId="0" fillId="0" borderId="58" xfId="0" applyBorder="1"/>
    <xf numFmtId="0" fontId="0" fillId="0" borderId="59" xfId="0" applyBorder="1"/>
    <xf numFmtId="0" fontId="0" fillId="0" borderId="0" xfId="0" applyAlignment="1">
      <alignment horizontal="center" vertical="top" wrapText="1"/>
    </xf>
    <xf numFmtId="49" fontId="0" fillId="5" borderId="13" xfId="0" applyNumberFormat="1" applyFill="1" applyBorder="1" applyAlignment="1">
      <alignment horizontal="center" wrapText="1"/>
    </xf>
    <xf numFmtId="49" fontId="0" fillId="5" borderId="14" xfId="0" applyNumberFormat="1" applyFill="1" applyBorder="1" applyAlignment="1">
      <alignment horizontal="center" wrapText="1"/>
    </xf>
    <xf numFmtId="49" fontId="0" fillId="5" borderId="15" xfId="0" applyNumberFormat="1" applyFill="1" applyBorder="1" applyAlignment="1">
      <alignment horizontal="center" wrapText="1"/>
    </xf>
    <xf numFmtId="0" fontId="1" fillId="0" borderId="0" xfId="0" applyFont="1" applyAlignment="1">
      <alignment horizontal="center" vertical="center"/>
    </xf>
    <xf numFmtId="0" fontId="0" fillId="9" borderId="42" xfId="0" applyFill="1" applyBorder="1"/>
    <xf numFmtId="0" fontId="0" fillId="9" borderId="43" xfId="0" applyFill="1" applyBorder="1"/>
    <xf numFmtId="0" fontId="0" fillId="9" borderId="37" xfId="0" applyFill="1" applyBorder="1"/>
    <xf numFmtId="0" fontId="0" fillId="3" borderId="11" xfId="0" applyFill="1" applyBorder="1"/>
    <xf numFmtId="0" fontId="0" fillId="3" borderId="48" xfId="0" applyFill="1" applyBorder="1"/>
    <xf numFmtId="0" fontId="0" fillId="3" borderId="38" xfId="0" applyFill="1" applyBorder="1"/>
    <xf numFmtId="0" fontId="4" fillId="0" borderId="13"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2" fontId="0" fillId="9" borderId="16" xfId="0" applyNumberFormat="1" applyFill="1" applyBorder="1"/>
    <xf numFmtId="2" fontId="0" fillId="9" borderId="52" xfId="0" applyNumberFormat="1" applyFill="1" applyBorder="1"/>
    <xf numFmtId="0" fontId="0" fillId="9" borderId="16" xfId="0" applyFill="1" applyBorder="1"/>
    <xf numFmtId="0" fontId="0" fillId="9" borderId="52" xfId="0" applyFill="1" applyBorder="1"/>
    <xf numFmtId="1" fontId="0" fillId="9" borderId="63" xfId="0" applyNumberFormat="1" applyFill="1" applyBorder="1"/>
    <xf numFmtId="1" fontId="0" fillId="9" borderId="65" xfId="0" applyNumberFormat="1" applyFill="1" applyBorder="1"/>
    <xf numFmtId="0" fontId="0" fillId="9" borderId="18" xfId="0" applyFill="1" applyBorder="1"/>
    <xf numFmtId="0" fontId="0" fillId="9" borderId="27" xfId="0" applyFill="1" applyBorder="1"/>
    <xf numFmtId="0" fontId="0" fillId="8" borderId="16" xfId="0" applyFill="1" applyBorder="1"/>
    <xf numFmtId="0" fontId="0" fillId="8" borderId="52" xfId="0" applyFill="1" applyBorder="1"/>
    <xf numFmtId="0" fontId="0" fillId="0" borderId="17" xfId="0" applyBorder="1"/>
    <xf numFmtId="0" fontId="0" fillId="0" borderId="20" xfId="0" applyBorder="1"/>
    <xf numFmtId="0" fontId="0" fillId="8" borderId="47" xfId="0" applyFill="1" applyBorder="1"/>
    <xf numFmtId="0" fontId="0" fillId="8" borderId="14" xfId="0" applyFill="1" applyBorder="1"/>
    <xf numFmtId="0" fontId="0" fillId="8" borderId="15" xfId="0" applyFill="1" applyBorder="1"/>
    <xf numFmtId="0" fontId="0" fillId="0" borderId="42" xfId="0" applyBorder="1"/>
    <xf numFmtId="0" fontId="0" fillId="0" borderId="43" xfId="0" applyBorder="1"/>
    <xf numFmtId="0" fontId="0" fillId="0" borderId="37" xfId="0" applyBorder="1"/>
    <xf numFmtId="0" fontId="0" fillId="3" borderId="12" xfId="0" applyFill="1" applyBorder="1"/>
    <xf numFmtId="0" fontId="0" fillId="3" borderId="49" xfId="0" applyFill="1" applyBorder="1"/>
    <xf numFmtId="0" fontId="0" fillId="3" borderId="39" xfId="0" applyFill="1" applyBorder="1"/>
    <xf numFmtId="0" fontId="0" fillId="9" borderId="11" xfId="0" applyFill="1" applyBorder="1"/>
    <xf numFmtId="0" fontId="0" fillId="9" borderId="48" xfId="0" applyFill="1" applyBorder="1"/>
    <xf numFmtId="0" fontId="0" fillId="9" borderId="38" xfId="0" applyFill="1" applyBorder="1"/>
    <xf numFmtId="0" fontId="0" fillId="9" borderId="12" xfId="0" applyFill="1" applyBorder="1"/>
    <xf numFmtId="0" fontId="0" fillId="9" borderId="49" xfId="0" applyFill="1" applyBorder="1"/>
    <xf numFmtId="0" fontId="0" fillId="9" borderId="39" xfId="0" applyFill="1" applyBorder="1"/>
    <xf numFmtId="0" fontId="0" fillId="9" borderId="40" xfId="0" applyFill="1" applyBorder="1"/>
    <xf numFmtId="0" fontId="0" fillId="9" borderId="41" xfId="0" applyFill="1" applyBorder="1"/>
    <xf numFmtId="0" fontId="0" fillId="9" borderId="68" xfId="0" applyFill="1" applyBorder="1"/>
    <xf numFmtId="0" fontId="0" fillId="3" borderId="42" xfId="0" applyFill="1" applyBorder="1"/>
    <xf numFmtId="0" fontId="0" fillId="3" borderId="43" xfId="0" applyFill="1" applyBorder="1"/>
    <xf numFmtId="0" fontId="0" fillId="3" borderId="37" xfId="0" applyFill="1" applyBorder="1"/>
    <xf numFmtId="0" fontId="0" fillId="8" borderId="31" xfId="0" applyFill="1" applyBorder="1"/>
    <xf numFmtId="0" fontId="0" fillId="8" borderId="32" xfId="0" applyFill="1" applyBorder="1"/>
    <xf numFmtId="0" fontId="0" fillId="3" borderId="22" xfId="0" applyFill="1" applyBorder="1"/>
    <xf numFmtId="0" fontId="0" fillId="3" borderId="29" xfId="0" applyFill="1" applyBorder="1"/>
    <xf numFmtId="0" fontId="0" fillId="3" borderId="1" xfId="0" applyFill="1" applyBorder="1"/>
    <xf numFmtId="0" fontId="0" fillId="3" borderId="6" xfId="0" applyFill="1" applyBorder="1"/>
    <xf numFmtId="0" fontId="0" fillId="0" borderId="1" xfId="0" applyBorder="1"/>
    <xf numFmtId="0" fontId="0" fillId="0" borderId="6" xfId="0" applyBorder="1"/>
    <xf numFmtId="0" fontId="0" fillId="9" borderId="8" xfId="0" applyFill="1" applyBorder="1"/>
    <xf numFmtId="0" fontId="0" fillId="9" borderId="9" xfId="0" applyFill="1" applyBorder="1"/>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3" borderId="8" xfId="0" applyFill="1" applyBorder="1"/>
    <xf numFmtId="0" fontId="0" fillId="3" borderId="9" xfId="0" applyFill="1" applyBorder="1"/>
    <xf numFmtId="0" fontId="0" fillId="0" borderId="53" xfId="0" applyBorder="1"/>
    <xf numFmtId="0" fontId="0" fillId="0" borderId="57" xfId="0" applyBorder="1"/>
    <xf numFmtId="0" fontId="0" fillId="3" borderId="1" xfId="0" applyFill="1" applyBorder="1" applyAlignment="1">
      <alignment horizontal="center"/>
    </xf>
    <xf numFmtId="0" fontId="0" fillId="9" borderId="7" xfId="0" applyFill="1" applyBorder="1"/>
    <xf numFmtId="0" fontId="0" fillId="3" borderId="5" xfId="0" applyFill="1" applyBorder="1"/>
    <xf numFmtId="0" fontId="0" fillId="9" borderId="5" xfId="0" applyFill="1" applyBorder="1"/>
    <xf numFmtId="0" fontId="0" fillId="9" borderId="1" xfId="0" applyFill="1" applyBorder="1"/>
    <xf numFmtId="0" fontId="0" fillId="0" borderId="22" xfId="0" applyBorder="1"/>
    <xf numFmtId="0" fontId="0" fillId="0" borderId="29" xfId="0" applyBorder="1"/>
    <xf numFmtId="0" fontId="0" fillId="0" borderId="21" xfId="0" applyBorder="1"/>
    <xf numFmtId="0" fontId="0" fillId="0" borderId="5" xfId="0" applyBorder="1"/>
    <xf numFmtId="0" fontId="0" fillId="0" borderId="61" xfId="0" applyBorder="1"/>
    <xf numFmtId="0" fontId="0" fillId="0" borderId="62" xfId="0" applyBorder="1"/>
    <xf numFmtId="0" fontId="0" fillId="8" borderId="42" xfId="0" applyFill="1" applyBorder="1"/>
    <xf numFmtId="0" fontId="0" fillId="8" borderId="43" xfId="0" applyFill="1" applyBorder="1"/>
    <xf numFmtId="0" fontId="0" fillId="8" borderId="37" xfId="0" applyFill="1" applyBorder="1"/>
    <xf numFmtId="0" fontId="0" fillId="9" borderId="61" xfId="0" applyFill="1" applyBorder="1"/>
    <xf numFmtId="0" fontId="0" fillId="9" borderId="62" xfId="0" applyFill="1" applyBorder="1"/>
    <xf numFmtId="0" fontId="0" fillId="3" borderId="21" xfId="0" applyFill="1" applyBorder="1"/>
    <xf numFmtId="0" fontId="0" fillId="9" borderId="21" xfId="0" applyFill="1" applyBorder="1"/>
    <xf numFmtId="0" fontId="0" fillId="9" borderId="22" xfId="0" applyFill="1" applyBorder="1"/>
    <xf numFmtId="0" fontId="0" fillId="2" borderId="13" xfId="0" applyFill="1" applyBorder="1" applyAlignment="1">
      <alignment horizontal="left" vertical="center"/>
    </xf>
    <xf numFmtId="0" fontId="0" fillId="2" borderId="14" xfId="0" applyFill="1" applyBorder="1" applyAlignment="1">
      <alignment horizontal="left" vertical="center"/>
    </xf>
    <xf numFmtId="0" fontId="0" fillId="2" borderId="15" xfId="0" applyFill="1" applyBorder="1" applyAlignment="1">
      <alignment horizontal="left" vertical="center"/>
    </xf>
    <xf numFmtId="0" fontId="0" fillId="0" borderId="40" xfId="0" applyBorder="1"/>
    <xf numFmtId="0" fontId="0" fillId="0" borderId="41" xfId="0" applyBorder="1"/>
    <xf numFmtId="0" fontId="0" fillId="0" borderId="68" xfId="0" applyBorder="1"/>
    <xf numFmtId="0" fontId="1" fillId="8" borderId="13" xfId="0" applyFont="1" applyFill="1" applyBorder="1"/>
    <xf numFmtId="0" fontId="0" fillId="3" borderId="7" xfId="0" applyFill="1" applyBorder="1"/>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1" fillId="8" borderId="30" xfId="0" applyFont="1" applyFill="1" applyBorder="1"/>
    <xf numFmtId="0" fontId="1" fillId="8" borderId="31" xfId="0" applyFont="1" applyFill="1" applyBorder="1"/>
    <xf numFmtId="0" fontId="0" fillId="8" borderId="11" xfId="0" applyFill="1" applyBorder="1"/>
    <xf numFmtId="0" fontId="0" fillId="8" borderId="48" xfId="0" applyFill="1" applyBorder="1"/>
    <xf numFmtId="0" fontId="0" fillId="8" borderId="38" xfId="0" applyFill="1" applyBorder="1"/>
    <xf numFmtId="0" fontId="2" fillId="2" borderId="23" xfId="1" applyFill="1" applyBorder="1" applyAlignment="1">
      <alignment horizontal="left" vertical="center" wrapText="1"/>
    </xf>
    <xf numFmtId="0" fontId="2" fillId="2" borderId="24" xfId="1" applyFill="1" applyBorder="1" applyAlignment="1">
      <alignment horizontal="left" vertical="center" wrapText="1"/>
    </xf>
    <xf numFmtId="0" fontId="2" fillId="2" borderId="60" xfId="1" applyFill="1" applyBorder="1" applyAlignment="1">
      <alignment horizontal="left" vertical="center" wrapText="1"/>
    </xf>
    <xf numFmtId="0" fontId="2" fillId="2" borderId="64" xfId="1" applyFill="1" applyBorder="1" applyAlignment="1">
      <alignment horizontal="left" vertical="center" wrapText="1"/>
    </xf>
    <xf numFmtId="0" fontId="2" fillId="2" borderId="25" xfId="1" applyFill="1" applyBorder="1" applyAlignment="1">
      <alignment horizontal="left" vertical="center" wrapText="1"/>
    </xf>
    <xf numFmtId="0" fontId="2" fillId="2" borderId="26" xfId="1" applyFill="1" applyBorder="1" applyAlignment="1">
      <alignment horizontal="left" vertical="center" wrapText="1"/>
    </xf>
    <xf numFmtId="0" fontId="0" fillId="2" borderId="23" xfId="0" applyFill="1" applyBorder="1" applyAlignment="1">
      <alignment horizontal="left" vertical="center" wrapText="1"/>
    </xf>
    <xf numFmtId="0" fontId="0" fillId="2" borderId="24" xfId="0" applyFill="1" applyBorder="1" applyAlignment="1">
      <alignment horizontal="left" vertical="center" wrapText="1"/>
    </xf>
    <xf numFmtId="0" fontId="0" fillId="2" borderId="60" xfId="0" applyFill="1" applyBorder="1" applyAlignment="1">
      <alignment horizontal="left" vertical="center" wrapText="1"/>
    </xf>
    <xf numFmtId="0" fontId="0" fillId="2" borderId="64" xfId="0" applyFill="1" applyBorder="1" applyAlignment="1">
      <alignment horizontal="left" vertical="center" wrapText="1"/>
    </xf>
    <xf numFmtId="0" fontId="0" fillId="2" borderId="25" xfId="0" applyFill="1" applyBorder="1" applyAlignment="1">
      <alignment horizontal="left" vertical="center" wrapText="1"/>
    </xf>
    <xf numFmtId="0" fontId="0" fillId="2" borderId="26" xfId="0" applyFill="1" applyBorder="1" applyAlignment="1">
      <alignment horizontal="left" vertical="center" wrapText="1"/>
    </xf>
    <xf numFmtId="0" fontId="0" fillId="0" borderId="2" xfId="0"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xf>
    <xf numFmtId="0" fontId="0" fillId="0" borderId="20" xfId="0" applyBorder="1" applyAlignment="1">
      <alignment horizontal="center"/>
    </xf>
    <xf numFmtId="0" fontId="0" fillId="2" borderId="55" xfId="0" applyFill="1" applyBorder="1" applyAlignment="1">
      <alignment horizontal="left" vertical="center" wrapText="1"/>
    </xf>
    <xf numFmtId="0" fontId="0" fillId="2" borderId="66" xfId="0" applyFill="1" applyBorder="1" applyAlignment="1">
      <alignment horizontal="left" vertical="center" wrapText="1"/>
    </xf>
    <xf numFmtId="0" fontId="1" fillId="8" borderId="13" xfId="0" applyFont="1" applyFill="1" applyBorder="1" applyAlignment="1">
      <alignment horizontal="left" vertical="center"/>
    </xf>
    <xf numFmtId="0" fontId="1" fillId="8" borderId="14" xfId="0" applyFont="1" applyFill="1" applyBorder="1" applyAlignment="1">
      <alignment horizontal="left" vertical="center"/>
    </xf>
    <xf numFmtId="0" fontId="1" fillId="8" borderId="15" xfId="0" applyFont="1" applyFill="1" applyBorder="1" applyAlignment="1">
      <alignment horizontal="left" vertical="center"/>
    </xf>
    <xf numFmtId="0" fontId="1" fillId="8" borderId="17" xfId="0" applyFont="1" applyFill="1" applyBorder="1" applyAlignment="1">
      <alignment horizontal="left" vertical="center"/>
    </xf>
    <xf numFmtId="0" fontId="1" fillId="8" borderId="48" xfId="0" applyFont="1" applyFill="1" applyBorder="1" applyAlignment="1">
      <alignment horizontal="left" vertical="center"/>
    </xf>
    <xf numFmtId="0" fontId="1" fillId="8" borderId="38" xfId="0" applyFont="1" applyFill="1" applyBorder="1" applyAlignment="1">
      <alignment horizontal="left" vertical="center"/>
    </xf>
    <xf numFmtId="0" fontId="0" fillId="2" borderId="23" xfId="0" applyFill="1" applyBorder="1" applyAlignment="1">
      <alignment vertical="center" wrapText="1"/>
    </xf>
    <xf numFmtId="0" fontId="0" fillId="2" borderId="55" xfId="0" applyFill="1" applyBorder="1" applyAlignment="1">
      <alignment vertical="center" wrapText="1"/>
    </xf>
    <xf numFmtId="0" fontId="0" fillId="2" borderId="24" xfId="0" applyFill="1" applyBorder="1" applyAlignment="1">
      <alignment vertical="center" wrapText="1"/>
    </xf>
    <xf numFmtId="0" fontId="0" fillId="2" borderId="25" xfId="0" applyFill="1" applyBorder="1" applyAlignment="1">
      <alignment vertical="center" wrapText="1"/>
    </xf>
    <xf numFmtId="0" fontId="0" fillId="2" borderId="66" xfId="0" applyFill="1" applyBorder="1" applyAlignment="1">
      <alignment vertical="center" wrapText="1"/>
    </xf>
    <xf numFmtId="0" fontId="0" fillId="2" borderId="26" xfId="0" applyFill="1" applyBorder="1" applyAlignment="1">
      <alignment vertical="center" wrapText="1"/>
    </xf>
    <xf numFmtId="0" fontId="0" fillId="2" borderId="0" xfId="0" applyFill="1" applyAlignment="1">
      <alignment horizontal="left" vertical="center" wrapText="1"/>
    </xf>
    <xf numFmtId="0" fontId="0" fillId="0" borderId="67" xfId="0" applyBorder="1"/>
    <xf numFmtId="0" fontId="0" fillId="0" borderId="23" xfId="0" applyBorder="1" applyAlignment="1">
      <alignment horizontal="left"/>
    </xf>
    <xf numFmtId="0" fontId="0" fillId="0" borderId="71" xfId="0" applyBorder="1" applyAlignment="1">
      <alignment horizontal="left"/>
    </xf>
    <xf numFmtId="0" fontId="0" fillId="0" borderId="70" xfId="0" applyBorder="1"/>
    <xf numFmtId="0" fontId="0" fillId="0" borderId="55" xfId="0" applyBorder="1"/>
    <xf numFmtId="0" fontId="0" fillId="0" borderId="24" xfId="0" applyBorder="1"/>
    <xf numFmtId="0" fontId="0" fillId="0" borderId="1" xfId="0" applyBorder="1" applyAlignment="1">
      <alignment horizontal="center"/>
    </xf>
    <xf numFmtId="0" fontId="0" fillId="0" borderId="6" xfId="0" applyBorder="1" applyAlignment="1">
      <alignment horizontal="center"/>
    </xf>
    <xf numFmtId="0" fontId="0" fillId="0" borderId="17" xfId="0" applyBorder="1" applyAlignment="1">
      <alignment horizontal="left"/>
    </xf>
    <xf numFmtId="0" fontId="0" fillId="0" borderId="20" xfId="0" applyBorder="1" applyAlignment="1">
      <alignment horizontal="left"/>
    </xf>
    <xf numFmtId="0" fontId="0" fillId="2" borderId="18" xfId="0" applyFill="1" applyBorder="1" applyAlignment="1">
      <alignment horizontal="left" vertical="center"/>
    </xf>
    <xf numFmtId="0" fontId="0" fillId="2" borderId="49" xfId="0" applyFill="1" applyBorder="1" applyAlignment="1">
      <alignment horizontal="left" vertical="center"/>
    </xf>
    <xf numFmtId="0" fontId="0" fillId="2" borderId="39" xfId="0" applyFill="1" applyBorder="1" applyAlignment="1">
      <alignment horizontal="left" vertical="center"/>
    </xf>
    <xf numFmtId="0" fontId="0" fillId="0" borderId="16"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9" borderId="18" xfId="0" applyFill="1" applyBorder="1" applyAlignment="1">
      <alignment horizontal="left"/>
    </xf>
    <xf numFmtId="0" fontId="0" fillId="9" borderId="27" xfId="0" applyFill="1" applyBorder="1" applyAlignment="1">
      <alignment horizontal="left"/>
    </xf>
    <xf numFmtId="0" fontId="1" fillId="8" borderId="13" xfId="0" applyFont="1" applyFill="1" applyBorder="1" applyAlignment="1">
      <alignment horizontal="left"/>
    </xf>
    <xf numFmtId="0" fontId="1" fillId="8" borderId="14" xfId="0" applyFont="1" applyFill="1" applyBorder="1" applyAlignment="1">
      <alignment horizontal="left"/>
    </xf>
    <xf numFmtId="0" fontId="1" fillId="8" borderId="15" xfId="0" applyFont="1" applyFill="1" applyBorder="1" applyAlignment="1">
      <alignment horizontal="left"/>
    </xf>
    <xf numFmtId="0" fontId="0" fillId="2" borderId="55"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66" xfId="0" applyFill="1" applyBorder="1" applyAlignment="1">
      <alignment horizontal="left" vertical="center"/>
    </xf>
    <xf numFmtId="0" fontId="0" fillId="2" borderId="26" xfId="0" applyFill="1" applyBorder="1" applyAlignment="1">
      <alignment horizontal="left" vertical="center"/>
    </xf>
    <xf numFmtId="0" fontId="0" fillId="9" borderId="6" xfId="0" applyFill="1" applyBorder="1"/>
    <xf numFmtId="0" fontId="0" fillId="9" borderId="3" xfId="0" applyFill="1" applyBorder="1"/>
    <xf numFmtId="0" fontId="0" fillId="9" borderId="4" xfId="0" applyFill="1" applyBorder="1"/>
    <xf numFmtId="0" fontId="0" fillId="9" borderId="10" xfId="0" applyFill="1" applyBorder="1"/>
    <xf numFmtId="0" fontId="0" fillId="9" borderId="58" xfId="0" applyFill="1" applyBorder="1"/>
    <xf numFmtId="0" fontId="0" fillId="9" borderId="59" xfId="0" applyFill="1" applyBorder="1"/>
    <xf numFmtId="0" fontId="0" fillId="3" borderId="17" xfId="0" applyFill="1" applyBorder="1"/>
    <xf numFmtId="0" fontId="0" fillId="3" borderId="20" xfId="0" applyFill="1" applyBorder="1"/>
    <xf numFmtId="2" fontId="0" fillId="9" borderId="17" xfId="0" applyNumberFormat="1" applyFill="1" applyBorder="1"/>
    <xf numFmtId="2" fontId="0" fillId="9" borderId="20" xfId="0" applyNumberFormat="1" applyFill="1" applyBorder="1"/>
    <xf numFmtId="1" fontId="0" fillId="3" borderId="17" xfId="0" applyNumberFormat="1" applyFill="1" applyBorder="1"/>
    <xf numFmtId="1" fontId="0" fillId="3" borderId="20" xfId="0" applyNumberFormat="1" applyFill="1" applyBorder="1"/>
    <xf numFmtId="0" fontId="0" fillId="8" borderId="3" xfId="0" applyFill="1" applyBorder="1"/>
    <xf numFmtId="0" fontId="0" fillId="8" borderId="4" xfId="0" applyFill="1" applyBorder="1"/>
    <xf numFmtId="0" fontId="1" fillId="8" borderId="44" xfId="2" applyFont="1" applyFill="1" applyBorder="1" applyAlignment="1">
      <alignment horizontal="center" vertical="center"/>
    </xf>
    <xf numFmtId="0" fontId="1" fillId="8" borderId="36" xfId="2" applyFont="1" applyFill="1" applyBorder="1" applyAlignment="1">
      <alignment horizontal="center" vertical="center"/>
    </xf>
    <xf numFmtId="0" fontId="1" fillId="8" borderId="44" xfId="2" applyFont="1" applyFill="1" applyBorder="1" applyAlignment="1">
      <alignment horizontal="center"/>
    </xf>
    <xf numFmtId="0" fontId="1" fillId="8" borderId="36" xfId="2" applyFont="1" applyFill="1" applyBorder="1" applyAlignment="1">
      <alignment horizontal="center"/>
    </xf>
    <xf numFmtId="0" fontId="1" fillId="8" borderId="13" xfId="2" applyFont="1" applyFill="1" applyBorder="1" applyAlignment="1">
      <alignment horizontal="center"/>
    </xf>
    <xf numFmtId="0" fontId="1" fillId="8" borderId="14" xfId="2" applyFont="1" applyFill="1" applyBorder="1" applyAlignment="1">
      <alignment horizontal="center"/>
    </xf>
    <xf numFmtId="0" fontId="1" fillId="8" borderId="15" xfId="2" applyFont="1" applyFill="1" applyBorder="1" applyAlignment="1">
      <alignment horizontal="center"/>
    </xf>
    <xf numFmtId="0" fontId="1" fillId="9" borderId="13" xfId="2" applyFont="1" applyFill="1" applyBorder="1" applyAlignment="1">
      <alignment horizontal="center"/>
    </xf>
    <xf numFmtId="0" fontId="1" fillId="9" borderId="14" xfId="2" applyFont="1" applyFill="1" applyBorder="1" applyAlignment="1">
      <alignment horizontal="center"/>
    </xf>
    <xf numFmtId="0" fontId="1" fillId="8" borderId="13" xfId="2" applyFont="1" applyFill="1" applyBorder="1" applyAlignment="1">
      <alignment horizontal="left"/>
    </xf>
    <xf numFmtId="0" fontId="1" fillId="8" borderId="14" xfId="2" applyFont="1" applyFill="1" applyBorder="1" applyAlignment="1">
      <alignment horizontal="left"/>
    </xf>
    <xf numFmtId="0" fontId="1" fillId="8" borderId="15" xfId="2" applyFont="1" applyFill="1" applyBorder="1" applyAlignment="1">
      <alignment horizontal="left"/>
    </xf>
    <xf numFmtId="0" fontId="1" fillId="2" borderId="13" xfId="2" applyFont="1" applyFill="1" applyBorder="1" applyAlignment="1">
      <alignment horizontal="left"/>
    </xf>
    <xf numFmtId="0" fontId="1" fillId="2" borderId="15" xfId="2" applyFont="1" applyFill="1" applyBorder="1" applyAlignment="1">
      <alignment horizontal="left"/>
    </xf>
    <xf numFmtId="0" fontId="1" fillId="8" borderId="13" xfId="2" applyFont="1" applyFill="1" applyBorder="1"/>
    <xf numFmtId="0" fontId="1" fillId="8" borderId="14" xfId="2" applyFont="1" applyFill="1" applyBorder="1"/>
    <xf numFmtId="0" fontId="1" fillId="8" borderId="15" xfId="2" applyFont="1" applyFill="1" applyBorder="1"/>
    <xf numFmtId="0" fontId="3" fillId="0" borderId="2" xfId="2" applyBorder="1"/>
    <xf numFmtId="0" fontId="3" fillId="0" borderId="4" xfId="2" applyBorder="1"/>
    <xf numFmtId="0" fontId="3" fillId="0" borderId="3" xfId="2" applyBorder="1"/>
    <xf numFmtId="0" fontId="3" fillId="0" borderId="5" xfId="2" applyBorder="1"/>
    <xf numFmtId="0" fontId="3" fillId="0" borderId="6" xfId="2" applyBorder="1"/>
    <xf numFmtId="0" fontId="3" fillId="0" borderId="1" xfId="2" applyBorder="1"/>
    <xf numFmtId="0" fontId="3" fillId="0" borderId="7" xfId="2" applyBorder="1"/>
    <xf numFmtId="0" fontId="3" fillId="0" borderId="9" xfId="2" applyBorder="1"/>
    <xf numFmtId="0" fontId="3" fillId="0" borderId="8" xfId="2" applyBorder="1"/>
    <xf numFmtId="0" fontId="3" fillId="0" borderId="16" xfId="2" applyBorder="1"/>
    <xf numFmtId="0" fontId="3" fillId="0" borderId="58" xfId="2" applyBorder="1"/>
    <xf numFmtId="0" fontId="3" fillId="0" borderId="59" xfId="2" applyBorder="1"/>
    <xf numFmtId="0" fontId="3" fillId="2" borderId="18" xfId="2" applyFill="1" applyBorder="1"/>
    <xf numFmtId="0" fontId="3" fillId="2" borderId="49" xfId="2" applyFill="1" applyBorder="1"/>
    <xf numFmtId="0" fontId="3" fillId="2" borderId="7" xfId="2" applyFill="1" applyBorder="1"/>
    <xf numFmtId="0" fontId="3" fillId="2" borderId="8" xfId="2" applyFill="1" applyBorder="1"/>
    <xf numFmtId="0" fontId="3" fillId="2" borderId="9" xfId="2" applyFill="1" applyBorder="1"/>
    <xf numFmtId="0" fontId="3" fillId="9" borderId="17" xfId="2" applyFill="1" applyBorder="1"/>
    <xf numFmtId="0" fontId="3" fillId="9" borderId="48" xfId="2" applyFill="1" applyBorder="1"/>
    <xf numFmtId="0" fontId="3" fillId="9" borderId="5" xfId="2" applyFill="1" applyBorder="1"/>
    <xf numFmtId="0" fontId="3" fillId="9" borderId="1" xfId="2" applyFill="1" applyBorder="1"/>
    <xf numFmtId="0" fontId="3" fillId="9" borderId="6" xfId="2" applyFill="1" applyBorder="1"/>
    <xf numFmtId="0" fontId="3" fillId="9" borderId="18" xfId="2" applyFill="1" applyBorder="1"/>
    <xf numFmtId="0" fontId="3" fillId="9" borderId="39" xfId="2" applyFill="1" applyBorder="1"/>
    <xf numFmtId="0" fontId="3" fillId="9" borderId="49" xfId="2" applyFill="1" applyBorder="1"/>
    <xf numFmtId="0" fontId="0" fillId="0" borderId="12" xfId="0" applyBorder="1" applyAlignment="1">
      <alignment horizontal="left"/>
    </xf>
    <xf numFmtId="0" fontId="0" fillId="0" borderId="49" xfId="0" applyBorder="1" applyAlignment="1">
      <alignment horizontal="left"/>
    </xf>
    <xf numFmtId="0" fontId="0" fillId="0" borderId="27" xfId="0" applyBorder="1" applyAlignment="1">
      <alignment horizontal="left"/>
    </xf>
    <xf numFmtId="0" fontId="3" fillId="0" borderId="10" xfId="2" applyBorder="1"/>
    <xf numFmtId="0" fontId="1" fillId="8" borderId="45" xfId="2" applyFont="1" applyFill="1" applyBorder="1" applyAlignment="1">
      <alignment horizontal="center" vertical="center" wrapText="1"/>
    </xf>
    <xf numFmtId="0" fontId="1" fillId="8" borderId="50" xfId="2" applyFont="1" applyFill="1" applyBorder="1" applyAlignment="1">
      <alignment horizontal="center" vertical="center" wrapText="1"/>
    </xf>
    <xf numFmtId="0" fontId="1" fillId="8" borderId="45" xfId="2" applyFont="1" applyFill="1" applyBorder="1" applyAlignment="1">
      <alignment horizontal="center" vertical="center"/>
    </xf>
    <xf numFmtId="0" fontId="1" fillId="8" borderId="34" xfId="2" applyFont="1" applyFill="1" applyBorder="1" applyAlignment="1">
      <alignment horizontal="center" vertical="center"/>
    </xf>
    <xf numFmtId="0" fontId="1" fillId="8" borderId="13" xfId="2" applyFont="1" applyFill="1" applyBorder="1" applyAlignment="1">
      <alignment horizontal="center" vertical="center"/>
    </xf>
    <xf numFmtId="0" fontId="1" fillId="8" borderId="14" xfId="2" applyFont="1" applyFill="1" applyBorder="1" applyAlignment="1">
      <alignment horizontal="center" vertical="center"/>
    </xf>
    <xf numFmtId="0" fontId="1" fillId="8" borderId="15" xfId="2" applyFont="1" applyFill="1" applyBorder="1" applyAlignment="1">
      <alignment horizontal="center" vertical="center"/>
    </xf>
    <xf numFmtId="0" fontId="1" fillId="12" borderId="45" xfId="2" applyFont="1" applyFill="1" applyBorder="1" applyAlignment="1">
      <alignment horizontal="center" vertical="center" wrapText="1"/>
    </xf>
    <xf numFmtId="0" fontId="1" fillId="12" borderId="50" xfId="2" applyFont="1" applyFill="1" applyBorder="1" applyAlignment="1">
      <alignment horizontal="center" vertical="center" wrapText="1"/>
    </xf>
    <xf numFmtId="0" fontId="1" fillId="8" borderId="50" xfId="2" applyFont="1" applyFill="1" applyBorder="1" applyAlignment="1">
      <alignment horizontal="center" vertical="center"/>
    </xf>
    <xf numFmtId="0" fontId="3" fillId="9" borderId="38" xfId="2" applyFill="1" applyBorder="1"/>
    <xf numFmtId="0" fontId="3" fillId="3" borderId="17" xfId="2" applyFill="1" applyBorder="1"/>
    <xf numFmtId="0" fontId="3" fillId="3" borderId="38" xfId="2" applyFill="1" applyBorder="1"/>
    <xf numFmtId="0" fontId="3" fillId="3" borderId="5" xfId="2" applyFill="1" applyBorder="1"/>
    <xf numFmtId="0" fontId="3" fillId="3" borderId="1" xfId="2" applyFill="1" applyBorder="1"/>
    <xf numFmtId="0" fontId="3" fillId="3" borderId="6" xfId="2" applyFill="1" applyBorder="1"/>
    <xf numFmtId="0" fontId="3" fillId="9" borderId="25" xfId="2" applyFill="1" applyBorder="1"/>
    <xf numFmtId="0" fontId="3" fillId="9" borderId="66" xfId="2" applyFill="1" applyBorder="1"/>
    <xf numFmtId="0" fontId="3" fillId="9" borderId="7" xfId="2" applyFill="1" applyBorder="1"/>
    <xf numFmtId="0" fontId="3" fillId="9" borderId="8" xfId="2" applyFill="1" applyBorder="1"/>
    <xf numFmtId="0" fontId="3" fillId="9" borderId="9" xfId="2" applyFill="1" applyBorder="1"/>
    <xf numFmtId="0" fontId="3" fillId="0" borderId="11" xfId="2" applyBorder="1"/>
    <xf numFmtId="0" fontId="3" fillId="3" borderId="11" xfId="2" applyFill="1" applyBorder="1"/>
    <xf numFmtId="0" fontId="3" fillId="3" borderId="48" xfId="2" applyFill="1" applyBorder="1"/>
    <xf numFmtId="0" fontId="3" fillId="2" borderId="39" xfId="2" applyFill="1" applyBorder="1"/>
    <xf numFmtId="0" fontId="3" fillId="9" borderId="21" xfId="2" applyFill="1" applyBorder="1"/>
    <xf numFmtId="0" fontId="3" fillId="9" borderId="42" xfId="2" applyFill="1" applyBorder="1"/>
    <xf numFmtId="0" fontId="3" fillId="9" borderId="22" xfId="2" applyFill="1" applyBorder="1"/>
    <xf numFmtId="0" fontId="3" fillId="9" borderId="29" xfId="2" applyFill="1" applyBorder="1"/>
    <xf numFmtId="0" fontId="1" fillId="8" borderId="24" xfId="2" applyFont="1" applyFill="1" applyBorder="1" applyAlignment="1">
      <alignment horizontal="center" vertical="center"/>
    </xf>
    <xf numFmtId="0" fontId="1" fillId="8" borderId="26" xfId="2" applyFont="1" applyFill="1" applyBorder="1" applyAlignment="1">
      <alignment horizontal="center" vertical="center"/>
    </xf>
    <xf numFmtId="0" fontId="1" fillId="8" borderId="46" xfId="2" applyFont="1" applyFill="1" applyBorder="1" applyAlignment="1">
      <alignment horizontal="center" vertical="center"/>
    </xf>
    <xf numFmtId="0" fontId="1" fillId="8" borderId="58" xfId="2" applyFont="1" applyFill="1" applyBorder="1" applyAlignment="1">
      <alignment horizontal="center" vertical="center"/>
    </xf>
    <xf numFmtId="0" fontId="1" fillId="8" borderId="41" xfId="2" applyFont="1" applyFill="1" applyBorder="1" applyAlignment="1">
      <alignment horizontal="center" vertical="center"/>
    </xf>
    <xf numFmtId="0" fontId="1" fillId="12" borderId="50" xfId="2" applyFont="1" applyFill="1" applyBorder="1" applyAlignment="1">
      <alignment horizontal="center" vertical="center"/>
    </xf>
    <xf numFmtId="0" fontId="0" fillId="2" borderId="18" xfId="0" applyFill="1" applyBorder="1"/>
    <xf numFmtId="0" fontId="0" fillId="2" borderId="49" xfId="0" applyFill="1" applyBorder="1"/>
    <xf numFmtId="0" fontId="0" fillId="2" borderId="27" xfId="0" applyFill="1" applyBorder="1"/>
    <xf numFmtId="0" fontId="0" fillId="2" borderId="8" xfId="0" applyFill="1" applyBorder="1"/>
    <xf numFmtId="0" fontId="0" fillId="2" borderId="9" xfId="0" applyFill="1" applyBorder="1"/>
    <xf numFmtId="0" fontId="0" fillId="9" borderId="17" xfId="0" applyFill="1" applyBorder="1"/>
    <xf numFmtId="0" fontId="0" fillId="9" borderId="20" xfId="0" applyFill="1" applyBorder="1"/>
    <xf numFmtId="0" fontId="3" fillId="3" borderId="20" xfId="2" applyFill="1" applyBorder="1"/>
    <xf numFmtId="0" fontId="0" fillId="0" borderId="16" xfId="0" applyBorder="1"/>
    <xf numFmtId="0" fontId="0" fillId="0" borderId="52" xfId="0" applyBorder="1"/>
    <xf numFmtId="0" fontId="0" fillId="0" borderId="3" xfId="0" applyBorder="1"/>
    <xf numFmtId="0" fontId="0" fillId="0" borderId="4" xfId="0" applyBorder="1"/>
    <xf numFmtId="0" fontId="3" fillId="0" borderId="17" xfId="2" applyBorder="1"/>
    <xf numFmtId="0" fontId="3" fillId="0" borderId="48" xfId="2" applyBorder="1"/>
    <xf numFmtId="0" fontId="3" fillId="0" borderId="20" xfId="2" applyBorder="1"/>
    <xf numFmtId="0" fontId="1" fillId="13" borderId="13" xfId="0" applyFont="1" applyFill="1" applyBorder="1" applyAlignment="1">
      <alignment horizontal="left"/>
    </xf>
    <xf numFmtId="0" fontId="1" fillId="13" borderId="14" xfId="0" applyFont="1" applyFill="1" applyBorder="1" applyAlignment="1">
      <alignment horizontal="left"/>
    </xf>
    <xf numFmtId="0" fontId="1" fillId="13" borderId="15" xfId="0" applyFont="1" applyFill="1" applyBorder="1" applyAlignment="1">
      <alignment horizontal="left"/>
    </xf>
    <xf numFmtId="0" fontId="1" fillId="8" borderId="23" xfId="2" applyFont="1" applyFill="1" applyBorder="1"/>
    <xf numFmtId="0" fontId="1" fillId="8" borderId="55" xfId="2" applyFont="1" applyFill="1" applyBorder="1"/>
    <xf numFmtId="0" fontId="1" fillId="8" borderId="24" xfId="2" applyFont="1" applyFill="1" applyBorder="1"/>
    <xf numFmtId="0" fontId="3" fillId="9" borderId="26" xfId="2" applyFill="1" applyBorder="1"/>
    <xf numFmtId="0" fontId="3" fillId="0" borderId="21" xfId="2" applyBorder="1"/>
    <xf numFmtId="0" fontId="3" fillId="0" borderId="29" xfId="2" applyBorder="1"/>
    <xf numFmtId="0" fontId="3" fillId="3" borderId="21" xfId="2" applyFill="1" applyBorder="1"/>
    <xf numFmtId="0" fontId="3" fillId="3" borderId="29" xfId="2" applyFill="1" applyBorder="1"/>
    <xf numFmtId="0" fontId="3" fillId="14" borderId="17" xfId="2" applyFill="1" applyBorder="1"/>
    <xf numFmtId="0" fontId="3" fillId="14" borderId="38" xfId="2" applyFill="1" applyBorder="1"/>
    <xf numFmtId="0" fontId="3" fillId="14" borderId="48" xfId="2" applyFill="1" applyBorder="1"/>
    <xf numFmtId="0" fontId="2" fillId="3" borderId="5" xfId="1" applyFill="1" applyBorder="1"/>
  </cellXfs>
  <cellStyles count="3">
    <cellStyle name="Lien hypertexte" xfId="1" builtinId="8"/>
    <cellStyle name="Normal" xfId="0" builtinId="0"/>
    <cellStyle name="Normal 2" xfId="2" xr:uid="{62CBCF0D-CF24-45FE-BBC0-8D477F77EE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Mh</a:t>
            </a:r>
            <a:r>
              <a:rPr lang="fr-FR" baseline="0"/>
              <a:t> </a:t>
            </a:r>
            <a:r>
              <a:rPr lang="fr-FR" sz="1400" b="0" i="0" u="none" strike="noStrike" baseline="0">
                <a:effectLst/>
              </a:rPr>
              <a:t>PC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'Analyse de Sol'!$B$143</c:f>
              <c:strCache>
                <c:ptCount val="1"/>
                <c:pt idx="0">
                  <c:v>Mh</c:v>
                </c:pt>
              </c:strCache>
            </c:strRef>
          </c:tx>
          <c:spPr>
            <a:solidFill>
              <a:srgbClr val="92D05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'Analyse de Sol'!$D$143:$O$143</c:f>
              <c:numCache>
                <c:formatCode>0.00</c:formatCode>
                <c:ptCount val="12"/>
                <c:pt idx="0">
                  <c:v>6.0667390837161745</c:v>
                </c:pt>
                <c:pt idx="1">
                  <c:v>6.3670093383974278</c:v>
                </c:pt>
                <c:pt idx="2">
                  <c:v>8.2518682832183394</c:v>
                </c:pt>
                <c:pt idx="3">
                  <c:v>10.177486065555877</c:v>
                </c:pt>
                <c:pt idx="4">
                  <c:v>13.90688994073588</c:v>
                </c:pt>
                <c:pt idx="5">
                  <c:v>19.972751878993019</c:v>
                </c:pt>
                <c:pt idx="6">
                  <c:v>26.276073214956611</c:v>
                </c:pt>
                <c:pt idx="7">
                  <c:v>24.24374779870552</c:v>
                </c:pt>
                <c:pt idx="8">
                  <c:v>18.570876493678465</c:v>
                </c:pt>
                <c:pt idx="9">
                  <c:v>13.700986740232592</c:v>
                </c:pt>
                <c:pt idx="10">
                  <c:v>8.1714780996467145</c:v>
                </c:pt>
                <c:pt idx="11">
                  <c:v>6.9644681379989448</c:v>
                </c:pt>
              </c:numCache>
            </c:numRef>
          </c:val>
          <c:extLst>
            <c:ext xmlns:c15="http://schemas.microsoft.com/office/drawing/2012/chart" uri="{02D57815-91ED-43cb-92C2-25804820EDAC}">
              <c15:filteredCategoryTitle>
                <c15:cat>
                  <c:multiLvlStrRef>
                    <c:extLst>
                      <c:ext uri="{02D57815-91ED-43cb-92C2-25804820EDAC}">
                        <c15:formulaRef>
                          <c15:sqref>'Analyse de Sol'!#REF!</c15:sqref>
                        </c15:formulaRef>
                      </c:ext>
                    </c:extLst>
                  </c:multiLvlStrRef>
                </c15:cat>
              </c15:filteredCategoryTitle>
            </c:ext>
            <c:ext xmlns:c16="http://schemas.microsoft.com/office/drawing/2014/chart" uri="{C3380CC4-5D6E-409C-BE32-E72D297353CC}">
              <c16:uniqueId val="{00000000-2874-461C-919A-2989B3C08628}"/>
            </c:ext>
          </c:extLst>
        </c:ser>
        <c:dLbls>
          <c:showLegendKey val="0"/>
          <c:showVal val="0"/>
          <c:showCatName val="0"/>
          <c:showSerName val="0"/>
          <c:showPercent val="0"/>
          <c:showBubbleSize val="0"/>
        </c:dLbls>
        <c:gapWidth val="50"/>
        <c:axId val="561601375"/>
        <c:axId val="561616255"/>
      </c:barChart>
      <c:lineChart>
        <c:grouping val="standard"/>
        <c:varyColors val="0"/>
        <c:ser>
          <c:idx val="2"/>
          <c:order val="1"/>
          <c:tx>
            <c:strRef>
              <c:f>'Analyse de Sol'!$B$144</c:f>
              <c:strCache>
                <c:ptCount val="1"/>
                <c:pt idx="0">
                  <c:v>Mh Cumulé</c:v>
                </c:pt>
              </c:strCache>
            </c:strRef>
          </c:tx>
          <c:spPr>
            <a:ln w="47625" cap="sq" cmpd="thinThick">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'Analyse de Sol'!$D$144:$O$144</c:f>
              <c:numCache>
                <c:formatCode>0.00</c:formatCode>
                <c:ptCount val="12"/>
                <c:pt idx="0">
                  <c:v>6.0667390837161745</c:v>
                </c:pt>
                <c:pt idx="1">
                  <c:v>12.433748422113602</c:v>
                </c:pt>
                <c:pt idx="2">
                  <c:v>20.685616705331942</c:v>
                </c:pt>
                <c:pt idx="3">
                  <c:v>30.863102770887821</c:v>
                </c:pt>
                <c:pt idx="4">
                  <c:v>44.769992711623701</c:v>
                </c:pt>
                <c:pt idx="5">
                  <c:v>64.742744590616724</c:v>
                </c:pt>
                <c:pt idx="6">
                  <c:v>91.018817805573335</c:v>
                </c:pt>
                <c:pt idx="7">
                  <c:v>115.26256560427885</c:v>
                </c:pt>
                <c:pt idx="8">
                  <c:v>133.83344209795732</c:v>
                </c:pt>
                <c:pt idx="9">
                  <c:v>147.53442883818991</c:v>
                </c:pt>
                <c:pt idx="10">
                  <c:v>155.70590693783663</c:v>
                </c:pt>
                <c:pt idx="11">
                  <c:v>162.67037507583558</c:v>
                </c:pt>
              </c:numCache>
            </c:numRef>
          </c:val>
          <c:smooth val="0"/>
          <c:extLst>
            <c:ext xmlns:c16="http://schemas.microsoft.com/office/drawing/2014/chart" uri="{C3380CC4-5D6E-409C-BE32-E72D297353CC}">
              <c16:uniqueId val="{00000001-2874-461C-919A-2989B3C08628}"/>
            </c:ext>
          </c:extLst>
        </c:ser>
        <c:dLbls>
          <c:showLegendKey val="0"/>
          <c:showVal val="0"/>
          <c:showCatName val="0"/>
          <c:showSerName val="0"/>
          <c:showPercent val="0"/>
          <c:showBubbleSize val="0"/>
        </c:dLbls>
        <c:marker val="1"/>
        <c:smooth val="0"/>
        <c:axId val="1867531247"/>
        <c:axId val="1867532207"/>
      </c:lineChart>
      <c:catAx>
        <c:axId val="18675312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7532207"/>
        <c:crosses val="autoZero"/>
        <c:auto val="1"/>
        <c:lblAlgn val="ctr"/>
        <c:lblOffset val="100"/>
        <c:noMultiLvlLbl val="0"/>
      </c:catAx>
      <c:valAx>
        <c:axId val="1867532207"/>
        <c:scaling>
          <c:orientation val="minMax"/>
          <c:max val="17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kg/ha/an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a:solidFill>
              <a:schemeClr val="accent6"/>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7531247"/>
        <c:crosses val="autoZero"/>
        <c:crossBetween val="between"/>
      </c:valAx>
      <c:valAx>
        <c:axId val="5616162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kg/ha/mois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61601375"/>
        <c:crosses val="max"/>
        <c:crossBetween val="between"/>
      </c:valAx>
      <c:catAx>
        <c:axId val="561601375"/>
        <c:scaling>
          <c:orientation val="minMax"/>
        </c:scaling>
        <c:delete val="1"/>
        <c:axPos val="b"/>
        <c:numFmt formatCode="General" sourceLinked="1"/>
        <c:majorTickMark val="out"/>
        <c:minorTickMark val="none"/>
        <c:tickLblPos val="nextTo"/>
        <c:crossAx val="5616162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9.png"/><Relationship Id="rId3" Type="http://schemas.openxmlformats.org/officeDocument/2006/relationships/image" Target="../media/image3.jpeg"/><Relationship Id="rId7" Type="http://schemas.openxmlformats.org/officeDocument/2006/relationships/image" Target="cid:image005.png@01DAABA0.6F4BB300" TargetMode="External"/><Relationship Id="rId12" Type="http://schemas.openxmlformats.org/officeDocument/2006/relationships/image" Target="cid:image009.png@01DAAC61.6879F840" TargetMode="Externa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5.png"/><Relationship Id="rId11" Type="http://schemas.openxmlformats.org/officeDocument/2006/relationships/image" Target="../media/image8.png"/><Relationship Id="rId5" Type="http://schemas.openxmlformats.org/officeDocument/2006/relationships/image" Target="cid:image004.png@01DAABA0.6F4BB300" TargetMode="External"/><Relationship Id="rId15" Type="http://schemas.openxmlformats.org/officeDocument/2006/relationships/image" Target="../media/image11.png"/><Relationship Id="rId10" Type="http://schemas.openxmlformats.org/officeDocument/2006/relationships/image" Target="cid:image008.png@01DAAC61.6879F840" TargetMode="External"/><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11202</xdr:rowOff>
    </xdr:from>
    <xdr:to>
      <xdr:col>6</xdr:col>
      <xdr:colOff>320885</xdr:colOff>
      <xdr:row>79</xdr:row>
      <xdr:rowOff>4450</xdr:rowOff>
    </xdr:to>
    <xdr:pic>
      <xdr:nvPicPr>
        <xdr:cNvPr id="2" name="Image 1">
          <a:extLst>
            <a:ext uri="{FF2B5EF4-FFF2-40B4-BE49-F238E27FC236}">
              <a16:creationId xmlns:a16="http://schemas.microsoft.com/office/drawing/2014/main" id="{DC1AB757-4DBE-4107-AD50-849D649491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4616820"/>
          <a:ext cx="7313356" cy="10470748"/>
        </a:xfrm>
        <a:prstGeom prst="rect">
          <a:avLst/>
        </a:prstGeom>
      </xdr:spPr>
    </xdr:pic>
    <xdr:clientData/>
  </xdr:twoCellAnchor>
  <xdr:twoCellAnchor editAs="oneCell">
    <xdr:from>
      <xdr:col>7</xdr:col>
      <xdr:colOff>0</xdr:colOff>
      <xdr:row>24</xdr:row>
      <xdr:rowOff>0</xdr:rowOff>
    </xdr:from>
    <xdr:to>
      <xdr:col>16</xdr:col>
      <xdr:colOff>286095</xdr:colOff>
      <xdr:row>78</xdr:row>
      <xdr:rowOff>180975</xdr:rowOff>
    </xdr:to>
    <xdr:pic>
      <xdr:nvPicPr>
        <xdr:cNvPr id="4" name="Image 3">
          <a:extLst>
            <a:ext uri="{FF2B5EF4-FFF2-40B4-BE49-F238E27FC236}">
              <a16:creationId xmlns:a16="http://schemas.microsoft.com/office/drawing/2014/main" id="{75424E7C-3754-4EEF-ADA9-8E7C74BA7B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14522" y="4596848"/>
          <a:ext cx="7144095" cy="10467975"/>
        </a:xfrm>
        <a:prstGeom prst="rect">
          <a:avLst/>
        </a:prstGeom>
      </xdr:spPr>
    </xdr:pic>
    <xdr:clientData/>
  </xdr:twoCellAnchor>
  <xdr:twoCellAnchor editAs="oneCell">
    <xdr:from>
      <xdr:col>1</xdr:col>
      <xdr:colOff>0</xdr:colOff>
      <xdr:row>81</xdr:row>
      <xdr:rowOff>8962</xdr:rowOff>
    </xdr:from>
    <xdr:to>
      <xdr:col>6</xdr:col>
      <xdr:colOff>324970</xdr:colOff>
      <xdr:row>135</xdr:row>
      <xdr:rowOff>70514</xdr:rowOff>
    </xdr:to>
    <xdr:pic>
      <xdr:nvPicPr>
        <xdr:cNvPr id="6" name="Image 5">
          <a:extLst>
            <a:ext uri="{FF2B5EF4-FFF2-40B4-BE49-F238E27FC236}">
              <a16:creationId xmlns:a16="http://schemas.microsoft.com/office/drawing/2014/main" id="{A0B40709-5DA1-AE9D-932A-82A7A36D7B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2000" y="15461443"/>
          <a:ext cx="7314855" cy="10348552"/>
        </a:xfrm>
        <a:prstGeom prst="rect">
          <a:avLst/>
        </a:prstGeom>
      </xdr:spPr>
    </xdr:pic>
    <xdr:clientData/>
  </xdr:twoCellAnchor>
  <xdr:twoCellAnchor>
    <xdr:from>
      <xdr:col>7</xdr:col>
      <xdr:colOff>11205</xdr:colOff>
      <xdr:row>4</xdr:row>
      <xdr:rowOff>201704</xdr:rowOff>
    </xdr:from>
    <xdr:to>
      <xdr:col>13</xdr:col>
      <xdr:colOff>67235</xdr:colOff>
      <xdr:row>16</xdr:row>
      <xdr:rowOff>185139</xdr:rowOff>
    </xdr:to>
    <xdr:pic>
      <xdr:nvPicPr>
        <xdr:cNvPr id="7" name="Image 4">
          <a:extLst>
            <a:ext uri="{FF2B5EF4-FFF2-40B4-BE49-F238E27FC236}">
              <a16:creationId xmlns:a16="http://schemas.microsoft.com/office/drawing/2014/main" id="{E018191C-4653-37F3-E0FD-86B57394DCF6}"/>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val="0"/>
            </a:ext>
          </a:extLst>
        </a:blip>
        <a:srcRect/>
        <a:stretch>
          <a:fillRect/>
        </a:stretch>
      </xdr:blipFill>
      <xdr:spPr bwMode="auto">
        <a:xfrm>
          <a:off x="8527676" y="963704"/>
          <a:ext cx="4628030" cy="2482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761999</xdr:colOff>
      <xdr:row>5</xdr:row>
      <xdr:rowOff>0</xdr:rowOff>
    </xdr:from>
    <xdr:to>
      <xdr:col>20</xdr:col>
      <xdr:colOff>547182</xdr:colOff>
      <xdr:row>16</xdr:row>
      <xdr:rowOff>179294</xdr:rowOff>
    </xdr:to>
    <xdr:pic>
      <xdr:nvPicPr>
        <xdr:cNvPr id="8" name="Image 2">
          <a:extLst>
            <a:ext uri="{FF2B5EF4-FFF2-40B4-BE49-F238E27FC236}">
              <a16:creationId xmlns:a16="http://schemas.microsoft.com/office/drawing/2014/main" id="{10755BCA-7A9A-5F7D-1E95-A84B36BCC067}"/>
            </a:ext>
          </a:extLst>
        </xdr:cNvPr>
        <xdr:cNvPicPr>
          <a:picLocks noChangeAspect="1" noChangeArrowheads="1"/>
        </xdr:cNvPicPr>
      </xdr:nvPicPr>
      <xdr:blipFill>
        <a:blip xmlns:r="http://schemas.openxmlformats.org/officeDocument/2006/relationships" r:embed="rId6" r:link="rId7" cstate="print">
          <a:extLst>
            <a:ext uri="{28A0092B-C50C-407E-A947-70E740481C1C}">
              <a14:useLocalDpi xmlns:a14="http://schemas.microsoft.com/office/drawing/2010/main" val="0"/>
            </a:ext>
          </a:extLst>
        </a:blip>
        <a:srcRect/>
        <a:stretch>
          <a:fillRect/>
        </a:stretch>
      </xdr:blipFill>
      <xdr:spPr bwMode="auto">
        <a:xfrm>
          <a:off x="13848521" y="960783"/>
          <a:ext cx="5119183" cy="2473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761999</xdr:colOff>
      <xdr:row>5</xdr:row>
      <xdr:rowOff>0</xdr:rowOff>
    </xdr:from>
    <xdr:to>
      <xdr:col>25</xdr:col>
      <xdr:colOff>372222</xdr:colOff>
      <xdr:row>22</xdr:row>
      <xdr:rowOff>155863</xdr:rowOff>
    </xdr:to>
    <xdr:pic>
      <xdr:nvPicPr>
        <xdr:cNvPr id="9" name="Image 3">
          <a:extLst>
            <a:ext uri="{FF2B5EF4-FFF2-40B4-BE49-F238E27FC236}">
              <a16:creationId xmlns:a16="http://schemas.microsoft.com/office/drawing/2014/main" id="{92A4B02E-55A7-8091-AF1D-B17292D4847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171226" y="969818"/>
          <a:ext cx="3420223" cy="361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0</xdr:colOff>
      <xdr:row>81</xdr:row>
      <xdr:rowOff>0</xdr:rowOff>
    </xdr:from>
    <xdr:to>
      <xdr:col>16</xdr:col>
      <xdr:colOff>0</xdr:colOff>
      <xdr:row>90</xdr:row>
      <xdr:rowOff>66675</xdr:rowOff>
    </xdr:to>
    <xdr:pic>
      <xdr:nvPicPr>
        <xdr:cNvPr id="10" name="Image 8">
          <a:extLst>
            <a:ext uri="{FF2B5EF4-FFF2-40B4-BE49-F238E27FC236}">
              <a16:creationId xmlns:a16="http://schemas.microsoft.com/office/drawing/2014/main" id="{B2D4B12C-FAC8-85FC-79D3-EC0CFC9C68AF}"/>
            </a:ext>
          </a:extLst>
        </xdr:cNvPr>
        <xdr:cNvPicPr>
          <a:picLocks noChangeAspect="1" noChangeArrowheads="1"/>
        </xdr:cNvPicPr>
      </xdr:nvPicPr>
      <xdr:blipFill>
        <a:blip xmlns:r="http://schemas.openxmlformats.org/officeDocument/2006/relationships" r:embed="rId9" r:link="rId10">
          <a:extLst>
            <a:ext uri="{28A0092B-C50C-407E-A947-70E740481C1C}">
              <a14:useLocalDpi xmlns:a14="http://schemas.microsoft.com/office/drawing/2010/main" val="0"/>
            </a:ext>
          </a:extLst>
        </a:blip>
        <a:srcRect/>
        <a:stretch>
          <a:fillRect/>
        </a:stretch>
      </xdr:blipFill>
      <xdr:spPr bwMode="auto">
        <a:xfrm>
          <a:off x="8515350" y="15649575"/>
          <a:ext cx="685800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90</xdr:row>
      <xdr:rowOff>65690</xdr:rowOff>
    </xdr:from>
    <xdr:to>
      <xdr:col>15</xdr:col>
      <xdr:colOff>723900</xdr:colOff>
      <xdr:row>99</xdr:row>
      <xdr:rowOff>103790</xdr:rowOff>
    </xdr:to>
    <xdr:pic>
      <xdr:nvPicPr>
        <xdr:cNvPr id="11" name="Image 11">
          <a:extLst>
            <a:ext uri="{FF2B5EF4-FFF2-40B4-BE49-F238E27FC236}">
              <a16:creationId xmlns:a16="http://schemas.microsoft.com/office/drawing/2014/main" id="{959C1067-9139-28DA-E899-0DDEFE02095E}"/>
            </a:ext>
          </a:extLst>
        </xdr:cNvPr>
        <xdr:cNvPicPr>
          <a:picLocks noChangeAspect="1" noChangeArrowheads="1"/>
        </xdr:cNvPicPr>
      </xdr:nvPicPr>
      <xdr:blipFill>
        <a:blip xmlns:r="http://schemas.openxmlformats.org/officeDocument/2006/relationships" r:embed="rId11" r:link="rId12">
          <a:extLst>
            <a:ext uri="{28A0092B-C50C-407E-A947-70E740481C1C}">
              <a14:useLocalDpi xmlns:a14="http://schemas.microsoft.com/office/drawing/2010/main" val="0"/>
            </a:ext>
          </a:extLst>
        </a:blip>
        <a:srcRect/>
        <a:stretch>
          <a:fillRect/>
        </a:stretch>
      </xdr:blipFill>
      <xdr:spPr bwMode="auto">
        <a:xfrm>
          <a:off x="8519948" y="17420897"/>
          <a:ext cx="681990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24</xdr:row>
      <xdr:rowOff>1</xdr:rowOff>
    </xdr:from>
    <xdr:to>
      <xdr:col>26</xdr:col>
      <xdr:colOff>100853</xdr:colOff>
      <xdr:row>49</xdr:row>
      <xdr:rowOff>47057</xdr:rowOff>
    </xdr:to>
    <xdr:pic>
      <xdr:nvPicPr>
        <xdr:cNvPr id="12" name="Image 11">
          <a:extLst>
            <a:ext uri="{FF2B5EF4-FFF2-40B4-BE49-F238E27FC236}">
              <a16:creationId xmlns:a16="http://schemas.microsoft.com/office/drawing/2014/main" id="{C0524502-0FA6-332C-8214-8E780953C231}"/>
            </a:ext>
          </a:extLst>
        </xdr:cNvPr>
        <xdr:cNvPicPr>
          <a:picLocks noChangeAspect="1"/>
        </xdr:cNvPicPr>
      </xdr:nvPicPr>
      <xdr:blipFill>
        <a:blip xmlns:r="http://schemas.openxmlformats.org/officeDocument/2006/relationships" r:embed="rId13"/>
        <a:stretch>
          <a:fillRect/>
        </a:stretch>
      </xdr:blipFill>
      <xdr:spPr>
        <a:xfrm>
          <a:off x="16136471" y="4796119"/>
          <a:ext cx="6958853" cy="4809556"/>
        </a:xfrm>
        <a:prstGeom prst="rect">
          <a:avLst/>
        </a:prstGeom>
      </xdr:spPr>
    </xdr:pic>
    <xdr:clientData/>
  </xdr:twoCellAnchor>
  <xdr:twoCellAnchor editAs="oneCell">
    <xdr:from>
      <xdr:col>17</xdr:col>
      <xdr:colOff>0</xdr:colOff>
      <xdr:row>51</xdr:row>
      <xdr:rowOff>190499</xdr:rowOff>
    </xdr:from>
    <xdr:to>
      <xdr:col>26</xdr:col>
      <xdr:colOff>108858</xdr:colOff>
      <xdr:row>91</xdr:row>
      <xdr:rowOff>179042</xdr:rowOff>
    </xdr:to>
    <xdr:pic>
      <xdr:nvPicPr>
        <xdr:cNvPr id="14" name="Image 13">
          <a:extLst>
            <a:ext uri="{FF2B5EF4-FFF2-40B4-BE49-F238E27FC236}">
              <a16:creationId xmlns:a16="http://schemas.microsoft.com/office/drawing/2014/main" id="{34CDB015-F284-C17B-3FA5-7A95D9CD22D3}"/>
            </a:ext>
          </a:extLst>
        </xdr:cNvPr>
        <xdr:cNvPicPr>
          <a:picLocks noChangeAspect="1"/>
        </xdr:cNvPicPr>
      </xdr:nvPicPr>
      <xdr:blipFill>
        <a:blip xmlns:r="http://schemas.openxmlformats.org/officeDocument/2006/relationships" r:embed="rId14"/>
        <a:stretch>
          <a:fillRect/>
        </a:stretch>
      </xdr:blipFill>
      <xdr:spPr>
        <a:xfrm>
          <a:off x="16138071" y="10137320"/>
          <a:ext cx="6966858" cy="7608543"/>
        </a:xfrm>
        <a:prstGeom prst="rect">
          <a:avLst/>
        </a:prstGeom>
      </xdr:spPr>
    </xdr:pic>
    <xdr:clientData/>
  </xdr:twoCellAnchor>
  <xdr:twoCellAnchor editAs="oneCell">
    <xdr:from>
      <xdr:col>1</xdr:col>
      <xdr:colOff>0</xdr:colOff>
      <xdr:row>138</xdr:row>
      <xdr:rowOff>0</xdr:rowOff>
    </xdr:from>
    <xdr:to>
      <xdr:col>10</xdr:col>
      <xdr:colOff>551207</xdr:colOff>
      <xdr:row>172</xdr:row>
      <xdr:rowOff>153325</xdr:rowOff>
    </xdr:to>
    <xdr:pic>
      <xdr:nvPicPr>
        <xdr:cNvPr id="5" name="Image 4">
          <a:extLst>
            <a:ext uri="{FF2B5EF4-FFF2-40B4-BE49-F238E27FC236}">
              <a16:creationId xmlns:a16="http://schemas.microsoft.com/office/drawing/2014/main" id="{F011EA1E-BD0C-1AB3-ED87-2A640AACA459}"/>
            </a:ext>
          </a:extLst>
        </xdr:cNvPr>
        <xdr:cNvPicPr>
          <a:picLocks noChangeAspect="1"/>
        </xdr:cNvPicPr>
      </xdr:nvPicPr>
      <xdr:blipFill>
        <a:blip xmlns:r="http://schemas.openxmlformats.org/officeDocument/2006/relationships" r:embed="rId15"/>
        <a:stretch>
          <a:fillRect/>
        </a:stretch>
      </xdr:blipFill>
      <xdr:spPr>
        <a:xfrm>
          <a:off x="762000" y="26520321"/>
          <a:ext cx="10593278" cy="6630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11205</xdr:colOff>
      <xdr:row>145</xdr:row>
      <xdr:rowOff>11206</xdr:rowOff>
    </xdr:from>
    <xdr:to>
      <xdr:col>9</xdr:col>
      <xdr:colOff>537882</xdr:colOff>
      <xdr:row>160</xdr:row>
      <xdr:rowOff>33617</xdr:rowOff>
    </xdr:to>
    <xdr:graphicFrame macro="">
      <xdr:nvGraphicFramePr>
        <xdr:cNvPr id="11" name="Graphique 10">
          <a:extLst>
            <a:ext uri="{FF2B5EF4-FFF2-40B4-BE49-F238E27FC236}">
              <a16:creationId xmlns:a16="http://schemas.microsoft.com/office/drawing/2014/main" id="{41F83E76-8593-4593-ABAC-D6E5AD496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infoclimat.fr/climatologie/annee/2024/evry-courcouronnes/valeurs/00061.html" TargetMode="External"/><Relationship Id="rId1" Type="http://schemas.openxmlformats.org/officeDocument/2006/relationships/hyperlink" Target="https://wiki.aurea.eu/index.php?title=Les_oligo-%C3%A9l%C3%A9ments"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comifer.asso.fr/wp-content/uploads/2023/06/Actualisation_keq_20_02_2014.pdf" TargetMode="External"/><Relationship Id="rId1" Type="http://schemas.openxmlformats.org/officeDocument/2006/relationships/hyperlink" Target="https://fertiorga.arvalis-infos.fr/F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omifer.asso.fr/postes-du-bilan-previsionne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comifer.asso.fr/postes-du-bilan-previsionnel/"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methode-merci.fr/calculateur" TargetMode="External"/><Relationship Id="rId1" Type="http://schemas.openxmlformats.org/officeDocument/2006/relationships/hyperlink" Target="https://comifer.asso.fr/postes-du-bilan-previsionn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12F0F-941E-4146-9606-082A69789E97}">
  <sheetPr>
    <tabColor theme="8" tint="0.59999389629810485"/>
  </sheetPr>
  <dimension ref="B2:X29"/>
  <sheetViews>
    <sheetView zoomScale="130" zoomScaleNormal="130" workbookViewId="0">
      <selection activeCell="C23" sqref="C23:X24"/>
    </sheetView>
  </sheetViews>
  <sheetFormatPr baseColWidth="10" defaultRowHeight="15" x14ac:dyDescent="0.2"/>
  <sheetData>
    <row r="2" spans="2:24" x14ac:dyDescent="0.2">
      <c r="B2" s="1" t="s">
        <v>623</v>
      </c>
    </row>
    <row r="3" spans="2:24" ht="16" thickBot="1" x14ac:dyDescent="0.25"/>
    <row r="4" spans="2:24" ht="16" thickBot="1" x14ac:dyDescent="0.25">
      <c r="B4" s="226" t="s">
        <v>708</v>
      </c>
      <c r="C4" s="346" t="s">
        <v>709</v>
      </c>
      <c r="D4" s="347"/>
      <c r="E4" s="347"/>
      <c r="F4" s="347"/>
      <c r="G4" s="347"/>
      <c r="H4" s="347"/>
      <c r="I4" s="347"/>
      <c r="J4" s="347"/>
      <c r="K4" s="347"/>
      <c r="L4" s="347"/>
      <c r="M4" s="347"/>
      <c r="N4" s="347"/>
      <c r="O4" s="347"/>
      <c r="P4" s="347"/>
      <c r="Q4" s="347"/>
      <c r="R4" s="347"/>
      <c r="S4" s="347"/>
      <c r="T4" s="347"/>
      <c r="U4" s="347"/>
      <c r="V4" s="347"/>
      <c r="W4" s="347"/>
      <c r="X4" s="348"/>
    </row>
    <row r="5" spans="2:24" x14ac:dyDescent="0.2">
      <c r="B5" s="267" t="s">
        <v>624</v>
      </c>
      <c r="C5" s="352" t="s">
        <v>626</v>
      </c>
      <c r="D5" s="353"/>
      <c r="E5" s="353"/>
      <c r="F5" s="353"/>
      <c r="G5" s="353"/>
      <c r="H5" s="353"/>
      <c r="I5" s="353"/>
      <c r="J5" s="353"/>
      <c r="K5" s="353"/>
      <c r="L5" s="353"/>
      <c r="M5" s="353"/>
      <c r="N5" s="353"/>
      <c r="O5" s="353"/>
      <c r="P5" s="353"/>
      <c r="Q5" s="353"/>
      <c r="R5" s="353"/>
      <c r="S5" s="353"/>
      <c r="T5" s="353"/>
      <c r="U5" s="353"/>
      <c r="V5" s="353"/>
      <c r="W5" s="353"/>
      <c r="X5" s="354"/>
    </row>
    <row r="6" spans="2:24" x14ac:dyDescent="0.2">
      <c r="B6" s="268" t="s">
        <v>625</v>
      </c>
      <c r="C6" s="349" t="s">
        <v>627</v>
      </c>
      <c r="D6" s="350"/>
      <c r="E6" s="350"/>
      <c r="F6" s="350"/>
      <c r="G6" s="350"/>
      <c r="H6" s="350"/>
      <c r="I6" s="350"/>
      <c r="J6" s="350"/>
      <c r="K6" s="350"/>
      <c r="L6" s="350"/>
      <c r="M6" s="350"/>
      <c r="N6" s="350"/>
      <c r="O6" s="350"/>
      <c r="P6" s="350"/>
      <c r="Q6" s="350"/>
      <c r="R6" s="350"/>
      <c r="S6" s="350"/>
      <c r="T6" s="350"/>
      <c r="U6" s="350"/>
      <c r="V6" s="350"/>
      <c r="W6" s="350"/>
      <c r="X6" s="351"/>
    </row>
    <row r="7" spans="2:24" x14ac:dyDescent="0.2">
      <c r="B7" s="268" t="s">
        <v>543</v>
      </c>
      <c r="C7" s="349" t="s">
        <v>628</v>
      </c>
      <c r="D7" s="350"/>
      <c r="E7" s="350"/>
      <c r="F7" s="350"/>
      <c r="G7" s="350"/>
      <c r="H7" s="350"/>
      <c r="I7" s="350"/>
      <c r="J7" s="350"/>
      <c r="K7" s="350"/>
      <c r="L7" s="350"/>
      <c r="M7" s="350"/>
      <c r="N7" s="350"/>
      <c r="O7" s="350"/>
      <c r="P7" s="350"/>
      <c r="Q7" s="350"/>
      <c r="R7" s="350"/>
      <c r="S7" s="350"/>
      <c r="T7" s="350"/>
      <c r="U7" s="350"/>
      <c r="V7" s="350"/>
      <c r="W7" s="350"/>
      <c r="X7" s="351"/>
    </row>
    <row r="8" spans="2:24" x14ac:dyDescent="0.2">
      <c r="B8" s="268" t="s">
        <v>441</v>
      </c>
      <c r="C8" s="349" t="s">
        <v>629</v>
      </c>
      <c r="D8" s="350"/>
      <c r="E8" s="350"/>
      <c r="F8" s="350"/>
      <c r="G8" s="350"/>
      <c r="H8" s="350"/>
      <c r="I8" s="350"/>
      <c r="J8" s="350"/>
      <c r="K8" s="350"/>
      <c r="L8" s="350"/>
      <c r="M8" s="350"/>
      <c r="N8" s="350"/>
      <c r="O8" s="350"/>
      <c r="P8" s="350"/>
      <c r="Q8" s="350"/>
      <c r="R8" s="350"/>
      <c r="S8" s="350"/>
      <c r="T8" s="350"/>
      <c r="U8" s="350"/>
      <c r="V8" s="350"/>
      <c r="W8" s="350"/>
      <c r="X8" s="351"/>
    </row>
    <row r="9" spans="2:24" x14ac:dyDescent="0.2">
      <c r="B9" s="268" t="s">
        <v>479</v>
      </c>
      <c r="C9" s="349" t="s">
        <v>630</v>
      </c>
      <c r="D9" s="350"/>
      <c r="E9" s="350"/>
      <c r="F9" s="350"/>
      <c r="G9" s="350"/>
      <c r="H9" s="350"/>
      <c r="I9" s="350"/>
      <c r="J9" s="350"/>
      <c r="K9" s="350"/>
      <c r="L9" s="350"/>
      <c r="M9" s="350"/>
      <c r="N9" s="350"/>
      <c r="O9" s="350"/>
      <c r="P9" s="350"/>
      <c r="Q9" s="350"/>
      <c r="R9" s="350"/>
      <c r="S9" s="350"/>
      <c r="T9" s="350"/>
      <c r="U9" s="350"/>
      <c r="V9" s="350"/>
      <c r="W9" s="350"/>
      <c r="X9" s="351"/>
    </row>
    <row r="10" spans="2:24" x14ac:dyDescent="0.2">
      <c r="B10" s="268" t="s">
        <v>516</v>
      </c>
      <c r="C10" s="349" t="s">
        <v>632</v>
      </c>
      <c r="D10" s="350"/>
      <c r="E10" s="350"/>
      <c r="F10" s="350"/>
      <c r="G10" s="350"/>
      <c r="H10" s="350"/>
      <c r="I10" s="350"/>
      <c r="J10" s="350"/>
      <c r="K10" s="350"/>
      <c r="L10" s="350"/>
      <c r="M10" s="350"/>
      <c r="N10" s="350"/>
      <c r="O10" s="350"/>
      <c r="P10" s="350"/>
      <c r="Q10" s="350"/>
      <c r="R10" s="350"/>
      <c r="S10" s="350"/>
      <c r="T10" s="350"/>
      <c r="U10" s="350"/>
      <c r="V10" s="350"/>
      <c r="W10" s="350"/>
      <c r="X10" s="351"/>
    </row>
    <row r="11" spans="2:24" x14ac:dyDescent="0.2">
      <c r="B11" s="268" t="s">
        <v>518</v>
      </c>
      <c r="C11" s="349" t="s">
        <v>633</v>
      </c>
      <c r="D11" s="350"/>
      <c r="E11" s="350"/>
      <c r="F11" s="350"/>
      <c r="G11" s="350"/>
      <c r="H11" s="350"/>
      <c r="I11" s="350"/>
      <c r="J11" s="350"/>
      <c r="K11" s="350"/>
      <c r="L11" s="350"/>
      <c r="M11" s="350"/>
      <c r="N11" s="350"/>
      <c r="O11" s="350"/>
      <c r="P11" s="350"/>
      <c r="Q11" s="350"/>
      <c r="R11" s="350"/>
      <c r="S11" s="350"/>
      <c r="T11" s="350"/>
      <c r="U11" s="350"/>
      <c r="V11" s="350"/>
      <c r="W11" s="350"/>
      <c r="X11" s="351"/>
    </row>
    <row r="12" spans="2:24" x14ac:dyDescent="0.2">
      <c r="B12" s="268" t="s">
        <v>502</v>
      </c>
      <c r="C12" s="349" t="s">
        <v>634</v>
      </c>
      <c r="D12" s="350"/>
      <c r="E12" s="350"/>
      <c r="F12" s="350"/>
      <c r="G12" s="350"/>
      <c r="H12" s="350"/>
      <c r="I12" s="350"/>
      <c r="J12" s="350"/>
      <c r="K12" s="350"/>
      <c r="L12" s="350"/>
      <c r="M12" s="350"/>
      <c r="N12" s="350"/>
      <c r="O12" s="350"/>
      <c r="P12" s="350"/>
      <c r="Q12" s="350"/>
      <c r="R12" s="350"/>
      <c r="S12" s="350"/>
      <c r="T12" s="350"/>
      <c r="U12" s="350"/>
      <c r="V12" s="350"/>
      <c r="W12" s="350"/>
      <c r="X12" s="351"/>
    </row>
    <row r="13" spans="2:24" x14ac:dyDescent="0.2">
      <c r="B13" s="268" t="s">
        <v>538</v>
      </c>
      <c r="C13" s="349" t="s">
        <v>640</v>
      </c>
      <c r="D13" s="350"/>
      <c r="E13" s="350"/>
      <c r="F13" s="350"/>
      <c r="G13" s="350"/>
      <c r="H13" s="350"/>
      <c r="I13" s="350"/>
      <c r="J13" s="350"/>
      <c r="K13" s="350"/>
      <c r="L13" s="350"/>
      <c r="M13" s="350"/>
      <c r="N13" s="350"/>
      <c r="O13" s="350"/>
      <c r="P13" s="350"/>
      <c r="Q13" s="350"/>
      <c r="R13" s="350"/>
      <c r="S13" s="350"/>
      <c r="T13" s="350"/>
      <c r="U13" s="350"/>
      <c r="V13" s="350"/>
      <c r="W13" s="350"/>
      <c r="X13" s="351"/>
    </row>
    <row r="14" spans="2:24" x14ac:dyDescent="0.2">
      <c r="B14" s="268" t="s">
        <v>641</v>
      </c>
      <c r="C14" s="349" t="s">
        <v>642</v>
      </c>
      <c r="D14" s="350"/>
      <c r="E14" s="350"/>
      <c r="F14" s="350"/>
      <c r="G14" s="350"/>
      <c r="H14" s="350"/>
      <c r="I14" s="350"/>
      <c r="J14" s="350"/>
      <c r="K14" s="350"/>
      <c r="L14" s="350"/>
      <c r="M14" s="350"/>
      <c r="N14" s="350"/>
      <c r="O14" s="350"/>
      <c r="P14" s="350"/>
      <c r="Q14" s="350"/>
      <c r="R14" s="350"/>
      <c r="S14" s="350"/>
      <c r="T14" s="350"/>
      <c r="U14" s="350"/>
      <c r="V14" s="350"/>
      <c r="W14" s="350"/>
      <c r="X14" s="351"/>
    </row>
    <row r="15" spans="2:24" x14ac:dyDescent="0.2">
      <c r="B15" s="268" t="s">
        <v>643</v>
      </c>
      <c r="C15" s="349" t="s">
        <v>644</v>
      </c>
      <c r="D15" s="350"/>
      <c r="E15" s="350"/>
      <c r="F15" s="350"/>
      <c r="G15" s="350"/>
      <c r="H15" s="350"/>
      <c r="I15" s="350"/>
      <c r="J15" s="350"/>
      <c r="K15" s="350"/>
      <c r="L15" s="350"/>
      <c r="M15" s="350"/>
      <c r="N15" s="350"/>
      <c r="O15" s="350"/>
      <c r="P15" s="350"/>
      <c r="Q15" s="350"/>
      <c r="R15" s="350"/>
      <c r="S15" s="350"/>
      <c r="T15" s="350"/>
      <c r="U15" s="350"/>
      <c r="V15" s="350"/>
      <c r="W15" s="350"/>
      <c r="X15" s="351"/>
    </row>
    <row r="16" spans="2:24" x14ac:dyDescent="0.2">
      <c r="B16" s="268" t="s">
        <v>645</v>
      </c>
      <c r="C16" s="349" t="s">
        <v>647</v>
      </c>
      <c r="D16" s="350"/>
      <c r="E16" s="350"/>
      <c r="F16" s="350"/>
      <c r="G16" s="350"/>
      <c r="H16" s="350"/>
      <c r="I16" s="350"/>
      <c r="J16" s="350"/>
      <c r="K16" s="350"/>
      <c r="L16" s="350"/>
      <c r="M16" s="350"/>
      <c r="N16" s="350"/>
      <c r="O16" s="350"/>
      <c r="P16" s="350"/>
      <c r="Q16" s="350"/>
      <c r="R16" s="350"/>
      <c r="S16" s="350"/>
      <c r="T16" s="350"/>
      <c r="U16" s="350"/>
      <c r="V16" s="350"/>
      <c r="W16" s="350"/>
      <c r="X16" s="351"/>
    </row>
    <row r="17" spans="2:24" x14ac:dyDescent="0.2">
      <c r="B17" s="268" t="s">
        <v>650</v>
      </c>
      <c r="C17" s="349" t="s">
        <v>651</v>
      </c>
      <c r="D17" s="350"/>
      <c r="E17" s="350"/>
      <c r="F17" s="350"/>
      <c r="G17" s="350"/>
      <c r="H17" s="350"/>
      <c r="I17" s="350"/>
      <c r="J17" s="350"/>
      <c r="K17" s="350"/>
      <c r="L17" s="350"/>
      <c r="M17" s="350"/>
      <c r="N17" s="350"/>
      <c r="O17" s="350"/>
      <c r="P17" s="350"/>
      <c r="Q17" s="350"/>
      <c r="R17" s="350"/>
      <c r="S17" s="350"/>
      <c r="T17" s="350"/>
      <c r="U17" s="350"/>
      <c r="V17" s="350"/>
      <c r="W17" s="350"/>
      <c r="X17" s="351"/>
    </row>
    <row r="18" spans="2:24" x14ac:dyDescent="0.2">
      <c r="B18" s="268" t="s">
        <v>314</v>
      </c>
      <c r="C18" s="349" t="s">
        <v>657</v>
      </c>
      <c r="D18" s="350"/>
      <c r="E18" s="350"/>
      <c r="F18" s="350"/>
      <c r="G18" s="350"/>
      <c r="H18" s="350"/>
      <c r="I18" s="350"/>
      <c r="J18" s="350"/>
      <c r="K18" s="350"/>
      <c r="L18" s="350"/>
      <c r="M18" s="350"/>
      <c r="N18" s="350"/>
      <c r="O18" s="350"/>
      <c r="P18" s="350"/>
      <c r="Q18" s="350"/>
      <c r="R18" s="350"/>
      <c r="S18" s="350"/>
      <c r="T18" s="350"/>
      <c r="U18" s="350"/>
      <c r="V18" s="350"/>
      <c r="W18" s="350"/>
      <c r="X18" s="351"/>
    </row>
    <row r="19" spans="2:24" x14ac:dyDescent="0.2">
      <c r="B19" s="268" t="s">
        <v>315</v>
      </c>
      <c r="C19" s="349" t="s">
        <v>677</v>
      </c>
      <c r="D19" s="350"/>
      <c r="E19" s="350"/>
      <c r="F19" s="350"/>
      <c r="G19" s="350"/>
      <c r="H19" s="350"/>
      <c r="I19" s="350"/>
      <c r="J19" s="350"/>
      <c r="K19" s="350"/>
      <c r="L19" s="350"/>
      <c r="M19" s="350"/>
      <c r="N19" s="350"/>
      <c r="O19" s="350"/>
      <c r="P19" s="350"/>
      <c r="Q19" s="350"/>
      <c r="R19" s="350"/>
      <c r="S19" s="350"/>
      <c r="T19" s="350"/>
      <c r="U19" s="350"/>
      <c r="V19" s="350"/>
      <c r="W19" s="350"/>
      <c r="X19" s="351"/>
    </row>
    <row r="20" spans="2:24" x14ac:dyDescent="0.2">
      <c r="B20" s="268" t="s">
        <v>680</v>
      </c>
      <c r="C20" s="349" t="s">
        <v>683</v>
      </c>
      <c r="D20" s="350"/>
      <c r="E20" s="350"/>
      <c r="F20" s="350"/>
      <c r="G20" s="350"/>
      <c r="H20" s="350"/>
      <c r="I20" s="350"/>
      <c r="J20" s="350"/>
      <c r="K20" s="350"/>
      <c r="L20" s="350"/>
      <c r="M20" s="350"/>
      <c r="N20" s="350"/>
      <c r="O20" s="350"/>
      <c r="P20" s="350"/>
      <c r="Q20" s="350"/>
      <c r="R20" s="350"/>
      <c r="S20" s="350"/>
      <c r="T20" s="350"/>
      <c r="U20" s="350"/>
      <c r="V20" s="350"/>
      <c r="W20" s="350"/>
      <c r="X20" s="351"/>
    </row>
    <row r="21" spans="2:24" x14ac:dyDescent="0.2">
      <c r="B21" s="268" t="s">
        <v>681</v>
      </c>
      <c r="C21" s="349" t="s">
        <v>682</v>
      </c>
      <c r="D21" s="350"/>
      <c r="E21" s="350"/>
      <c r="F21" s="350"/>
      <c r="G21" s="350"/>
      <c r="H21" s="350"/>
      <c r="I21" s="350"/>
      <c r="J21" s="350"/>
      <c r="K21" s="350"/>
      <c r="L21" s="350"/>
      <c r="M21" s="350"/>
      <c r="N21" s="350"/>
      <c r="O21" s="350"/>
      <c r="P21" s="350"/>
      <c r="Q21" s="350"/>
      <c r="R21" s="350"/>
      <c r="S21" s="350"/>
      <c r="T21" s="350"/>
      <c r="U21" s="350"/>
      <c r="V21" s="350"/>
      <c r="W21" s="350"/>
      <c r="X21" s="351"/>
    </row>
    <row r="22" spans="2:24" x14ac:dyDescent="0.2">
      <c r="B22" s="268" t="s">
        <v>684</v>
      </c>
      <c r="C22" s="349" t="s">
        <v>685</v>
      </c>
      <c r="D22" s="350"/>
      <c r="E22" s="350"/>
      <c r="F22" s="350"/>
      <c r="G22" s="350"/>
      <c r="H22" s="350"/>
      <c r="I22" s="350"/>
      <c r="J22" s="350"/>
      <c r="K22" s="350"/>
      <c r="L22" s="350"/>
      <c r="M22" s="350"/>
      <c r="N22" s="350"/>
      <c r="O22" s="350"/>
      <c r="P22" s="350"/>
      <c r="Q22" s="350"/>
      <c r="R22" s="350"/>
      <c r="S22" s="350"/>
      <c r="T22" s="350"/>
      <c r="U22" s="350"/>
      <c r="V22" s="350"/>
      <c r="W22" s="350"/>
      <c r="X22" s="351"/>
    </row>
    <row r="23" spans="2:24" x14ac:dyDescent="0.2">
      <c r="B23" s="341" t="s">
        <v>692</v>
      </c>
      <c r="C23" s="335" t="s">
        <v>755</v>
      </c>
      <c r="D23" s="336"/>
      <c r="E23" s="336"/>
      <c r="F23" s="336"/>
      <c r="G23" s="336"/>
      <c r="H23" s="336"/>
      <c r="I23" s="336"/>
      <c r="J23" s="336"/>
      <c r="K23" s="336"/>
      <c r="L23" s="336"/>
      <c r="M23" s="336"/>
      <c r="N23" s="336"/>
      <c r="O23" s="336"/>
      <c r="P23" s="336"/>
      <c r="Q23" s="336"/>
      <c r="R23" s="336"/>
      <c r="S23" s="336"/>
      <c r="T23" s="336"/>
      <c r="U23" s="336"/>
      <c r="V23" s="336"/>
      <c r="W23" s="336"/>
      <c r="X23" s="337"/>
    </row>
    <row r="24" spans="2:24" x14ac:dyDescent="0.2">
      <c r="B24" s="342"/>
      <c r="C24" s="338"/>
      <c r="D24" s="339"/>
      <c r="E24" s="339"/>
      <c r="F24" s="339"/>
      <c r="G24" s="339"/>
      <c r="H24" s="339"/>
      <c r="I24" s="339"/>
      <c r="J24" s="339"/>
      <c r="K24" s="339"/>
      <c r="L24" s="339"/>
      <c r="M24" s="339"/>
      <c r="N24" s="339"/>
      <c r="O24" s="339"/>
      <c r="P24" s="339"/>
      <c r="Q24" s="339"/>
      <c r="R24" s="339"/>
      <c r="S24" s="339"/>
      <c r="T24" s="339"/>
      <c r="U24" s="339"/>
      <c r="V24" s="339"/>
      <c r="W24" s="339"/>
      <c r="X24" s="340"/>
    </row>
    <row r="25" spans="2:24" x14ac:dyDescent="0.2">
      <c r="B25" s="268"/>
      <c r="C25" s="349"/>
      <c r="D25" s="350"/>
      <c r="E25" s="350"/>
      <c r="F25" s="350"/>
      <c r="G25" s="350"/>
      <c r="H25" s="350"/>
      <c r="I25" s="350"/>
      <c r="J25" s="350"/>
      <c r="K25" s="350"/>
      <c r="L25" s="350"/>
      <c r="M25" s="350"/>
      <c r="N25" s="350"/>
      <c r="O25" s="350"/>
      <c r="P25" s="350"/>
      <c r="Q25" s="350"/>
      <c r="R25" s="350"/>
      <c r="S25" s="350"/>
      <c r="T25" s="350"/>
      <c r="U25" s="350"/>
      <c r="V25" s="350"/>
      <c r="W25" s="350"/>
      <c r="X25" s="351"/>
    </row>
    <row r="26" spans="2:24" x14ac:dyDescent="0.2">
      <c r="B26" s="268"/>
      <c r="C26" s="349"/>
      <c r="D26" s="350"/>
      <c r="E26" s="350"/>
      <c r="F26" s="350"/>
      <c r="G26" s="350"/>
      <c r="H26" s="350"/>
      <c r="I26" s="350"/>
      <c r="J26" s="350"/>
      <c r="K26" s="350"/>
      <c r="L26" s="350"/>
      <c r="M26" s="350"/>
      <c r="N26" s="350"/>
      <c r="O26" s="350"/>
      <c r="P26" s="350"/>
      <c r="Q26" s="350"/>
      <c r="R26" s="350"/>
      <c r="S26" s="350"/>
      <c r="T26" s="350"/>
      <c r="U26" s="350"/>
      <c r="V26" s="350"/>
      <c r="W26" s="350"/>
      <c r="X26" s="351"/>
    </row>
    <row r="27" spans="2:24" x14ac:dyDescent="0.2">
      <c r="B27" s="268"/>
      <c r="C27" s="349"/>
      <c r="D27" s="350"/>
      <c r="E27" s="350"/>
      <c r="F27" s="350"/>
      <c r="G27" s="350"/>
      <c r="H27" s="350"/>
      <c r="I27" s="350"/>
      <c r="J27" s="350"/>
      <c r="K27" s="350"/>
      <c r="L27" s="350"/>
      <c r="M27" s="350"/>
      <c r="N27" s="350"/>
      <c r="O27" s="350"/>
      <c r="P27" s="350"/>
      <c r="Q27" s="350"/>
      <c r="R27" s="350"/>
      <c r="S27" s="350"/>
      <c r="T27" s="350"/>
      <c r="U27" s="350"/>
      <c r="V27" s="350"/>
      <c r="W27" s="350"/>
      <c r="X27" s="351"/>
    </row>
    <row r="28" spans="2:24" x14ac:dyDescent="0.2">
      <c r="B28" s="268"/>
      <c r="C28" s="349"/>
      <c r="D28" s="350"/>
      <c r="E28" s="350"/>
      <c r="F28" s="350"/>
      <c r="G28" s="350"/>
      <c r="H28" s="350"/>
      <c r="I28" s="350"/>
      <c r="J28" s="350"/>
      <c r="K28" s="350"/>
      <c r="L28" s="350"/>
      <c r="M28" s="350"/>
      <c r="N28" s="350"/>
      <c r="O28" s="350"/>
      <c r="P28" s="350"/>
      <c r="Q28" s="350"/>
      <c r="R28" s="350"/>
      <c r="S28" s="350"/>
      <c r="T28" s="350"/>
      <c r="U28" s="350"/>
      <c r="V28" s="350"/>
      <c r="W28" s="350"/>
      <c r="X28" s="351"/>
    </row>
    <row r="29" spans="2:24" ht="16" thickBot="1" x14ac:dyDescent="0.25">
      <c r="B29" s="269"/>
      <c r="C29" s="343"/>
      <c r="D29" s="344"/>
      <c r="E29" s="344"/>
      <c r="F29" s="344"/>
      <c r="G29" s="344"/>
      <c r="H29" s="344"/>
      <c r="I29" s="344"/>
      <c r="J29" s="344"/>
      <c r="K29" s="344"/>
      <c r="L29" s="344"/>
      <c r="M29" s="344"/>
      <c r="N29" s="344"/>
      <c r="O29" s="344"/>
      <c r="P29" s="344"/>
      <c r="Q29" s="344"/>
      <c r="R29" s="344"/>
      <c r="S29" s="344"/>
      <c r="T29" s="344"/>
      <c r="U29" s="344"/>
      <c r="V29" s="344"/>
      <c r="W29" s="344"/>
      <c r="X29" s="345"/>
    </row>
  </sheetData>
  <mergeCells count="26">
    <mergeCell ref="C13:X13"/>
    <mergeCell ref="C14:X14"/>
    <mergeCell ref="C15:X15"/>
    <mergeCell ref="C16:X16"/>
    <mergeCell ref="C5:X5"/>
    <mergeCell ref="C6:X6"/>
    <mergeCell ref="C7:X7"/>
    <mergeCell ref="C8:X8"/>
    <mergeCell ref="C9:X9"/>
    <mergeCell ref="C10:X10"/>
    <mergeCell ref="C23:X24"/>
    <mergeCell ref="B23:B24"/>
    <mergeCell ref="C29:X29"/>
    <mergeCell ref="C4:X4"/>
    <mergeCell ref="C25:X25"/>
    <mergeCell ref="C26:X26"/>
    <mergeCell ref="C27:X27"/>
    <mergeCell ref="C28:X28"/>
    <mergeCell ref="C17:X17"/>
    <mergeCell ref="C18:X18"/>
    <mergeCell ref="C19:X19"/>
    <mergeCell ref="C20:X20"/>
    <mergeCell ref="C21:X21"/>
    <mergeCell ref="C22:X22"/>
    <mergeCell ref="C11:X11"/>
    <mergeCell ref="C12:X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46897-7522-43C0-8389-C0680C01A66B}">
  <sheetPr>
    <tabColor theme="8" tint="0.59999389629810485"/>
  </sheetPr>
  <dimension ref="B2:M44"/>
  <sheetViews>
    <sheetView zoomScaleNormal="100" workbookViewId="0">
      <selection activeCell="J34" sqref="J34"/>
    </sheetView>
  </sheetViews>
  <sheetFormatPr baseColWidth="10" defaultColWidth="11.5" defaultRowHeight="15" x14ac:dyDescent="0.2"/>
  <cols>
    <col min="1" max="1" width="11.5" style="9"/>
    <col min="2" max="2" width="31" style="9" customWidth="1"/>
    <col min="3" max="3" width="21.5" style="9" customWidth="1"/>
    <col min="4" max="4" width="5.33203125" style="9" customWidth="1"/>
    <col min="5" max="5" width="10.33203125" style="9" customWidth="1"/>
    <col min="6" max="6" width="9.83203125" style="9" customWidth="1"/>
    <col min="7" max="7" width="10.83203125" style="9" customWidth="1"/>
    <col min="8" max="8" width="16" style="9" customWidth="1"/>
    <col min="9" max="9" width="14.83203125" style="9" customWidth="1"/>
    <col min="10" max="10" width="19" style="9" customWidth="1"/>
    <col min="11" max="16384" width="11.5" style="9"/>
  </cols>
  <sheetData>
    <row r="2" spans="2:10" x14ac:dyDescent="0.2">
      <c r="B2" s="138" t="s">
        <v>305</v>
      </c>
      <c r="C2" s="138"/>
      <c r="D2" s="138"/>
      <c r="E2" s="138"/>
      <c r="F2" s="138"/>
      <c r="G2" s="138"/>
      <c r="H2" s="138"/>
      <c r="I2" s="138"/>
      <c r="J2" s="138"/>
    </row>
    <row r="3" spans="2:10" ht="16" thickBot="1" x14ac:dyDescent="0.25"/>
    <row r="4" spans="2:10" s="18" customFormat="1" ht="30.75" customHeight="1" x14ac:dyDescent="0.2">
      <c r="B4" s="16" t="s">
        <v>193</v>
      </c>
      <c r="C4" s="17" t="s">
        <v>194</v>
      </c>
      <c r="D4" s="17" t="s">
        <v>192</v>
      </c>
      <c r="E4" s="17" t="s">
        <v>301</v>
      </c>
      <c r="F4" s="19" t="s">
        <v>296</v>
      </c>
      <c r="G4" s="19" t="s">
        <v>190</v>
      </c>
      <c r="H4" s="145" t="s">
        <v>191</v>
      </c>
      <c r="I4" s="20" t="s">
        <v>298</v>
      </c>
      <c r="J4" s="21" t="s">
        <v>310</v>
      </c>
    </row>
    <row r="5" spans="2:10" x14ac:dyDescent="0.2">
      <c r="B5" s="11" t="s">
        <v>196</v>
      </c>
      <c r="C5" s="10" t="s">
        <v>197</v>
      </c>
      <c r="D5" s="10" t="s">
        <v>40</v>
      </c>
      <c r="E5" s="10"/>
      <c r="F5" s="22">
        <v>3.7</v>
      </c>
      <c r="G5" s="139" t="s">
        <v>297</v>
      </c>
      <c r="H5" s="142" t="s">
        <v>195</v>
      </c>
      <c r="I5" s="91"/>
      <c r="J5" s="25">
        <f t="shared" ref="J5:J44" si="0">I5*F5</f>
        <v>0</v>
      </c>
    </row>
    <row r="6" spans="2:10" x14ac:dyDescent="0.2">
      <c r="B6" s="51" t="s">
        <v>201</v>
      </c>
      <c r="C6" s="14"/>
      <c r="D6" s="14" t="s">
        <v>40</v>
      </c>
      <c r="E6" s="14"/>
      <c r="F6" s="53">
        <v>4.5</v>
      </c>
      <c r="G6" s="140" t="s">
        <v>297</v>
      </c>
      <c r="H6" s="143" t="s">
        <v>198</v>
      </c>
      <c r="I6" s="92"/>
      <c r="J6" s="54">
        <f t="shared" si="0"/>
        <v>0</v>
      </c>
    </row>
    <row r="7" spans="2:10" x14ac:dyDescent="0.2">
      <c r="B7" s="11" t="s">
        <v>200</v>
      </c>
      <c r="C7" s="10"/>
      <c r="D7" s="10" t="s">
        <v>40</v>
      </c>
      <c r="E7" s="10"/>
      <c r="F7" s="22">
        <v>4</v>
      </c>
      <c r="G7" s="139" t="s">
        <v>297</v>
      </c>
      <c r="H7" s="142" t="s">
        <v>199</v>
      </c>
      <c r="I7" s="91">
        <v>3</v>
      </c>
      <c r="J7" s="25">
        <f t="shared" si="0"/>
        <v>12</v>
      </c>
    </row>
    <row r="8" spans="2:10" x14ac:dyDescent="0.2">
      <c r="B8" s="51" t="s">
        <v>101</v>
      </c>
      <c r="C8" s="14" t="s">
        <v>205</v>
      </c>
      <c r="D8" s="14" t="s">
        <v>40</v>
      </c>
      <c r="E8" s="14"/>
      <c r="F8" s="53">
        <v>3</v>
      </c>
      <c r="G8" s="140" t="s">
        <v>297</v>
      </c>
      <c r="H8" s="143" t="s">
        <v>202</v>
      </c>
      <c r="I8" s="92">
        <v>40</v>
      </c>
      <c r="J8" s="54">
        <f t="shared" si="0"/>
        <v>120</v>
      </c>
    </row>
    <row r="9" spans="2:10" x14ac:dyDescent="0.2">
      <c r="B9" s="51"/>
      <c r="C9" s="14" t="s">
        <v>204</v>
      </c>
      <c r="D9" s="14" t="s">
        <v>40</v>
      </c>
      <c r="E9" s="14"/>
      <c r="F9" s="53">
        <v>1.4</v>
      </c>
      <c r="G9" s="140" t="s">
        <v>297</v>
      </c>
      <c r="H9" s="143" t="s">
        <v>203</v>
      </c>
      <c r="I9" s="92">
        <v>100</v>
      </c>
      <c r="J9" s="54">
        <f t="shared" si="0"/>
        <v>140</v>
      </c>
    </row>
    <row r="10" spans="2:10" x14ac:dyDescent="0.2">
      <c r="B10" s="11" t="s">
        <v>207</v>
      </c>
      <c r="C10" s="10" t="s">
        <v>208</v>
      </c>
      <c r="D10" s="10" t="s">
        <v>40</v>
      </c>
      <c r="E10" s="10"/>
      <c r="F10" s="22">
        <v>4.5</v>
      </c>
      <c r="G10" s="139" t="s">
        <v>297</v>
      </c>
      <c r="H10" s="142" t="s">
        <v>206</v>
      </c>
      <c r="I10" s="91">
        <v>11</v>
      </c>
      <c r="J10" s="25">
        <f t="shared" si="0"/>
        <v>49.5</v>
      </c>
    </row>
    <row r="11" spans="2:10" x14ac:dyDescent="0.2">
      <c r="B11" s="11"/>
      <c r="C11" s="10" t="s">
        <v>210</v>
      </c>
      <c r="D11" s="10" t="s">
        <v>48</v>
      </c>
      <c r="E11" s="10"/>
      <c r="F11" s="22">
        <v>4</v>
      </c>
      <c r="G11" s="139" t="s">
        <v>297</v>
      </c>
      <c r="H11" s="142" t="s">
        <v>209</v>
      </c>
      <c r="I11" s="91">
        <v>10</v>
      </c>
      <c r="J11" s="25">
        <f t="shared" si="0"/>
        <v>40</v>
      </c>
    </row>
    <row r="12" spans="2:10" x14ac:dyDescent="0.2">
      <c r="B12" s="51" t="s">
        <v>212</v>
      </c>
      <c r="C12" s="14" t="s">
        <v>213</v>
      </c>
      <c r="D12" s="14" t="s">
        <v>40</v>
      </c>
      <c r="E12" s="14"/>
      <c r="F12" s="53">
        <v>2.2999999999999998</v>
      </c>
      <c r="G12" s="140" t="s">
        <v>297</v>
      </c>
      <c r="H12" s="143" t="s">
        <v>211</v>
      </c>
      <c r="I12" s="92">
        <v>10</v>
      </c>
      <c r="J12" s="54">
        <f t="shared" si="0"/>
        <v>23</v>
      </c>
    </row>
    <row r="13" spans="2:10" x14ac:dyDescent="0.2">
      <c r="B13" s="51"/>
      <c r="C13" s="14" t="s">
        <v>215</v>
      </c>
      <c r="D13" s="14" t="s">
        <v>40</v>
      </c>
      <c r="E13" s="14"/>
      <c r="F13" s="53">
        <v>1.2</v>
      </c>
      <c r="G13" s="140" t="s">
        <v>297</v>
      </c>
      <c r="H13" s="143" t="s">
        <v>214</v>
      </c>
      <c r="I13" s="92">
        <v>50</v>
      </c>
      <c r="J13" s="54">
        <f t="shared" si="0"/>
        <v>60</v>
      </c>
    </row>
    <row r="14" spans="2:10" x14ac:dyDescent="0.2">
      <c r="B14" s="11" t="s">
        <v>218</v>
      </c>
      <c r="C14" s="10" t="s">
        <v>42</v>
      </c>
      <c r="D14" s="10" t="s">
        <v>48</v>
      </c>
      <c r="E14" s="10" t="s">
        <v>217</v>
      </c>
      <c r="F14" s="22">
        <v>1.1000000000000001</v>
      </c>
      <c r="G14" s="139" t="s">
        <v>297</v>
      </c>
      <c r="H14" s="142" t="s">
        <v>216</v>
      </c>
      <c r="I14" s="91">
        <v>30</v>
      </c>
      <c r="J14" s="25">
        <f t="shared" si="0"/>
        <v>33</v>
      </c>
    </row>
    <row r="15" spans="2:10" x14ac:dyDescent="0.2">
      <c r="B15" s="51" t="s">
        <v>222</v>
      </c>
      <c r="C15" s="14" t="s">
        <v>42</v>
      </c>
      <c r="D15" s="14" t="s">
        <v>221</v>
      </c>
      <c r="E15" s="14" t="s">
        <v>220</v>
      </c>
      <c r="F15" s="53">
        <v>1.7</v>
      </c>
      <c r="G15" s="140" t="s">
        <v>297</v>
      </c>
      <c r="H15" s="143" t="s">
        <v>219</v>
      </c>
      <c r="I15" s="92">
        <v>50</v>
      </c>
      <c r="J15" s="54">
        <f t="shared" si="0"/>
        <v>85</v>
      </c>
    </row>
    <row r="16" spans="2:10" x14ac:dyDescent="0.2">
      <c r="B16" s="11" t="s">
        <v>226</v>
      </c>
      <c r="C16" s="10" t="s">
        <v>227</v>
      </c>
      <c r="D16" s="10" t="s">
        <v>48</v>
      </c>
      <c r="E16" s="10"/>
      <c r="F16" s="22">
        <v>1.1000000000000001</v>
      </c>
      <c r="G16" s="139" t="s">
        <v>297</v>
      </c>
      <c r="H16" s="142" t="s">
        <v>225</v>
      </c>
      <c r="I16" s="91">
        <v>55</v>
      </c>
      <c r="J16" s="25">
        <f t="shared" si="0"/>
        <v>60.500000000000007</v>
      </c>
    </row>
    <row r="17" spans="2:10" x14ac:dyDescent="0.2">
      <c r="B17" s="11"/>
      <c r="C17" s="10" t="s">
        <v>224</v>
      </c>
      <c r="D17" s="10" t="s">
        <v>48</v>
      </c>
      <c r="E17" s="10"/>
      <c r="F17" s="22">
        <v>1.3</v>
      </c>
      <c r="G17" s="139" t="s">
        <v>297</v>
      </c>
      <c r="H17" s="142" t="s">
        <v>223</v>
      </c>
      <c r="I17" s="91">
        <v>80</v>
      </c>
      <c r="J17" s="25">
        <f t="shared" si="0"/>
        <v>104</v>
      </c>
    </row>
    <row r="18" spans="2:10" x14ac:dyDescent="0.2">
      <c r="B18" s="51" t="s">
        <v>229</v>
      </c>
      <c r="C18" s="14" t="s">
        <v>42</v>
      </c>
      <c r="D18" s="14" t="s">
        <v>40</v>
      </c>
      <c r="E18" s="14"/>
      <c r="F18" s="53">
        <v>2</v>
      </c>
      <c r="G18" s="140" t="s">
        <v>297</v>
      </c>
      <c r="H18" s="143" t="s">
        <v>228</v>
      </c>
      <c r="I18" s="92">
        <v>50</v>
      </c>
      <c r="J18" s="54">
        <f t="shared" si="0"/>
        <v>100</v>
      </c>
    </row>
    <row r="19" spans="2:10" x14ac:dyDescent="0.2">
      <c r="B19" s="11" t="s">
        <v>231</v>
      </c>
      <c r="C19" s="10" t="s">
        <v>232</v>
      </c>
      <c r="D19" s="10" t="s">
        <v>40</v>
      </c>
      <c r="E19" s="10"/>
      <c r="F19" s="22">
        <v>3.3</v>
      </c>
      <c r="G19" s="139" t="s">
        <v>297</v>
      </c>
      <c r="H19" s="142" t="s">
        <v>230</v>
      </c>
      <c r="I19" s="91">
        <v>35</v>
      </c>
      <c r="J19" s="25">
        <f t="shared" si="0"/>
        <v>115.5</v>
      </c>
    </row>
    <row r="20" spans="2:10" x14ac:dyDescent="0.2">
      <c r="B20" s="51" t="s">
        <v>234</v>
      </c>
      <c r="C20" s="14" t="s">
        <v>49</v>
      </c>
      <c r="D20" s="14" t="s">
        <v>40</v>
      </c>
      <c r="E20" s="14"/>
      <c r="F20" s="53">
        <v>2.2000000000000002</v>
      </c>
      <c r="G20" s="140" t="s">
        <v>297</v>
      </c>
      <c r="H20" s="143" t="s">
        <v>233</v>
      </c>
      <c r="I20" s="92">
        <v>32</v>
      </c>
      <c r="J20" s="54">
        <f t="shared" si="0"/>
        <v>70.400000000000006</v>
      </c>
    </row>
    <row r="21" spans="2:10" x14ac:dyDescent="0.2">
      <c r="B21" s="11" t="s">
        <v>236</v>
      </c>
      <c r="C21" s="10" t="s">
        <v>55</v>
      </c>
      <c r="D21" s="10" t="s">
        <v>40</v>
      </c>
      <c r="E21" s="10"/>
      <c r="F21" s="22">
        <v>4.3</v>
      </c>
      <c r="G21" s="139" t="s">
        <v>297</v>
      </c>
      <c r="H21" s="142" t="s">
        <v>235</v>
      </c>
      <c r="I21" s="91">
        <v>20</v>
      </c>
      <c r="J21" s="25">
        <f t="shared" si="0"/>
        <v>86</v>
      </c>
    </row>
    <row r="22" spans="2:10" x14ac:dyDescent="0.2">
      <c r="B22" s="51" t="s">
        <v>239</v>
      </c>
      <c r="C22" s="14" t="s">
        <v>55</v>
      </c>
      <c r="D22" s="14" t="s">
        <v>238</v>
      </c>
      <c r="E22" s="14"/>
      <c r="F22" s="53">
        <v>2.5</v>
      </c>
      <c r="G22" s="140" t="s">
        <v>297</v>
      </c>
      <c r="H22" s="143" t="s">
        <v>237</v>
      </c>
      <c r="I22" s="92">
        <v>30</v>
      </c>
      <c r="J22" s="54">
        <f t="shared" si="0"/>
        <v>75</v>
      </c>
    </row>
    <row r="23" spans="2:10" x14ac:dyDescent="0.2">
      <c r="B23" s="11" t="s">
        <v>142</v>
      </c>
      <c r="C23" s="10" t="s">
        <v>205</v>
      </c>
      <c r="D23" s="10" t="s">
        <v>40</v>
      </c>
      <c r="E23" s="10"/>
      <c r="F23" s="22">
        <v>2.5</v>
      </c>
      <c r="G23" s="139" t="s">
        <v>297</v>
      </c>
      <c r="H23" s="142" t="s">
        <v>240</v>
      </c>
      <c r="I23" s="91">
        <v>28</v>
      </c>
      <c r="J23" s="25">
        <f t="shared" si="0"/>
        <v>70</v>
      </c>
    </row>
    <row r="24" spans="2:10" x14ac:dyDescent="0.2">
      <c r="B24" s="11"/>
      <c r="C24" s="10" t="s">
        <v>241</v>
      </c>
      <c r="D24" s="10" t="s">
        <v>238</v>
      </c>
      <c r="E24" s="10"/>
      <c r="F24" s="22">
        <v>2.2000000000000002</v>
      </c>
      <c r="G24" s="139" t="s">
        <v>297</v>
      </c>
      <c r="H24" s="142" t="s">
        <v>230</v>
      </c>
      <c r="I24" s="91">
        <v>35</v>
      </c>
      <c r="J24" s="25">
        <f t="shared" si="0"/>
        <v>77</v>
      </c>
    </row>
    <row r="25" spans="2:10" x14ac:dyDescent="0.2">
      <c r="B25" s="51" t="s">
        <v>243</v>
      </c>
      <c r="C25" s="14" t="s">
        <v>244</v>
      </c>
      <c r="D25" s="14" t="s">
        <v>238</v>
      </c>
      <c r="E25" s="14"/>
      <c r="F25" s="53">
        <v>2.2999999999999998</v>
      </c>
      <c r="G25" s="140" t="s">
        <v>297</v>
      </c>
      <c r="H25" s="143" t="s">
        <v>242</v>
      </c>
      <c r="I25" s="92">
        <v>20</v>
      </c>
      <c r="J25" s="54">
        <f t="shared" si="0"/>
        <v>46</v>
      </c>
    </row>
    <row r="26" spans="2:10" x14ac:dyDescent="0.2">
      <c r="B26" s="11" t="s">
        <v>247</v>
      </c>
      <c r="C26" s="10" t="s">
        <v>49</v>
      </c>
      <c r="D26" s="10" t="s">
        <v>48</v>
      </c>
      <c r="E26" s="10" t="s">
        <v>246</v>
      </c>
      <c r="F26" s="22">
        <v>3.7</v>
      </c>
      <c r="G26" s="139" t="s">
        <v>297</v>
      </c>
      <c r="H26" s="142" t="s">
        <v>245</v>
      </c>
      <c r="I26" s="91">
        <v>60</v>
      </c>
      <c r="J26" s="25">
        <f t="shared" si="0"/>
        <v>222</v>
      </c>
    </row>
    <row r="27" spans="2:10" x14ac:dyDescent="0.2">
      <c r="B27" s="51" t="s">
        <v>250</v>
      </c>
      <c r="C27" s="14" t="s">
        <v>251</v>
      </c>
      <c r="D27" s="14" t="s">
        <v>249</v>
      </c>
      <c r="E27" s="14"/>
      <c r="F27" s="53">
        <v>1.8</v>
      </c>
      <c r="G27" s="140" t="s">
        <v>297</v>
      </c>
      <c r="H27" s="143" t="s">
        <v>248</v>
      </c>
      <c r="I27" s="92">
        <v>22</v>
      </c>
      <c r="J27" s="54">
        <f t="shared" si="0"/>
        <v>39.6</v>
      </c>
    </row>
    <row r="28" spans="2:10" x14ac:dyDescent="0.2">
      <c r="B28" s="11" t="s">
        <v>253</v>
      </c>
      <c r="C28" s="10" t="s">
        <v>254</v>
      </c>
      <c r="D28" s="10" t="s">
        <v>221</v>
      </c>
      <c r="E28" s="10" t="s">
        <v>217</v>
      </c>
      <c r="F28" s="22">
        <v>3.4</v>
      </c>
      <c r="G28" s="139" t="s">
        <v>297</v>
      </c>
      <c r="H28" s="142" t="s">
        <v>252</v>
      </c>
      <c r="I28" s="91">
        <v>10</v>
      </c>
      <c r="J28" s="25">
        <f t="shared" si="0"/>
        <v>34</v>
      </c>
    </row>
    <row r="29" spans="2:10" x14ac:dyDescent="0.2">
      <c r="B29" s="51" t="s">
        <v>257</v>
      </c>
      <c r="C29" s="14" t="s">
        <v>51</v>
      </c>
      <c r="D29" s="14" t="s">
        <v>48</v>
      </c>
      <c r="E29" s="14" t="s">
        <v>256</v>
      </c>
      <c r="F29" s="53">
        <v>15</v>
      </c>
      <c r="G29" s="140" t="s">
        <v>297</v>
      </c>
      <c r="H29" s="143" t="s">
        <v>255</v>
      </c>
      <c r="I29" s="92">
        <v>7</v>
      </c>
      <c r="J29" s="54">
        <f t="shared" si="0"/>
        <v>105</v>
      </c>
    </row>
    <row r="30" spans="2:10" x14ac:dyDescent="0.2">
      <c r="B30" s="11" t="s">
        <v>259</v>
      </c>
      <c r="C30" s="10" t="s">
        <v>260</v>
      </c>
      <c r="D30" s="10" t="s">
        <v>249</v>
      </c>
      <c r="E30" s="10"/>
      <c r="F30" s="22">
        <v>1.8</v>
      </c>
      <c r="G30" s="139" t="s">
        <v>297</v>
      </c>
      <c r="H30" s="142" t="s">
        <v>258</v>
      </c>
      <c r="I30" s="91">
        <v>50</v>
      </c>
      <c r="J30" s="25">
        <f t="shared" si="0"/>
        <v>90</v>
      </c>
    </row>
    <row r="31" spans="2:10" x14ac:dyDescent="0.2">
      <c r="B31" s="51" t="s">
        <v>262</v>
      </c>
      <c r="C31" s="14" t="s">
        <v>49</v>
      </c>
      <c r="D31" s="14" t="s">
        <v>40</v>
      </c>
      <c r="E31" s="14"/>
      <c r="F31" s="53">
        <v>4.5</v>
      </c>
      <c r="G31" s="140" t="s">
        <v>297</v>
      </c>
      <c r="H31" s="143" t="s">
        <v>261</v>
      </c>
      <c r="I31" s="92">
        <v>10</v>
      </c>
      <c r="J31" s="54">
        <f t="shared" si="0"/>
        <v>45</v>
      </c>
    </row>
    <row r="32" spans="2:10" x14ac:dyDescent="0.2">
      <c r="B32" s="11" t="s">
        <v>171</v>
      </c>
      <c r="C32" s="10" t="s">
        <v>264</v>
      </c>
      <c r="D32" s="10" t="s">
        <v>238</v>
      </c>
      <c r="E32" s="10"/>
      <c r="F32" s="22">
        <v>3.6</v>
      </c>
      <c r="G32" s="139" t="s">
        <v>297</v>
      </c>
      <c r="H32" s="142" t="s">
        <v>263</v>
      </c>
      <c r="I32" s="91">
        <v>14</v>
      </c>
      <c r="J32" s="25">
        <f t="shared" si="0"/>
        <v>50.4</v>
      </c>
    </row>
    <row r="33" spans="2:13" x14ac:dyDescent="0.2">
      <c r="B33" s="11"/>
      <c r="C33" s="10" t="s">
        <v>241</v>
      </c>
      <c r="D33" s="10" t="s">
        <v>249</v>
      </c>
      <c r="E33" s="10"/>
      <c r="F33" s="22">
        <v>1.4</v>
      </c>
      <c r="G33" s="139" t="s">
        <v>297</v>
      </c>
      <c r="H33" s="142" t="s">
        <v>265</v>
      </c>
      <c r="I33" s="91">
        <v>30</v>
      </c>
      <c r="J33" s="25">
        <f t="shared" si="0"/>
        <v>42</v>
      </c>
    </row>
    <row r="34" spans="2:13" x14ac:dyDescent="0.2">
      <c r="B34" s="51" t="s">
        <v>267</v>
      </c>
      <c r="C34" s="14" t="s">
        <v>268</v>
      </c>
      <c r="D34" s="14" t="s">
        <v>249</v>
      </c>
      <c r="E34" s="14"/>
      <c r="F34" s="53">
        <v>3.3</v>
      </c>
      <c r="G34" s="140" t="s">
        <v>297</v>
      </c>
      <c r="H34" s="143" t="s">
        <v>266</v>
      </c>
      <c r="I34" s="92">
        <v>50</v>
      </c>
      <c r="J34" s="54">
        <f t="shared" si="0"/>
        <v>165</v>
      </c>
    </row>
    <row r="35" spans="2:13" x14ac:dyDescent="0.2">
      <c r="B35" s="11" t="s">
        <v>270</v>
      </c>
      <c r="C35" s="10" t="s">
        <v>51</v>
      </c>
      <c r="D35" s="10" t="s">
        <v>221</v>
      </c>
      <c r="E35" s="10"/>
      <c r="F35" s="22">
        <v>9.8000000000000007</v>
      </c>
      <c r="G35" s="139" t="s">
        <v>297</v>
      </c>
      <c r="H35" s="142" t="s">
        <v>269</v>
      </c>
      <c r="I35" s="91">
        <v>6.5</v>
      </c>
      <c r="J35" s="25">
        <f t="shared" si="0"/>
        <v>63.7</v>
      </c>
    </row>
    <row r="36" spans="2:13" x14ac:dyDescent="0.2">
      <c r="B36" s="51" t="s">
        <v>272</v>
      </c>
      <c r="C36" s="14" t="s">
        <v>264</v>
      </c>
      <c r="D36" s="14" t="s">
        <v>249</v>
      </c>
      <c r="E36" s="14"/>
      <c r="F36" s="53">
        <v>2.7</v>
      </c>
      <c r="G36" s="140" t="s">
        <v>297</v>
      </c>
      <c r="H36" s="143" t="s">
        <v>271</v>
      </c>
      <c r="I36" s="92">
        <v>20</v>
      </c>
      <c r="J36" s="54">
        <f t="shared" si="0"/>
        <v>54</v>
      </c>
    </row>
    <row r="37" spans="2:13" x14ac:dyDescent="0.2">
      <c r="B37" s="51"/>
      <c r="C37" s="14" t="s">
        <v>241</v>
      </c>
      <c r="D37" s="14" t="s">
        <v>249</v>
      </c>
      <c r="E37" s="14"/>
      <c r="F37" s="53">
        <v>1.4</v>
      </c>
      <c r="G37" s="140" t="s">
        <v>297</v>
      </c>
      <c r="H37" s="143" t="s">
        <v>273</v>
      </c>
      <c r="I37" s="92">
        <v>50</v>
      </c>
      <c r="J37" s="54">
        <f t="shared" si="0"/>
        <v>70</v>
      </c>
    </row>
    <row r="38" spans="2:13" x14ac:dyDescent="0.2">
      <c r="B38" s="11" t="s">
        <v>275</v>
      </c>
      <c r="C38" s="10" t="s">
        <v>276</v>
      </c>
      <c r="D38" s="10" t="s">
        <v>249</v>
      </c>
      <c r="E38" s="10"/>
      <c r="F38" s="22">
        <v>2.6</v>
      </c>
      <c r="G38" s="139" t="s">
        <v>297</v>
      </c>
      <c r="H38" s="142" t="s">
        <v>274</v>
      </c>
      <c r="I38" s="91">
        <v>12</v>
      </c>
      <c r="J38" s="25">
        <f t="shared" si="0"/>
        <v>31.200000000000003</v>
      </c>
    </row>
    <row r="39" spans="2:13" x14ac:dyDescent="0.2">
      <c r="B39" s="11"/>
      <c r="C39" s="10" t="s">
        <v>278</v>
      </c>
      <c r="D39" s="10" t="s">
        <v>249</v>
      </c>
      <c r="E39" s="10"/>
      <c r="F39" s="22">
        <v>2.8</v>
      </c>
      <c r="G39" s="139" t="s">
        <v>297</v>
      </c>
      <c r="H39" s="142" t="s">
        <v>277</v>
      </c>
      <c r="I39" s="91">
        <v>30</v>
      </c>
      <c r="J39" s="25">
        <f t="shared" si="0"/>
        <v>84</v>
      </c>
    </row>
    <row r="40" spans="2:13" x14ac:dyDescent="0.2">
      <c r="B40" s="51" t="s">
        <v>280</v>
      </c>
      <c r="C40" s="14" t="s">
        <v>281</v>
      </c>
      <c r="D40" s="14" t="s">
        <v>221</v>
      </c>
      <c r="E40" s="14" t="s">
        <v>279</v>
      </c>
      <c r="F40" s="53">
        <v>4.9000000000000004</v>
      </c>
      <c r="G40" s="140" t="s">
        <v>297</v>
      </c>
      <c r="H40" s="143" t="s">
        <v>245</v>
      </c>
      <c r="I40" s="92"/>
      <c r="J40" s="54">
        <f t="shared" si="0"/>
        <v>0</v>
      </c>
    </row>
    <row r="41" spans="2:13" x14ac:dyDescent="0.2">
      <c r="B41" s="51" t="s">
        <v>186</v>
      </c>
      <c r="C41" s="14" t="s">
        <v>264</v>
      </c>
      <c r="D41" s="14" t="s">
        <v>40</v>
      </c>
      <c r="E41" s="14"/>
      <c r="F41" s="53">
        <v>3</v>
      </c>
      <c r="G41" s="140" t="s">
        <v>297</v>
      </c>
      <c r="H41" s="143" t="s">
        <v>282</v>
      </c>
      <c r="I41" s="92">
        <v>65</v>
      </c>
      <c r="J41" s="54">
        <f t="shared" si="0"/>
        <v>195</v>
      </c>
    </row>
    <row r="42" spans="2:13" x14ac:dyDescent="0.2">
      <c r="B42" s="51"/>
      <c r="C42" s="14" t="s">
        <v>241</v>
      </c>
      <c r="D42" s="14" t="s">
        <v>249</v>
      </c>
      <c r="E42" s="14"/>
      <c r="F42" s="53">
        <v>1.5</v>
      </c>
      <c r="G42" s="140" t="s">
        <v>297</v>
      </c>
      <c r="H42" s="143" t="s">
        <v>283</v>
      </c>
      <c r="I42" s="92">
        <v>175</v>
      </c>
      <c r="J42" s="54">
        <f t="shared" si="0"/>
        <v>262.5</v>
      </c>
    </row>
    <row r="43" spans="2:13" x14ac:dyDescent="0.2">
      <c r="B43" s="11" t="s">
        <v>290</v>
      </c>
      <c r="C43" s="10" t="s">
        <v>291</v>
      </c>
      <c r="D43" s="10" t="s">
        <v>48</v>
      </c>
      <c r="E43" s="10"/>
      <c r="F43" s="22">
        <v>30</v>
      </c>
      <c r="G43" s="139" t="s">
        <v>297</v>
      </c>
      <c r="H43" s="142" t="s">
        <v>299</v>
      </c>
      <c r="I43" s="91"/>
      <c r="J43" s="25">
        <f t="shared" si="0"/>
        <v>0</v>
      </c>
      <c r="M43" s="9" t="s">
        <v>292</v>
      </c>
    </row>
    <row r="44" spans="2:13" ht="16" thickBot="1" x14ac:dyDescent="0.25">
      <c r="B44" s="12"/>
      <c r="C44" s="13" t="s">
        <v>295</v>
      </c>
      <c r="D44" s="13" t="s">
        <v>48</v>
      </c>
      <c r="E44" s="13"/>
      <c r="F44" s="23">
        <v>49.8</v>
      </c>
      <c r="G44" s="141" t="s">
        <v>297</v>
      </c>
      <c r="H44" s="144"/>
      <c r="I44" s="93"/>
      <c r="J44" s="26">
        <f t="shared" si="0"/>
        <v>0</v>
      </c>
      <c r="M44" s="9" t="s">
        <v>293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9016-B2F8-42CB-BB39-72414C74D211}">
  <sheetPr>
    <tabColor theme="8" tint="0.59999389629810485"/>
  </sheetPr>
  <dimension ref="B2:V42"/>
  <sheetViews>
    <sheetView zoomScale="70" zoomScaleNormal="70" workbookViewId="0">
      <selection activeCell="O27" sqref="O27"/>
    </sheetView>
  </sheetViews>
  <sheetFormatPr baseColWidth="10" defaultRowHeight="15" x14ac:dyDescent="0.2"/>
  <cols>
    <col min="2" max="2" width="29.5" customWidth="1"/>
    <col min="3" max="3" width="17.83203125" customWidth="1"/>
    <col min="4" max="4" width="5" customWidth="1"/>
    <col min="5" max="6" width="11" customWidth="1"/>
    <col min="7" max="7" width="9.1640625" customWidth="1"/>
    <col min="9" max="9" width="9.6640625" style="7" customWidth="1"/>
    <col min="10" max="10" width="14.1640625" customWidth="1"/>
  </cols>
  <sheetData>
    <row r="2" spans="2:13" ht="16" thickBot="1" x14ac:dyDescent="0.25">
      <c r="B2" s="359" t="s">
        <v>87</v>
      </c>
      <c r="C2" s="359"/>
      <c r="D2" s="359"/>
      <c r="E2" s="359"/>
      <c r="F2" s="359"/>
      <c r="G2" s="359"/>
      <c r="H2" s="359"/>
      <c r="I2" s="359"/>
      <c r="J2" s="359"/>
    </row>
    <row r="3" spans="2:13" ht="15" customHeight="1" thickBot="1" x14ac:dyDescent="0.25">
      <c r="K3" s="356" t="s">
        <v>310</v>
      </c>
      <c r="L3" s="357"/>
      <c r="M3" s="358"/>
    </row>
    <row r="4" spans="2:13" s="5" customFormat="1" ht="29.25" customHeight="1" x14ac:dyDescent="0.2">
      <c r="B4" s="35" t="s">
        <v>83</v>
      </c>
      <c r="C4" s="36" t="s">
        <v>38</v>
      </c>
      <c r="D4" s="36" t="s">
        <v>300</v>
      </c>
      <c r="E4" s="36" t="s">
        <v>88</v>
      </c>
      <c r="F4" s="36" t="s">
        <v>84</v>
      </c>
      <c r="G4" s="36" t="s">
        <v>85</v>
      </c>
      <c r="H4" s="38" t="s">
        <v>86</v>
      </c>
      <c r="I4" s="37" t="s">
        <v>90</v>
      </c>
      <c r="J4" s="40" t="s">
        <v>298</v>
      </c>
      <c r="K4" s="42" t="s">
        <v>84</v>
      </c>
      <c r="L4" s="43" t="s">
        <v>85</v>
      </c>
      <c r="M4" s="44" t="s">
        <v>86</v>
      </c>
    </row>
    <row r="5" spans="2:13" x14ac:dyDescent="0.2">
      <c r="B5" s="31" t="s">
        <v>57</v>
      </c>
      <c r="C5" s="27" t="s">
        <v>39</v>
      </c>
      <c r="D5" s="27" t="s">
        <v>58</v>
      </c>
      <c r="E5" s="27">
        <v>13</v>
      </c>
      <c r="F5" s="24">
        <v>1.3</v>
      </c>
      <c r="G5" s="24">
        <v>3.7</v>
      </c>
      <c r="H5" s="22">
        <v>0.2</v>
      </c>
      <c r="I5" s="10" t="s">
        <v>297</v>
      </c>
      <c r="J5" s="41">
        <v>3</v>
      </c>
      <c r="K5" s="31">
        <f t="shared" ref="K5:K32" si="0">F5*J5</f>
        <v>3.9000000000000004</v>
      </c>
      <c r="L5" s="27">
        <f t="shared" ref="L5:L32" si="1">G5*J5</f>
        <v>11.100000000000001</v>
      </c>
      <c r="M5" s="32">
        <f t="shared" ref="M5:M32" si="2">H5*J5</f>
        <v>0.60000000000000009</v>
      </c>
    </row>
    <row r="6" spans="2:13" x14ac:dyDescent="0.2">
      <c r="B6" s="45" t="s">
        <v>59</v>
      </c>
      <c r="C6" s="46" t="s">
        <v>54</v>
      </c>
      <c r="D6" s="46" t="s">
        <v>40</v>
      </c>
      <c r="E6" s="46">
        <v>17</v>
      </c>
      <c r="F6" s="52">
        <v>1.3</v>
      </c>
      <c r="G6" s="52">
        <v>5.75</v>
      </c>
      <c r="H6" s="53">
        <v>0.5</v>
      </c>
      <c r="I6" s="14" t="s">
        <v>297</v>
      </c>
      <c r="J6" s="55">
        <v>5</v>
      </c>
      <c r="K6" s="45">
        <f t="shared" si="0"/>
        <v>6.5</v>
      </c>
      <c r="L6" s="46">
        <f t="shared" si="1"/>
        <v>28.75</v>
      </c>
      <c r="M6" s="47">
        <f t="shared" si="2"/>
        <v>2.5</v>
      </c>
    </row>
    <row r="7" spans="2:13" x14ac:dyDescent="0.2">
      <c r="B7" s="31" t="s">
        <v>60</v>
      </c>
      <c r="C7" s="27" t="s">
        <v>81</v>
      </c>
      <c r="D7" s="27" t="s">
        <v>48</v>
      </c>
      <c r="E7" s="27">
        <v>8</v>
      </c>
      <c r="F7" s="24">
        <v>1.4</v>
      </c>
      <c r="G7" s="24">
        <v>3.95</v>
      </c>
      <c r="H7" s="22">
        <v>0.22</v>
      </c>
      <c r="I7" s="10" t="s">
        <v>297</v>
      </c>
      <c r="J7" s="41">
        <v>10</v>
      </c>
      <c r="K7" s="31">
        <f t="shared" si="0"/>
        <v>14</v>
      </c>
      <c r="L7" s="27">
        <f t="shared" si="1"/>
        <v>39.5</v>
      </c>
      <c r="M7" s="32">
        <f t="shared" si="2"/>
        <v>2.2000000000000002</v>
      </c>
    </row>
    <row r="8" spans="2:13" x14ac:dyDescent="0.2">
      <c r="B8" s="45" t="s">
        <v>61</v>
      </c>
      <c r="C8" s="46" t="s">
        <v>42</v>
      </c>
      <c r="D8" s="46" t="s">
        <v>48</v>
      </c>
      <c r="E8" s="46">
        <v>9</v>
      </c>
      <c r="F8" s="52">
        <v>0.6</v>
      </c>
      <c r="G8" s="52">
        <v>3.85</v>
      </c>
      <c r="H8" s="53">
        <v>0.3</v>
      </c>
      <c r="I8" s="14" t="s">
        <v>297</v>
      </c>
      <c r="J8" s="55">
        <v>50</v>
      </c>
      <c r="K8" s="45">
        <f t="shared" si="0"/>
        <v>30</v>
      </c>
      <c r="L8" s="46">
        <f t="shared" si="1"/>
        <v>192.5</v>
      </c>
      <c r="M8" s="47">
        <f t="shared" si="2"/>
        <v>15</v>
      </c>
    </row>
    <row r="9" spans="2:13" x14ac:dyDescent="0.2">
      <c r="B9" s="31" t="s">
        <v>62</v>
      </c>
      <c r="C9" s="27" t="s">
        <v>42</v>
      </c>
      <c r="D9" s="27" t="s">
        <v>48</v>
      </c>
      <c r="E9" s="27">
        <v>12</v>
      </c>
      <c r="F9" s="24">
        <v>1</v>
      </c>
      <c r="G9" s="24">
        <v>5.5</v>
      </c>
      <c r="H9" s="22">
        <v>0.23</v>
      </c>
      <c r="I9" s="10" t="s">
        <v>297</v>
      </c>
      <c r="J9" s="41">
        <v>50</v>
      </c>
      <c r="K9" s="31">
        <f t="shared" si="0"/>
        <v>50</v>
      </c>
      <c r="L9" s="27">
        <f t="shared" si="1"/>
        <v>275</v>
      </c>
      <c r="M9" s="32">
        <f t="shared" si="2"/>
        <v>11.5</v>
      </c>
    </row>
    <row r="10" spans="2:13" x14ac:dyDescent="0.2">
      <c r="B10" s="45" t="s">
        <v>63</v>
      </c>
      <c r="C10" s="46" t="s">
        <v>43</v>
      </c>
      <c r="D10" s="46" t="s">
        <v>40</v>
      </c>
      <c r="E10" s="46">
        <v>9</v>
      </c>
      <c r="F10" s="52">
        <v>2</v>
      </c>
      <c r="G10" s="52">
        <v>3.7</v>
      </c>
      <c r="H10" s="53">
        <v>0.3</v>
      </c>
      <c r="I10" s="14" t="s">
        <v>297</v>
      </c>
      <c r="J10" s="55"/>
      <c r="K10" s="45">
        <f t="shared" si="0"/>
        <v>0</v>
      </c>
      <c r="L10" s="46">
        <f t="shared" si="1"/>
        <v>0</v>
      </c>
      <c r="M10" s="47">
        <f t="shared" si="2"/>
        <v>0</v>
      </c>
    </row>
    <row r="11" spans="2:13" x14ac:dyDescent="0.2">
      <c r="B11" s="31" t="s">
        <v>44</v>
      </c>
      <c r="C11" s="27" t="s">
        <v>55</v>
      </c>
      <c r="D11" s="27" t="s">
        <v>48</v>
      </c>
      <c r="E11" s="27">
        <v>7</v>
      </c>
      <c r="F11" s="24">
        <v>1</v>
      </c>
      <c r="G11" s="24">
        <v>3.3</v>
      </c>
      <c r="H11" s="22">
        <v>0.2</v>
      </c>
      <c r="I11" s="10" t="s">
        <v>297</v>
      </c>
      <c r="J11" s="41">
        <v>20</v>
      </c>
      <c r="K11" s="31">
        <f t="shared" si="0"/>
        <v>20</v>
      </c>
      <c r="L11" s="27">
        <f t="shared" si="1"/>
        <v>66</v>
      </c>
      <c r="M11" s="32">
        <f t="shared" si="2"/>
        <v>4</v>
      </c>
    </row>
    <row r="12" spans="2:13" x14ac:dyDescent="0.2">
      <c r="B12" s="31"/>
      <c r="C12" s="27" t="s">
        <v>45</v>
      </c>
      <c r="D12" s="27" t="s">
        <v>40</v>
      </c>
      <c r="E12" s="27">
        <v>8</v>
      </c>
      <c r="F12" s="24">
        <v>1</v>
      </c>
      <c r="G12" s="24">
        <v>4</v>
      </c>
      <c r="H12" s="22">
        <v>0.2</v>
      </c>
      <c r="I12" s="10" t="s">
        <v>297</v>
      </c>
      <c r="J12" s="41">
        <v>25</v>
      </c>
      <c r="K12" s="31">
        <f t="shared" si="0"/>
        <v>25</v>
      </c>
      <c r="L12" s="27">
        <f t="shared" si="1"/>
        <v>100</v>
      </c>
      <c r="M12" s="32">
        <f t="shared" si="2"/>
        <v>5</v>
      </c>
    </row>
    <row r="13" spans="2:13" x14ac:dyDescent="0.2">
      <c r="B13" s="45" t="s">
        <v>46</v>
      </c>
      <c r="C13" s="46" t="s">
        <v>55</v>
      </c>
      <c r="D13" s="46" t="s">
        <v>48</v>
      </c>
      <c r="E13" s="46">
        <v>9</v>
      </c>
      <c r="F13" s="52">
        <v>1.3</v>
      </c>
      <c r="G13" s="52">
        <v>4.3</v>
      </c>
      <c r="H13" s="53">
        <v>0.2</v>
      </c>
      <c r="I13" s="14" t="s">
        <v>297</v>
      </c>
      <c r="J13" s="55">
        <v>30</v>
      </c>
      <c r="K13" s="45">
        <f t="shared" si="0"/>
        <v>39</v>
      </c>
      <c r="L13" s="46">
        <f t="shared" si="1"/>
        <v>129</v>
      </c>
      <c r="M13" s="47">
        <f t="shared" si="2"/>
        <v>6</v>
      </c>
    </row>
    <row r="14" spans="2:13" x14ac:dyDescent="0.2">
      <c r="B14" s="45"/>
      <c r="C14" s="46" t="s">
        <v>45</v>
      </c>
      <c r="D14" s="46" t="s">
        <v>40</v>
      </c>
      <c r="E14" s="46">
        <v>10</v>
      </c>
      <c r="F14" s="52">
        <v>1.2</v>
      </c>
      <c r="G14" s="52">
        <v>4</v>
      </c>
      <c r="H14" s="53">
        <v>0.2</v>
      </c>
      <c r="I14" s="14" t="s">
        <v>297</v>
      </c>
      <c r="J14" s="55">
        <v>35</v>
      </c>
      <c r="K14" s="45">
        <f t="shared" si="0"/>
        <v>42</v>
      </c>
      <c r="L14" s="46">
        <f t="shared" si="1"/>
        <v>140</v>
      </c>
      <c r="M14" s="47">
        <f t="shared" si="2"/>
        <v>7</v>
      </c>
    </row>
    <row r="15" spans="2:13" x14ac:dyDescent="0.2">
      <c r="B15" s="31" t="s">
        <v>64</v>
      </c>
      <c r="C15" s="27" t="s">
        <v>55</v>
      </c>
      <c r="D15" s="27" t="s">
        <v>40</v>
      </c>
      <c r="E15" s="27">
        <v>12</v>
      </c>
      <c r="F15" s="24">
        <v>1.3</v>
      </c>
      <c r="G15" s="24">
        <v>4.3</v>
      </c>
      <c r="H15" s="22">
        <v>0.25</v>
      </c>
      <c r="I15" s="10" t="s">
        <v>297</v>
      </c>
      <c r="J15" s="41"/>
      <c r="K15" s="31">
        <f t="shared" si="0"/>
        <v>0</v>
      </c>
      <c r="L15" s="27">
        <f t="shared" si="1"/>
        <v>0</v>
      </c>
      <c r="M15" s="32">
        <f t="shared" si="2"/>
        <v>0</v>
      </c>
    </row>
    <row r="16" spans="2:13" x14ac:dyDescent="0.2">
      <c r="B16" s="45" t="s">
        <v>65</v>
      </c>
      <c r="C16" s="46" t="s">
        <v>47</v>
      </c>
      <c r="D16" s="46" t="s">
        <v>40</v>
      </c>
      <c r="E16" s="46">
        <v>7</v>
      </c>
      <c r="F16" s="52">
        <v>0.65</v>
      </c>
      <c r="G16" s="52">
        <v>2.1</v>
      </c>
      <c r="H16" s="53">
        <v>0.3</v>
      </c>
      <c r="I16" s="14" t="s">
        <v>297</v>
      </c>
      <c r="J16" s="55"/>
      <c r="K16" s="45">
        <f t="shared" si="0"/>
        <v>0</v>
      </c>
      <c r="L16" s="46">
        <f t="shared" si="1"/>
        <v>0</v>
      </c>
      <c r="M16" s="47">
        <f t="shared" si="2"/>
        <v>0</v>
      </c>
    </row>
    <row r="17" spans="2:22" x14ac:dyDescent="0.2">
      <c r="B17" s="31" t="s">
        <v>66</v>
      </c>
      <c r="C17" s="27" t="s">
        <v>49</v>
      </c>
      <c r="D17" s="27" t="s">
        <v>48</v>
      </c>
      <c r="E17" s="27">
        <v>7</v>
      </c>
      <c r="F17" s="24">
        <v>1.1000000000000001</v>
      </c>
      <c r="G17" s="24">
        <v>7.05</v>
      </c>
      <c r="H17" s="22">
        <v>0.65</v>
      </c>
      <c r="I17" s="10" t="s">
        <v>297</v>
      </c>
      <c r="J17" s="41">
        <v>60</v>
      </c>
      <c r="K17" s="31">
        <f t="shared" si="0"/>
        <v>66</v>
      </c>
      <c r="L17" s="27">
        <f t="shared" si="1"/>
        <v>423</v>
      </c>
      <c r="M17" s="32">
        <f t="shared" si="2"/>
        <v>39</v>
      </c>
    </row>
    <row r="18" spans="2:22" x14ac:dyDescent="0.2">
      <c r="B18" s="45" t="s">
        <v>67</v>
      </c>
      <c r="C18" s="46" t="s">
        <v>50</v>
      </c>
      <c r="D18" s="46" t="s">
        <v>48</v>
      </c>
      <c r="E18" s="46">
        <v>10</v>
      </c>
      <c r="F18" s="52">
        <v>1.05</v>
      </c>
      <c r="G18" s="52">
        <v>3.65</v>
      </c>
      <c r="H18" s="53">
        <v>0.45</v>
      </c>
      <c r="I18" s="14" t="s">
        <v>297</v>
      </c>
      <c r="J18" s="55">
        <v>10</v>
      </c>
      <c r="K18" s="45">
        <f t="shared" si="0"/>
        <v>10.5</v>
      </c>
      <c r="L18" s="46">
        <f t="shared" si="1"/>
        <v>36.5</v>
      </c>
      <c r="M18" s="47">
        <f t="shared" si="2"/>
        <v>4.5</v>
      </c>
    </row>
    <row r="19" spans="2:22" x14ac:dyDescent="0.2">
      <c r="B19" s="31" t="s">
        <v>68</v>
      </c>
      <c r="C19" s="27" t="s">
        <v>51</v>
      </c>
      <c r="D19" s="27" t="s">
        <v>48</v>
      </c>
      <c r="E19" s="27">
        <v>43</v>
      </c>
      <c r="F19" s="24">
        <v>4.55</v>
      </c>
      <c r="G19" s="24">
        <v>9.4</v>
      </c>
      <c r="H19" s="22">
        <v>1.25</v>
      </c>
      <c r="I19" s="10" t="s">
        <v>297</v>
      </c>
      <c r="J19" s="41">
        <v>7</v>
      </c>
      <c r="K19" s="31">
        <f t="shared" si="0"/>
        <v>31.849999999999998</v>
      </c>
      <c r="L19" s="27">
        <f t="shared" si="1"/>
        <v>65.8</v>
      </c>
      <c r="M19" s="32">
        <f t="shared" si="2"/>
        <v>8.75</v>
      </c>
    </row>
    <row r="20" spans="2:22" x14ac:dyDescent="0.2">
      <c r="B20" s="45" t="s">
        <v>69</v>
      </c>
      <c r="C20" s="46" t="s">
        <v>52</v>
      </c>
      <c r="D20" s="46" t="s">
        <v>48</v>
      </c>
      <c r="E20" s="46">
        <v>88</v>
      </c>
      <c r="F20" s="52">
        <v>2.6</v>
      </c>
      <c r="G20" s="52">
        <v>24.1</v>
      </c>
      <c r="H20" s="53">
        <v>3.95</v>
      </c>
      <c r="I20" s="14" t="s">
        <v>297</v>
      </c>
      <c r="J20" s="55"/>
      <c r="K20" s="45">
        <f t="shared" si="0"/>
        <v>0</v>
      </c>
      <c r="L20" s="46">
        <f t="shared" si="1"/>
        <v>0</v>
      </c>
      <c r="M20" s="47">
        <f t="shared" si="2"/>
        <v>0</v>
      </c>
    </row>
    <row r="21" spans="2:22" x14ac:dyDescent="0.2">
      <c r="B21" s="31" t="s">
        <v>70</v>
      </c>
      <c r="C21" s="27" t="s">
        <v>56</v>
      </c>
      <c r="D21" s="27" t="s">
        <v>48</v>
      </c>
      <c r="E21" s="27">
        <v>30</v>
      </c>
      <c r="F21" s="24">
        <v>2.15</v>
      </c>
      <c r="G21" s="24">
        <v>3.4</v>
      </c>
      <c r="H21" s="22">
        <v>0.55000000000000004</v>
      </c>
      <c r="I21" s="10" t="s">
        <v>297</v>
      </c>
      <c r="J21" s="41"/>
      <c r="K21" s="31">
        <f t="shared" si="0"/>
        <v>0</v>
      </c>
      <c r="L21" s="27">
        <f t="shared" si="1"/>
        <v>0</v>
      </c>
      <c r="M21" s="32">
        <f t="shared" si="2"/>
        <v>0</v>
      </c>
    </row>
    <row r="22" spans="2:22" x14ac:dyDescent="0.2">
      <c r="B22" s="45" t="s">
        <v>71</v>
      </c>
      <c r="C22" s="46" t="s">
        <v>47</v>
      </c>
      <c r="D22" s="46" t="s">
        <v>40</v>
      </c>
      <c r="E22" s="46" t="s">
        <v>89</v>
      </c>
      <c r="F22" s="52">
        <v>0.9</v>
      </c>
      <c r="G22" s="52">
        <v>4.45</v>
      </c>
      <c r="H22" s="53">
        <v>0.45</v>
      </c>
      <c r="I22" s="14" t="s">
        <v>297</v>
      </c>
      <c r="J22" s="55">
        <v>30</v>
      </c>
      <c r="K22" s="45">
        <f t="shared" si="0"/>
        <v>27</v>
      </c>
      <c r="L22" s="46">
        <f t="shared" si="1"/>
        <v>133.5</v>
      </c>
      <c r="M22" s="47">
        <f t="shared" si="2"/>
        <v>13.5</v>
      </c>
    </row>
    <row r="23" spans="2:22" x14ac:dyDescent="0.2">
      <c r="B23" s="31" t="s">
        <v>72</v>
      </c>
      <c r="C23" s="27" t="s">
        <v>42</v>
      </c>
      <c r="D23" s="27" t="s">
        <v>40</v>
      </c>
      <c r="E23" s="27">
        <v>6</v>
      </c>
      <c r="F23" s="24">
        <v>0.7</v>
      </c>
      <c r="G23" s="24">
        <v>3.9</v>
      </c>
      <c r="H23" s="22">
        <v>0.23</v>
      </c>
      <c r="I23" s="10" t="s">
        <v>297</v>
      </c>
      <c r="J23" s="41"/>
      <c r="K23" s="31">
        <f t="shared" si="0"/>
        <v>0</v>
      </c>
      <c r="L23" s="27">
        <f t="shared" si="1"/>
        <v>0</v>
      </c>
      <c r="M23" s="32">
        <f t="shared" si="2"/>
        <v>0</v>
      </c>
    </row>
    <row r="24" spans="2:22" x14ac:dyDescent="0.2">
      <c r="B24" s="45" t="s">
        <v>73</v>
      </c>
      <c r="C24" s="46" t="s">
        <v>82</v>
      </c>
      <c r="D24" s="46" t="s">
        <v>40</v>
      </c>
      <c r="E24" s="46">
        <v>11</v>
      </c>
      <c r="F24" s="52">
        <v>0.8</v>
      </c>
      <c r="G24" s="52">
        <v>4.2</v>
      </c>
      <c r="H24" s="53">
        <v>0.2</v>
      </c>
      <c r="I24" s="14" t="s">
        <v>297</v>
      </c>
      <c r="J24" s="55">
        <v>50</v>
      </c>
      <c r="K24" s="45">
        <f t="shared" si="0"/>
        <v>40</v>
      </c>
      <c r="L24" s="46">
        <f t="shared" si="1"/>
        <v>210</v>
      </c>
      <c r="M24" s="47">
        <f t="shared" si="2"/>
        <v>10</v>
      </c>
    </row>
    <row r="25" spans="2:22" x14ac:dyDescent="0.2">
      <c r="B25" s="31" t="s">
        <v>74</v>
      </c>
      <c r="C25" s="27" t="s">
        <v>80</v>
      </c>
      <c r="D25" s="27" t="s">
        <v>48</v>
      </c>
      <c r="E25" s="27">
        <v>26</v>
      </c>
      <c r="F25" s="24">
        <v>2.95</v>
      </c>
      <c r="G25" s="24">
        <v>4</v>
      </c>
      <c r="H25" s="22">
        <v>0.7</v>
      </c>
      <c r="I25" s="10" t="s">
        <v>297</v>
      </c>
      <c r="J25" s="41"/>
      <c r="K25" s="31">
        <f t="shared" si="0"/>
        <v>0</v>
      </c>
      <c r="L25" s="27">
        <f t="shared" si="1"/>
        <v>0</v>
      </c>
      <c r="M25" s="32">
        <f t="shared" si="2"/>
        <v>0</v>
      </c>
      <c r="T25" t="s">
        <v>36</v>
      </c>
      <c r="U25">
        <v>150</v>
      </c>
    </row>
    <row r="26" spans="2:22" x14ac:dyDescent="0.2">
      <c r="B26" s="45" t="s">
        <v>75</v>
      </c>
      <c r="C26" s="46" t="s">
        <v>53</v>
      </c>
      <c r="D26" s="46" t="s">
        <v>40</v>
      </c>
      <c r="E26" s="46">
        <v>20</v>
      </c>
      <c r="F26" s="52">
        <v>1</v>
      </c>
      <c r="G26" s="52">
        <v>7.2</v>
      </c>
      <c r="H26" s="53">
        <v>0.4</v>
      </c>
      <c r="I26" s="14" t="s">
        <v>297</v>
      </c>
      <c r="J26" s="55">
        <v>30</v>
      </c>
      <c r="K26" s="45">
        <f t="shared" si="0"/>
        <v>30</v>
      </c>
      <c r="L26" s="46">
        <f t="shared" si="1"/>
        <v>216</v>
      </c>
      <c r="M26" s="47">
        <f t="shared" si="2"/>
        <v>12</v>
      </c>
      <c r="O26" t="s">
        <v>294</v>
      </c>
      <c r="P26" t="s">
        <v>36</v>
      </c>
      <c r="Q26" t="s">
        <v>41</v>
      </c>
    </row>
    <row r="27" spans="2:22" x14ac:dyDescent="0.2">
      <c r="B27" s="31" t="s">
        <v>76</v>
      </c>
      <c r="C27" s="27" t="s">
        <v>53</v>
      </c>
      <c r="D27" s="27" t="s">
        <v>40</v>
      </c>
      <c r="E27" s="27">
        <v>15</v>
      </c>
      <c r="F27" s="24">
        <v>0.75</v>
      </c>
      <c r="G27" s="24">
        <v>4.5</v>
      </c>
      <c r="H27" s="22">
        <v>0.3</v>
      </c>
      <c r="I27" s="10" t="s">
        <v>297</v>
      </c>
      <c r="J27" s="41">
        <v>30</v>
      </c>
      <c r="K27" s="31">
        <f t="shared" si="0"/>
        <v>22.5</v>
      </c>
      <c r="L27" s="27">
        <f t="shared" si="1"/>
        <v>135</v>
      </c>
      <c r="M27" s="32">
        <f t="shared" si="2"/>
        <v>9</v>
      </c>
      <c r="O27">
        <f>30*8/9</f>
        <v>26.666666666666668</v>
      </c>
      <c r="P27">
        <f>O27*1.12085</f>
        <v>29.889333333333333</v>
      </c>
      <c r="Q27">
        <f>P27/1.8</f>
        <v>16.605185185185185</v>
      </c>
      <c r="R27">
        <f>Q27*0.3</f>
        <v>4.9815555555555555</v>
      </c>
    </row>
    <row r="28" spans="2:22" x14ac:dyDescent="0.2">
      <c r="B28" s="31" t="s">
        <v>77</v>
      </c>
      <c r="C28" s="27" t="s">
        <v>47</v>
      </c>
      <c r="D28" s="27" t="s">
        <v>40</v>
      </c>
      <c r="E28" s="27">
        <v>6</v>
      </c>
      <c r="F28" s="24">
        <v>0.5</v>
      </c>
      <c r="G28" s="24">
        <v>2.9</v>
      </c>
      <c r="H28" s="22">
        <v>0.2</v>
      </c>
      <c r="I28" s="10" t="s">
        <v>297</v>
      </c>
      <c r="J28" s="41">
        <v>150</v>
      </c>
      <c r="K28" s="31">
        <f t="shared" si="0"/>
        <v>75</v>
      </c>
      <c r="L28" s="27">
        <f t="shared" si="1"/>
        <v>435</v>
      </c>
      <c r="M28" s="32">
        <f t="shared" si="2"/>
        <v>30</v>
      </c>
      <c r="N28">
        <v>1.7</v>
      </c>
      <c r="O28" t="s">
        <v>307</v>
      </c>
      <c r="P28">
        <v>0.6</v>
      </c>
      <c r="S28" t="s">
        <v>308</v>
      </c>
      <c r="T28">
        <v>260</v>
      </c>
      <c r="V28">
        <v>80</v>
      </c>
    </row>
    <row r="29" spans="2:22" x14ac:dyDescent="0.2">
      <c r="B29" s="45" t="s">
        <v>78</v>
      </c>
      <c r="C29" s="46" t="s">
        <v>49</v>
      </c>
      <c r="D29" s="46" t="s">
        <v>40</v>
      </c>
      <c r="E29" s="46">
        <v>5</v>
      </c>
      <c r="F29" s="52">
        <v>0.55000000000000004</v>
      </c>
      <c r="G29" s="52">
        <v>3.5</v>
      </c>
      <c r="H29" s="53">
        <v>0.18</v>
      </c>
      <c r="I29" s="14" t="s">
        <v>297</v>
      </c>
      <c r="J29" s="55">
        <v>50</v>
      </c>
      <c r="K29" s="45">
        <f t="shared" si="0"/>
        <v>27.500000000000004</v>
      </c>
      <c r="L29" s="46">
        <f t="shared" si="1"/>
        <v>175</v>
      </c>
      <c r="M29" s="47">
        <f t="shared" si="2"/>
        <v>9</v>
      </c>
      <c r="S29" t="s">
        <v>309</v>
      </c>
      <c r="T29">
        <f>150*T28</f>
        <v>39000</v>
      </c>
      <c r="U29" t="s">
        <v>309</v>
      </c>
      <c r="V29">
        <f>V28*3000</f>
        <v>240000</v>
      </c>
    </row>
    <row r="30" spans="2:22" x14ac:dyDescent="0.2">
      <c r="B30" s="31" t="s">
        <v>79</v>
      </c>
      <c r="C30" s="27" t="s">
        <v>49</v>
      </c>
      <c r="D30" s="27" t="s">
        <v>40</v>
      </c>
      <c r="E30" s="27">
        <v>5</v>
      </c>
      <c r="F30" s="24">
        <v>0.8</v>
      </c>
      <c r="G30" s="24">
        <v>3.8</v>
      </c>
      <c r="H30" s="22">
        <v>0.18</v>
      </c>
      <c r="I30" s="10" t="s">
        <v>297</v>
      </c>
      <c r="J30" s="41">
        <v>50</v>
      </c>
      <c r="K30" s="31">
        <f t="shared" si="0"/>
        <v>40</v>
      </c>
      <c r="L30" s="27">
        <f t="shared" si="1"/>
        <v>190</v>
      </c>
      <c r="M30" s="32">
        <f t="shared" si="2"/>
        <v>9</v>
      </c>
      <c r="O30" t="s">
        <v>294</v>
      </c>
      <c r="P30" t="s">
        <v>36</v>
      </c>
      <c r="Q30" t="s">
        <v>41</v>
      </c>
      <c r="S30" t="s">
        <v>36</v>
      </c>
      <c r="T30">
        <f>T29/1000</f>
        <v>39</v>
      </c>
      <c r="U30" t="s">
        <v>36</v>
      </c>
      <c r="V30">
        <f>V29/1000</f>
        <v>240</v>
      </c>
    </row>
    <row r="31" spans="2:22" x14ac:dyDescent="0.2">
      <c r="B31" s="51" t="s">
        <v>290</v>
      </c>
      <c r="C31" s="14" t="s">
        <v>291</v>
      </c>
      <c r="D31" s="14" t="s">
        <v>48</v>
      </c>
      <c r="E31" s="46"/>
      <c r="F31" s="52">
        <v>4.9800000000000004</v>
      </c>
      <c r="G31" s="52">
        <v>23.35</v>
      </c>
      <c r="H31" s="53"/>
      <c r="I31" s="14" t="s">
        <v>297</v>
      </c>
      <c r="J31" s="55"/>
      <c r="K31" s="45">
        <f t="shared" si="0"/>
        <v>0</v>
      </c>
      <c r="L31" s="46">
        <f t="shared" si="1"/>
        <v>0</v>
      </c>
      <c r="M31" s="47">
        <f t="shared" si="2"/>
        <v>0</v>
      </c>
      <c r="O31">
        <v>150</v>
      </c>
      <c r="P31">
        <f>O31*1.12085</f>
        <v>168.1275</v>
      </c>
      <c r="Q31">
        <f>P31/1.8</f>
        <v>93.404166666666669</v>
      </c>
      <c r="R31">
        <f>Q31*0.25</f>
        <v>23.351041666666667</v>
      </c>
    </row>
    <row r="32" spans="2:22" ht="16" thickBot="1" x14ac:dyDescent="0.25">
      <c r="B32" s="56"/>
      <c r="C32" s="15" t="s">
        <v>295</v>
      </c>
      <c r="D32" s="15" t="s">
        <v>48</v>
      </c>
      <c r="E32" s="57"/>
      <c r="F32" s="58">
        <v>11.62</v>
      </c>
      <c r="G32" s="58">
        <v>70.05</v>
      </c>
      <c r="H32" s="59"/>
      <c r="I32" s="15" t="s">
        <v>297</v>
      </c>
      <c r="J32" s="60"/>
      <c r="K32" s="61">
        <f t="shared" si="0"/>
        <v>0</v>
      </c>
      <c r="L32" s="57">
        <f t="shared" si="1"/>
        <v>0</v>
      </c>
      <c r="M32" s="62">
        <f t="shared" si="2"/>
        <v>0</v>
      </c>
      <c r="R32">
        <f>Q31*0.75</f>
        <v>70.053124999999994</v>
      </c>
    </row>
    <row r="35" spans="2:9" ht="217.5" customHeight="1" x14ac:dyDescent="0.2">
      <c r="B35" s="355" t="s">
        <v>91</v>
      </c>
      <c r="C35" s="355"/>
      <c r="D35" s="355"/>
      <c r="E35" s="355"/>
      <c r="F35" s="355"/>
      <c r="G35" s="355"/>
      <c r="H35" s="355"/>
      <c r="I35" s="355"/>
    </row>
    <row r="36" spans="2:9" ht="16" x14ac:dyDescent="0.2">
      <c r="B36" s="3"/>
      <c r="C36" s="3"/>
      <c r="D36" s="3"/>
      <c r="E36" s="3"/>
      <c r="F36" s="3" t="s">
        <v>284</v>
      </c>
      <c r="G36" s="3" t="s">
        <v>285</v>
      </c>
      <c r="H36" s="3" t="s">
        <v>286</v>
      </c>
      <c r="I36" s="8"/>
    </row>
    <row r="37" spans="2:9" ht="16" x14ac:dyDescent="0.2">
      <c r="B37" s="3"/>
      <c r="C37" s="3"/>
      <c r="D37" s="3"/>
      <c r="E37" s="8" t="s">
        <v>17</v>
      </c>
      <c r="F37" s="3">
        <f>AVERAGE(F5:F19,F21:F27,F28:F30)</f>
        <v>1.274</v>
      </c>
      <c r="G37" s="3">
        <f>AVERAGE(G5:G19,G21:G27,G28:G30)</f>
        <v>4.4160000000000004</v>
      </c>
      <c r="H37" s="3">
        <f>AVERAGE(H5:H19,H21:H27,H28:H30)</f>
        <v>0.35359999999999997</v>
      </c>
    </row>
    <row r="38" spans="2:9" ht="16" x14ac:dyDescent="0.2">
      <c r="B38" s="3"/>
      <c r="C38" s="3"/>
      <c r="D38" s="3"/>
      <c r="E38" s="8" t="s">
        <v>287</v>
      </c>
      <c r="F38">
        <f>F37*25</f>
        <v>31.85</v>
      </c>
      <c r="G38">
        <f>G37*25</f>
        <v>110.4</v>
      </c>
      <c r="H38">
        <f>H37*25</f>
        <v>8.84</v>
      </c>
    </row>
    <row r="39" spans="2:9" x14ac:dyDescent="0.2">
      <c r="E39" s="7"/>
    </row>
    <row r="40" spans="2:9" ht="16" x14ac:dyDescent="0.2">
      <c r="E40" s="7" t="s">
        <v>288</v>
      </c>
      <c r="F40" s="3" t="s">
        <v>284</v>
      </c>
      <c r="G40" s="3" t="s">
        <v>285</v>
      </c>
      <c r="H40" s="3" t="s">
        <v>286</v>
      </c>
    </row>
    <row r="41" spans="2:9" x14ac:dyDescent="0.2">
      <c r="E41" s="7"/>
      <c r="F41">
        <v>1.1000000000000001</v>
      </c>
      <c r="G41">
        <v>7.05</v>
      </c>
      <c r="H41">
        <v>0.65</v>
      </c>
    </row>
    <row r="42" spans="2:9" x14ac:dyDescent="0.2">
      <c r="E42" s="7" t="s">
        <v>289</v>
      </c>
      <c r="F42">
        <f>F41*60</f>
        <v>66</v>
      </c>
      <c r="G42">
        <f>G41*60</f>
        <v>423</v>
      </c>
      <c r="H42">
        <f>H41*60</f>
        <v>39</v>
      </c>
    </row>
  </sheetData>
  <mergeCells count="3">
    <mergeCell ref="B35:I35"/>
    <mergeCell ref="K3:M3"/>
    <mergeCell ref="B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10D08-2308-4539-BC8D-6060A28C2342}">
  <sheetPr>
    <tabColor rgb="FF0070C0"/>
  </sheetPr>
  <dimension ref="B2:AC138"/>
  <sheetViews>
    <sheetView zoomScale="70" zoomScaleNormal="70" workbookViewId="0">
      <selection activeCell="G15" sqref="G15"/>
    </sheetView>
  </sheetViews>
  <sheetFormatPr baseColWidth="10" defaultRowHeight="15" x14ac:dyDescent="0.2"/>
  <cols>
    <col min="2" max="2" width="18.33203125" customWidth="1"/>
    <col min="3" max="3" width="38.83203125" customWidth="1"/>
    <col min="4" max="4" width="18" customWidth="1"/>
    <col min="5" max="5" width="18.33203125" customWidth="1"/>
  </cols>
  <sheetData>
    <row r="2" spans="2:29" x14ac:dyDescent="0.2">
      <c r="B2" s="1" t="s">
        <v>529</v>
      </c>
    </row>
    <row r="3" spans="2:29" x14ac:dyDescent="0.2">
      <c r="B3" s="6" t="s">
        <v>530</v>
      </c>
    </row>
    <row r="4" spans="2:29" x14ac:dyDescent="0.2">
      <c r="B4" s="6" t="s">
        <v>531</v>
      </c>
      <c r="H4" s="1" t="s">
        <v>532</v>
      </c>
      <c r="O4" s="1" t="s">
        <v>533</v>
      </c>
      <c r="V4" s="1" t="s">
        <v>534</v>
      </c>
    </row>
    <row r="5" spans="2:29" ht="16" thickBot="1" x14ac:dyDescent="0.25"/>
    <row r="6" spans="2:29" ht="33" thickBot="1" x14ac:dyDescent="0.25">
      <c r="B6" s="86" t="s">
        <v>2</v>
      </c>
      <c r="C6" s="87" t="s">
        <v>4</v>
      </c>
      <c r="D6" s="88" t="s">
        <v>4</v>
      </c>
      <c r="E6" s="89" t="s">
        <v>37</v>
      </c>
      <c r="AC6" t="s">
        <v>89</v>
      </c>
    </row>
    <row r="7" spans="2:29" x14ac:dyDescent="0.2">
      <c r="B7" s="71" t="s">
        <v>3</v>
      </c>
      <c r="C7" s="74" t="s">
        <v>5</v>
      </c>
      <c r="D7" s="74" t="s">
        <v>6</v>
      </c>
      <c r="E7" s="77">
        <v>1.35</v>
      </c>
    </row>
    <row r="8" spans="2:29" x14ac:dyDescent="0.2">
      <c r="B8" s="72" t="s">
        <v>3</v>
      </c>
      <c r="C8" s="75" t="s">
        <v>7</v>
      </c>
      <c r="D8" s="75" t="s">
        <v>8</v>
      </c>
      <c r="E8" s="78">
        <v>1.45</v>
      </c>
    </row>
    <row r="9" spans="2:29" x14ac:dyDescent="0.2">
      <c r="B9" s="72" t="s">
        <v>26</v>
      </c>
      <c r="C9" s="75" t="s">
        <v>9</v>
      </c>
      <c r="D9" s="75" t="s">
        <v>10</v>
      </c>
      <c r="E9" s="78">
        <v>1.55</v>
      </c>
    </row>
    <row r="10" spans="2:29" x14ac:dyDescent="0.2">
      <c r="B10" s="72" t="s">
        <v>26</v>
      </c>
      <c r="C10" s="75" t="s">
        <v>11</v>
      </c>
      <c r="D10" s="75" t="s">
        <v>12</v>
      </c>
      <c r="E10" s="78">
        <v>1.5</v>
      </c>
    </row>
    <row r="11" spans="2:29" x14ac:dyDescent="0.2">
      <c r="B11" s="72" t="s">
        <v>26</v>
      </c>
      <c r="C11" s="75" t="s">
        <v>13</v>
      </c>
      <c r="D11" s="75" t="s">
        <v>14</v>
      </c>
      <c r="E11" s="78">
        <v>1.45</v>
      </c>
    </row>
    <row r="12" spans="2:29" x14ac:dyDescent="0.2">
      <c r="B12" s="72" t="s">
        <v>26</v>
      </c>
      <c r="C12" s="75" t="s">
        <v>15</v>
      </c>
      <c r="D12" s="75" t="s">
        <v>16</v>
      </c>
      <c r="E12" s="78">
        <v>1.4</v>
      </c>
    </row>
    <row r="13" spans="2:29" x14ac:dyDescent="0.2">
      <c r="B13" s="72" t="s">
        <v>17</v>
      </c>
      <c r="C13" s="75" t="s">
        <v>18</v>
      </c>
      <c r="D13" s="75" t="s">
        <v>27</v>
      </c>
      <c r="E13" s="78">
        <v>1.5</v>
      </c>
    </row>
    <row r="14" spans="2:29" x14ac:dyDescent="0.2">
      <c r="B14" s="72" t="s">
        <v>17</v>
      </c>
      <c r="C14" s="75" t="s">
        <v>19</v>
      </c>
      <c r="D14" s="75" t="s">
        <v>28</v>
      </c>
      <c r="E14" s="78">
        <v>1.5</v>
      </c>
    </row>
    <row r="15" spans="2:29" x14ac:dyDescent="0.2">
      <c r="B15" s="72" t="s">
        <v>17</v>
      </c>
      <c r="C15" s="75" t="s">
        <v>20</v>
      </c>
      <c r="D15" s="75" t="s">
        <v>21</v>
      </c>
      <c r="E15" s="78">
        <v>1.35</v>
      </c>
    </row>
    <row r="16" spans="2:29" x14ac:dyDescent="0.2">
      <c r="B16" s="72" t="s">
        <v>17</v>
      </c>
      <c r="C16" s="75" t="s">
        <v>33</v>
      </c>
      <c r="D16" s="75" t="s">
        <v>32</v>
      </c>
      <c r="E16" s="78">
        <v>1.45</v>
      </c>
    </row>
    <row r="17" spans="2:18" x14ac:dyDescent="0.2">
      <c r="B17" s="72" t="s">
        <v>22</v>
      </c>
      <c r="C17" s="75" t="s">
        <v>23</v>
      </c>
      <c r="D17" s="75" t="s">
        <v>29</v>
      </c>
      <c r="E17" s="78">
        <v>1.45</v>
      </c>
    </row>
    <row r="18" spans="2:18" x14ac:dyDescent="0.2">
      <c r="B18" s="72" t="s">
        <v>22</v>
      </c>
      <c r="C18" s="75" t="s">
        <v>24</v>
      </c>
      <c r="D18" s="75" t="s">
        <v>30</v>
      </c>
      <c r="E18" s="78">
        <v>1.4</v>
      </c>
    </row>
    <row r="19" spans="2:18" ht="16" thickBot="1" x14ac:dyDescent="0.25">
      <c r="B19" s="73" t="s">
        <v>25</v>
      </c>
      <c r="C19" s="76" t="s">
        <v>1</v>
      </c>
      <c r="D19" s="76" t="s">
        <v>31</v>
      </c>
      <c r="E19" s="79">
        <v>1.35</v>
      </c>
    </row>
    <row r="20" spans="2:18" x14ac:dyDescent="0.2">
      <c r="B20" s="6"/>
      <c r="C20" s="6"/>
      <c r="D20" s="6"/>
      <c r="E20" s="6"/>
    </row>
    <row r="21" spans="2:18" ht="16" x14ac:dyDescent="0.2">
      <c r="B21" s="63" t="s">
        <v>108</v>
      </c>
      <c r="C21" s="4"/>
      <c r="D21" s="150" t="s">
        <v>510</v>
      </c>
      <c r="E21" s="4"/>
    </row>
    <row r="22" spans="2:18" x14ac:dyDescent="0.2">
      <c r="B22" s="2" t="s">
        <v>109</v>
      </c>
      <c r="D22" s="6" t="s">
        <v>511</v>
      </c>
    </row>
    <row r="23" spans="2:18" x14ac:dyDescent="0.2">
      <c r="D23" s="2"/>
    </row>
    <row r="24" spans="2:18" x14ac:dyDescent="0.2">
      <c r="B24" s="1" t="s">
        <v>496</v>
      </c>
      <c r="D24" s="2"/>
      <c r="H24" s="1" t="s">
        <v>497</v>
      </c>
      <c r="R24" t="s">
        <v>556</v>
      </c>
    </row>
    <row r="30" spans="2:18" x14ac:dyDescent="0.2">
      <c r="R30" t="s">
        <v>89</v>
      </c>
    </row>
    <row r="52" spans="18:18" x14ac:dyDescent="0.2">
      <c r="R52" t="s">
        <v>564</v>
      </c>
    </row>
    <row r="81" spans="2:2" x14ac:dyDescent="0.2">
      <c r="B81" s="1" t="s">
        <v>514</v>
      </c>
    </row>
    <row r="138" spans="2:2" x14ac:dyDescent="0.2">
      <c r="B138" t="s">
        <v>678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E742C-B357-4664-A107-8E635808CDB0}">
  <sheetPr>
    <tabColor theme="9" tint="-0.249977111117893"/>
  </sheetPr>
  <dimension ref="B1:AB144"/>
  <sheetViews>
    <sheetView topLeftCell="A59" zoomScale="110" zoomScaleNormal="110" workbookViewId="0">
      <selection activeCell="F21" sqref="F21:N21"/>
    </sheetView>
  </sheetViews>
  <sheetFormatPr baseColWidth="10" defaultRowHeight="15" x14ac:dyDescent="0.2"/>
  <cols>
    <col min="2" max="4" width="11.5" customWidth="1"/>
    <col min="5" max="5" width="11.1640625" customWidth="1"/>
    <col min="6" max="14" width="11.5" customWidth="1"/>
  </cols>
  <sheetData>
    <row r="1" spans="2:14" ht="16" thickBot="1" x14ac:dyDescent="0.25"/>
    <row r="2" spans="2:14" ht="20" thickBot="1" x14ac:dyDescent="0.3">
      <c r="B2" s="366" t="s">
        <v>478</v>
      </c>
      <c r="C2" s="367"/>
      <c r="D2" s="367"/>
      <c r="E2" s="367"/>
      <c r="F2" s="367"/>
      <c r="G2" s="367"/>
      <c r="H2" s="367"/>
      <c r="I2" s="367"/>
      <c r="J2" s="367"/>
      <c r="K2" s="367"/>
      <c r="L2" s="367"/>
      <c r="M2" s="367"/>
      <c r="N2" s="368"/>
    </row>
    <row r="4" spans="2:14" x14ac:dyDescent="0.2">
      <c r="B4" s="470"/>
      <c r="C4" s="471"/>
      <c r="D4" t="s">
        <v>597</v>
      </c>
    </row>
    <row r="5" spans="2:14" x14ac:dyDescent="0.2">
      <c r="B5" s="160"/>
      <c r="C5" s="160"/>
      <c r="D5" t="s">
        <v>598</v>
      </c>
    </row>
    <row r="6" spans="2:14" x14ac:dyDescent="0.2">
      <c r="B6" s="171"/>
      <c r="C6" s="171"/>
      <c r="D6" t="s">
        <v>599</v>
      </c>
    </row>
    <row r="8" spans="2:14" x14ac:dyDescent="0.2">
      <c r="B8" t="s">
        <v>673</v>
      </c>
    </row>
    <row r="9" spans="2:14" x14ac:dyDescent="0.2">
      <c r="B9" t="s">
        <v>674</v>
      </c>
    </row>
    <row r="10" spans="2:14" x14ac:dyDescent="0.2">
      <c r="B10" t="s">
        <v>756</v>
      </c>
    </row>
    <row r="11" spans="2:14" ht="16" thickBot="1" x14ac:dyDescent="0.25"/>
    <row r="12" spans="2:14" ht="16" thickBot="1" x14ac:dyDescent="0.25">
      <c r="B12" s="444" t="s">
        <v>506</v>
      </c>
      <c r="C12" s="348"/>
      <c r="D12" s="412" t="s">
        <v>507</v>
      </c>
      <c r="E12" s="413"/>
      <c r="F12" s="413"/>
      <c r="G12" s="413"/>
      <c r="H12" s="413"/>
      <c r="I12" s="413"/>
      <c r="J12" s="413"/>
      <c r="K12" s="413"/>
      <c r="L12" s="413"/>
      <c r="M12" s="413"/>
      <c r="N12" s="414"/>
    </row>
    <row r="13" spans="2:14" ht="16" thickBot="1" x14ac:dyDescent="0.25"/>
    <row r="14" spans="2:14" ht="16" thickBot="1" x14ac:dyDescent="0.25">
      <c r="B14" s="450" t="s">
        <v>480</v>
      </c>
      <c r="C14" s="451"/>
      <c r="D14" s="147" t="s">
        <v>34</v>
      </c>
      <c r="E14" s="147" t="s">
        <v>482</v>
      </c>
      <c r="F14" s="402" t="s">
        <v>0</v>
      </c>
      <c r="G14" s="402"/>
      <c r="H14" s="402"/>
      <c r="I14" s="402"/>
      <c r="J14" s="402"/>
      <c r="K14" s="402"/>
      <c r="L14" s="402"/>
      <c r="M14" s="402"/>
      <c r="N14" s="403"/>
    </row>
    <row r="15" spans="2:14" x14ac:dyDescent="0.2">
      <c r="B15" s="435" t="s">
        <v>311</v>
      </c>
      <c r="C15" s="404"/>
      <c r="D15" s="151">
        <v>20</v>
      </c>
      <c r="E15" s="151" t="s">
        <v>483</v>
      </c>
      <c r="F15" s="404" t="s">
        <v>601</v>
      </c>
      <c r="G15" s="404"/>
      <c r="H15" s="404"/>
      <c r="I15" s="404"/>
      <c r="J15" s="404"/>
      <c r="K15" s="404"/>
      <c r="L15" s="404"/>
      <c r="M15" s="404"/>
      <c r="N15" s="405"/>
    </row>
    <row r="16" spans="2:14" x14ac:dyDescent="0.2">
      <c r="B16" s="421" t="s">
        <v>319</v>
      </c>
      <c r="C16" s="406"/>
      <c r="D16" s="46">
        <v>1.45</v>
      </c>
      <c r="E16" s="46" t="s">
        <v>484</v>
      </c>
      <c r="F16" s="406" t="s">
        <v>481</v>
      </c>
      <c r="G16" s="406"/>
      <c r="H16" s="406"/>
      <c r="I16" s="406"/>
      <c r="J16" s="406"/>
      <c r="K16" s="406"/>
      <c r="L16" s="406"/>
      <c r="M16" s="406"/>
      <c r="N16" s="407"/>
    </row>
    <row r="17" spans="2:14" x14ac:dyDescent="0.2">
      <c r="B17" s="427" t="s">
        <v>487</v>
      </c>
      <c r="C17" s="408"/>
      <c r="D17" s="27">
        <v>0</v>
      </c>
      <c r="E17" s="27" t="s">
        <v>486</v>
      </c>
      <c r="F17" s="408" t="s">
        <v>631</v>
      </c>
      <c r="G17" s="408"/>
      <c r="H17" s="408"/>
      <c r="I17" s="408"/>
      <c r="J17" s="408"/>
      <c r="K17" s="408"/>
      <c r="L17" s="408"/>
      <c r="M17" s="408"/>
      <c r="N17" s="409"/>
    </row>
    <row r="18" spans="2:14" ht="16" thickBot="1" x14ac:dyDescent="0.25">
      <c r="B18" s="420" t="s">
        <v>320</v>
      </c>
      <c r="C18" s="410"/>
      <c r="D18" s="165">
        <f>D16*D15*(100-D17)</f>
        <v>2900</v>
      </c>
      <c r="E18" s="165" t="s">
        <v>485</v>
      </c>
      <c r="F18" s="410" t="s">
        <v>488</v>
      </c>
      <c r="G18" s="410"/>
      <c r="H18" s="410"/>
      <c r="I18" s="410"/>
      <c r="J18" s="410"/>
      <c r="K18" s="410"/>
      <c r="L18" s="410"/>
      <c r="M18" s="410"/>
      <c r="N18" s="411"/>
    </row>
    <row r="19" spans="2:14" ht="16" thickBot="1" x14ac:dyDescent="0.25"/>
    <row r="20" spans="2:14" ht="16" thickBot="1" x14ac:dyDescent="0.25">
      <c r="B20" s="450" t="s">
        <v>479</v>
      </c>
      <c r="C20" s="451"/>
      <c r="D20" s="147" t="s">
        <v>34</v>
      </c>
      <c r="E20" s="147" t="s">
        <v>482</v>
      </c>
      <c r="F20" s="402" t="s">
        <v>0</v>
      </c>
      <c r="G20" s="402"/>
      <c r="H20" s="402"/>
      <c r="I20" s="402"/>
      <c r="J20" s="402"/>
      <c r="K20" s="402"/>
      <c r="L20" s="402"/>
      <c r="M20" s="402"/>
      <c r="N20" s="403"/>
    </row>
    <row r="21" spans="2:14" ht="16" thickBot="1" x14ac:dyDescent="0.25">
      <c r="B21" s="487" t="s">
        <v>479</v>
      </c>
      <c r="C21" s="417"/>
      <c r="D21" s="161">
        <v>11.9</v>
      </c>
      <c r="E21" s="161" t="s">
        <v>557</v>
      </c>
      <c r="F21" s="417" t="s">
        <v>558</v>
      </c>
      <c r="G21" s="417"/>
      <c r="H21" s="417"/>
      <c r="I21" s="417"/>
      <c r="J21" s="417"/>
      <c r="K21" s="417"/>
      <c r="L21" s="417"/>
      <c r="M21" s="417"/>
      <c r="N21" s="418"/>
    </row>
    <row r="22" spans="2:14" x14ac:dyDescent="0.2">
      <c r="B22" s="461" t="s">
        <v>605</v>
      </c>
      <c r="C22" s="472"/>
      <c r="D22" s="472"/>
      <c r="E22" s="472"/>
      <c r="F22" s="472"/>
      <c r="G22" s="472"/>
      <c r="H22" s="472"/>
      <c r="I22" s="472"/>
      <c r="J22" s="472"/>
      <c r="K22" s="472"/>
      <c r="L22" s="472"/>
      <c r="M22" s="472"/>
      <c r="N22" s="462"/>
    </row>
    <row r="23" spans="2:14" ht="16" thickBot="1" x14ac:dyDescent="0.25">
      <c r="B23" s="465"/>
      <c r="C23" s="473"/>
      <c r="D23" s="473"/>
      <c r="E23" s="473"/>
      <c r="F23" s="473"/>
      <c r="G23" s="473"/>
      <c r="H23" s="473"/>
      <c r="I23" s="473"/>
      <c r="J23" s="473"/>
      <c r="K23" s="473"/>
      <c r="L23" s="473"/>
      <c r="M23" s="473"/>
      <c r="N23" s="466"/>
    </row>
    <row r="24" spans="2:14" ht="16" thickBot="1" x14ac:dyDescent="0.25"/>
    <row r="25" spans="2:14" ht="16" thickBot="1" x14ac:dyDescent="0.25">
      <c r="B25" s="450" t="s">
        <v>489</v>
      </c>
      <c r="C25" s="451"/>
      <c r="D25" s="147" t="s">
        <v>34</v>
      </c>
      <c r="E25" s="147" t="s">
        <v>482</v>
      </c>
      <c r="F25" s="402" t="s">
        <v>0</v>
      </c>
      <c r="G25" s="402"/>
      <c r="H25" s="402"/>
      <c r="I25" s="402"/>
      <c r="J25" s="402"/>
      <c r="K25" s="402"/>
      <c r="L25" s="402"/>
      <c r="M25" s="402"/>
      <c r="N25" s="403"/>
    </row>
    <row r="26" spans="2:14" x14ac:dyDescent="0.2">
      <c r="B26" s="426" t="s">
        <v>490</v>
      </c>
      <c r="C26" s="424"/>
      <c r="D26" s="146">
        <v>16.5</v>
      </c>
      <c r="E26" s="146" t="s">
        <v>486</v>
      </c>
      <c r="F26" s="424"/>
      <c r="G26" s="424"/>
      <c r="H26" s="424"/>
      <c r="I26" s="424"/>
      <c r="J26" s="424"/>
      <c r="K26" s="424"/>
      <c r="L26" s="424"/>
      <c r="M26" s="424"/>
      <c r="N26" s="425"/>
    </row>
    <row r="27" spans="2:14" x14ac:dyDescent="0.2">
      <c r="B27" s="427" t="s">
        <v>491</v>
      </c>
      <c r="C27" s="408"/>
      <c r="D27" s="27">
        <v>14.7</v>
      </c>
      <c r="E27" s="27" t="s">
        <v>486</v>
      </c>
      <c r="F27" s="408"/>
      <c r="G27" s="408"/>
      <c r="H27" s="408"/>
      <c r="I27" s="408"/>
      <c r="J27" s="408"/>
      <c r="K27" s="408"/>
      <c r="L27" s="408"/>
      <c r="M27" s="408"/>
      <c r="N27" s="409"/>
    </row>
    <row r="28" spans="2:14" x14ac:dyDescent="0.2">
      <c r="B28" s="427" t="s">
        <v>492</v>
      </c>
      <c r="C28" s="408"/>
      <c r="D28" s="27">
        <v>59.5</v>
      </c>
      <c r="E28" s="27" t="s">
        <v>486</v>
      </c>
      <c r="F28" s="408"/>
      <c r="G28" s="408"/>
      <c r="H28" s="408"/>
      <c r="I28" s="408"/>
      <c r="J28" s="408"/>
      <c r="K28" s="408"/>
      <c r="L28" s="408"/>
      <c r="M28" s="408"/>
      <c r="N28" s="409"/>
    </row>
    <row r="29" spans="2:14" x14ac:dyDescent="0.2">
      <c r="B29" s="427" t="s">
        <v>493</v>
      </c>
      <c r="C29" s="408"/>
      <c r="D29" s="27">
        <v>4</v>
      </c>
      <c r="E29" s="27" t="s">
        <v>486</v>
      </c>
      <c r="F29" s="408"/>
      <c r="G29" s="408"/>
      <c r="H29" s="408"/>
      <c r="I29" s="408"/>
      <c r="J29" s="408"/>
      <c r="K29" s="408"/>
      <c r="L29" s="408"/>
      <c r="M29" s="408"/>
      <c r="N29" s="409"/>
    </row>
    <row r="30" spans="2:14" x14ac:dyDescent="0.2">
      <c r="B30" s="427" t="s">
        <v>494</v>
      </c>
      <c r="C30" s="408"/>
      <c r="D30" s="27">
        <v>3</v>
      </c>
      <c r="E30" s="27" t="s">
        <v>486</v>
      </c>
      <c r="F30" s="408"/>
      <c r="G30" s="408"/>
      <c r="H30" s="408"/>
      <c r="I30" s="408"/>
      <c r="J30" s="408"/>
      <c r="K30" s="408"/>
      <c r="L30" s="408"/>
      <c r="M30" s="408"/>
      <c r="N30" s="409"/>
    </row>
    <row r="31" spans="2:14" x14ac:dyDescent="0.2">
      <c r="B31" s="421" t="s">
        <v>495</v>
      </c>
      <c r="C31" s="406"/>
      <c r="D31" s="419" t="s">
        <v>498</v>
      </c>
      <c r="E31" s="419"/>
      <c r="F31" s="406" t="s">
        <v>600</v>
      </c>
      <c r="G31" s="406"/>
      <c r="H31" s="406"/>
      <c r="I31" s="406"/>
      <c r="J31" s="406"/>
      <c r="K31" s="406"/>
      <c r="L31" s="406"/>
      <c r="M31" s="406"/>
      <c r="N31" s="407"/>
    </row>
    <row r="32" spans="2:14" x14ac:dyDescent="0.2">
      <c r="B32" s="477" t="s">
        <v>515</v>
      </c>
      <c r="C32" s="478"/>
      <c r="D32" s="478"/>
      <c r="E32" s="478"/>
      <c r="F32" s="478"/>
      <c r="G32" s="478"/>
      <c r="H32" s="478"/>
      <c r="I32" s="478"/>
      <c r="J32" s="478"/>
      <c r="K32" s="478"/>
      <c r="L32" s="478"/>
      <c r="M32" s="478"/>
      <c r="N32" s="479"/>
    </row>
    <row r="33" spans="2:14" x14ac:dyDescent="0.2">
      <c r="B33" s="421" t="s">
        <v>509</v>
      </c>
      <c r="C33" s="406"/>
      <c r="D33" s="46">
        <v>50</v>
      </c>
      <c r="E33" s="46" t="s">
        <v>504</v>
      </c>
      <c r="F33" s="406" t="s">
        <v>525</v>
      </c>
      <c r="G33" s="406"/>
      <c r="H33" s="406"/>
      <c r="I33" s="406"/>
      <c r="J33" s="406"/>
      <c r="K33" s="406"/>
      <c r="L33" s="406"/>
      <c r="M33" s="406"/>
      <c r="N33" s="407"/>
    </row>
    <row r="34" spans="2:14" x14ac:dyDescent="0.2">
      <c r="B34" s="421" t="s">
        <v>508</v>
      </c>
      <c r="C34" s="406"/>
      <c r="D34" s="46">
        <v>80</v>
      </c>
      <c r="E34" s="46" t="s">
        <v>504</v>
      </c>
      <c r="F34" s="406" t="s">
        <v>526</v>
      </c>
      <c r="G34" s="406"/>
      <c r="H34" s="406"/>
      <c r="I34" s="406"/>
      <c r="J34" s="406"/>
      <c r="K34" s="406"/>
      <c r="L34" s="406"/>
      <c r="M34" s="406"/>
      <c r="N34" s="407"/>
    </row>
    <row r="35" spans="2:14" x14ac:dyDescent="0.2">
      <c r="B35" s="421" t="s">
        <v>512</v>
      </c>
      <c r="C35" s="406"/>
      <c r="D35" s="46">
        <v>170</v>
      </c>
      <c r="E35" s="46" t="s">
        <v>504</v>
      </c>
      <c r="F35" s="406" t="s">
        <v>527</v>
      </c>
      <c r="G35" s="406"/>
      <c r="H35" s="406"/>
      <c r="I35" s="406"/>
      <c r="J35" s="406"/>
      <c r="K35" s="406"/>
      <c r="L35" s="406"/>
      <c r="M35" s="406"/>
      <c r="N35" s="407"/>
    </row>
    <row r="36" spans="2:14" ht="16" thickBot="1" x14ac:dyDescent="0.25">
      <c r="B36" s="445" t="s">
        <v>513</v>
      </c>
      <c r="C36" s="415"/>
      <c r="D36" s="57">
        <v>300</v>
      </c>
      <c r="E36" s="57" t="s">
        <v>504</v>
      </c>
      <c r="F36" s="415" t="s">
        <v>528</v>
      </c>
      <c r="G36" s="415"/>
      <c r="H36" s="415"/>
      <c r="I36" s="415"/>
      <c r="J36" s="415"/>
      <c r="K36" s="415"/>
      <c r="L36" s="415"/>
      <c r="M36" s="415"/>
      <c r="N36" s="416"/>
    </row>
    <row r="37" spans="2:14" x14ac:dyDescent="0.2">
      <c r="B37" s="461" t="s">
        <v>606</v>
      </c>
      <c r="C37" s="472"/>
      <c r="D37" s="472"/>
      <c r="E37" s="472"/>
      <c r="F37" s="472"/>
      <c r="G37" s="472"/>
      <c r="H37" s="472"/>
      <c r="I37" s="472"/>
      <c r="J37" s="472"/>
      <c r="K37" s="472"/>
      <c r="L37" s="472"/>
      <c r="M37" s="472"/>
      <c r="N37" s="462"/>
    </row>
    <row r="38" spans="2:14" ht="16" thickBot="1" x14ac:dyDescent="0.25">
      <c r="B38" s="465"/>
      <c r="C38" s="473"/>
      <c r="D38" s="473"/>
      <c r="E38" s="473"/>
      <c r="F38" s="473"/>
      <c r="G38" s="473"/>
      <c r="H38" s="473"/>
      <c r="I38" s="473"/>
      <c r="J38" s="473"/>
      <c r="K38" s="473"/>
      <c r="L38" s="473"/>
      <c r="M38" s="473"/>
      <c r="N38" s="466"/>
    </row>
    <row r="39" spans="2:14" ht="16" thickBot="1" x14ac:dyDescent="0.25"/>
    <row r="40" spans="2:14" ht="16" thickBot="1" x14ac:dyDescent="0.25">
      <c r="B40" s="227" t="s">
        <v>499</v>
      </c>
      <c r="C40" s="147"/>
      <c r="D40" s="147" t="s">
        <v>34</v>
      </c>
      <c r="E40" s="147" t="s">
        <v>482</v>
      </c>
      <c r="F40" s="381" t="s">
        <v>0</v>
      </c>
      <c r="G40" s="382"/>
      <c r="H40" s="382"/>
      <c r="I40" s="382"/>
      <c r="J40" s="382"/>
      <c r="K40" s="382"/>
      <c r="L40" s="382"/>
      <c r="M40" s="382"/>
      <c r="N40" s="383"/>
    </row>
    <row r="41" spans="2:14" x14ac:dyDescent="0.2">
      <c r="B41" s="426" t="s">
        <v>500</v>
      </c>
      <c r="C41" s="424"/>
      <c r="D41" s="146">
        <v>7.3</v>
      </c>
      <c r="E41" s="146"/>
      <c r="F41" s="384" t="s">
        <v>603</v>
      </c>
      <c r="G41" s="385"/>
      <c r="H41" s="385"/>
      <c r="I41" s="385"/>
      <c r="J41" s="385"/>
      <c r="K41" s="385"/>
      <c r="L41" s="385"/>
      <c r="M41" s="385"/>
      <c r="N41" s="386"/>
    </row>
    <row r="42" spans="2:14" x14ac:dyDescent="0.2">
      <c r="B42" s="427" t="s">
        <v>501</v>
      </c>
      <c r="C42" s="408"/>
      <c r="D42" s="27">
        <v>6.8</v>
      </c>
      <c r="E42" s="27"/>
      <c r="F42" s="349"/>
      <c r="G42" s="350"/>
      <c r="H42" s="350"/>
      <c r="I42" s="350"/>
      <c r="J42" s="350"/>
      <c r="K42" s="350"/>
      <c r="L42" s="350"/>
      <c r="M42" s="350"/>
      <c r="N42" s="351"/>
    </row>
    <row r="43" spans="2:14" x14ac:dyDescent="0.2">
      <c r="B43" s="427" t="s">
        <v>502</v>
      </c>
      <c r="C43" s="408"/>
      <c r="D43" s="27">
        <v>0</v>
      </c>
      <c r="E43" s="27" t="s">
        <v>486</v>
      </c>
      <c r="F43" s="349"/>
      <c r="G43" s="350"/>
      <c r="H43" s="350"/>
      <c r="I43" s="350"/>
      <c r="J43" s="350"/>
      <c r="K43" s="350"/>
      <c r="L43" s="350"/>
      <c r="M43" s="350"/>
      <c r="N43" s="351"/>
    </row>
    <row r="44" spans="2:14" x14ac:dyDescent="0.2">
      <c r="B44" s="427" t="s">
        <v>503</v>
      </c>
      <c r="C44" s="408"/>
      <c r="D44" s="27">
        <v>3840</v>
      </c>
      <c r="E44" s="27" t="s">
        <v>504</v>
      </c>
      <c r="F44" s="349"/>
      <c r="G44" s="350"/>
      <c r="H44" s="350"/>
      <c r="I44" s="350"/>
      <c r="J44" s="350"/>
      <c r="K44" s="350"/>
      <c r="L44" s="350"/>
      <c r="M44" s="350"/>
      <c r="N44" s="351"/>
    </row>
    <row r="45" spans="2:14" ht="16" thickBot="1" x14ac:dyDescent="0.25">
      <c r="B45" s="445" t="s">
        <v>559</v>
      </c>
      <c r="C45" s="415"/>
      <c r="D45" s="57">
        <f>D41-0.7</f>
        <v>6.6</v>
      </c>
      <c r="E45" s="57"/>
      <c r="F45" s="387" t="s">
        <v>613</v>
      </c>
      <c r="G45" s="388"/>
      <c r="H45" s="388"/>
      <c r="I45" s="388"/>
      <c r="J45" s="388"/>
      <c r="K45" s="388"/>
      <c r="L45" s="388"/>
      <c r="M45" s="388"/>
      <c r="N45" s="389"/>
    </row>
    <row r="46" spans="2:14" ht="16" thickBot="1" x14ac:dyDescent="0.25">
      <c r="B46" s="438" t="s">
        <v>604</v>
      </c>
      <c r="C46" s="439"/>
      <c r="D46" s="439"/>
      <c r="E46" s="439"/>
      <c r="F46" s="439"/>
      <c r="G46" s="439"/>
      <c r="H46" s="439"/>
      <c r="I46" s="439"/>
      <c r="J46" s="439"/>
      <c r="K46" s="439"/>
      <c r="L46" s="439"/>
      <c r="M46" s="439"/>
      <c r="N46" s="440"/>
    </row>
    <row r="47" spans="2:14" ht="16" thickBot="1" x14ac:dyDescent="0.25"/>
    <row r="48" spans="2:14" ht="16" thickBot="1" x14ac:dyDescent="0.25">
      <c r="B48" s="227" t="s">
        <v>505</v>
      </c>
      <c r="C48" s="147"/>
      <c r="D48" s="147" t="s">
        <v>34</v>
      </c>
      <c r="E48" s="147" t="s">
        <v>482</v>
      </c>
      <c r="F48" s="381" t="s">
        <v>0</v>
      </c>
      <c r="G48" s="382"/>
      <c r="H48" s="382"/>
      <c r="I48" s="382"/>
      <c r="J48" s="382"/>
      <c r="K48" s="382"/>
      <c r="L48" s="382"/>
      <c r="M48" s="382"/>
      <c r="N48" s="383"/>
    </row>
    <row r="49" spans="2:14" x14ac:dyDescent="0.2">
      <c r="B49" s="426" t="s">
        <v>84</v>
      </c>
      <c r="C49" s="424"/>
      <c r="D49" s="146">
        <v>115</v>
      </c>
      <c r="E49" s="146" t="s">
        <v>504</v>
      </c>
      <c r="F49" s="384"/>
      <c r="G49" s="385"/>
      <c r="H49" s="385"/>
      <c r="I49" s="385"/>
      <c r="J49" s="385"/>
      <c r="K49" s="385"/>
      <c r="L49" s="385"/>
      <c r="M49" s="385"/>
      <c r="N49" s="386"/>
    </row>
    <row r="50" spans="2:14" x14ac:dyDescent="0.2">
      <c r="B50" s="427" t="s">
        <v>85</v>
      </c>
      <c r="C50" s="408"/>
      <c r="D50" s="27">
        <v>310</v>
      </c>
      <c r="E50" s="27" t="s">
        <v>504</v>
      </c>
      <c r="F50" s="349"/>
      <c r="G50" s="350"/>
      <c r="H50" s="350"/>
      <c r="I50" s="350"/>
      <c r="J50" s="350"/>
      <c r="K50" s="350"/>
      <c r="L50" s="350"/>
      <c r="M50" s="350"/>
      <c r="N50" s="351"/>
    </row>
    <row r="51" spans="2:14" x14ac:dyDescent="0.2">
      <c r="B51" s="427" t="s">
        <v>86</v>
      </c>
      <c r="C51" s="408"/>
      <c r="D51" s="27">
        <v>279</v>
      </c>
      <c r="E51" s="27" t="s">
        <v>504</v>
      </c>
      <c r="F51" s="349"/>
      <c r="G51" s="350"/>
      <c r="H51" s="350"/>
      <c r="I51" s="350"/>
      <c r="J51" s="350"/>
      <c r="K51" s="350"/>
      <c r="L51" s="350"/>
      <c r="M51" s="350"/>
      <c r="N51" s="351"/>
    </row>
    <row r="52" spans="2:14" x14ac:dyDescent="0.2">
      <c r="B52" s="422" t="s">
        <v>84</v>
      </c>
      <c r="C52" s="423"/>
      <c r="D52" s="167">
        <f>$D$18*D49/1000</f>
        <v>333.5</v>
      </c>
      <c r="E52" s="167" t="s">
        <v>36</v>
      </c>
      <c r="F52" s="390" t="s">
        <v>602</v>
      </c>
      <c r="G52" s="391"/>
      <c r="H52" s="391"/>
      <c r="I52" s="391"/>
      <c r="J52" s="391"/>
      <c r="K52" s="391"/>
      <c r="L52" s="391"/>
      <c r="M52" s="391"/>
      <c r="N52" s="392"/>
    </row>
    <row r="53" spans="2:14" x14ac:dyDescent="0.2">
      <c r="B53" s="422" t="s">
        <v>85</v>
      </c>
      <c r="C53" s="423"/>
      <c r="D53" s="167">
        <f t="shared" ref="D53:D54" si="0">$D$18*D50/1000</f>
        <v>899</v>
      </c>
      <c r="E53" s="167" t="s">
        <v>36</v>
      </c>
      <c r="F53" s="390" t="s">
        <v>602</v>
      </c>
      <c r="G53" s="391"/>
      <c r="H53" s="391"/>
      <c r="I53" s="391"/>
      <c r="J53" s="391"/>
      <c r="K53" s="391"/>
      <c r="L53" s="391"/>
      <c r="M53" s="391"/>
      <c r="N53" s="392"/>
    </row>
    <row r="54" spans="2:14" ht="16" thickBot="1" x14ac:dyDescent="0.25">
      <c r="B54" s="433" t="s">
        <v>86</v>
      </c>
      <c r="C54" s="434"/>
      <c r="D54" s="168">
        <f t="shared" si="0"/>
        <v>809.1</v>
      </c>
      <c r="E54" s="168" t="s">
        <v>36</v>
      </c>
      <c r="F54" s="396" t="s">
        <v>602</v>
      </c>
      <c r="G54" s="397"/>
      <c r="H54" s="397"/>
      <c r="I54" s="397"/>
      <c r="J54" s="397"/>
      <c r="K54" s="397"/>
      <c r="L54" s="397"/>
      <c r="M54" s="397"/>
      <c r="N54" s="398"/>
    </row>
    <row r="55" spans="2:14" ht="16" thickBot="1" x14ac:dyDescent="0.25">
      <c r="B55" s="474" t="s">
        <v>607</v>
      </c>
      <c r="C55" s="475"/>
      <c r="D55" s="475"/>
      <c r="E55" s="475"/>
      <c r="F55" s="475"/>
      <c r="G55" s="475"/>
      <c r="H55" s="475"/>
      <c r="I55" s="475"/>
      <c r="J55" s="475"/>
      <c r="K55" s="475"/>
      <c r="L55" s="475"/>
      <c r="M55" s="475"/>
      <c r="N55" s="476"/>
    </row>
    <row r="56" spans="2:14" x14ac:dyDescent="0.2">
      <c r="B56" s="436" t="s">
        <v>516</v>
      </c>
      <c r="C56" s="437"/>
      <c r="D56" s="166">
        <f>D33</f>
        <v>50</v>
      </c>
      <c r="E56" s="166" t="s">
        <v>504</v>
      </c>
      <c r="F56" s="360"/>
      <c r="G56" s="361"/>
      <c r="H56" s="361"/>
      <c r="I56" s="361"/>
      <c r="J56" s="361"/>
      <c r="K56" s="361"/>
      <c r="L56" s="361"/>
      <c r="M56" s="361"/>
      <c r="N56" s="362"/>
    </row>
    <row r="57" spans="2:14" x14ac:dyDescent="0.2">
      <c r="B57" s="422" t="s">
        <v>517</v>
      </c>
      <c r="C57" s="423"/>
      <c r="D57" s="167">
        <f>D34*(1-0.1)</f>
        <v>72</v>
      </c>
      <c r="E57" s="167" t="s">
        <v>504</v>
      </c>
      <c r="F57" s="390"/>
      <c r="G57" s="391"/>
      <c r="H57" s="391"/>
      <c r="I57" s="391"/>
      <c r="J57" s="391"/>
      <c r="K57" s="391"/>
      <c r="L57" s="391"/>
      <c r="M57" s="391"/>
      <c r="N57" s="392"/>
    </row>
    <row r="58" spans="2:14" x14ac:dyDescent="0.2">
      <c r="B58" s="422" t="s">
        <v>518</v>
      </c>
      <c r="C58" s="423"/>
      <c r="D58" s="167">
        <f>D34</f>
        <v>80</v>
      </c>
      <c r="E58" s="167" t="s">
        <v>504</v>
      </c>
      <c r="F58" s="390"/>
      <c r="G58" s="391"/>
      <c r="H58" s="391"/>
      <c r="I58" s="391"/>
      <c r="J58" s="391"/>
      <c r="K58" s="391"/>
      <c r="L58" s="391"/>
      <c r="M58" s="391"/>
      <c r="N58" s="392"/>
    </row>
    <row r="59" spans="2:14" x14ac:dyDescent="0.2">
      <c r="B59" s="422" t="s">
        <v>519</v>
      </c>
      <c r="C59" s="423"/>
      <c r="D59" s="167">
        <f>D34*(1+0.1)</f>
        <v>88</v>
      </c>
      <c r="E59" s="167" t="s">
        <v>504</v>
      </c>
      <c r="F59" s="390" t="s">
        <v>522</v>
      </c>
      <c r="G59" s="391"/>
      <c r="H59" s="391"/>
      <c r="I59" s="391"/>
      <c r="J59" s="391"/>
      <c r="K59" s="391"/>
      <c r="L59" s="391"/>
      <c r="M59" s="391"/>
      <c r="N59" s="392"/>
    </row>
    <row r="60" spans="2:14" x14ac:dyDescent="0.2">
      <c r="B60" s="422" t="s">
        <v>520</v>
      </c>
      <c r="C60" s="423"/>
      <c r="D60" s="167">
        <f>2*D34</f>
        <v>160</v>
      </c>
      <c r="E60" s="167" t="s">
        <v>504</v>
      </c>
      <c r="F60" s="390" t="s">
        <v>522</v>
      </c>
      <c r="G60" s="391"/>
      <c r="H60" s="391"/>
      <c r="I60" s="391"/>
      <c r="J60" s="391"/>
      <c r="K60" s="391"/>
      <c r="L60" s="391"/>
      <c r="M60" s="391"/>
      <c r="N60" s="392"/>
    </row>
    <row r="61" spans="2:14" ht="16" thickBot="1" x14ac:dyDescent="0.25">
      <c r="B61" s="433" t="s">
        <v>521</v>
      </c>
      <c r="C61" s="434"/>
      <c r="D61" s="168">
        <f>3*D34</f>
        <v>240</v>
      </c>
      <c r="E61" s="168" t="s">
        <v>504</v>
      </c>
      <c r="F61" s="396"/>
      <c r="G61" s="397"/>
      <c r="H61" s="397"/>
      <c r="I61" s="397"/>
      <c r="J61" s="397"/>
      <c r="K61" s="397"/>
      <c r="L61" s="397"/>
      <c r="M61" s="397"/>
      <c r="N61" s="398"/>
    </row>
    <row r="62" spans="2:14" ht="16" thickBot="1" x14ac:dyDescent="0.25">
      <c r="B62" s="474" t="s">
        <v>608</v>
      </c>
      <c r="C62" s="475"/>
      <c r="D62" s="475"/>
      <c r="E62" s="475"/>
      <c r="F62" s="475"/>
      <c r="G62" s="475"/>
      <c r="H62" s="475"/>
      <c r="I62" s="475"/>
      <c r="J62" s="475"/>
      <c r="K62" s="475"/>
      <c r="L62" s="475"/>
      <c r="M62" s="475"/>
      <c r="N62" s="476"/>
    </row>
    <row r="63" spans="2:14" x14ac:dyDescent="0.2">
      <c r="B63" s="436" t="s">
        <v>516</v>
      </c>
      <c r="C63" s="437"/>
      <c r="D63" s="166">
        <f>D35</f>
        <v>170</v>
      </c>
      <c r="E63" s="166" t="s">
        <v>504</v>
      </c>
      <c r="F63" s="360"/>
      <c r="G63" s="361"/>
      <c r="H63" s="361"/>
      <c r="I63" s="361"/>
      <c r="J63" s="361"/>
      <c r="K63" s="361"/>
      <c r="L63" s="361"/>
      <c r="M63" s="361"/>
      <c r="N63" s="362"/>
    </row>
    <row r="64" spans="2:14" x14ac:dyDescent="0.2">
      <c r="B64" s="422" t="s">
        <v>517</v>
      </c>
      <c r="C64" s="423"/>
      <c r="D64" s="167">
        <f>D36*(1-0.1)</f>
        <v>270</v>
      </c>
      <c r="E64" s="167" t="s">
        <v>504</v>
      </c>
      <c r="F64" s="390"/>
      <c r="G64" s="391"/>
      <c r="H64" s="391"/>
      <c r="I64" s="391"/>
      <c r="J64" s="391"/>
      <c r="K64" s="391"/>
      <c r="L64" s="391"/>
      <c r="M64" s="391"/>
      <c r="N64" s="392"/>
    </row>
    <row r="65" spans="2:14" x14ac:dyDescent="0.2">
      <c r="B65" s="422" t="s">
        <v>518</v>
      </c>
      <c r="C65" s="423"/>
      <c r="D65" s="167">
        <f>D36</f>
        <v>300</v>
      </c>
      <c r="E65" s="167" t="s">
        <v>504</v>
      </c>
      <c r="F65" s="390" t="s">
        <v>522</v>
      </c>
      <c r="G65" s="391"/>
      <c r="H65" s="391"/>
      <c r="I65" s="391"/>
      <c r="J65" s="391"/>
      <c r="K65" s="391"/>
      <c r="L65" s="391"/>
      <c r="M65" s="391"/>
      <c r="N65" s="392"/>
    </row>
    <row r="66" spans="2:14" x14ac:dyDescent="0.2">
      <c r="B66" s="422" t="s">
        <v>519</v>
      </c>
      <c r="C66" s="423"/>
      <c r="D66" s="167">
        <f>D36*(1+0.1)</f>
        <v>330</v>
      </c>
      <c r="E66" s="167" t="s">
        <v>504</v>
      </c>
      <c r="F66" s="390" t="s">
        <v>522</v>
      </c>
      <c r="G66" s="391"/>
      <c r="H66" s="391"/>
      <c r="I66" s="391"/>
      <c r="J66" s="391"/>
      <c r="K66" s="391"/>
      <c r="L66" s="391"/>
      <c r="M66" s="391"/>
      <c r="N66" s="392"/>
    </row>
    <row r="67" spans="2:14" x14ac:dyDescent="0.2">
      <c r="B67" s="422" t="s">
        <v>520</v>
      </c>
      <c r="C67" s="423"/>
      <c r="D67" s="167">
        <f>2*D36</f>
        <v>600</v>
      </c>
      <c r="E67" s="167" t="s">
        <v>504</v>
      </c>
      <c r="F67" s="390"/>
      <c r="G67" s="391"/>
      <c r="H67" s="391"/>
      <c r="I67" s="391"/>
      <c r="J67" s="391"/>
      <c r="K67" s="391"/>
      <c r="L67" s="391"/>
      <c r="M67" s="391"/>
      <c r="N67" s="392"/>
    </row>
    <row r="68" spans="2:14" ht="16" thickBot="1" x14ac:dyDescent="0.25">
      <c r="B68" s="420" t="s">
        <v>521</v>
      </c>
      <c r="C68" s="410"/>
      <c r="D68" s="165">
        <f>3*D36</f>
        <v>900</v>
      </c>
      <c r="E68" s="165" t="s">
        <v>504</v>
      </c>
      <c r="F68" s="393"/>
      <c r="G68" s="394"/>
      <c r="H68" s="394"/>
      <c r="I68" s="394"/>
      <c r="J68" s="394"/>
      <c r="K68" s="394"/>
      <c r="L68" s="394"/>
      <c r="M68" s="394"/>
      <c r="N68" s="395"/>
    </row>
    <row r="69" spans="2:14" x14ac:dyDescent="0.2">
      <c r="B69" s="480" t="s">
        <v>609</v>
      </c>
      <c r="C69" s="481"/>
      <c r="D69" s="481"/>
      <c r="E69" s="481"/>
      <c r="F69" s="481"/>
      <c r="G69" s="481"/>
      <c r="H69" s="481"/>
      <c r="I69" s="481"/>
      <c r="J69" s="481"/>
      <c r="K69" s="481"/>
      <c r="L69" s="481"/>
      <c r="M69" s="481"/>
      <c r="N69" s="482"/>
    </row>
    <row r="70" spans="2:14" ht="16" thickBot="1" x14ac:dyDescent="0.25">
      <c r="B70" s="483"/>
      <c r="C70" s="484"/>
      <c r="D70" s="484"/>
      <c r="E70" s="484"/>
      <c r="F70" s="484"/>
      <c r="G70" s="484"/>
      <c r="H70" s="484"/>
      <c r="I70" s="484"/>
      <c r="J70" s="484"/>
      <c r="K70" s="484"/>
      <c r="L70" s="484"/>
      <c r="M70" s="484"/>
      <c r="N70" s="485"/>
    </row>
    <row r="71" spans="2:14" ht="16" thickBot="1" x14ac:dyDescent="0.25"/>
    <row r="72" spans="2:14" ht="16" thickBot="1" x14ac:dyDescent="0.25">
      <c r="B72" s="227" t="s">
        <v>523</v>
      </c>
      <c r="C72" s="147"/>
      <c r="D72" s="147" t="s">
        <v>34</v>
      </c>
      <c r="E72" s="147" t="s">
        <v>482</v>
      </c>
      <c r="F72" s="381" t="s">
        <v>0</v>
      </c>
      <c r="G72" s="382"/>
      <c r="H72" s="382"/>
      <c r="I72" s="382"/>
      <c r="J72" s="382"/>
      <c r="K72" s="382"/>
      <c r="L72" s="382"/>
      <c r="M72" s="382"/>
      <c r="N72" s="383"/>
    </row>
    <row r="73" spans="2:14" x14ac:dyDescent="0.2">
      <c r="B73" s="426" t="s">
        <v>635</v>
      </c>
      <c r="C73" s="424"/>
      <c r="D73" s="146">
        <v>4.2</v>
      </c>
      <c r="E73" s="146" t="s">
        <v>504</v>
      </c>
      <c r="F73" s="384"/>
      <c r="G73" s="385"/>
      <c r="H73" s="385"/>
      <c r="I73" s="385"/>
      <c r="J73" s="385"/>
      <c r="K73" s="385"/>
      <c r="L73" s="385"/>
      <c r="M73" s="385"/>
      <c r="N73" s="386"/>
    </row>
    <row r="74" spans="2:14" x14ac:dyDescent="0.2">
      <c r="B74" s="427" t="s">
        <v>636</v>
      </c>
      <c r="C74" s="408"/>
      <c r="D74" s="27">
        <v>52.9</v>
      </c>
      <c r="E74" s="27" t="s">
        <v>504</v>
      </c>
      <c r="F74" s="349"/>
      <c r="G74" s="350"/>
      <c r="H74" s="350"/>
      <c r="I74" s="350"/>
      <c r="J74" s="350"/>
      <c r="K74" s="350"/>
      <c r="L74" s="350"/>
      <c r="M74" s="350"/>
      <c r="N74" s="351"/>
    </row>
    <row r="75" spans="2:14" x14ac:dyDescent="0.2">
      <c r="B75" s="427" t="s">
        <v>637</v>
      </c>
      <c r="C75" s="408"/>
      <c r="D75" s="27">
        <v>3.5</v>
      </c>
      <c r="E75" s="27" t="s">
        <v>504</v>
      </c>
      <c r="F75" s="349"/>
      <c r="G75" s="350"/>
      <c r="H75" s="350"/>
      <c r="I75" s="350"/>
      <c r="J75" s="350"/>
      <c r="K75" s="350"/>
      <c r="L75" s="350"/>
      <c r="M75" s="350"/>
      <c r="N75" s="351"/>
    </row>
    <row r="76" spans="2:14" x14ac:dyDescent="0.2">
      <c r="B76" s="427" t="s">
        <v>638</v>
      </c>
      <c r="C76" s="408"/>
      <c r="D76" s="27">
        <v>151.80000000000001</v>
      </c>
      <c r="E76" s="27" t="s">
        <v>504</v>
      </c>
      <c r="F76" s="349" t="s">
        <v>560</v>
      </c>
      <c r="G76" s="350"/>
      <c r="H76" s="350"/>
      <c r="I76" s="350"/>
      <c r="J76" s="350"/>
      <c r="K76" s="350"/>
      <c r="L76" s="350"/>
      <c r="M76" s="350"/>
      <c r="N76" s="351"/>
    </row>
    <row r="77" spans="2:14" ht="16" thickBot="1" x14ac:dyDescent="0.25">
      <c r="B77" s="428" t="s">
        <v>639</v>
      </c>
      <c r="C77" s="429"/>
      <c r="D77" s="202">
        <v>0.31</v>
      </c>
      <c r="E77" s="202" t="s">
        <v>504</v>
      </c>
      <c r="F77" s="441" t="s">
        <v>561</v>
      </c>
      <c r="G77" s="442"/>
      <c r="H77" s="442"/>
      <c r="I77" s="442"/>
      <c r="J77" s="442"/>
      <c r="K77" s="442"/>
      <c r="L77" s="442"/>
      <c r="M77" s="442"/>
      <c r="N77" s="443"/>
    </row>
    <row r="78" spans="2:14" x14ac:dyDescent="0.2">
      <c r="B78" s="203" t="s">
        <v>610</v>
      </c>
      <c r="C78" s="204"/>
      <c r="D78" s="205" t="s">
        <v>524</v>
      </c>
      <c r="E78" s="204"/>
      <c r="F78" s="205"/>
      <c r="G78" s="205"/>
      <c r="H78" s="205"/>
      <c r="I78" s="205"/>
      <c r="J78" s="205"/>
      <c r="K78" s="205"/>
      <c r="L78" s="205"/>
      <c r="M78" s="205"/>
      <c r="N78" s="206"/>
    </row>
    <row r="79" spans="2:14" x14ac:dyDescent="0.2">
      <c r="B79" s="463" t="s">
        <v>612</v>
      </c>
      <c r="C79" s="486"/>
      <c r="D79" s="486"/>
      <c r="E79" s="486"/>
      <c r="F79" s="486"/>
      <c r="G79" s="486"/>
      <c r="H79" s="486"/>
      <c r="I79" s="486"/>
      <c r="J79" s="486"/>
      <c r="K79" s="486"/>
      <c r="L79" s="486"/>
      <c r="M79" s="486"/>
      <c r="N79" s="464"/>
    </row>
    <row r="80" spans="2:14" ht="16" thickBot="1" x14ac:dyDescent="0.25">
      <c r="B80" s="465"/>
      <c r="C80" s="473"/>
      <c r="D80" s="473"/>
      <c r="E80" s="473"/>
      <c r="F80" s="473"/>
      <c r="G80" s="473"/>
      <c r="H80" s="473"/>
      <c r="I80" s="473"/>
      <c r="J80" s="473"/>
      <c r="K80" s="473"/>
      <c r="L80" s="473"/>
      <c r="M80" s="473"/>
      <c r="N80" s="466"/>
    </row>
    <row r="81" spans="2:22" ht="16" thickBot="1" x14ac:dyDescent="0.25">
      <c r="G81" t="s">
        <v>611</v>
      </c>
    </row>
    <row r="82" spans="2:22" ht="16" thickBot="1" x14ac:dyDescent="0.25">
      <c r="B82" s="227" t="s">
        <v>535</v>
      </c>
      <c r="C82" s="147"/>
      <c r="D82" s="147" t="s">
        <v>34</v>
      </c>
      <c r="E82" s="147" t="s">
        <v>482</v>
      </c>
      <c r="F82" s="381" t="s">
        <v>0</v>
      </c>
      <c r="G82" s="382"/>
      <c r="H82" s="382"/>
      <c r="I82" s="382"/>
      <c r="J82" s="382"/>
      <c r="K82" s="382"/>
      <c r="L82" s="382"/>
      <c r="M82" s="382"/>
      <c r="N82" s="383"/>
    </row>
    <row r="83" spans="2:22" x14ac:dyDescent="0.2">
      <c r="B83" s="426" t="s">
        <v>441</v>
      </c>
      <c r="C83" s="424"/>
      <c r="D83" s="146">
        <v>2.2000000000000002</v>
      </c>
      <c r="E83" s="146" t="s">
        <v>486</v>
      </c>
      <c r="F83" s="384" t="s">
        <v>615</v>
      </c>
      <c r="G83" s="385"/>
      <c r="H83" s="385"/>
      <c r="I83" s="385"/>
      <c r="J83" s="385"/>
      <c r="K83" s="385"/>
      <c r="L83" s="385"/>
      <c r="M83" s="385"/>
      <c r="N83" s="386"/>
    </row>
    <row r="84" spans="2:22" x14ac:dyDescent="0.2">
      <c r="B84" s="427" t="s">
        <v>536</v>
      </c>
      <c r="C84" s="408"/>
      <c r="D84" s="27">
        <v>1.3</v>
      </c>
      <c r="E84" s="27" t="s">
        <v>486</v>
      </c>
      <c r="F84" s="349" t="s">
        <v>616</v>
      </c>
      <c r="G84" s="350"/>
      <c r="H84" s="350"/>
      <c r="I84" s="350"/>
      <c r="J84" s="350"/>
      <c r="K84" s="350"/>
      <c r="L84" s="350"/>
      <c r="M84" s="350"/>
      <c r="N84" s="351"/>
    </row>
    <row r="85" spans="2:22" x14ac:dyDescent="0.2">
      <c r="B85" s="427" t="s">
        <v>537</v>
      </c>
      <c r="C85" s="408"/>
      <c r="D85" s="27">
        <v>0.16</v>
      </c>
      <c r="E85" s="27" t="s">
        <v>486</v>
      </c>
      <c r="F85" s="349" t="s">
        <v>617</v>
      </c>
      <c r="G85" s="350"/>
      <c r="H85" s="350"/>
      <c r="I85" s="350"/>
      <c r="J85" s="350"/>
      <c r="K85" s="350"/>
      <c r="L85" s="350"/>
      <c r="M85" s="350"/>
      <c r="N85" s="351"/>
    </row>
    <row r="86" spans="2:22" x14ac:dyDescent="0.2">
      <c r="B86" s="427" t="s">
        <v>422</v>
      </c>
      <c r="C86" s="408"/>
      <c r="D86" s="27">
        <v>8.3000000000000007</v>
      </c>
      <c r="E86" s="27"/>
      <c r="F86" s="349" t="s">
        <v>618</v>
      </c>
      <c r="G86" s="350"/>
      <c r="H86" s="350"/>
      <c r="I86" s="350"/>
      <c r="J86" s="350"/>
      <c r="K86" s="350"/>
      <c r="L86" s="350"/>
      <c r="M86" s="350"/>
      <c r="N86" s="351"/>
    </row>
    <row r="87" spans="2:22" ht="16" thickBot="1" x14ac:dyDescent="0.25">
      <c r="B87" s="427" t="s">
        <v>538</v>
      </c>
      <c r="C87" s="408"/>
      <c r="D87" s="27">
        <v>1.5</v>
      </c>
      <c r="E87" s="27" t="s">
        <v>486</v>
      </c>
      <c r="F87" s="349" t="s">
        <v>562</v>
      </c>
      <c r="G87" s="350"/>
      <c r="H87" s="350"/>
      <c r="I87" s="350"/>
      <c r="J87" s="350"/>
      <c r="K87" s="350"/>
      <c r="L87" s="350"/>
      <c r="M87" s="350"/>
      <c r="N87" s="351"/>
    </row>
    <row r="88" spans="2:22" ht="16" thickBot="1" x14ac:dyDescent="0.25">
      <c r="B88" s="433" t="s">
        <v>537</v>
      </c>
      <c r="C88" s="434"/>
      <c r="D88" s="168">
        <f>D18*1000*D85/100</f>
        <v>4640</v>
      </c>
      <c r="E88" s="168" t="s">
        <v>36</v>
      </c>
      <c r="F88" s="396" t="s">
        <v>614</v>
      </c>
      <c r="G88" s="397"/>
      <c r="H88" s="397"/>
      <c r="I88" s="397"/>
      <c r="J88" s="397"/>
      <c r="K88" s="397"/>
      <c r="L88" s="397"/>
      <c r="M88" s="397"/>
      <c r="N88" s="398"/>
      <c r="P88" s="446" t="s">
        <v>318</v>
      </c>
      <c r="Q88" s="447"/>
      <c r="R88" s="500" t="s">
        <v>316</v>
      </c>
      <c r="S88" s="501"/>
      <c r="T88" s="501"/>
      <c r="U88" s="501"/>
      <c r="V88" s="502"/>
    </row>
    <row r="89" spans="2:22" ht="16" thickBot="1" x14ac:dyDescent="0.25">
      <c r="B89" s="227" t="s">
        <v>539</v>
      </c>
      <c r="C89" s="147"/>
      <c r="D89" s="147"/>
      <c r="E89" s="147"/>
      <c r="F89" s="190"/>
      <c r="G89" s="174"/>
      <c r="H89" s="174"/>
      <c r="I89" s="174"/>
      <c r="J89" s="174"/>
      <c r="K89" s="174"/>
      <c r="L89" s="174"/>
      <c r="M89" s="174"/>
      <c r="N89" s="181"/>
      <c r="P89" s="448"/>
      <c r="Q89" s="449"/>
      <c r="R89" s="69">
        <v>10</v>
      </c>
      <c r="S89" s="67">
        <v>15</v>
      </c>
      <c r="T89" s="67">
        <v>20</v>
      </c>
      <c r="U89" s="67">
        <v>25</v>
      </c>
      <c r="V89" s="68">
        <v>30</v>
      </c>
    </row>
    <row r="90" spans="2:22" ht="15" customHeight="1" x14ac:dyDescent="0.2">
      <c r="B90" s="436" t="s">
        <v>540</v>
      </c>
      <c r="C90" s="437"/>
      <c r="D90" s="166">
        <f xml:space="preserve"> 12/100*$D$26</f>
        <v>1.98</v>
      </c>
      <c r="E90" s="166" t="s">
        <v>486</v>
      </c>
      <c r="F90" s="360"/>
      <c r="G90" s="361"/>
      <c r="H90" s="361"/>
      <c r="I90" s="361"/>
      <c r="J90" s="361"/>
      <c r="K90" s="361"/>
      <c r="L90" s="361"/>
      <c r="M90" s="361"/>
      <c r="N90" s="362"/>
      <c r="P90" s="467" t="s">
        <v>317</v>
      </c>
      <c r="Q90" s="64">
        <v>12</v>
      </c>
      <c r="R90" s="152">
        <f>$Q$90*R89/100</f>
        <v>1.2</v>
      </c>
      <c r="S90" s="153">
        <f t="shared" ref="S90:V90" si="1">$Q$90*S89/100</f>
        <v>1.8</v>
      </c>
      <c r="T90" s="153">
        <f t="shared" si="1"/>
        <v>2.4</v>
      </c>
      <c r="U90" s="153">
        <f t="shared" si="1"/>
        <v>3</v>
      </c>
      <c r="V90" s="154">
        <f t="shared" si="1"/>
        <v>3.6</v>
      </c>
    </row>
    <row r="91" spans="2:22" x14ac:dyDescent="0.2">
      <c r="B91" s="422" t="s">
        <v>541</v>
      </c>
      <c r="C91" s="423"/>
      <c r="D91" s="167">
        <f xml:space="preserve"> 17/100*$D$26</f>
        <v>2.8050000000000002</v>
      </c>
      <c r="E91" s="167" t="s">
        <v>486</v>
      </c>
      <c r="F91" s="390"/>
      <c r="G91" s="391"/>
      <c r="H91" s="391"/>
      <c r="I91" s="391"/>
      <c r="J91" s="391"/>
      <c r="K91" s="391"/>
      <c r="L91" s="391"/>
      <c r="M91" s="391"/>
      <c r="N91" s="392"/>
      <c r="P91" s="468"/>
      <c r="Q91" s="65">
        <v>17</v>
      </c>
      <c r="R91" s="155">
        <f>$Q$91*R89/100</f>
        <v>1.7</v>
      </c>
      <c r="S91" s="70">
        <f t="shared" ref="S91:V91" si="2">$Q$91*S89/100</f>
        <v>2.5499999999999998</v>
      </c>
      <c r="T91" s="70">
        <f t="shared" si="2"/>
        <v>3.4</v>
      </c>
      <c r="U91" s="70">
        <f t="shared" si="2"/>
        <v>4.25</v>
      </c>
      <c r="V91" s="156">
        <f t="shared" si="2"/>
        <v>5.0999999999999996</v>
      </c>
    </row>
    <row r="92" spans="2:22" ht="16" thickBot="1" x14ac:dyDescent="0.25">
      <c r="B92" s="433" t="s">
        <v>542</v>
      </c>
      <c r="C92" s="434"/>
      <c r="D92" s="168">
        <f xml:space="preserve"> 24/100*$D$26</f>
        <v>3.96</v>
      </c>
      <c r="E92" s="168" t="s">
        <v>486</v>
      </c>
      <c r="F92" s="396"/>
      <c r="G92" s="397"/>
      <c r="H92" s="397"/>
      <c r="I92" s="397"/>
      <c r="J92" s="397"/>
      <c r="K92" s="397"/>
      <c r="L92" s="397"/>
      <c r="M92" s="397"/>
      <c r="N92" s="398"/>
      <c r="P92" s="469"/>
      <c r="Q92" s="66">
        <v>24</v>
      </c>
      <c r="R92" s="157">
        <f>$Q$92*R89/100</f>
        <v>2.4</v>
      </c>
      <c r="S92" s="158">
        <f t="shared" ref="S92:V92" si="3">$Q$92*S89/100</f>
        <v>3.6</v>
      </c>
      <c r="T92" s="158">
        <f t="shared" si="3"/>
        <v>4.8</v>
      </c>
      <c r="U92" s="158">
        <f t="shared" si="3"/>
        <v>6</v>
      </c>
      <c r="V92" s="159">
        <f t="shared" si="3"/>
        <v>7.2</v>
      </c>
    </row>
    <row r="93" spans="2:22" ht="16" thickBot="1" x14ac:dyDescent="0.25">
      <c r="B93" s="438" t="s">
        <v>620</v>
      </c>
      <c r="C93" s="439"/>
      <c r="D93" s="439"/>
      <c r="E93" s="439"/>
      <c r="F93" s="439"/>
      <c r="G93" s="439"/>
      <c r="H93" s="439"/>
      <c r="I93" s="439"/>
      <c r="J93" s="439"/>
      <c r="K93" s="439"/>
      <c r="L93" s="439"/>
      <c r="M93" s="439"/>
      <c r="N93" s="440"/>
      <c r="P93" s="461" t="s">
        <v>621</v>
      </c>
      <c r="Q93" s="472"/>
      <c r="R93" s="472"/>
      <c r="S93" s="472"/>
      <c r="T93" s="472"/>
      <c r="U93" s="472"/>
      <c r="V93" s="462"/>
    </row>
    <row r="94" spans="2:22" ht="16" thickBot="1" x14ac:dyDescent="0.25">
      <c r="B94" s="227" t="s">
        <v>550</v>
      </c>
      <c r="C94" s="147"/>
      <c r="D94" s="147"/>
      <c r="E94" s="147"/>
      <c r="F94" s="190"/>
      <c r="G94" s="174"/>
      <c r="H94" s="174"/>
      <c r="I94" s="174"/>
      <c r="J94" s="174"/>
      <c r="K94" s="174"/>
      <c r="L94" s="174"/>
      <c r="M94" s="174"/>
      <c r="N94" s="181"/>
      <c r="P94" s="465"/>
      <c r="Q94" s="473"/>
      <c r="R94" s="473"/>
      <c r="S94" s="473"/>
      <c r="T94" s="473"/>
      <c r="U94" s="473"/>
      <c r="V94" s="466"/>
    </row>
    <row r="95" spans="2:22" ht="16" thickBot="1" x14ac:dyDescent="0.25">
      <c r="B95" s="435" t="s">
        <v>318</v>
      </c>
      <c r="C95" s="404"/>
      <c r="D95" s="151">
        <v>25</v>
      </c>
      <c r="E95" s="151" t="s">
        <v>486</v>
      </c>
      <c r="F95" s="399" t="s">
        <v>619</v>
      </c>
      <c r="G95" s="400"/>
      <c r="H95" s="400"/>
      <c r="I95" s="400"/>
      <c r="J95" s="400"/>
      <c r="K95" s="400"/>
      <c r="L95" s="400"/>
      <c r="M95" s="400"/>
      <c r="N95" s="401"/>
    </row>
    <row r="96" spans="2:22" ht="16" thickBot="1" x14ac:dyDescent="0.25">
      <c r="B96" s="421" t="s">
        <v>543</v>
      </c>
      <c r="C96" s="406"/>
      <c r="D96" s="46">
        <v>80</v>
      </c>
      <c r="E96" s="46" t="s">
        <v>486</v>
      </c>
      <c r="F96" s="363" t="s">
        <v>619</v>
      </c>
      <c r="G96" s="364"/>
      <c r="H96" s="364"/>
      <c r="I96" s="364"/>
      <c r="J96" s="364"/>
      <c r="K96" s="364"/>
      <c r="L96" s="364"/>
      <c r="M96" s="364"/>
      <c r="N96" s="365"/>
      <c r="P96" s="162" t="s">
        <v>321</v>
      </c>
      <c r="Q96" s="163" t="s">
        <v>552</v>
      </c>
    </row>
    <row r="97" spans="2:22" ht="15.75" customHeight="1" thickBot="1" x14ac:dyDescent="0.25">
      <c r="B97" s="433" t="s">
        <v>544</v>
      </c>
      <c r="C97" s="434"/>
      <c r="D97" s="168">
        <f>D18*1/100/D95*100/D96*100</f>
        <v>144.99999999999997</v>
      </c>
      <c r="E97" s="168" t="s">
        <v>485</v>
      </c>
      <c r="F97" s="396"/>
      <c r="G97" s="397"/>
      <c r="H97" s="397"/>
      <c r="I97" s="397"/>
      <c r="J97" s="397"/>
      <c r="K97" s="397"/>
      <c r="L97" s="397"/>
      <c r="M97" s="397"/>
      <c r="N97" s="398"/>
      <c r="P97" s="172">
        <v>2014</v>
      </c>
      <c r="Q97" s="82">
        <v>12.5</v>
      </c>
    </row>
    <row r="98" spans="2:22" ht="16" thickBot="1" x14ac:dyDescent="0.25">
      <c r="B98" s="438" t="s">
        <v>622</v>
      </c>
      <c r="C98" s="439"/>
      <c r="D98" s="439"/>
      <c r="E98" s="439"/>
      <c r="F98" s="439"/>
      <c r="G98" s="439"/>
      <c r="H98" s="439"/>
      <c r="I98" s="439"/>
      <c r="J98" s="439"/>
      <c r="K98" s="439"/>
      <c r="L98" s="439"/>
      <c r="M98" s="439"/>
      <c r="N98" s="440"/>
      <c r="P98" s="173">
        <v>2015</v>
      </c>
      <c r="Q98" s="164">
        <v>12.2</v>
      </c>
      <c r="R98" s="207"/>
      <c r="S98" s="207"/>
      <c r="T98" s="207"/>
      <c r="U98" s="207"/>
      <c r="V98" s="207"/>
    </row>
    <row r="99" spans="2:22" ht="16" thickBot="1" x14ac:dyDescent="0.25">
      <c r="B99" s="227" t="s">
        <v>547</v>
      </c>
      <c r="C99" s="147"/>
      <c r="D99" s="147"/>
      <c r="E99" s="147"/>
      <c r="F99" s="190"/>
      <c r="G99" s="174"/>
      <c r="H99" s="174"/>
      <c r="I99" s="174"/>
      <c r="J99" s="174"/>
      <c r="K99" s="174"/>
      <c r="L99" s="174"/>
      <c r="M99" s="174"/>
      <c r="N99" s="181"/>
      <c r="P99" s="173">
        <v>2016</v>
      </c>
      <c r="Q99" s="164">
        <v>11.6</v>
      </c>
    </row>
    <row r="100" spans="2:22" x14ac:dyDescent="0.2">
      <c r="B100" s="435" t="s">
        <v>546</v>
      </c>
      <c r="C100" s="404"/>
      <c r="D100" s="151">
        <v>12.5</v>
      </c>
      <c r="E100" s="151" t="s">
        <v>545</v>
      </c>
      <c r="F100" s="399" t="s">
        <v>592</v>
      </c>
      <c r="G100" s="400"/>
      <c r="H100" s="400"/>
      <c r="I100" s="400"/>
      <c r="J100" s="400"/>
      <c r="K100" s="400"/>
      <c r="L100" s="400"/>
      <c r="M100" s="400"/>
      <c r="N100" s="401"/>
      <c r="P100" s="173">
        <v>2017</v>
      </c>
      <c r="Q100" s="164">
        <v>12</v>
      </c>
    </row>
    <row r="101" spans="2:22" ht="16" thickBot="1" x14ac:dyDescent="0.25">
      <c r="B101" s="433" t="s">
        <v>538</v>
      </c>
      <c r="C101" s="434"/>
      <c r="D101" s="183">
        <f>0.03*(1+0.2*(D100-10))*(1/(1+0.005*D26*10))*(1/(1+0.0015*D43*10))*100</f>
        <v>2.4657534246575343</v>
      </c>
      <c r="E101" s="168" t="s">
        <v>486</v>
      </c>
      <c r="F101" s="396"/>
      <c r="G101" s="397"/>
      <c r="H101" s="397"/>
      <c r="I101" s="397"/>
      <c r="J101" s="397"/>
      <c r="K101" s="397"/>
      <c r="L101" s="397"/>
      <c r="M101" s="397"/>
      <c r="N101" s="398"/>
      <c r="P101" s="173">
        <v>2018</v>
      </c>
      <c r="Q101" s="164">
        <v>12.8</v>
      </c>
    </row>
    <row r="102" spans="2:22" ht="16" thickBot="1" x14ac:dyDescent="0.25">
      <c r="B102" s="438" t="s">
        <v>649</v>
      </c>
      <c r="C102" s="439"/>
      <c r="D102" s="439"/>
      <c r="E102" s="439"/>
      <c r="F102" s="439"/>
      <c r="G102" s="439"/>
      <c r="H102" s="439"/>
      <c r="I102" s="439"/>
      <c r="J102" s="439"/>
      <c r="K102" s="439"/>
      <c r="L102" s="439"/>
      <c r="M102" s="439"/>
      <c r="N102" s="440"/>
      <c r="P102" s="173">
        <v>2015</v>
      </c>
      <c r="Q102" s="164">
        <v>12.2</v>
      </c>
      <c r="R102" s="207"/>
      <c r="S102" s="207"/>
      <c r="T102" s="207"/>
      <c r="U102" s="207"/>
      <c r="V102" s="207"/>
    </row>
    <row r="103" spans="2:22" ht="16" thickBot="1" x14ac:dyDescent="0.25">
      <c r="B103" s="227" t="s">
        <v>551</v>
      </c>
      <c r="C103" s="147"/>
      <c r="D103" s="147"/>
      <c r="E103" s="147"/>
      <c r="F103" s="190"/>
      <c r="G103" s="174"/>
      <c r="H103" s="174"/>
      <c r="I103" s="174"/>
      <c r="J103" s="174"/>
      <c r="K103" s="174"/>
      <c r="L103" s="174"/>
      <c r="M103" s="174"/>
      <c r="N103" s="181"/>
      <c r="P103" s="173">
        <v>2019</v>
      </c>
      <c r="Q103" s="164">
        <v>12.4</v>
      </c>
    </row>
    <row r="104" spans="2:22" x14ac:dyDescent="0.2">
      <c r="B104" s="436" t="s">
        <v>548</v>
      </c>
      <c r="C104" s="437"/>
      <c r="D104" s="166">
        <f>D18*D83/100*1000*D101/100</f>
        <v>1573.1506849315074</v>
      </c>
      <c r="E104" s="166" t="s">
        <v>549</v>
      </c>
      <c r="F104" s="360"/>
      <c r="G104" s="361"/>
      <c r="H104" s="361"/>
      <c r="I104" s="361"/>
      <c r="J104" s="361"/>
      <c r="K104" s="361"/>
      <c r="L104" s="361"/>
      <c r="M104" s="361"/>
      <c r="N104" s="362"/>
      <c r="P104" s="173">
        <v>2020</v>
      </c>
      <c r="Q104" s="164">
        <v>13.2</v>
      </c>
    </row>
    <row r="105" spans="2:22" x14ac:dyDescent="0.2">
      <c r="B105" s="421" t="s">
        <v>318</v>
      </c>
      <c r="C105" s="406"/>
      <c r="D105" s="46">
        <v>25</v>
      </c>
      <c r="E105" s="46" t="s">
        <v>486</v>
      </c>
      <c r="F105" s="363" t="s">
        <v>619</v>
      </c>
      <c r="G105" s="364"/>
      <c r="H105" s="364"/>
      <c r="I105" s="364"/>
      <c r="J105" s="364"/>
      <c r="K105" s="364"/>
      <c r="L105" s="364"/>
      <c r="M105" s="364"/>
      <c r="N105" s="365"/>
      <c r="P105" s="173">
        <v>2021</v>
      </c>
      <c r="Q105" s="164">
        <v>11.7</v>
      </c>
    </row>
    <row r="106" spans="2:22" x14ac:dyDescent="0.2">
      <c r="B106" s="421" t="s">
        <v>543</v>
      </c>
      <c r="C106" s="406"/>
      <c r="D106" s="46">
        <v>80</v>
      </c>
      <c r="E106" s="46" t="s">
        <v>486</v>
      </c>
      <c r="F106" s="363" t="s">
        <v>619</v>
      </c>
      <c r="G106" s="364"/>
      <c r="H106" s="364"/>
      <c r="I106" s="364"/>
      <c r="J106" s="364"/>
      <c r="K106" s="364"/>
      <c r="L106" s="364"/>
      <c r="M106" s="364"/>
      <c r="N106" s="365"/>
      <c r="P106" s="173">
        <v>2022</v>
      </c>
      <c r="Q106" s="164">
        <v>12</v>
      </c>
    </row>
    <row r="107" spans="2:22" ht="16" thickBot="1" x14ac:dyDescent="0.25">
      <c r="B107" s="433" t="s">
        <v>544</v>
      </c>
      <c r="C107" s="434"/>
      <c r="D107" s="183">
        <f>D104/1000/D106*100/D105*100</f>
        <v>7.8657534246575374</v>
      </c>
      <c r="E107" s="168" t="s">
        <v>485</v>
      </c>
      <c r="F107" s="396" t="s">
        <v>663</v>
      </c>
      <c r="G107" s="397"/>
      <c r="H107" s="397"/>
      <c r="I107" s="397"/>
      <c r="J107" s="397"/>
      <c r="K107" s="397"/>
      <c r="L107" s="397"/>
      <c r="M107" s="397"/>
      <c r="N107" s="398"/>
      <c r="P107" s="173">
        <v>2023</v>
      </c>
      <c r="Q107" s="164">
        <v>13.1</v>
      </c>
    </row>
    <row r="108" spans="2:22" ht="16" thickBot="1" x14ac:dyDescent="0.25">
      <c r="B108" s="505" t="s">
        <v>555</v>
      </c>
      <c r="C108" s="506"/>
      <c r="D108" s="506"/>
      <c r="E108" s="506"/>
      <c r="F108" s="506"/>
      <c r="G108" s="506"/>
      <c r="H108" s="506"/>
      <c r="I108" s="506"/>
      <c r="J108" s="506"/>
      <c r="K108" s="506"/>
      <c r="L108" s="506"/>
      <c r="M108" s="506"/>
      <c r="N108" s="507"/>
      <c r="P108" s="169" t="s">
        <v>553</v>
      </c>
      <c r="Q108" s="170">
        <f>AVERAGE(Q96:Q107)</f>
        <v>12.336363636363638</v>
      </c>
    </row>
    <row r="109" spans="2:22" ht="16" thickBot="1" x14ac:dyDescent="0.25">
      <c r="B109" s="435" t="s">
        <v>322</v>
      </c>
      <c r="C109" s="404"/>
      <c r="D109" s="194">
        <f>(1.5*D27+0.75*D28)/(D26+10*D83)</f>
        <v>1.7318181818181817</v>
      </c>
      <c r="E109" s="151"/>
      <c r="F109" s="399"/>
      <c r="G109" s="400"/>
      <c r="H109" s="400"/>
      <c r="I109" s="400"/>
      <c r="J109" s="400"/>
      <c r="K109" s="400"/>
      <c r="L109" s="400"/>
      <c r="M109" s="400"/>
      <c r="N109" s="401"/>
      <c r="P109" s="218" t="s">
        <v>554</v>
      </c>
      <c r="Q109" s="219">
        <f>AVERAGE(Q103:Q107)</f>
        <v>12.48</v>
      </c>
    </row>
    <row r="110" spans="2:22" ht="15" customHeight="1" x14ac:dyDescent="0.2">
      <c r="B110" s="421" t="s">
        <v>323</v>
      </c>
      <c r="C110" s="406"/>
      <c r="D110" s="178">
        <f>D109-0.2*(D41-7)</f>
        <v>1.6718181818181816</v>
      </c>
      <c r="E110" s="46"/>
      <c r="F110" s="363"/>
      <c r="G110" s="364"/>
      <c r="H110" s="364"/>
      <c r="I110" s="364"/>
      <c r="J110" s="364"/>
      <c r="K110" s="364"/>
      <c r="L110" s="364"/>
      <c r="M110" s="364"/>
      <c r="N110" s="365"/>
      <c r="P110" s="455" t="s">
        <v>664</v>
      </c>
      <c r="Q110" s="456"/>
    </row>
    <row r="111" spans="2:22" x14ac:dyDescent="0.2">
      <c r="B111" s="436" t="s">
        <v>652</v>
      </c>
      <c r="C111" s="437"/>
      <c r="D111" s="210">
        <f>D41</f>
        <v>7.3</v>
      </c>
      <c r="E111" s="168"/>
      <c r="F111" s="191"/>
      <c r="G111" s="192"/>
      <c r="H111" s="192"/>
      <c r="I111" s="192"/>
      <c r="J111" s="192"/>
      <c r="K111" s="192"/>
      <c r="L111" s="192"/>
      <c r="M111" s="192"/>
      <c r="N111" s="193"/>
      <c r="P111" s="457"/>
      <c r="Q111" s="458"/>
    </row>
    <row r="112" spans="2:22" ht="16" thickBot="1" x14ac:dyDescent="0.25">
      <c r="B112" s="497" t="s">
        <v>563</v>
      </c>
      <c r="C112" s="498"/>
      <c r="D112" s="498"/>
      <c r="E112" s="498"/>
      <c r="F112" s="498"/>
      <c r="G112" s="498"/>
      <c r="H112" s="498"/>
      <c r="I112" s="498"/>
      <c r="J112" s="498"/>
      <c r="K112" s="498"/>
      <c r="L112" s="498"/>
      <c r="M112" s="498"/>
      <c r="N112" s="499"/>
      <c r="P112" s="457"/>
      <c r="Q112" s="458"/>
    </row>
    <row r="113" spans="2:17" ht="16" thickBot="1" x14ac:dyDescent="0.25">
      <c r="P113" s="457"/>
      <c r="Q113" s="458"/>
    </row>
    <row r="114" spans="2:17" ht="16" thickBot="1" x14ac:dyDescent="0.25">
      <c r="B114" s="505" t="s">
        <v>648</v>
      </c>
      <c r="C114" s="506"/>
      <c r="D114" s="506"/>
      <c r="E114" s="506"/>
      <c r="F114" s="506"/>
      <c r="G114" s="506"/>
      <c r="H114" s="506"/>
      <c r="I114" s="506"/>
      <c r="J114" s="506"/>
      <c r="K114" s="506"/>
      <c r="L114" s="506"/>
      <c r="M114" s="506"/>
      <c r="N114" s="507"/>
      <c r="P114" s="457"/>
      <c r="Q114" s="458"/>
    </row>
    <row r="115" spans="2:17" ht="16" thickBot="1" x14ac:dyDescent="0.25">
      <c r="B115" s="195" t="s">
        <v>565</v>
      </c>
      <c r="C115" s="175"/>
      <c r="D115" s="175" t="s">
        <v>34</v>
      </c>
      <c r="E115" s="175" t="s">
        <v>482</v>
      </c>
      <c r="F115" s="430" t="s">
        <v>0</v>
      </c>
      <c r="G115" s="431"/>
      <c r="H115" s="431"/>
      <c r="I115" s="431"/>
      <c r="J115" s="431"/>
      <c r="K115" s="431"/>
      <c r="L115" s="431"/>
      <c r="M115" s="431"/>
      <c r="N115" s="432"/>
      <c r="P115" s="459"/>
      <c r="Q115" s="460"/>
    </row>
    <row r="116" spans="2:17" ht="15" customHeight="1" x14ac:dyDescent="0.2">
      <c r="B116" s="421" t="s">
        <v>313</v>
      </c>
      <c r="C116" s="406"/>
      <c r="D116" s="46">
        <v>7.5</v>
      </c>
      <c r="E116" s="46"/>
      <c r="F116" s="363"/>
      <c r="G116" s="364"/>
      <c r="H116" s="364"/>
      <c r="I116" s="364"/>
      <c r="J116" s="364"/>
      <c r="K116" s="364"/>
      <c r="L116" s="364"/>
      <c r="M116" s="364"/>
      <c r="N116" s="365"/>
      <c r="P116" s="461" t="s">
        <v>665</v>
      </c>
      <c r="Q116" s="462"/>
    </row>
    <row r="117" spans="2:17" x14ac:dyDescent="0.2">
      <c r="B117" s="422" t="s">
        <v>312</v>
      </c>
      <c r="C117" s="423"/>
      <c r="D117" s="185">
        <f>0.22*(D26*10+5*D83*10)*(EXP(D116/1.5)-EXP(D41/1.5))</f>
        <v>1120.8182846981031</v>
      </c>
      <c r="E117" s="167"/>
      <c r="F117" s="390"/>
      <c r="G117" s="391"/>
      <c r="H117" s="391"/>
      <c r="I117" s="391"/>
      <c r="J117" s="391"/>
      <c r="K117" s="391"/>
      <c r="L117" s="391"/>
      <c r="M117" s="391"/>
      <c r="N117" s="392"/>
      <c r="P117" s="463"/>
      <c r="Q117" s="464"/>
    </row>
    <row r="118" spans="2:17" x14ac:dyDescent="0.2">
      <c r="B118" s="186" t="s">
        <v>566</v>
      </c>
      <c r="C118" s="148"/>
      <c r="D118" s="148" t="s">
        <v>34</v>
      </c>
      <c r="E118" s="148" t="s">
        <v>482</v>
      </c>
      <c r="F118" s="452" t="s">
        <v>0</v>
      </c>
      <c r="G118" s="453"/>
      <c r="H118" s="453"/>
      <c r="I118" s="453"/>
      <c r="J118" s="453"/>
      <c r="K118" s="453"/>
      <c r="L118" s="453"/>
      <c r="M118" s="453"/>
      <c r="N118" s="454"/>
      <c r="P118" s="463"/>
      <c r="Q118" s="464"/>
    </row>
    <row r="119" spans="2:17" x14ac:dyDescent="0.2">
      <c r="B119" s="421" t="s">
        <v>324</v>
      </c>
      <c r="C119" s="406"/>
      <c r="D119" s="46">
        <v>3</v>
      </c>
      <c r="E119" s="46"/>
      <c r="F119" s="363"/>
      <c r="G119" s="364"/>
      <c r="H119" s="364"/>
      <c r="I119" s="364"/>
      <c r="J119" s="364"/>
      <c r="K119" s="364"/>
      <c r="L119" s="364"/>
      <c r="M119" s="364"/>
      <c r="N119" s="365"/>
      <c r="P119" s="463"/>
      <c r="Q119" s="464"/>
    </row>
    <row r="120" spans="2:17" ht="16" thickBot="1" x14ac:dyDescent="0.25">
      <c r="B120" s="420" t="s">
        <v>312</v>
      </c>
      <c r="C120" s="410"/>
      <c r="D120" s="165">
        <f>D18*(D119-D43*10)/1000</f>
        <v>8.6999999999999993</v>
      </c>
      <c r="E120" s="165"/>
      <c r="F120" s="393"/>
      <c r="G120" s="394"/>
      <c r="H120" s="394"/>
      <c r="I120" s="394"/>
      <c r="J120" s="394"/>
      <c r="K120" s="394"/>
      <c r="L120" s="394"/>
      <c r="M120" s="394"/>
      <c r="N120" s="395"/>
      <c r="P120" s="463"/>
      <c r="Q120" s="464"/>
    </row>
    <row r="121" spans="2:17" x14ac:dyDescent="0.2">
      <c r="B121" s="461" t="s">
        <v>653</v>
      </c>
      <c r="C121" s="508"/>
      <c r="D121" s="508"/>
      <c r="E121" s="508"/>
      <c r="F121" s="508"/>
      <c r="G121" s="508"/>
      <c r="H121" s="508"/>
      <c r="I121" s="508"/>
      <c r="J121" s="508"/>
      <c r="K121" s="508"/>
      <c r="L121" s="508"/>
      <c r="M121" s="508"/>
      <c r="N121" s="509"/>
      <c r="P121" s="463"/>
      <c r="Q121" s="464"/>
    </row>
    <row r="122" spans="2:17" ht="16" thickBot="1" x14ac:dyDescent="0.25">
      <c r="B122" s="510"/>
      <c r="C122" s="511"/>
      <c r="D122" s="511"/>
      <c r="E122" s="511"/>
      <c r="F122" s="511"/>
      <c r="G122" s="511"/>
      <c r="H122" s="511"/>
      <c r="I122" s="511"/>
      <c r="J122" s="511"/>
      <c r="K122" s="511"/>
      <c r="L122" s="511"/>
      <c r="M122" s="511"/>
      <c r="N122" s="512"/>
      <c r="P122" s="463"/>
      <c r="Q122" s="464"/>
    </row>
    <row r="123" spans="2:17" ht="16" thickBot="1" x14ac:dyDescent="0.25">
      <c r="P123" s="463"/>
      <c r="Q123" s="464"/>
    </row>
    <row r="124" spans="2:17" x14ac:dyDescent="0.2">
      <c r="B124" s="225" t="s">
        <v>654</v>
      </c>
      <c r="C124" s="149"/>
      <c r="D124" s="149"/>
      <c r="E124" s="149"/>
      <c r="F124" s="198"/>
      <c r="G124" s="199"/>
      <c r="H124" s="199"/>
      <c r="I124" s="199"/>
      <c r="J124" s="199"/>
      <c r="K124" s="199"/>
      <c r="L124" s="199"/>
      <c r="M124" s="199"/>
      <c r="N124" s="200"/>
      <c r="P124" s="463"/>
      <c r="Q124" s="464"/>
    </row>
    <row r="125" spans="2:17" ht="16" thickBot="1" x14ac:dyDescent="0.25">
      <c r="B125" s="503" t="s">
        <v>646</v>
      </c>
      <c r="C125" s="504"/>
      <c r="D125" s="165">
        <f>22750/((110+D26*10)*(600+D43*10))</f>
        <v>0.13787878787878788</v>
      </c>
      <c r="E125" s="165" t="s">
        <v>670</v>
      </c>
      <c r="F125" s="393" t="s">
        <v>660</v>
      </c>
      <c r="G125" s="394"/>
      <c r="H125" s="394"/>
      <c r="I125" s="394"/>
      <c r="J125" s="394"/>
      <c r="K125" s="394"/>
      <c r="L125" s="394"/>
      <c r="M125" s="394"/>
      <c r="N125" s="395"/>
      <c r="P125" s="465"/>
      <c r="Q125" s="466"/>
    </row>
    <row r="126" spans="2:17" ht="16" thickBot="1" x14ac:dyDescent="0.25">
      <c r="B126" s="497" t="s">
        <v>661</v>
      </c>
      <c r="C126" s="498"/>
      <c r="D126" s="498"/>
      <c r="E126" s="498"/>
      <c r="F126" s="498"/>
      <c r="G126" s="498"/>
      <c r="H126" s="498"/>
      <c r="I126" s="498"/>
      <c r="J126" s="498"/>
      <c r="K126" s="498"/>
      <c r="L126" s="498"/>
      <c r="M126" s="498"/>
      <c r="N126" s="499"/>
    </row>
    <row r="127" spans="2:17" ht="16" thickBot="1" x14ac:dyDescent="0.25">
      <c r="B127" s="224" t="s">
        <v>672</v>
      </c>
      <c r="C127" s="211"/>
      <c r="D127" s="211"/>
      <c r="E127" s="211"/>
      <c r="F127" s="212"/>
      <c r="G127" s="213"/>
      <c r="H127" s="213"/>
      <c r="I127" s="213"/>
      <c r="J127" s="213"/>
      <c r="K127" s="213"/>
      <c r="L127" s="213"/>
      <c r="M127" s="213"/>
      <c r="N127" s="214"/>
    </row>
    <row r="128" spans="2:17" x14ac:dyDescent="0.2">
      <c r="B128" s="488" t="s">
        <v>656</v>
      </c>
      <c r="C128" s="489"/>
      <c r="D128" s="215">
        <v>23.2</v>
      </c>
      <c r="E128" s="215" t="s">
        <v>670</v>
      </c>
      <c r="F128" s="490" t="s">
        <v>659</v>
      </c>
      <c r="G128" s="491"/>
      <c r="H128" s="491"/>
      <c r="I128" s="491"/>
      <c r="J128" s="491"/>
      <c r="K128" s="491"/>
      <c r="L128" s="491"/>
      <c r="M128" s="491"/>
      <c r="N128" s="492"/>
    </row>
    <row r="129" spans="2:28" x14ac:dyDescent="0.2">
      <c r="B129" s="495" t="s">
        <v>655</v>
      </c>
      <c r="C129" s="496"/>
      <c r="D129" s="27">
        <f>EXP(0.115*(28-15))*28</f>
        <v>124.86142347973912</v>
      </c>
      <c r="E129" s="27"/>
      <c r="F129" s="493"/>
      <c r="G129" s="493"/>
      <c r="H129" s="493"/>
      <c r="I129" s="493"/>
      <c r="J129" s="493"/>
      <c r="K129" s="493"/>
      <c r="L129" s="493"/>
      <c r="M129" s="493"/>
      <c r="N129" s="494"/>
    </row>
    <row r="130" spans="2:28" ht="16" thickBot="1" x14ac:dyDescent="0.25">
      <c r="B130" s="208" t="s">
        <v>658</v>
      </c>
      <c r="C130" s="209"/>
      <c r="D130" s="165">
        <f>D128/D129</f>
        <v>0.18580598677672927</v>
      </c>
      <c r="E130" s="165" t="s">
        <v>670</v>
      </c>
      <c r="F130" s="393" t="s">
        <v>671</v>
      </c>
      <c r="G130" s="394"/>
      <c r="H130" s="394"/>
      <c r="I130" s="394"/>
      <c r="J130" s="394"/>
      <c r="K130" s="394"/>
      <c r="L130" s="394"/>
      <c r="M130" s="394"/>
      <c r="N130" s="395"/>
    </row>
    <row r="131" spans="2:28" x14ac:dyDescent="0.2">
      <c r="B131" s="461" t="s">
        <v>662</v>
      </c>
      <c r="C131" s="472"/>
      <c r="D131" s="472"/>
      <c r="E131" s="472"/>
      <c r="F131" s="472"/>
      <c r="G131" s="472"/>
      <c r="H131" s="472"/>
      <c r="I131" s="472"/>
      <c r="J131" s="472"/>
      <c r="K131" s="472"/>
      <c r="L131" s="472"/>
      <c r="M131" s="472"/>
      <c r="N131" s="462"/>
    </row>
    <row r="132" spans="2:28" ht="16" thickBot="1" x14ac:dyDescent="0.25">
      <c r="B132" s="465"/>
      <c r="C132" s="473"/>
      <c r="D132" s="473"/>
      <c r="E132" s="473"/>
      <c r="F132" s="473"/>
      <c r="G132" s="473"/>
      <c r="H132" s="473"/>
      <c r="I132" s="473"/>
      <c r="J132" s="473"/>
      <c r="K132" s="473"/>
      <c r="L132" s="473"/>
      <c r="M132" s="473"/>
      <c r="N132" s="466"/>
    </row>
    <row r="133" spans="2:28" ht="16" thickBot="1" x14ac:dyDescent="0.25"/>
    <row r="134" spans="2:28" ht="16" thickBot="1" x14ac:dyDescent="0.25">
      <c r="B134" s="226" t="s">
        <v>591</v>
      </c>
      <c r="C134" s="174"/>
      <c r="D134" s="174"/>
      <c r="E134" s="174"/>
      <c r="F134" s="174"/>
      <c r="G134" s="174"/>
      <c r="H134" s="174"/>
      <c r="I134" s="174"/>
      <c r="J134" s="174"/>
      <c r="K134" s="174"/>
      <c r="L134" s="174"/>
      <c r="M134" s="174"/>
      <c r="N134" s="174"/>
      <c r="O134" s="174"/>
      <c r="P134" s="147" t="s">
        <v>569</v>
      </c>
      <c r="Q134" s="190" t="s">
        <v>482</v>
      </c>
      <c r="R134" s="402" t="s">
        <v>35</v>
      </c>
      <c r="S134" s="402"/>
      <c r="T134" s="402"/>
      <c r="U134" s="402"/>
      <c r="V134" s="402"/>
      <c r="W134" s="402"/>
      <c r="X134" s="402"/>
      <c r="Y134" s="402"/>
      <c r="Z134" s="402"/>
      <c r="AA134" s="402"/>
      <c r="AB134" s="403"/>
    </row>
    <row r="135" spans="2:28" x14ac:dyDescent="0.2">
      <c r="B135" s="377" t="s">
        <v>325</v>
      </c>
      <c r="C135" s="378"/>
      <c r="D135" s="176" t="s">
        <v>570</v>
      </c>
      <c r="E135" s="176" t="s">
        <v>571</v>
      </c>
      <c r="F135" s="176" t="s">
        <v>572</v>
      </c>
      <c r="G135" s="176" t="s">
        <v>573</v>
      </c>
      <c r="H135" s="176" t="s">
        <v>574</v>
      </c>
      <c r="I135" s="176" t="s">
        <v>575</v>
      </c>
      <c r="J135" s="176" t="s">
        <v>576</v>
      </c>
      <c r="K135" s="176" t="s">
        <v>577</v>
      </c>
      <c r="L135" s="176" t="s">
        <v>578</v>
      </c>
      <c r="M135" s="176" t="s">
        <v>579</v>
      </c>
      <c r="N135" s="176" t="s">
        <v>580</v>
      </c>
      <c r="O135" s="176" t="s">
        <v>581</v>
      </c>
      <c r="P135" s="175"/>
      <c r="Q135" s="196"/>
      <c r="R135" s="525"/>
      <c r="S135" s="525"/>
      <c r="T135" s="525"/>
      <c r="U135" s="525"/>
      <c r="V135" s="525"/>
      <c r="W135" s="525"/>
      <c r="X135" s="525"/>
      <c r="Y135" s="525"/>
      <c r="Z135" s="525"/>
      <c r="AA135" s="525"/>
      <c r="AB135" s="526"/>
    </row>
    <row r="136" spans="2:28" x14ac:dyDescent="0.2">
      <c r="B136" s="379" t="s">
        <v>567</v>
      </c>
      <c r="C136" s="380"/>
      <c r="D136" s="27">
        <v>31</v>
      </c>
      <c r="E136" s="27">
        <v>29</v>
      </c>
      <c r="F136" s="27">
        <v>31</v>
      </c>
      <c r="G136" s="27">
        <v>30</v>
      </c>
      <c r="H136" s="27">
        <v>31</v>
      </c>
      <c r="I136" s="27">
        <v>30</v>
      </c>
      <c r="J136" s="27">
        <v>31</v>
      </c>
      <c r="K136" s="27">
        <v>31</v>
      </c>
      <c r="L136" s="27">
        <v>30</v>
      </c>
      <c r="M136" s="27">
        <v>31</v>
      </c>
      <c r="N136" s="27">
        <v>30</v>
      </c>
      <c r="O136" s="27">
        <v>31</v>
      </c>
      <c r="P136" s="27"/>
      <c r="Q136" s="84"/>
      <c r="R136" s="408"/>
      <c r="S136" s="408"/>
      <c r="T136" s="408"/>
      <c r="U136" s="408"/>
      <c r="V136" s="408"/>
      <c r="W136" s="408"/>
      <c r="X136" s="408"/>
      <c r="Y136" s="408"/>
      <c r="Z136" s="408"/>
      <c r="AA136" s="408"/>
      <c r="AB136" s="409"/>
    </row>
    <row r="137" spans="2:28" x14ac:dyDescent="0.2">
      <c r="B137" s="519" t="s">
        <v>584</v>
      </c>
      <c r="C137" s="520"/>
      <c r="D137" s="46">
        <v>4.7</v>
      </c>
      <c r="E137" s="46">
        <v>5.7</v>
      </c>
      <c r="F137" s="46">
        <v>8.1</v>
      </c>
      <c r="G137" s="46">
        <v>11</v>
      </c>
      <c r="H137" s="46">
        <v>14.3</v>
      </c>
      <c r="I137" s="46">
        <v>18.7</v>
      </c>
      <c r="J137" s="46">
        <v>20.8</v>
      </c>
      <c r="K137" s="46">
        <v>20.100000000000001</v>
      </c>
      <c r="L137" s="46">
        <v>17.100000000000001</v>
      </c>
      <c r="M137" s="46">
        <v>13.3</v>
      </c>
      <c r="N137" s="46">
        <v>8.3000000000000007</v>
      </c>
      <c r="O137" s="46">
        <v>5.9</v>
      </c>
      <c r="P137" s="46" t="s">
        <v>545</v>
      </c>
      <c r="Q137" s="180" t="s">
        <v>545</v>
      </c>
      <c r="R137" s="406" t="s">
        <v>666</v>
      </c>
      <c r="S137" s="406"/>
      <c r="T137" s="406"/>
      <c r="U137" s="406"/>
      <c r="V137" s="406"/>
      <c r="W137" s="406"/>
      <c r="X137" s="406"/>
      <c r="Y137" s="406"/>
      <c r="Z137" s="406"/>
      <c r="AA137" s="406"/>
      <c r="AB137" s="407"/>
    </row>
    <row r="138" spans="2:28" x14ac:dyDescent="0.2">
      <c r="B138" s="521" t="s">
        <v>585</v>
      </c>
      <c r="C138" s="522"/>
      <c r="D138" s="177">
        <f t="shared" ref="D138:O138" si="4">EXP(0.115*(D137-15))*D136</f>
        <v>9.4828718152062237</v>
      </c>
      <c r="E138" s="177">
        <f t="shared" si="4"/>
        <v>9.9522218722581997</v>
      </c>
      <c r="F138" s="177">
        <f t="shared" si="4"/>
        <v>14.020032566797228</v>
      </c>
      <c r="G138" s="177">
        <f t="shared" si="4"/>
        <v>18.938509365207779</v>
      </c>
      <c r="H138" s="177">
        <f t="shared" si="4"/>
        <v>28.602302011096459</v>
      </c>
      <c r="I138" s="177">
        <f t="shared" si="4"/>
        <v>45.910662183116493</v>
      </c>
      <c r="J138" s="177">
        <f t="shared" si="4"/>
        <v>60.399885212589453</v>
      </c>
      <c r="K138" s="177">
        <f t="shared" si="4"/>
        <v>55.728250267291692</v>
      </c>
      <c r="L138" s="177">
        <f t="shared" si="4"/>
        <v>38.194723647525812</v>
      </c>
      <c r="M138" s="177">
        <f t="shared" si="4"/>
        <v>25.495123650489656</v>
      </c>
      <c r="N138" s="177">
        <f t="shared" si="4"/>
        <v>13.883448589321834</v>
      </c>
      <c r="O138" s="177">
        <f t="shared" si="4"/>
        <v>10.886104990240867</v>
      </c>
      <c r="P138" s="177"/>
      <c r="Q138" s="220"/>
      <c r="R138" s="423" t="s">
        <v>589</v>
      </c>
      <c r="S138" s="423"/>
      <c r="T138" s="423"/>
      <c r="U138" s="423"/>
      <c r="V138" s="423"/>
      <c r="W138" s="423"/>
      <c r="X138" s="423"/>
      <c r="Y138" s="423"/>
      <c r="Z138" s="423"/>
      <c r="AA138" s="423"/>
      <c r="AB138" s="513"/>
    </row>
    <row r="139" spans="2:28" x14ac:dyDescent="0.2">
      <c r="B139" s="523" t="s">
        <v>587</v>
      </c>
      <c r="C139" s="524"/>
      <c r="D139" s="179">
        <v>100</v>
      </c>
      <c r="E139" s="179">
        <v>100</v>
      </c>
      <c r="F139" s="179">
        <v>90</v>
      </c>
      <c r="G139" s="179">
        <v>80</v>
      </c>
      <c r="H139" s="179">
        <v>70</v>
      </c>
      <c r="I139" s="179">
        <v>60</v>
      </c>
      <c r="J139" s="179">
        <v>60</v>
      </c>
      <c r="K139" s="179">
        <v>60</v>
      </c>
      <c r="L139" s="179">
        <v>70</v>
      </c>
      <c r="M139" s="179">
        <v>80</v>
      </c>
      <c r="N139" s="179">
        <v>90</v>
      </c>
      <c r="O139" s="179">
        <v>100</v>
      </c>
      <c r="P139" s="52" t="s">
        <v>568</v>
      </c>
      <c r="Q139" s="53" t="s">
        <v>568</v>
      </c>
      <c r="R139" s="406" t="s">
        <v>667</v>
      </c>
      <c r="S139" s="406"/>
      <c r="T139" s="406"/>
      <c r="U139" s="406"/>
      <c r="V139" s="406"/>
      <c r="W139" s="406"/>
      <c r="X139" s="406"/>
      <c r="Y139" s="406"/>
      <c r="Z139" s="406"/>
      <c r="AA139" s="406"/>
      <c r="AB139" s="407"/>
    </row>
    <row r="140" spans="2:28" ht="16" thickBot="1" x14ac:dyDescent="0.25">
      <c r="B140" s="373" t="s">
        <v>586</v>
      </c>
      <c r="C140" s="374"/>
      <c r="D140" s="184">
        <f>(20+80*D139/100)/100</f>
        <v>1</v>
      </c>
      <c r="E140" s="184">
        <f t="shared" ref="E140:O140" si="5">(20+80*E139/100)/100</f>
        <v>1</v>
      </c>
      <c r="F140" s="184">
        <f t="shared" si="5"/>
        <v>0.92</v>
      </c>
      <c r="G140" s="184">
        <f t="shared" si="5"/>
        <v>0.84</v>
      </c>
      <c r="H140" s="184">
        <f t="shared" si="5"/>
        <v>0.76</v>
      </c>
      <c r="I140" s="184">
        <f t="shared" si="5"/>
        <v>0.68</v>
      </c>
      <c r="J140" s="184">
        <f t="shared" si="5"/>
        <v>0.68</v>
      </c>
      <c r="K140" s="184">
        <f t="shared" si="5"/>
        <v>0.68</v>
      </c>
      <c r="L140" s="184">
        <f t="shared" si="5"/>
        <v>0.76</v>
      </c>
      <c r="M140" s="184">
        <f t="shared" si="5"/>
        <v>0.84</v>
      </c>
      <c r="N140" s="184">
        <f t="shared" si="5"/>
        <v>0.92</v>
      </c>
      <c r="O140" s="184">
        <f t="shared" si="5"/>
        <v>1</v>
      </c>
      <c r="P140" s="184"/>
      <c r="Q140" s="221"/>
      <c r="R140" s="410" t="s">
        <v>590</v>
      </c>
      <c r="S140" s="410"/>
      <c r="T140" s="410"/>
      <c r="U140" s="410"/>
      <c r="V140" s="410"/>
      <c r="W140" s="410"/>
      <c r="X140" s="410"/>
      <c r="Y140" s="410"/>
      <c r="Z140" s="410"/>
      <c r="AA140" s="410"/>
      <c r="AB140" s="411"/>
    </row>
    <row r="141" spans="2:28" x14ac:dyDescent="0.2">
      <c r="B141" s="369" t="s">
        <v>583</v>
      </c>
      <c r="C141" s="370"/>
      <c r="D141" s="197">
        <f>D138*D140</f>
        <v>9.4828718152062237</v>
      </c>
      <c r="E141" s="197">
        <f t="shared" ref="E141:O141" si="6">E138*E140</f>
        <v>9.9522218722581997</v>
      </c>
      <c r="F141" s="197">
        <f t="shared" si="6"/>
        <v>12.89842996145345</v>
      </c>
      <c r="G141" s="197">
        <f t="shared" si="6"/>
        <v>15.908347866774534</v>
      </c>
      <c r="H141" s="197">
        <f t="shared" si="6"/>
        <v>21.737749528433309</v>
      </c>
      <c r="I141" s="197">
        <f t="shared" si="6"/>
        <v>31.219250284519216</v>
      </c>
      <c r="J141" s="197">
        <f t="shared" si="6"/>
        <v>41.071921944560827</v>
      </c>
      <c r="K141" s="197">
        <f t="shared" si="6"/>
        <v>37.895210181758351</v>
      </c>
      <c r="L141" s="197">
        <f t="shared" si="6"/>
        <v>29.027989972119617</v>
      </c>
      <c r="M141" s="197">
        <f t="shared" si="6"/>
        <v>21.415903866411309</v>
      </c>
      <c r="N141" s="197">
        <f t="shared" si="6"/>
        <v>12.772772702176088</v>
      </c>
      <c r="O141" s="197">
        <f t="shared" si="6"/>
        <v>10.886104990240867</v>
      </c>
      <c r="P141" s="197">
        <f>SUM(D141:O141)</f>
        <v>254.26877498591199</v>
      </c>
      <c r="Q141" s="222"/>
      <c r="R141" s="514" t="s">
        <v>668</v>
      </c>
      <c r="S141" s="514"/>
      <c r="T141" s="514"/>
      <c r="U141" s="514"/>
      <c r="V141" s="514"/>
      <c r="W141" s="514"/>
      <c r="X141" s="514"/>
      <c r="Y141" s="514"/>
      <c r="Z141" s="514"/>
      <c r="AA141" s="514"/>
      <c r="AB141" s="515"/>
    </row>
    <row r="142" spans="2:28" ht="16" thickBot="1" x14ac:dyDescent="0.25">
      <c r="B142" s="375" t="s">
        <v>582</v>
      </c>
      <c r="C142" s="376"/>
      <c r="D142" s="182">
        <f t="shared" ref="D142:O142" si="7">$D$125*D141</f>
        <v>1.307486871490555</v>
      </c>
      <c r="E142" s="182">
        <f t="shared" si="7"/>
        <v>1.3722002884477216</v>
      </c>
      <c r="F142" s="182">
        <f t="shared" si="7"/>
        <v>1.7784198886246423</v>
      </c>
      <c r="G142" s="182">
        <f t="shared" si="7"/>
        <v>2.1934237210249736</v>
      </c>
      <c r="H142" s="182">
        <f t="shared" si="7"/>
        <v>2.9971745561930776</v>
      </c>
      <c r="I142" s="182">
        <f t="shared" si="7"/>
        <v>4.3044723877140134</v>
      </c>
      <c r="J142" s="182">
        <f t="shared" si="7"/>
        <v>5.6629468135682357</v>
      </c>
      <c r="K142" s="182">
        <f t="shared" si="7"/>
        <v>5.2249456462727419</v>
      </c>
      <c r="L142" s="182">
        <f t="shared" si="7"/>
        <v>4.0023440719134626</v>
      </c>
      <c r="M142" s="182">
        <f t="shared" si="7"/>
        <v>2.952798866429438</v>
      </c>
      <c r="N142" s="182">
        <f t="shared" si="7"/>
        <v>1.7610944180273091</v>
      </c>
      <c r="O142" s="182">
        <f t="shared" si="7"/>
        <v>1.5009629607756347</v>
      </c>
      <c r="P142" s="165" t="s">
        <v>670</v>
      </c>
      <c r="Q142" s="187"/>
      <c r="R142" s="410" t="s">
        <v>669</v>
      </c>
      <c r="S142" s="410"/>
      <c r="T142" s="410"/>
      <c r="U142" s="410"/>
      <c r="V142" s="410"/>
      <c r="W142" s="410"/>
      <c r="X142" s="410"/>
      <c r="Y142" s="410"/>
      <c r="Z142" s="410"/>
      <c r="AA142" s="410"/>
      <c r="AB142" s="411"/>
    </row>
    <row r="143" spans="2:28" x14ac:dyDescent="0.2">
      <c r="B143" s="371" t="s">
        <v>315</v>
      </c>
      <c r="C143" s="372"/>
      <c r="D143" s="197">
        <f t="shared" ref="D143:O143" si="8">$D$88/1000*D142</f>
        <v>6.0667390837161745</v>
      </c>
      <c r="E143" s="197">
        <f t="shared" si="8"/>
        <v>6.3670093383974278</v>
      </c>
      <c r="F143" s="197">
        <f t="shared" si="8"/>
        <v>8.2518682832183394</v>
      </c>
      <c r="G143" s="197">
        <f t="shared" si="8"/>
        <v>10.177486065555877</v>
      </c>
      <c r="H143" s="197">
        <f t="shared" si="8"/>
        <v>13.90688994073588</v>
      </c>
      <c r="I143" s="197">
        <f t="shared" si="8"/>
        <v>19.972751878993019</v>
      </c>
      <c r="J143" s="197">
        <f t="shared" si="8"/>
        <v>26.276073214956611</v>
      </c>
      <c r="K143" s="197">
        <f t="shared" si="8"/>
        <v>24.24374779870552</v>
      </c>
      <c r="L143" s="197">
        <f t="shared" si="8"/>
        <v>18.570876493678465</v>
      </c>
      <c r="M143" s="197">
        <f t="shared" si="8"/>
        <v>13.700986740232592</v>
      </c>
      <c r="N143" s="197">
        <f t="shared" si="8"/>
        <v>8.1714780996467145</v>
      </c>
      <c r="O143" s="197">
        <f t="shared" si="8"/>
        <v>6.9644681379989448</v>
      </c>
      <c r="P143" s="197">
        <f>SUM(D143:O143)</f>
        <v>162.67037507583558</v>
      </c>
      <c r="Q143" s="223"/>
      <c r="R143" s="516" t="s">
        <v>675</v>
      </c>
      <c r="S143" s="517"/>
      <c r="T143" s="517"/>
      <c r="U143" s="517"/>
      <c r="V143" s="517"/>
      <c r="W143" s="517"/>
      <c r="X143" s="517"/>
      <c r="Y143" s="517"/>
      <c r="Z143" s="517"/>
      <c r="AA143" s="517"/>
      <c r="AB143" s="518"/>
    </row>
    <row r="144" spans="2:28" ht="16" thickBot="1" x14ac:dyDescent="0.25">
      <c r="B144" s="375" t="s">
        <v>588</v>
      </c>
      <c r="C144" s="376"/>
      <c r="D144" s="182">
        <f>D143</f>
        <v>6.0667390837161745</v>
      </c>
      <c r="E144" s="182">
        <f xml:space="preserve"> SUM($D143:E143)</f>
        <v>12.433748422113602</v>
      </c>
      <c r="F144" s="182">
        <f xml:space="preserve"> SUM($D143:F143)</f>
        <v>20.685616705331942</v>
      </c>
      <c r="G144" s="182">
        <f xml:space="preserve"> SUM($D143:G143)</f>
        <v>30.863102770887821</v>
      </c>
      <c r="H144" s="182">
        <f xml:space="preserve"> SUM($D143:H143)</f>
        <v>44.769992711623701</v>
      </c>
      <c r="I144" s="182">
        <f xml:space="preserve"> SUM($D143:I143)</f>
        <v>64.742744590616724</v>
      </c>
      <c r="J144" s="182">
        <f xml:space="preserve"> SUM($D143:J143)</f>
        <v>91.018817805573335</v>
      </c>
      <c r="K144" s="182">
        <f xml:space="preserve"> SUM($D143:K143)</f>
        <v>115.26256560427885</v>
      </c>
      <c r="L144" s="182">
        <f xml:space="preserve"> SUM($D143:L143)</f>
        <v>133.83344209795732</v>
      </c>
      <c r="M144" s="182">
        <f xml:space="preserve"> SUM($D143:M143)</f>
        <v>147.53442883818991</v>
      </c>
      <c r="N144" s="182">
        <f xml:space="preserve"> SUM($D143:N143)</f>
        <v>155.70590693783663</v>
      </c>
      <c r="O144" s="182">
        <f xml:space="preserve"> SUM($D143:O143)</f>
        <v>162.67037507583558</v>
      </c>
      <c r="P144" s="165"/>
      <c r="Q144" s="187"/>
      <c r="R144" s="187" t="s">
        <v>676</v>
      </c>
      <c r="S144" s="188"/>
      <c r="T144" s="188"/>
      <c r="U144" s="188"/>
      <c r="V144" s="188"/>
      <c r="W144" s="188"/>
      <c r="X144" s="188"/>
      <c r="Y144" s="188"/>
      <c r="Z144" s="188"/>
      <c r="AA144" s="188"/>
      <c r="AB144" s="189"/>
    </row>
  </sheetData>
  <mergeCells count="202">
    <mergeCell ref="R136:AB136"/>
    <mergeCell ref="R137:AB137"/>
    <mergeCell ref="R138:AB138"/>
    <mergeCell ref="R139:AB139"/>
    <mergeCell ref="R140:AB140"/>
    <mergeCell ref="R141:AB141"/>
    <mergeCell ref="R142:AB142"/>
    <mergeCell ref="R143:AB143"/>
    <mergeCell ref="B131:N132"/>
    <mergeCell ref="B137:C137"/>
    <mergeCell ref="B138:C138"/>
    <mergeCell ref="B139:C139"/>
    <mergeCell ref="R134:AB134"/>
    <mergeCell ref="R135:AB135"/>
    <mergeCell ref="B128:C128"/>
    <mergeCell ref="F128:N128"/>
    <mergeCell ref="F129:N129"/>
    <mergeCell ref="F130:N130"/>
    <mergeCell ref="B129:C129"/>
    <mergeCell ref="B112:N112"/>
    <mergeCell ref="B126:N126"/>
    <mergeCell ref="R88:V88"/>
    <mergeCell ref="P93:V94"/>
    <mergeCell ref="B125:C125"/>
    <mergeCell ref="B114:N114"/>
    <mergeCell ref="B102:N102"/>
    <mergeCell ref="B108:N108"/>
    <mergeCell ref="B111:C111"/>
    <mergeCell ref="B121:N122"/>
    <mergeCell ref="B109:C109"/>
    <mergeCell ref="B110:C110"/>
    <mergeCell ref="B104:C104"/>
    <mergeCell ref="B105:C105"/>
    <mergeCell ref="B106:C106"/>
    <mergeCell ref="B107:C107"/>
    <mergeCell ref="F125:N125"/>
    <mergeCell ref="F116:N116"/>
    <mergeCell ref="F117:N117"/>
    <mergeCell ref="F118:N118"/>
    <mergeCell ref="F119:N119"/>
    <mergeCell ref="F120:N120"/>
    <mergeCell ref="F109:N109"/>
    <mergeCell ref="F110:N110"/>
    <mergeCell ref="P110:Q115"/>
    <mergeCell ref="P116:Q125"/>
    <mergeCell ref="P90:P92"/>
    <mergeCell ref="B4:C4"/>
    <mergeCell ref="B46:N46"/>
    <mergeCell ref="B22:N23"/>
    <mergeCell ref="B37:N38"/>
    <mergeCell ref="B55:N55"/>
    <mergeCell ref="B62:N62"/>
    <mergeCell ref="B32:N32"/>
    <mergeCell ref="B69:N70"/>
    <mergeCell ref="B79:N80"/>
    <mergeCell ref="B27:C27"/>
    <mergeCell ref="B28:C28"/>
    <mergeCell ref="B29:C29"/>
    <mergeCell ref="B30:C30"/>
    <mergeCell ref="B31:C31"/>
    <mergeCell ref="B20:C20"/>
    <mergeCell ref="B21:C21"/>
    <mergeCell ref="B12:C12"/>
    <mergeCell ref="B45:C45"/>
    <mergeCell ref="B41:C41"/>
    <mergeCell ref="B42:C42"/>
    <mergeCell ref="B43:C43"/>
    <mergeCell ref="B44:C44"/>
    <mergeCell ref="P88:Q89"/>
    <mergeCell ref="B33:C33"/>
    <mergeCell ref="B34:C34"/>
    <mergeCell ref="B35:C35"/>
    <mergeCell ref="B36:C36"/>
    <mergeCell ref="B14:C14"/>
    <mergeCell ref="B15:C15"/>
    <mergeCell ref="B16:C16"/>
    <mergeCell ref="B17:C17"/>
    <mergeCell ref="B18:C18"/>
    <mergeCell ref="B25:C25"/>
    <mergeCell ref="B26:C26"/>
    <mergeCell ref="B49:C49"/>
    <mergeCell ref="B50:C50"/>
    <mergeCell ref="B51:C51"/>
    <mergeCell ref="B52:C52"/>
    <mergeCell ref="B53:C53"/>
    <mergeCell ref="B54:C54"/>
    <mergeCell ref="B56:C56"/>
    <mergeCell ref="B57:C57"/>
    <mergeCell ref="B58:C58"/>
    <mergeCell ref="B59:C59"/>
    <mergeCell ref="B60:C60"/>
    <mergeCell ref="B61:C61"/>
    <mergeCell ref="B63:C63"/>
    <mergeCell ref="B64:C64"/>
    <mergeCell ref="B65:C65"/>
    <mergeCell ref="B66:C66"/>
    <mergeCell ref="B67:C67"/>
    <mergeCell ref="B68:C68"/>
    <mergeCell ref="B101:C101"/>
    <mergeCell ref="B95:C95"/>
    <mergeCell ref="B96:C96"/>
    <mergeCell ref="B97:C97"/>
    <mergeCell ref="B90:C90"/>
    <mergeCell ref="B91:C91"/>
    <mergeCell ref="B92:C92"/>
    <mergeCell ref="B93:N93"/>
    <mergeCell ref="B98:N98"/>
    <mergeCell ref="F76:N76"/>
    <mergeCell ref="F77:N77"/>
    <mergeCell ref="B120:C120"/>
    <mergeCell ref="B116:C116"/>
    <mergeCell ref="B117:C117"/>
    <mergeCell ref="F25:N25"/>
    <mergeCell ref="F26:N26"/>
    <mergeCell ref="F27:N27"/>
    <mergeCell ref="F28:N28"/>
    <mergeCell ref="F29:N29"/>
    <mergeCell ref="F30:N30"/>
    <mergeCell ref="F31:N31"/>
    <mergeCell ref="B73:C73"/>
    <mergeCell ref="B74:C74"/>
    <mergeCell ref="B75:C75"/>
    <mergeCell ref="B76:C76"/>
    <mergeCell ref="B77:C77"/>
    <mergeCell ref="B119:C119"/>
    <mergeCell ref="F115:N115"/>
    <mergeCell ref="B83:C83"/>
    <mergeCell ref="B84:C84"/>
    <mergeCell ref="B85:C85"/>
    <mergeCell ref="B86:C86"/>
    <mergeCell ref="B87:C87"/>
    <mergeCell ref="B88:C88"/>
    <mergeCell ref="B100:C100"/>
    <mergeCell ref="F59:N59"/>
    <mergeCell ref="F60:N60"/>
    <mergeCell ref="F72:N72"/>
    <mergeCell ref="F73:N73"/>
    <mergeCell ref="F74:N74"/>
    <mergeCell ref="F75:N75"/>
    <mergeCell ref="D12:N12"/>
    <mergeCell ref="F33:N33"/>
    <mergeCell ref="F34:N34"/>
    <mergeCell ref="F35:N35"/>
    <mergeCell ref="F36:N36"/>
    <mergeCell ref="F20:N20"/>
    <mergeCell ref="F21:N21"/>
    <mergeCell ref="D31:E31"/>
    <mergeCell ref="F63:N63"/>
    <mergeCell ref="F64:N64"/>
    <mergeCell ref="F65:N65"/>
    <mergeCell ref="F66:N66"/>
    <mergeCell ref="F53:N53"/>
    <mergeCell ref="F54:N54"/>
    <mergeCell ref="F61:N61"/>
    <mergeCell ref="F107:N107"/>
    <mergeCell ref="F95:N95"/>
    <mergeCell ref="F96:N96"/>
    <mergeCell ref="F97:N97"/>
    <mergeCell ref="F100:N100"/>
    <mergeCell ref="F101:N101"/>
    <mergeCell ref="F14:N14"/>
    <mergeCell ref="F15:N15"/>
    <mergeCell ref="F16:N16"/>
    <mergeCell ref="F17:N17"/>
    <mergeCell ref="F18:N18"/>
    <mergeCell ref="F88:N88"/>
    <mergeCell ref="F90:N90"/>
    <mergeCell ref="F91:N91"/>
    <mergeCell ref="F92:N92"/>
    <mergeCell ref="F82:N82"/>
    <mergeCell ref="F83:N83"/>
    <mergeCell ref="F84:N84"/>
    <mergeCell ref="F85:N85"/>
    <mergeCell ref="F86:N86"/>
    <mergeCell ref="F87:N87"/>
    <mergeCell ref="F56:N56"/>
    <mergeCell ref="F57:N57"/>
    <mergeCell ref="F58:N58"/>
    <mergeCell ref="F104:N104"/>
    <mergeCell ref="F105:N105"/>
    <mergeCell ref="F106:N106"/>
    <mergeCell ref="B2:N2"/>
    <mergeCell ref="B141:C141"/>
    <mergeCell ref="B143:C143"/>
    <mergeCell ref="B140:C140"/>
    <mergeCell ref="B142:C142"/>
    <mergeCell ref="B144:C144"/>
    <mergeCell ref="B135:C135"/>
    <mergeCell ref="B136:C136"/>
    <mergeCell ref="F40:N40"/>
    <mergeCell ref="F41:N41"/>
    <mergeCell ref="F42:N42"/>
    <mergeCell ref="F43:N43"/>
    <mergeCell ref="F44:N44"/>
    <mergeCell ref="F45:N45"/>
    <mergeCell ref="F67:N67"/>
    <mergeCell ref="F68:N68"/>
    <mergeCell ref="F48:N48"/>
    <mergeCell ref="F49:N49"/>
    <mergeCell ref="F50:N50"/>
    <mergeCell ref="F51:N51"/>
    <mergeCell ref="F52:N52"/>
  </mergeCells>
  <conditionalFormatting sqref="R90:V92">
    <cfRule type="colorScale" priority="3">
      <colorScale>
        <cfvo type="min"/>
        <cfvo type="percentile" val="50"/>
        <cfvo type="max"/>
        <color rgb="FF63BE7B"/>
        <color rgb="FFFFEB84"/>
        <color rgb="FFF8696B"/>
      </colorScale>
    </cfRule>
  </conditionalFormatting>
  <conditionalFormatting sqref="R98:V98">
    <cfRule type="colorScale" priority="2">
      <colorScale>
        <cfvo type="min"/>
        <cfvo type="percentile" val="50"/>
        <cfvo type="max"/>
        <color rgb="FF63BE7B"/>
        <color rgb="FFFFEB84"/>
        <color rgb="FFF8696B"/>
      </colorScale>
    </cfRule>
  </conditionalFormatting>
  <conditionalFormatting sqref="R102:V102">
    <cfRule type="colorScale" priority="1">
      <colorScale>
        <cfvo type="min"/>
        <cfvo type="percentile" val="50"/>
        <cfvo type="max"/>
        <color rgb="FF63BE7B"/>
        <color rgb="FFFFEB84"/>
        <color rgb="FFF8696B"/>
      </colorScale>
    </cfRule>
  </conditionalFormatting>
  <hyperlinks>
    <hyperlink ref="D78" r:id="rId1" xr:uid="{A5E50394-24C3-489F-BD02-5B0F7B3B876D}"/>
    <hyperlink ref="P110" r:id="rId2" xr:uid="{2953787F-C11F-48C0-AE68-373D200F30F0}"/>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23A1-63E4-47B9-9468-99249BAAAD42}">
  <sheetPr>
    <tabColor theme="7" tint="-0.499984740745262"/>
  </sheetPr>
  <dimension ref="B2:Y43"/>
  <sheetViews>
    <sheetView zoomScale="85" zoomScaleNormal="85" workbookViewId="0">
      <selection activeCell="U11" sqref="U11"/>
    </sheetView>
  </sheetViews>
  <sheetFormatPr baseColWidth="10" defaultRowHeight="15" x14ac:dyDescent="0.2"/>
  <cols>
    <col min="2" max="2" width="28.83203125" customWidth="1"/>
  </cols>
  <sheetData>
    <row r="2" spans="2:25" x14ac:dyDescent="0.2">
      <c r="B2" s="123" t="s">
        <v>448</v>
      </c>
    </row>
    <row r="3" spans="2:25" x14ac:dyDescent="0.2">
      <c r="B3" s="123" t="s">
        <v>415</v>
      </c>
    </row>
    <row r="4" spans="2:25" ht="16" thickBot="1" x14ac:dyDescent="0.25">
      <c r="B4" s="123"/>
    </row>
    <row r="5" spans="2:25" ht="19.5" customHeight="1" thickBot="1" x14ac:dyDescent="0.25">
      <c r="B5" s="527" t="s">
        <v>416</v>
      </c>
      <c r="C5" s="531" t="s">
        <v>447</v>
      </c>
      <c r="D5" s="532"/>
      <c r="E5" s="532"/>
      <c r="F5" s="532"/>
      <c r="G5" s="534" t="s">
        <v>703</v>
      </c>
      <c r="H5" s="535"/>
      <c r="I5" s="535"/>
      <c r="J5" s="535"/>
      <c r="K5" s="531" t="s">
        <v>441</v>
      </c>
      <c r="L5" s="533"/>
      <c r="M5" s="531" t="s">
        <v>446</v>
      </c>
      <c r="N5" s="532"/>
      <c r="O5" s="532"/>
      <c r="P5" s="532"/>
      <c r="Q5" s="531" t="s">
        <v>445</v>
      </c>
      <c r="R5" s="532"/>
      <c r="S5" s="532"/>
      <c r="T5" s="532"/>
      <c r="U5" s="534" t="s">
        <v>757</v>
      </c>
      <c r="V5" s="535"/>
      <c r="W5" s="535"/>
      <c r="X5" s="535"/>
      <c r="Y5" s="529" t="s">
        <v>332</v>
      </c>
    </row>
    <row r="6" spans="2:25" ht="19.5" customHeight="1" thickBot="1" x14ac:dyDescent="0.25">
      <c r="B6" s="528"/>
      <c r="C6" s="229" t="s">
        <v>328</v>
      </c>
      <c r="D6" s="230" t="s">
        <v>84</v>
      </c>
      <c r="E6" s="231" t="s">
        <v>85</v>
      </c>
      <c r="F6" s="232" t="s">
        <v>86</v>
      </c>
      <c r="G6" s="332" t="s">
        <v>328</v>
      </c>
      <c r="H6" s="333" t="s">
        <v>84</v>
      </c>
      <c r="I6" s="334" t="s">
        <v>85</v>
      </c>
      <c r="J6" s="334" t="s">
        <v>86</v>
      </c>
      <c r="K6" s="265" t="s">
        <v>442</v>
      </c>
      <c r="L6" s="266" t="s">
        <v>422</v>
      </c>
      <c r="M6" s="229" t="s">
        <v>328</v>
      </c>
      <c r="N6" s="230" t="s">
        <v>84</v>
      </c>
      <c r="O6" s="231" t="s">
        <v>85</v>
      </c>
      <c r="P6" s="232" t="s">
        <v>86</v>
      </c>
      <c r="Q6" s="229" t="s">
        <v>328</v>
      </c>
      <c r="R6" s="230" t="s">
        <v>84</v>
      </c>
      <c r="S6" s="231" t="s">
        <v>85</v>
      </c>
      <c r="T6" s="231" t="s">
        <v>86</v>
      </c>
      <c r="U6" s="332" t="s">
        <v>328</v>
      </c>
      <c r="V6" s="333" t="s">
        <v>84</v>
      </c>
      <c r="W6" s="334" t="s">
        <v>85</v>
      </c>
      <c r="X6" s="334" t="s">
        <v>86</v>
      </c>
      <c r="Y6" s="530"/>
    </row>
    <row r="7" spans="2:25" x14ac:dyDescent="0.2">
      <c r="B7" s="132" t="s">
        <v>418</v>
      </c>
      <c r="C7" s="100">
        <v>6.7</v>
      </c>
      <c r="D7" s="101">
        <v>3.6</v>
      </c>
      <c r="E7" s="124">
        <v>10.8</v>
      </c>
      <c r="F7" s="102">
        <v>2</v>
      </c>
      <c r="G7" s="124">
        <f>C7/10</f>
        <v>0.67</v>
      </c>
      <c r="H7" s="124">
        <f t="shared" ref="H7:J22" si="0">D7/10</f>
        <v>0.36</v>
      </c>
      <c r="I7" s="124">
        <f t="shared" si="0"/>
        <v>1.08</v>
      </c>
      <c r="J7" s="124">
        <f t="shared" si="0"/>
        <v>0.2</v>
      </c>
      <c r="K7" s="96">
        <v>81.7</v>
      </c>
      <c r="L7" s="126">
        <f>K7/C7</f>
        <v>12.194029850746269</v>
      </c>
      <c r="M7" s="100">
        <v>0.2</v>
      </c>
      <c r="N7" s="101">
        <v>0.7</v>
      </c>
      <c r="O7" s="124">
        <v>1</v>
      </c>
      <c r="P7" s="102">
        <v>1</v>
      </c>
      <c r="Q7" s="100">
        <f>C7*M7</f>
        <v>1.34</v>
      </c>
      <c r="R7" s="101">
        <f>D7*N7</f>
        <v>2.52</v>
      </c>
      <c r="S7" s="124">
        <v>10.8</v>
      </c>
      <c r="T7" s="102">
        <v>2</v>
      </c>
      <c r="U7" s="100">
        <f>Q7*0.1</f>
        <v>0.13400000000000001</v>
      </c>
      <c r="V7" s="101">
        <f>R7*0.1</f>
        <v>0.252</v>
      </c>
      <c r="W7" s="124">
        <f>S7*0.1</f>
        <v>1.08</v>
      </c>
      <c r="X7" s="102">
        <f>T7*0.1</f>
        <v>0.2</v>
      </c>
      <c r="Y7" s="122" t="s">
        <v>434</v>
      </c>
    </row>
    <row r="8" spans="2:25" x14ac:dyDescent="0.2">
      <c r="B8" s="133" t="s">
        <v>423</v>
      </c>
      <c r="C8" s="117">
        <v>13.6</v>
      </c>
      <c r="D8" s="128">
        <v>7.7</v>
      </c>
      <c r="E8" s="129">
        <v>11.2</v>
      </c>
      <c r="F8" s="130">
        <v>5</v>
      </c>
      <c r="G8" s="129">
        <f t="shared" ref="G8:G26" si="1">C8/10</f>
        <v>1.3599999999999999</v>
      </c>
      <c r="H8" s="129">
        <f t="shared" si="0"/>
        <v>0.77</v>
      </c>
      <c r="I8" s="129">
        <f t="shared" si="0"/>
        <v>1.1199999999999999</v>
      </c>
      <c r="J8" s="129">
        <f t="shared" si="0"/>
        <v>0.5</v>
      </c>
      <c r="K8" s="122">
        <v>145</v>
      </c>
      <c r="L8" s="127">
        <f t="shared" ref="L8:L22" si="2">K8/C8</f>
        <v>10.661764705882353</v>
      </c>
      <c r="M8" s="117">
        <v>0.5</v>
      </c>
      <c r="N8" s="128">
        <v>0.9</v>
      </c>
      <c r="O8" s="129">
        <v>1</v>
      </c>
      <c r="P8" s="130">
        <v>1</v>
      </c>
      <c r="Q8" s="117">
        <f t="shared" ref="Q8:Q26" si="3">C8*M8</f>
        <v>6.8</v>
      </c>
      <c r="R8" s="128">
        <f t="shared" ref="R8:R26" si="4">D8*N8</f>
        <v>6.9300000000000006</v>
      </c>
      <c r="S8" s="129">
        <v>11.2</v>
      </c>
      <c r="T8" s="130">
        <v>5</v>
      </c>
      <c r="U8" s="117">
        <f t="shared" ref="U8:U26" si="5">Q8/10</f>
        <v>0.67999999999999994</v>
      </c>
      <c r="V8" s="128">
        <f t="shared" ref="V8:V26" si="6">R8/10</f>
        <v>0.69300000000000006</v>
      </c>
      <c r="W8" s="129">
        <f t="shared" ref="W8:W26" si="7">S8/10</f>
        <v>1.1199999999999999</v>
      </c>
      <c r="X8" s="130">
        <f t="shared" ref="X8:X26" si="8">T8/10</f>
        <v>0.5</v>
      </c>
      <c r="Y8" s="98" t="s">
        <v>434</v>
      </c>
    </row>
    <row r="9" spans="2:25" x14ac:dyDescent="0.2">
      <c r="B9" s="133" t="s">
        <v>424</v>
      </c>
      <c r="C9" s="117">
        <v>5.5</v>
      </c>
      <c r="D9" s="128">
        <v>3</v>
      </c>
      <c r="E9" s="129">
        <v>5</v>
      </c>
      <c r="F9" s="130">
        <v>1.3</v>
      </c>
      <c r="G9" s="129">
        <f t="shared" si="1"/>
        <v>0.55000000000000004</v>
      </c>
      <c r="H9" s="129">
        <f t="shared" si="0"/>
        <v>0.3</v>
      </c>
      <c r="I9" s="129">
        <f t="shared" si="0"/>
        <v>0.5</v>
      </c>
      <c r="J9" s="129">
        <f t="shared" si="0"/>
        <v>0.13</v>
      </c>
      <c r="K9" s="122">
        <v>87.5</v>
      </c>
      <c r="L9" s="127">
        <f t="shared" ref="L9" si="9">K9/C9</f>
        <v>15.909090909090908</v>
      </c>
      <c r="M9" s="117">
        <v>0.5</v>
      </c>
      <c r="N9" s="128">
        <v>0.9</v>
      </c>
      <c r="O9" s="129">
        <v>1</v>
      </c>
      <c r="P9" s="130">
        <v>1</v>
      </c>
      <c r="Q9" s="117">
        <f t="shared" si="3"/>
        <v>2.75</v>
      </c>
      <c r="R9" s="128">
        <f t="shared" si="4"/>
        <v>2.7</v>
      </c>
      <c r="S9" s="129">
        <v>5</v>
      </c>
      <c r="T9" s="130">
        <v>1.3</v>
      </c>
      <c r="U9" s="117">
        <f t="shared" si="5"/>
        <v>0.27500000000000002</v>
      </c>
      <c r="V9" s="128">
        <f t="shared" si="6"/>
        <v>0.27</v>
      </c>
      <c r="W9" s="129">
        <f t="shared" si="7"/>
        <v>0.5</v>
      </c>
      <c r="X9" s="130">
        <f t="shared" si="8"/>
        <v>0.13</v>
      </c>
      <c r="Y9" s="98" t="s">
        <v>434</v>
      </c>
    </row>
    <row r="10" spans="2:25" x14ac:dyDescent="0.2">
      <c r="B10" s="131" t="s">
        <v>417</v>
      </c>
      <c r="C10" s="117">
        <v>10</v>
      </c>
      <c r="D10" s="128">
        <v>6</v>
      </c>
      <c r="E10" s="129">
        <v>11</v>
      </c>
      <c r="F10" s="130">
        <v>2.8</v>
      </c>
      <c r="G10" s="129">
        <f t="shared" si="1"/>
        <v>1</v>
      </c>
      <c r="H10" s="129">
        <f t="shared" si="0"/>
        <v>0.6</v>
      </c>
      <c r="I10" s="129">
        <f t="shared" si="0"/>
        <v>1.1000000000000001</v>
      </c>
      <c r="J10" s="129">
        <f t="shared" si="0"/>
        <v>0.27999999999999997</v>
      </c>
      <c r="K10" s="99">
        <v>120</v>
      </c>
      <c r="L10" s="127">
        <f t="shared" si="2"/>
        <v>12</v>
      </c>
      <c r="M10" s="117">
        <v>0.05</v>
      </c>
      <c r="N10" s="128">
        <v>0.55000000000000004</v>
      </c>
      <c r="O10" s="129">
        <v>1</v>
      </c>
      <c r="P10" s="130">
        <v>1</v>
      </c>
      <c r="Q10" s="117">
        <f t="shared" si="3"/>
        <v>0.5</v>
      </c>
      <c r="R10" s="128">
        <f t="shared" si="4"/>
        <v>3.3000000000000003</v>
      </c>
      <c r="S10" s="129">
        <v>11</v>
      </c>
      <c r="T10" s="130">
        <v>2.8</v>
      </c>
      <c r="U10" s="117">
        <f t="shared" si="5"/>
        <v>0.05</v>
      </c>
      <c r="V10" s="128">
        <f t="shared" si="6"/>
        <v>0.33</v>
      </c>
      <c r="W10" s="129">
        <f t="shared" si="7"/>
        <v>1.1000000000000001</v>
      </c>
      <c r="X10" s="130">
        <f t="shared" si="8"/>
        <v>0.27999999999999997</v>
      </c>
      <c r="Y10" s="98" t="s">
        <v>434</v>
      </c>
    </row>
    <row r="11" spans="2:25" x14ac:dyDescent="0.2">
      <c r="B11" s="131" t="s">
        <v>419</v>
      </c>
      <c r="C11" s="117">
        <v>8.4</v>
      </c>
      <c r="D11" s="128">
        <v>7</v>
      </c>
      <c r="E11" s="129">
        <v>25.7</v>
      </c>
      <c r="F11" s="130">
        <v>2.5</v>
      </c>
      <c r="G11" s="129">
        <f t="shared" si="1"/>
        <v>0.84000000000000008</v>
      </c>
      <c r="H11" s="129">
        <f t="shared" si="0"/>
        <v>0.7</v>
      </c>
      <c r="I11" s="129">
        <f t="shared" si="0"/>
        <v>2.57</v>
      </c>
      <c r="J11" s="129">
        <f t="shared" si="0"/>
        <v>0.25</v>
      </c>
      <c r="K11" s="99">
        <v>99</v>
      </c>
      <c r="L11" s="127">
        <f t="shared" si="2"/>
        <v>11.785714285714285</v>
      </c>
      <c r="M11" s="117">
        <v>0.2</v>
      </c>
      <c r="N11" s="128">
        <v>0.7</v>
      </c>
      <c r="O11" s="129">
        <v>1</v>
      </c>
      <c r="P11" s="130">
        <v>1</v>
      </c>
      <c r="Q11" s="117">
        <f t="shared" si="3"/>
        <v>1.6800000000000002</v>
      </c>
      <c r="R11" s="128">
        <f t="shared" si="4"/>
        <v>4.8999999999999995</v>
      </c>
      <c r="S11" s="129">
        <v>25.7</v>
      </c>
      <c r="T11" s="130">
        <v>2.5</v>
      </c>
      <c r="U11" s="117">
        <f t="shared" si="5"/>
        <v>0.16800000000000001</v>
      </c>
      <c r="V11" s="128">
        <f t="shared" si="6"/>
        <v>0.48999999999999994</v>
      </c>
      <c r="W11" s="129">
        <f t="shared" si="7"/>
        <v>2.57</v>
      </c>
      <c r="X11" s="130">
        <f t="shared" si="8"/>
        <v>0.25</v>
      </c>
      <c r="Y11" s="98" t="s">
        <v>434</v>
      </c>
    </row>
    <row r="12" spans="2:25" x14ac:dyDescent="0.2">
      <c r="B12" s="131" t="s">
        <v>420</v>
      </c>
      <c r="C12" s="117">
        <v>100</v>
      </c>
      <c r="D12" s="128">
        <v>46.4</v>
      </c>
      <c r="E12" s="129">
        <v>9.8000000000000007</v>
      </c>
      <c r="F12" s="130">
        <v>2.4</v>
      </c>
      <c r="G12" s="129">
        <f t="shared" si="1"/>
        <v>10</v>
      </c>
      <c r="H12" s="129">
        <f t="shared" si="0"/>
        <v>4.6399999999999997</v>
      </c>
      <c r="I12" s="129">
        <f t="shared" si="0"/>
        <v>0.98000000000000009</v>
      </c>
      <c r="J12" s="129">
        <f t="shared" si="0"/>
        <v>0.24</v>
      </c>
      <c r="K12" s="99">
        <v>411</v>
      </c>
      <c r="L12" s="127">
        <f t="shared" si="2"/>
        <v>4.1100000000000003</v>
      </c>
      <c r="M12" s="117">
        <v>0.5</v>
      </c>
      <c r="N12" s="128">
        <v>0.9</v>
      </c>
      <c r="O12" s="129">
        <v>1</v>
      </c>
      <c r="P12" s="130">
        <v>1</v>
      </c>
      <c r="Q12" s="117">
        <f t="shared" si="3"/>
        <v>50</v>
      </c>
      <c r="R12" s="128">
        <f t="shared" si="4"/>
        <v>41.76</v>
      </c>
      <c r="S12" s="129">
        <v>9.8000000000000007</v>
      </c>
      <c r="T12" s="130">
        <v>2.4</v>
      </c>
      <c r="U12" s="117">
        <f t="shared" si="5"/>
        <v>5</v>
      </c>
      <c r="V12" s="128">
        <f t="shared" si="6"/>
        <v>4.1760000000000002</v>
      </c>
      <c r="W12" s="129">
        <f t="shared" si="7"/>
        <v>0.98000000000000009</v>
      </c>
      <c r="X12" s="130">
        <f t="shared" si="8"/>
        <v>0.24</v>
      </c>
      <c r="Y12" s="98" t="s">
        <v>434</v>
      </c>
    </row>
    <row r="13" spans="2:25" x14ac:dyDescent="0.2">
      <c r="B13" s="131" t="s">
        <v>421</v>
      </c>
      <c r="C13" s="117">
        <v>39.5</v>
      </c>
      <c r="D13" s="128">
        <v>37.799999999999997</v>
      </c>
      <c r="E13" s="129">
        <v>25.7</v>
      </c>
      <c r="F13" s="130">
        <v>8.6999999999999993</v>
      </c>
      <c r="G13" s="129">
        <f t="shared" si="1"/>
        <v>3.95</v>
      </c>
      <c r="H13" s="129">
        <f t="shared" si="0"/>
        <v>3.78</v>
      </c>
      <c r="I13" s="129">
        <f t="shared" si="0"/>
        <v>2.57</v>
      </c>
      <c r="J13" s="129">
        <f t="shared" si="0"/>
        <v>0.86999999999999988</v>
      </c>
      <c r="K13" s="99">
        <v>314</v>
      </c>
      <c r="L13" s="127">
        <f t="shared" si="2"/>
        <v>7.9493670886075947</v>
      </c>
      <c r="M13" s="117">
        <v>0.5</v>
      </c>
      <c r="N13" s="128">
        <v>0.85</v>
      </c>
      <c r="O13" s="129">
        <v>1</v>
      </c>
      <c r="P13" s="130">
        <v>1</v>
      </c>
      <c r="Q13" s="117">
        <f t="shared" si="3"/>
        <v>19.75</v>
      </c>
      <c r="R13" s="128">
        <f t="shared" si="4"/>
        <v>32.129999999999995</v>
      </c>
      <c r="S13" s="129">
        <v>25.7</v>
      </c>
      <c r="T13" s="130">
        <v>8.6999999999999993</v>
      </c>
      <c r="U13" s="117">
        <f t="shared" si="5"/>
        <v>1.9750000000000001</v>
      </c>
      <c r="V13" s="128">
        <f t="shared" si="6"/>
        <v>3.2129999999999996</v>
      </c>
      <c r="W13" s="129">
        <f t="shared" si="7"/>
        <v>2.57</v>
      </c>
      <c r="X13" s="130">
        <f t="shared" si="8"/>
        <v>0.86999999999999988</v>
      </c>
      <c r="Y13" s="98" t="s">
        <v>434</v>
      </c>
    </row>
    <row r="14" spans="2:25" x14ac:dyDescent="0.2">
      <c r="B14" s="131" t="s">
        <v>425</v>
      </c>
      <c r="C14" s="117">
        <v>5</v>
      </c>
      <c r="D14" s="128">
        <v>2.5</v>
      </c>
      <c r="E14" s="129">
        <v>6.5</v>
      </c>
      <c r="F14" s="130">
        <v>1.5</v>
      </c>
      <c r="G14" s="129">
        <f t="shared" si="1"/>
        <v>0.5</v>
      </c>
      <c r="H14" s="129">
        <f t="shared" si="0"/>
        <v>0.25</v>
      </c>
      <c r="I14" s="129">
        <f t="shared" si="0"/>
        <v>0.65</v>
      </c>
      <c r="J14" s="129">
        <f t="shared" si="0"/>
        <v>0.15</v>
      </c>
      <c r="K14" s="99">
        <v>70</v>
      </c>
      <c r="L14" s="127">
        <f t="shared" si="2"/>
        <v>14</v>
      </c>
      <c r="M14" s="117">
        <v>0.3</v>
      </c>
      <c r="N14" s="128">
        <v>0.8</v>
      </c>
      <c r="O14" s="129">
        <v>1</v>
      </c>
      <c r="P14" s="130">
        <v>1</v>
      </c>
      <c r="Q14" s="117">
        <f>C14*M14</f>
        <v>1.5</v>
      </c>
      <c r="R14" s="128">
        <f t="shared" si="4"/>
        <v>2</v>
      </c>
      <c r="S14" s="129">
        <v>6.5</v>
      </c>
      <c r="T14" s="130">
        <v>1.5</v>
      </c>
      <c r="U14" s="117">
        <f t="shared" si="5"/>
        <v>0.15</v>
      </c>
      <c r="V14" s="128">
        <f t="shared" si="6"/>
        <v>0.2</v>
      </c>
      <c r="W14" s="129">
        <f t="shared" si="7"/>
        <v>0.65</v>
      </c>
      <c r="X14" s="130">
        <f t="shared" si="8"/>
        <v>0.15</v>
      </c>
      <c r="Y14" s="98" t="s">
        <v>434</v>
      </c>
    </row>
    <row r="15" spans="2:25" x14ac:dyDescent="0.2">
      <c r="B15" s="131" t="s">
        <v>426</v>
      </c>
      <c r="C15" s="117">
        <v>5.9</v>
      </c>
      <c r="D15" s="128">
        <v>2.8</v>
      </c>
      <c r="E15" s="129">
        <v>9.5</v>
      </c>
      <c r="F15" s="130">
        <v>1.6</v>
      </c>
      <c r="G15" s="129">
        <f t="shared" si="1"/>
        <v>0.59000000000000008</v>
      </c>
      <c r="H15" s="129">
        <f t="shared" si="0"/>
        <v>0.27999999999999997</v>
      </c>
      <c r="I15" s="129">
        <f t="shared" si="0"/>
        <v>0.95</v>
      </c>
      <c r="J15" s="129">
        <f t="shared" si="0"/>
        <v>0.16</v>
      </c>
      <c r="K15" s="99">
        <v>129.19999999999999</v>
      </c>
      <c r="L15" s="127">
        <f t="shared" si="2"/>
        <v>21.898305084745761</v>
      </c>
      <c r="M15" s="117">
        <v>0.3</v>
      </c>
      <c r="N15" s="128">
        <v>0.8</v>
      </c>
      <c r="O15" s="129">
        <v>1</v>
      </c>
      <c r="P15" s="130">
        <v>1</v>
      </c>
      <c r="Q15" s="117">
        <f t="shared" si="3"/>
        <v>1.77</v>
      </c>
      <c r="R15" s="128">
        <f t="shared" si="4"/>
        <v>2.2399999999999998</v>
      </c>
      <c r="S15" s="129">
        <v>9.5</v>
      </c>
      <c r="T15" s="130">
        <v>1.6</v>
      </c>
      <c r="U15" s="117">
        <f t="shared" si="5"/>
        <v>0.17699999999999999</v>
      </c>
      <c r="V15" s="128">
        <f t="shared" si="6"/>
        <v>0.22399999999999998</v>
      </c>
      <c r="W15" s="129">
        <f t="shared" si="7"/>
        <v>0.95</v>
      </c>
      <c r="X15" s="130">
        <f t="shared" si="8"/>
        <v>0.16</v>
      </c>
      <c r="Y15" s="98" t="s">
        <v>434</v>
      </c>
    </row>
    <row r="16" spans="2:25" x14ac:dyDescent="0.2">
      <c r="B16" s="131" t="s">
        <v>427</v>
      </c>
      <c r="C16" s="117">
        <v>5.8</v>
      </c>
      <c r="D16" s="128">
        <v>3.2</v>
      </c>
      <c r="E16" s="129">
        <v>9.3000000000000007</v>
      </c>
      <c r="F16" s="130">
        <v>1.7</v>
      </c>
      <c r="G16" s="129">
        <f t="shared" si="1"/>
        <v>0.57999999999999996</v>
      </c>
      <c r="H16" s="129">
        <f t="shared" si="0"/>
        <v>0.32</v>
      </c>
      <c r="I16" s="129">
        <f t="shared" si="0"/>
        <v>0.93</v>
      </c>
      <c r="J16" s="129">
        <f t="shared" si="0"/>
        <v>0.16999999999999998</v>
      </c>
      <c r="K16" s="99">
        <v>129.5</v>
      </c>
      <c r="L16" s="127">
        <f t="shared" si="2"/>
        <v>22.327586206896552</v>
      </c>
      <c r="M16" s="117">
        <v>0.3</v>
      </c>
      <c r="N16" s="128">
        <v>0.8</v>
      </c>
      <c r="O16" s="129">
        <v>1</v>
      </c>
      <c r="P16" s="130">
        <v>1</v>
      </c>
      <c r="Q16" s="117">
        <f t="shared" si="3"/>
        <v>1.74</v>
      </c>
      <c r="R16" s="128">
        <f t="shared" si="4"/>
        <v>2.5600000000000005</v>
      </c>
      <c r="S16" s="129">
        <v>9.3000000000000007</v>
      </c>
      <c r="T16" s="130">
        <v>1.7</v>
      </c>
      <c r="U16" s="117">
        <f t="shared" si="5"/>
        <v>0.17399999999999999</v>
      </c>
      <c r="V16" s="128">
        <f t="shared" si="6"/>
        <v>0.25600000000000006</v>
      </c>
      <c r="W16" s="129">
        <f t="shared" si="7"/>
        <v>0.93</v>
      </c>
      <c r="X16" s="130">
        <f t="shared" si="8"/>
        <v>0.16999999999999998</v>
      </c>
      <c r="Y16" s="98" t="s">
        <v>434</v>
      </c>
    </row>
    <row r="17" spans="2:25" x14ac:dyDescent="0.2">
      <c r="B17" s="131" t="s">
        <v>428</v>
      </c>
      <c r="C17" s="117">
        <v>30.4</v>
      </c>
      <c r="D17" s="128">
        <v>25</v>
      </c>
      <c r="E17" s="129">
        <v>26.6</v>
      </c>
      <c r="F17" s="130">
        <v>6.7</v>
      </c>
      <c r="G17" s="129">
        <f t="shared" si="1"/>
        <v>3.04</v>
      </c>
      <c r="H17" s="129">
        <f t="shared" si="0"/>
        <v>2.5</v>
      </c>
      <c r="I17" s="129">
        <f t="shared" si="0"/>
        <v>2.66</v>
      </c>
      <c r="J17" s="129">
        <f t="shared" si="0"/>
        <v>0.67</v>
      </c>
      <c r="K17" s="99">
        <v>277.89999999999998</v>
      </c>
      <c r="L17" s="127">
        <f t="shared" si="2"/>
        <v>9.1414473684210531</v>
      </c>
      <c r="M17" s="117">
        <v>0.45</v>
      </c>
      <c r="N17" s="128">
        <v>0.85</v>
      </c>
      <c r="O17" s="129">
        <v>1</v>
      </c>
      <c r="P17" s="130">
        <v>1</v>
      </c>
      <c r="Q17" s="117">
        <f t="shared" si="3"/>
        <v>13.68</v>
      </c>
      <c r="R17" s="128">
        <f t="shared" si="4"/>
        <v>21.25</v>
      </c>
      <c r="S17" s="129">
        <v>26.6</v>
      </c>
      <c r="T17" s="130">
        <v>6.7</v>
      </c>
      <c r="U17" s="117">
        <f t="shared" si="5"/>
        <v>1.3679999999999999</v>
      </c>
      <c r="V17" s="128">
        <f t="shared" si="6"/>
        <v>2.125</v>
      </c>
      <c r="W17" s="129">
        <f t="shared" si="7"/>
        <v>2.66</v>
      </c>
      <c r="X17" s="130">
        <f t="shared" si="8"/>
        <v>0.67</v>
      </c>
      <c r="Y17" s="98" t="s">
        <v>434</v>
      </c>
    </row>
    <row r="18" spans="2:25" x14ac:dyDescent="0.2">
      <c r="B18" s="131" t="s">
        <v>429</v>
      </c>
      <c r="C18" s="117">
        <v>25</v>
      </c>
      <c r="D18" s="128">
        <v>2</v>
      </c>
      <c r="E18" s="129">
        <v>70</v>
      </c>
      <c r="F18" s="130">
        <v>1</v>
      </c>
      <c r="G18" s="129">
        <f t="shared" si="1"/>
        <v>2.5</v>
      </c>
      <c r="H18" s="129">
        <f t="shared" si="0"/>
        <v>0.2</v>
      </c>
      <c r="I18" s="129">
        <f t="shared" si="0"/>
        <v>7</v>
      </c>
      <c r="J18" s="129">
        <f t="shared" si="0"/>
        <v>0.1</v>
      </c>
      <c r="K18" s="99">
        <v>175</v>
      </c>
      <c r="L18" s="127">
        <f t="shared" si="2"/>
        <v>7</v>
      </c>
      <c r="M18" s="117">
        <v>0.5</v>
      </c>
      <c r="N18" s="128">
        <v>0.55000000000000004</v>
      </c>
      <c r="O18" s="129">
        <v>1</v>
      </c>
      <c r="P18" s="130">
        <v>1</v>
      </c>
      <c r="Q18" s="117">
        <f t="shared" si="3"/>
        <v>12.5</v>
      </c>
      <c r="R18" s="128">
        <f t="shared" si="4"/>
        <v>1.1000000000000001</v>
      </c>
      <c r="S18" s="129">
        <v>70</v>
      </c>
      <c r="T18" s="130">
        <v>1</v>
      </c>
      <c r="U18" s="117">
        <f t="shared" si="5"/>
        <v>1.25</v>
      </c>
      <c r="V18" s="128">
        <f t="shared" si="6"/>
        <v>0.11000000000000001</v>
      </c>
      <c r="W18" s="129">
        <f t="shared" si="7"/>
        <v>7</v>
      </c>
      <c r="X18" s="130">
        <f t="shared" si="8"/>
        <v>0.1</v>
      </c>
      <c r="Y18" s="98" t="s">
        <v>434</v>
      </c>
    </row>
    <row r="19" spans="2:25" x14ac:dyDescent="0.2">
      <c r="B19" s="131" t="s">
        <v>437</v>
      </c>
      <c r="C19" s="117">
        <v>5.8</v>
      </c>
      <c r="D19" s="128">
        <v>3.2</v>
      </c>
      <c r="E19" s="129">
        <v>9.3000000000000007</v>
      </c>
      <c r="F19" s="130">
        <v>1.7</v>
      </c>
      <c r="G19" s="129">
        <f t="shared" si="1"/>
        <v>0.57999999999999996</v>
      </c>
      <c r="H19" s="129">
        <f t="shared" si="0"/>
        <v>0.32</v>
      </c>
      <c r="I19" s="129">
        <f t="shared" si="0"/>
        <v>0.93</v>
      </c>
      <c r="J19" s="129">
        <f t="shared" si="0"/>
        <v>0.16999999999999998</v>
      </c>
      <c r="K19" s="99">
        <v>142</v>
      </c>
      <c r="L19" s="127">
        <f t="shared" si="2"/>
        <v>24.482758620689655</v>
      </c>
      <c r="M19" s="117">
        <v>0.3</v>
      </c>
      <c r="N19" s="128">
        <v>0.8</v>
      </c>
      <c r="O19" s="129">
        <v>1</v>
      </c>
      <c r="P19" s="130">
        <v>1</v>
      </c>
      <c r="Q19" s="117">
        <f t="shared" si="3"/>
        <v>1.74</v>
      </c>
      <c r="R19" s="128">
        <f t="shared" si="4"/>
        <v>2.5600000000000005</v>
      </c>
      <c r="S19" s="129">
        <v>9.3000000000000007</v>
      </c>
      <c r="T19" s="130">
        <v>1.7</v>
      </c>
      <c r="U19" s="117">
        <f t="shared" si="5"/>
        <v>0.17399999999999999</v>
      </c>
      <c r="V19" s="128">
        <f t="shared" si="6"/>
        <v>0.25600000000000006</v>
      </c>
      <c r="W19" s="129">
        <f t="shared" si="7"/>
        <v>0.93</v>
      </c>
      <c r="X19" s="130">
        <f t="shared" si="8"/>
        <v>0.16999999999999998</v>
      </c>
      <c r="Y19" s="99" t="s">
        <v>436</v>
      </c>
    </row>
    <row r="20" spans="2:25" x14ac:dyDescent="0.2">
      <c r="B20" s="131" t="s">
        <v>438</v>
      </c>
      <c r="C20" s="117">
        <v>6.8</v>
      </c>
      <c r="D20" s="128">
        <v>4.3</v>
      </c>
      <c r="E20" s="129">
        <v>10.1</v>
      </c>
      <c r="F20" s="130">
        <v>2.8</v>
      </c>
      <c r="G20" s="129">
        <f t="shared" si="1"/>
        <v>0.67999999999999994</v>
      </c>
      <c r="H20" s="129">
        <f t="shared" si="0"/>
        <v>0.43</v>
      </c>
      <c r="I20" s="129">
        <f t="shared" si="0"/>
        <v>1.01</v>
      </c>
      <c r="J20" s="129">
        <f t="shared" si="0"/>
        <v>0.27999999999999997</v>
      </c>
      <c r="K20" s="99">
        <v>90</v>
      </c>
      <c r="L20" s="127">
        <f t="shared" si="2"/>
        <v>13.23529411764706</v>
      </c>
      <c r="M20" s="117">
        <v>0.2</v>
      </c>
      <c r="N20" s="128">
        <v>0.7</v>
      </c>
      <c r="O20" s="129">
        <v>1</v>
      </c>
      <c r="P20" s="130">
        <v>1</v>
      </c>
      <c r="Q20" s="117">
        <f t="shared" si="3"/>
        <v>1.36</v>
      </c>
      <c r="R20" s="128">
        <f t="shared" si="4"/>
        <v>3.01</v>
      </c>
      <c r="S20" s="129">
        <v>10.1</v>
      </c>
      <c r="T20" s="130">
        <v>2.8</v>
      </c>
      <c r="U20" s="117">
        <f t="shared" si="5"/>
        <v>0.13600000000000001</v>
      </c>
      <c r="V20" s="128">
        <f t="shared" si="6"/>
        <v>0.30099999999999999</v>
      </c>
      <c r="W20" s="129">
        <f t="shared" si="7"/>
        <v>1.01</v>
      </c>
      <c r="X20" s="130">
        <f t="shared" si="8"/>
        <v>0.27999999999999997</v>
      </c>
      <c r="Y20" s="99" t="s">
        <v>436</v>
      </c>
    </row>
    <row r="21" spans="2:25" x14ac:dyDescent="0.2">
      <c r="B21" s="131" t="s">
        <v>439</v>
      </c>
      <c r="C21" s="117">
        <v>4.7</v>
      </c>
      <c r="D21" s="128">
        <v>2.2999999999999998</v>
      </c>
      <c r="E21" s="129">
        <v>5.6</v>
      </c>
      <c r="F21" s="130">
        <v>1.7</v>
      </c>
      <c r="G21" s="129">
        <f t="shared" si="1"/>
        <v>0.47000000000000003</v>
      </c>
      <c r="H21" s="129">
        <f t="shared" si="0"/>
        <v>0.22999999999999998</v>
      </c>
      <c r="I21" s="129">
        <f t="shared" si="0"/>
        <v>0.55999999999999994</v>
      </c>
      <c r="J21" s="129">
        <f t="shared" si="0"/>
        <v>0.16999999999999998</v>
      </c>
      <c r="K21" s="99">
        <v>87</v>
      </c>
      <c r="L21" s="127">
        <f t="shared" si="2"/>
        <v>18.51063829787234</v>
      </c>
      <c r="M21" s="117">
        <v>0.3</v>
      </c>
      <c r="N21" s="128">
        <v>0.8</v>
      </c>
      <c r="O21" s="129">
        <v>1</v>
      </c>
      <c r="P21" s="130">
        <v>1</v>
      </c>
      <c r="Q21" s="117">
        <f t="shared" si="3"/>
        <v>1.41</v>
      </c>
      <c r="R21" s="128">
        <f t="shared" si="4"/>
        <v>1.8399999999999999</v>
      </c>
      <c r="S21" s="129">
        <v>5.6</v>
      </c>
      <c r="T21" s="130">
        <v>1.7</v>
      </c>
      <c r="U21" s="117">
        <f t="shared" si="5"/>
        <v>0.14099999999999999</v>
      </c>
      <c r="V21" s="128">
        <f t="shared" si="6"/>
        <v>0.184</v>
      </c>
      <c r="W21" s="129">
        <f t="shared" si="7"/>
        <v>0.55999999999999994</v>
      </c>
      <c r="X21" s="130">
        <f t="shared" si="8"/>
        <v>0.16999999999999998</v>
      </c>
      <c r="Y21" s="99" t="s">
        <v>436</v>
      </c>
    </row>
    <row r="22" spans="2:25" x14ac:dyDescent="0.2">
      <c r="B22" s="131" t="s">
        <v>440</v>
      </c>
      <c r="C22" s="117">
        <v>6.7</v>
      </c>
      <c r="D22" s="128">
        <v>3.6</v>
      </c>
      <c r="E22" s="129">
        <v>10.8</v>
      </c>
      <c r="F22" s="130">
        <v>2</v>
      </c>
      <c r="G22" s="129">
        <f t="shared" si="1"/>
        <v>0.67</v>
      </c>
      <c r="H22" s="129">
        <f t="shared" si="0"/>
        <v>0.36</v>
      </c>
      <c r="I22" s="129">
        <f t="shared" si="0"/>
        <v>1.08</v>
      </c>
      <c r="J22" s="129">
        <f t="shared" si="0"/>
        <v>0.2</v>
      </c>
      <c r="K22" s="99">
        <v>82</v>
      </c>
      <c r="L22" s="127">
        <f t="shared" si="2"/>
        <v>12.238805970149253</v>
      </c>
      <c r="M22" s="117">
        <v>0.2</v>
      </c>
      <c r="N22" s="128">
        <v>0.7</v>
      </c>
      <c r="O22" s="129">
        <v>1</v>
      </c>
      <c r="P22" s="130">
        <v>1</v>
      </c>
      <c r="Q22" s="117">
        <f t="shared" si="3"/>
        <v>1.34</v>
      </c>
      <c r="R22" s="128">
        <f t="shared" si="4"/>
        <v>2.52</v>
      </c>
      <c r="S22" s="129">
        <v>10.8</v>
      </c>
      <c r="T22" s="130">
        <v>2</v>
      </c>
      <c r="U22" s="117">
        <f t="shared" si="5"/>
        <v>0.13400000000000001</v>
      </c>
      <c r="V22" s="128">
        <f t="shared" si="6"/>
        <v>0.252</v>
      </c>
      <c r="W22" s="129">
        <f t="shared" si="7"/>
        <v>1.08</v>
      </c>
      <c r="X22" s="130">
        <f t="shared" si="8"/>
        <v>0.2</v>
      </c>
      <c r="Y22" s="99" t="s">
        <v>436</v>
      </c>
    </row>
    <row r="23" spans="2:25" x14ac:dyDescent="0.2">
      <c r="B23" s="131" t="s">
        <v>430</v>
      </c>
      <c r="C23" s="117">
        <v>90</v>
      </c>
      <c r="D23" s="128">
        <v>50</v>
      </c>
      <c r="E23" s="129">
        <v>0</v>
      </c>
      <c r="F23" s="130"/>
      <c r="G23" s="129">
        <f t="shared" si="1"/>
        <v>9</v>
      </c>
      <c r="H23" s="129">
        <f t="shared" ref="H23:H26" si="10">D23/10</f>
        <v>5</v>
      </c>
      <c r="I23" s="129">
        <f t="shared" ref="I23:I26" si="11">E23/10</f>
        <v>0</v>
      </c>
      <c r="J23" s="129">
        <f t="shared" ref="J23:J26" si="12">F23/10</f>
        <v>0</v>
      </c>
      <c r="K23" s="99"/>
      <c r="L23" s="127">
        <f>K23/C23</f>
        <v>0</v>
      </c>
      <c r="M23" s="117">
        <v>0.6</v>
      </c>
      <c r="N23" s="128">
        <v>0.9</v>
      </c>
      <c r="O23" s="129">
        <v>1</v>
      </c>
      <c r="P23" s="130">
        <v>1</v>
      </c>
      <c r="Q23" s="117">
        <f t="shared" si="3"/>
        <v>54</v>
      </c>
      <c r="R23" s="128">
        <f t="shared" si="4"/>
        <v>45</v>
      </c>
      <c r="S23" s="129">
        <v>0</v>
      </c>
      <c r="T23" s="130"/>
      <c r="U23" s="117">
        <f t="shared" si="5"/>
        <v>5.4</v>
      </c>
      <c r="V23" s="128">
        <f t="shared" si="6"/>
        <v>4.5</v>
      </c>
      <c r="W23" s="129">
        <f t="shared" si="7"/>
        <v>0</v>
      </c>
      <c r="X23" s="130">
        <f t="shared" si="8"/>
        <v>0</v>
      </c>
      <c r="Y23" s="99" t="s">
        <v>435</v>
      </c>
    </row>
    <row r="24" spans="2:25" x14ac:dyDescent="0.2">
      <c r="B24" s="131" t="s">
        <v>431</v>
      </c>
      <c r="C24" s="117">
        <v>110</v>
      </c>
      <c r="D24" s="128">
        <v>90</v>
      </c>
      <c r="E24" s="129">
        <v>0</v>
      </c>
      <c r="F24" s="130"/>
      <c r="G24" s="129">
        <f t="shared" si="1"/>
        <v>11</v>
      </c>
      <c r="H24" s="129">
        <f t="shared" si="10"/>
        <v>9</v>
      </c>
      <c r="I24" s="129">
        <f t="shared" si="11"/>
        <v>0</v>
      </c>
      <c r="J24" s="129">
        <f t="shared" si="12"/>
        <v>0</v>
      </c>
      <c r="K24" s="99"/>
      <c r="L24" s="127">
        <f>K24/C24</f>
        <v>0</v>
      </c>
      <c r="M24" s="117">
        <v>0.6</v>
      </c>
      <c r="N24" s="128">
        <v>0.9</v>
      </c>
      <c r="O24" s="129">
        <v>1</v>
      </c>
      <c r="P24" s="130">
        <v>1</v>
      </c>
      <c r="Q24" s="117">
        <f t="shared" si="3"/>
        <v>66</v>
      </c>
      <c r="R24" s="128">
        <f t="shared" si="4"/>
        <v>81</v>
      </c>
      <c r="S24" s="129">
        <v>0</v>
      </c>
      <c r="T24" s="130"/>
      <c r="U24" s="117">
        <f t="shared" si="5"/>
        <v>6.6</v>
      </c>
      <c r="V24" s="128">
        <f t="shared" si="6"/>
        <v>8.1</v>
      </c>
      <c r="W24" s="129">
        <f t="shared" si="7"/>
        <v>0</v>
      </c>
      <c r="X24" s="130">
        <f t="shared" si="8"/>
        <v>0</v>
      </c>
      <c r="Y24" s="99" t="s">
        <v>435</v>
      </c>
    </row>
    <row r="25" spans="2:25" x14ac:dyDescent="0.2">
      <c r="B25" s="131" t="s">
        <v>432</v>
      </c>
      <c r="C25" s="117"/>
      <c r="D25" s="128"/>
      <c r="E25" s="129">
        <v>300</v>
      </c>
      <c r="F25" s="130">
        <v>100</v>
      </c>
      <c r="G25" s="129">
        <f t="shared" si="1"/>
        <v>0</v>
      </c>
      <c r="H25" s="129">
        <f t="shared" si="10"/>
        <v>0</v>
      </c>
      <c r="I25" s="129">
        <f t="shared" si="11"/>
        <v>30</v>
      </c>
      <c r="J25" s="129">
        <f t="shared" si="12"/>
        <v>10</v>
      </c>
      <c r="K25" s="99"/>
      <c r="L25" s="127" t="e">
        <f>K25/C25</f>
        <v>#DIV/0!</v>
      </c>
      <c r="M25" s="117"/>
      <c r="N25" s="128"/>
      <c r="O25" s="129">
        <v>1</v>
      </c>
      <c r="P25" s="130">
        <v>1</v>
      </c>
      <c r="Q25" s="117">
        <f t="shared" si="3"/>
        <v>0</v>
      </c>
      <c r="R25" s="128">
        <f t="shared" si="4"/>
        <v>0</v>
      </c>
      <c r="S25" s="129">
        <v>30</v>
      </c>
      <c r="T25" s="130">
        <v>10</v>
      </c>
      <c r="U25" s="117">
        <f t="shared" si="5"/>
        <v>0</v>
      </c>
      <c r="V25" s="128">
        <f t="shared" si="6"/>
        <v>0</v>
      </c>
      <c r="W25" s="129">
        <f t="shared" si="7"/>
        <v>3</v>
      </c>
      <c r="X25" s="130">
        <f t="shared" si="8"/>
        <v>1</v>
      </c>
      <c r="Y25" s="99" t="s">
        <v>435</v>
      </c>
    </row>
    <row r="26" spans="2:25" x14ac:dyDescent="0.2">
      <c r="B26" s="131" t="s">
        <v>433</v>
      </c>
      <c r="C26" s="117">
        <v>40</v>
      </c>
      <c r="D26" s="128">
        <v>40</v>
      </c>
      <c r="E26" s="129">
        <v>30</v>
      </c>
      <c r="F26" s="130"/>
      <c r="G26" s="129">
        <f t="shared" si="1"/>
        <v>4</v>
      </c>
      <c r="H26" s="129">
        <f t="shared" si="10"/>
        <v>4</v>
      </c>
      <c r="I26" s="129">
        <f t="shared" si="11"/>
        <v>3</v>
      </c>
      <c r="J26" s="129">
        <f t="shared" si="12"/>
        <v>0</v>
      </c>
      <c r="K26" s="99"/>
      <c r="L26" s="127">
        <f>K26/C26</f>
        <v>0</v>
      </c>
      <c r="M26" s="117">
        <v>0.6</v>
      </c>
      <c r="N26" s="128">
        <v>0.9</v>
      </c>
      <c r="O26" s="129">
        <v>1</v>
      </c>
      <c r="P26" s="130">
        <v>1</v>
      </c>
      <c r="Q26" s="117">
        <f t="shared" si="3"/>
        <v>24</v>
      </c>
      <c r="R26" s="128">
        <f t="shared" si="4"/>
        <v>36</v>
      </c>
      <c r="S26" s="129">
        <v>3</v>
      </c>
      <c r="T26" s="130"/>
      <c r="U26" s="117">
        <f t="shared" si="5"/>
        <v>2.4</v>
      </c>
      <c r="V26" s="128">
        <f t="shared" si="6"/>
        <v>3.6</v>
      </c>
      <c r="W26" s="129">
        <f t="shared" si="7"/>
        <v>0.3</v>
      </c>
      <c r="X26" s="130">
        <f t="shared" si="8"/>
        <v>0</v>
      </c>
      <c r="Y26" s="99" t="s">
        <v>435</v>
      </c>
    </row>
    <row r="27" spans="2:25" x14ac:dyDescent="0.2">
      <c r="B27" s="131"/>
      <c r="C27" s="104"/>
      <c r="D27" s="105"/>
      <c r="E27" s="125"/>
      <c r="F27" s="106"/>
      <c r="G27" s="125"/>
      <c r="H27" s="125"/>
      <c r="I27" s="125"/>
      <c r="J27" s="125"/>
      <c r="K27" s="99"/>
      <c r="L27" s="127"/>
      <c r="M27" s="104"/>
      <c r="N27" s="105"/>
      <c r="O27" s="125"/>
      <c r="P27" s="106"/>
      <c r="Q27" s="104"/>
      <c r="R27" s="105"/>
      <c r="S27" s="125"/>
      <c r="T27" s="106"/>
      <c r="U27" s="104"/>
      <c r="V27" s="105"/>
      <c r="W27" s="125"/>
      <c r="X27" s="106"/>
      <c r="Y27" s="99"/>
    </row>
    <row r="28" spans="2:25" x14ac:dyDescent="0.2">
      <c r="B28" s="131"/>
      <c r="C28" s="104"/>
      <c r="D28" s="105"/>
      <c r="E28" s="125"/>
      <c r="F28" s="106"/>
      <c r="G28" s="125"/>
      <c r="H28" s="125"/>
      <c r="I28" s="125"/>
      <c r="J28" s="125"/>
      <c r="K28" s="99"/>
      <c r="L28" s="127"/>
      <c r="M28" s="104"/>
      <c r="N28" s="105"/>
      <c r="O28" s="125"/>
      <c r="P28" s="106"/>
      <c r="Q28" s="104"/>
      <c r="R28" s="105"/>
      <c r="S28" s="125"/>
      <c r="T28" s="106"/>
      <c r="U28" s="104"/>
      <c r="V28" s="105"/>
      <c r="W28" s="125"/>
      <c r="X28" s="106"/>
      <c r="Y28" s="99"/>
    </row>
    <row r="29" spans="2:25" x14ac:dyDescent="0.2">
      <c r="B29" s="131"/>
      <c r="C29" s="104"/>
      <c r="D29" s="105"/>
      <c r="E29" s="125"/>
      <c r="F29" s="106"/>
      <c r="G29" s="125"/>
      <c r="H29" s="125"/>
      <c r="I29" s="125"/>
      <c r="J29" s="125"/>
      <c r="K29" s="99"/>
      <c r="L29" s="127"/>
      <c r="M29" s="104"/>
      <c r="N29" s="105"/>
      <c r="O29" s="125"/>
      <c r="P29" s="106"/>
      <c r="Q29" s="104"/>
      <c r="R29" s="105"/>
      <c r="S29" s="125"/>
      <c r="T29" s="106"/>
      <c r="U29" s="104"/>
      <c r="V29" s="105"/>
      <c r="W29" s="125"/>
      <c r="X29" s="106"/>
      <c r="Y29" s="99"/>
    </row>
    <row r="30" spans="2:25" x14ac:dyDescent="0.2">
      <c r="B30" s="131"/>
      <c r="C30" s="104"/>
      <c r="D30" s="105"/>
      <c r="E30" s="125"/>
      <c r="F30" s="106"/>
      <c r="G30" s="125"/>
      <c r="H30" s="125"/>
      <c r="I30" s="125"/>
      <c r="J30" s="125"/>
      <c r="K30" s="99"/>
      <c r="L30" s="127"/>
      <c r="M30" s="104"/>
      <c r="N30" s="105"/>
      <c r="O30" s="125"/>
      <c r="P30" s="106"/>
      <c r="Q30" s="104"/>
      <c r="R30" s="105"/>
      <c r="S30" s="125"/>
      <c r="T30" s="106"/>
      <c r="U30" s="104"/>
      <c r="V30" s="105"/>
      <c r="W30" s="125"/>
      <c r="X30" s="106"/>
      <c r="Y30" s="99"/>
    </row>
    <row r="31" spans="2:25" x14ac:dyDescent="0.2">
      <c r="B31" s="131"/>
      <c r="C31" s="104"/>
      <c r="D31" s="105"/>
      <c r="E31" s="125"/>
      <c r="F31" s="106"/>
      <c r="G31" s="104"/>
      <c r="H31" s="105"/>
      <c r="I31" s="125"/>
      <c r="J31" s="125"/>
      <c r="K31" s="99"/>
      <c r="L31" s="127"/>
      <c r="M31" s="104"/>
      <c r="N31" s="105"/>
      <c r="O31" s="125"/>
      <c r="P31" s="106"/>
      <c r="Q31" s="104"/>
      <c r="R31" s="105"/>
      <c r="S31" s="125"/>
      <c r="T31" s="106"/>
      <c r="U31" s="104"/>
      <c r="V31" s="105"/>
      <c r="W31" s="125"/>
      <c r="X31" s="106"/>
      <c r="Y31" s="99"/>
    </row>
    <row r="32" spans="2:25" ht="16" thickBot="1" x14ac:dyDescent="0.25">
      <c r="B32" s="252"/>
      <c r="C32" s="253"/>
      <c r="D32" s="254"/>
      <c r="E32" s="255"/>
      <c r="F32" s="256"/>
      <c r="G32" s="253"/>
      <c r="H32" s="254"/>
      <c r="I32" s="255"/>
      <c r="J32" s="255"/>
      <c r="K32" s="111"/>
      <c r="L32" s="256"/>
      <c r="M32" s="253"/>
      <c r="N32" s="254"/>
      <c r="O32" s="255"/>
      <c r="P32" s="256"/>
      <c r="Q32" s="253"/>
      <c r="R32" s="254"/>
      <c r="S32" s="255"/>
      <c r="T32" s="256"/>
      <c r="U32" s="253"/>
      <c r="V32" s="254"/>
      <c r="W32" s="255"/>
      <c r="X32" s="256"/>
      <c r="Y32" s="111"/>
    </row>
    <row r="33" spans="2:25" ht="16" thickBot="1" x14ac:dyDescent="0.25">
      <c r="B33" s="95"/>
      <c r="C33" s="95"/>
      <c r="D33" s="95"/>
      <c r="E33" s="95"/>
      <c r="F33" s="95"/>
      <c r="G33" s="95"/>
      <c r="H33" s="95"/>
      <c r="I33" s="95"/>
      <c r="J33" s="95"/>
      <c r="K33" s="95"/>
      <c r="L33" s="95"/>
      <c r="M33" s="95"/>
      <c r="N33" s="95"/>
      <c r="O33" s="95"/>
      <c r="P33" s="95"/>
      <c r="Q33" s="95"/>
      <c r="R33" s="95"/>
      <c r="S33" s="95"/>
      <c r="T33" s="95"/>
      <c r="U33" s="95"/>
      <c r="V33" s="95"/>
      <c r="W33" s="95"/>
      <c r="X33" s="95"/>
      <c r="Y33" s="95"/>
    </row>
    <row r="34" spans="2:25" ht="16" thickBot="1" x14ac:dyDescent="0.25">
      <c r="B34" s="257" t="s">
        <v>407</v>
      </c>
      <c r="C34" s="258" t="s">
        <v>84</v>
      </c>
      <c r="E34" s="257" t="s">
        <v>407</v>
      </c>
      <c r="F34" s="174"/>
      <c r="G34" s="174"/>
      <c r="H34" s="181" t="s">
        <v>328</v>
      </c>
      <c r="K34" s="94"/>
      <c r="L34" s="94"/>
    </row>
    <row r="35" spans="2:25" x14ac:dyDescent="0.2">
      <c r="B35" s="80" t="s">
        <v>408</v>
      </c>
      <c r="C35" s="121" t="s">
        <v>414</v>
      </c>
      <c r="E35" s="259" t="s">
        <v>443</v>
      </c>
      <c r="F35" s="216"/>
      <c r="G35" s="216"/>
      <c r="H35" s="217"/>
    </row>
    <row r="36" spans="2:25" x14ac:dyDescent="0.2">
      <c r="B36" s="41" t="s">
        <v>409</v>
      </c>
      <c r="C36" s="81">
        <v>0.95</v>
      </c>
      <c r="E36" s="260" t="s">
        <v>704</v>
      </c>
      <c r="H36" s="261"/>
    </row>
    <row r="37" spans="2:25" x14ac:dyDescent="0.2">
      <c r="B37" s="41" t="s">
        <v>410</v>
      </c>
      <c r="C37" s="81">
        <v>0.85</v>
      </c>
      <c r="E37" s="260" t="s">
        <v>705</v>
      </c>
      <c r="H37" s="261"/>
    </row>
    <row r="38" spans="2:25" x14ac:dyDescent="0.2">
      <c r="B38" s="41" t="s">
        <v>411</v>
      </c>
      <c r="C38" s="81">
        <v>0.8</v>
      </c>
      <c r="E38" s="260"/>
      <c r="H38" s="261"/>
    </row>
    <row r="39" spans="2:25" x14ac:dyDescent="0.2">
      <c r="B39" s="41" t="s">
        <v>412</v>
      </c>
      <c r="C39" s="81">
        <v>0.7</v>
      </c>
      <c r="E39" s="260"/>
      <c r="H39" s="261"/>
    </row>
    <row r="40" spans="2:25" ht="16" thickBot="1" x14ac:dyDescent="0.25">
      <c r="B40" s="90" t="s">
        <v>413</v>
      </c>
      <c r="C40" s="85">
        <v>0.55000000000000004</v>
      </c>
      <c r="E40" s="262"/>
      <c r="F40" s="263"/>
      <c r="G40" s="263"/>
      <c r="H40" s="264"/>
    </row>
    <row r="42" spans="2:25" x14ac:dyDescent="0.2">
      <c r="B42" t="s">
        <v>706</v>
      </c>
    </row>
    <row r="43" spans="2:25" x14ac:dyDescent="0.2">
      <c r="B43" t="s">
        <v>707</v>
      </c>
    </row>
  </sheetData>
  <mergeCells count="8">
    <mergeCell ref="B5:B6"/>
    <mergeCell ref="Y5:Y6"/>
    <mergeCell ref="Q5:T5"/>
    <mergeCell ref="M5:P5"/>
    <mergeCell ref="C5:F5"/>
    <mergeCell ref="K5:L5"/>
    <mergeCell ref="G5:J5"/>
    <mergeCell ref="U5:X5"/>
  </mergeCells>
  <conditionalFormatting sqref="C7:F7">
    <cfRule type="dataBar" priority="40">
      <dataBar>
        <cfvo type="min"/>
        <cfvo type="max"/>
        <color theme="9" tint="0.39997558519241921"/>
      </dataBar>
      <extLst>
        <ext xmlns:x14="http://schemas.microsoft.com/office/spreadsheetml/2009/9/main" uri="{B025F937-C7B1-47D3-B67F-A62EFF666E3E}">
          <x14:id>{A42FE2AB-CBDE-48A0-8C1D-A572F28B6C19}</x14:id>
        </ext>
      </extLst>
    </cfRule>
  </conditionalFormatting>
  <conditionalFormatting sqref="C8:F8">
    <cfRule type="dataBar" priority="244">
      <dataBar>
        <cfvo type="min"/>
        <cfvo type="max"/>
        <color theme="9" tint="0.39997558519241921"/>
      </dataBar>
      <extLst>
        <ext xmlns:x14="http://schemas.microsoft.com/office/spreadsheetml/2009/9/main" uri="{B025F937-C7B1-47D3-B67F-A62EFF666E3E}">
          <x14:id>{A35CD4B0-5769-4EAA-B0F2-67BB28EFB7EB}</x14:id>
        </ext>
      </extLst>
    </cfRule>
    <cfRule type="dataBar" priority="245">
      <dataBar>
        <cfvo type="min"/>
        <cfvo type="max"/>
        <color rgb="FF63C384"/>
      </dataBar>
      <extLst>
        <ext xmlns:x14="http://schemas.microsoft.com/office/spreadsheetml/2009/9/main" uri="{B025F937-C7B1-47D3-B67F-A62EFF666E3E}">
          <x14:id>{0C99A087-8335-4539-9868-4DE315D9FA22}</x14:id>
        </ext>
      </extLst>
    </cfRule>
  </conditionalFormatting>
  <conditionalFormatting sqref="C9:F9">
    <cfRule type="dataBar" priority="240">
      <dataBar>
        <cfvo type="min"/>
        <cfvo type="max"/>
        <color theme="9" tint="0.39997558519241921"/>
      </dataBar>
      <extLst>
        <ext xmlns:x14="http://schemas.microsoft.com/office/spreadsheetml/2009/9/main" uri="{B025F937-C7B1-47D3-B67F-A62EFF666E3E}">
          <x14:id>{183798A9-66FC-417A-9249-FB564A2E45AA}</x14:id>
        </ext>
      </extLst>
    </cfRule>
    <cfRule type="dataBar" priority="241">
      <dataBar>
        <cfvo type="min"/>
        <cfvo type="max"/>
        <color rgb="FF63C384"/>
      </dataBar>
      <extLst>
        <ext xmlns:x14="http://schemas.microsoft.com/office/spreadsheetml/2009/9/main" uri="{B025F937-C7B1-47D3-B67F-A62EFF666E3E}">
          <x14:id>{5E9C2645-87C9-49EB-9743-DA451B96925A}</x14:id>
        </ext>
      </extLst>
    </cfRule>
  </conditionalFormatting>
  <conditionalFormatting sqref="C10:F10">
    <cfRule type="dataBar" priority="234">
      <dataBar>
        <cfvo type="min"/>
        <cfvo type="max"/>
        <color theme="9" tint="0.39997558519241921"/>
      </dataBar>
      <extLst>
        <ext xmlns:x14="http://schemas.microsoft.com/office/spreadsheetml/2009/9/main" uri="{B025F937-C7B1-47D3-B67F-A62EFF666E3E}">
          <x14:id>{7200E4CF-9E35-4A38-8F5B-0041B2F03C3A}</x14:id>
        </ext>
      </extLst>
    </cfRule>
    <cfRule type="dataBar" priority="235">
      <dataBar>
        <cfvo type="min"/>
        <cfvo type="max"/>
        <color rgb="FF63C384"/>
      </dataBar>
      <extLst>
        <ext xmlns:x14="http://schemas.microsoft.com/office/spreadsheetml/2009/9/main" uri="{B025F937-C7B1-47D3-B67F-A62EFF666E3E}">
          <x14:id>{2E8675FF-B203-4C27-A8A8-A58495917ACC}</x14:id>
        </ext>
      </extLst>
    </cfRule>
  </conditionalFormatting>
  <conditionalFormatting sqref="C11:F11">
    <cfRule type="dataBar" priority="237">
      <dataBar>
        <cfvo type="min"/>
        <cfvo type="max"/>
        <color rgb="FF63C384"/>
      </dataBar>
      <extLst>
        <ext xmlns:x14="http://schemas.microsoft.com/office/spreadsheetml/2009/9/main" uri="{B025F937-C7B1-47D3-B67F-A62EFF666E3E}">
          <x14:id>{80960C54-59A3-4D4C-A589-3E6FE8470CF1}</x14:id>
        </ext>
      </extLst>
    </cfRule>
    <cfRule type="dataBar" priority="236">
      <dataBar>
        <cfvo type="min"/>
        <cfvo type="max"/>
        <color theme="9" tint="0.39997558519241921"/>
      </dataBar>
      <extLst>
        <ext xmlns:x14="http://schemas.microsoft.com/office/spreadsheetml/2009/9/main" uri="{B025F937-C7B1-47D3-B67F-A62EFF666E3E}">
          <x14:id>{651C32D8-F80E-4E76-8439-8A9BBC5EE75F}</x14:id>
        </ext>
      </extLst>
    </cfRule>
  </conditionalFormatting>
  <conditionalFormatting sqref="C12:F12">
    <cfRule type="dataBar" priority="233">
      <dataBar>
        <cfvo type="min"/>
        <cfvo type="max"/>
        <color rgb="FF63C384"/>
      </dataBar>
      <extLst>
        <ext xmlns:x14="http://schemas.microsoft.com/office/spreadsheetml/2009/9/main" uri="{B025F937-C7B1-47D3-B67F-A62EFF666E3E}">
          <x14:id>{454FDB2A-DF12-4285-A876-01A854096C60}</x14:id>
        </ext>
      </extLst>
    </cfRule>
    <cfRule type="dataBar" priority="232">
      <dataBar>
        <cfvo type="min"/>
        <cfvo type="max"/>
        <color theme="9" tint="0.39997558519241921"/>
      </dataBar>
      <extLst>
        <ext xmlns:x14="http://schemas.microsoft.com/office/spreadsheetml/2009/9/main" uri="{B025F937-C7B1-47D3-B67F-A62EFF666E3E}">
          <x14:id>{C3C30F0C-FEB5-46C2-9434-459470011FFB}</x14:id>
        </ext>
      </extLst>
    </cfRule>
  </conditionalFormatting>
  <conditionalFormatting sqref="C13:F13">
    <cfRule type="dataBar" priority="228">
      <dataBar>
        <cfvo type="min"/>
        <cfvo type="max"/>
        <color theme="9" tint="0.39997558519241921"/>
      </dataBar>
      <extLst>
        <ext xmlns:x14="http://schemas.microsoft.com/office/spreadsheetml/2009/9/main" uri="{B025F937-C7B1-47D3-B67F-A62EFF666E3E}">
          <x14:id>{E26DB55A-7C08-4109-8D4C-0E44DA6226D2}</x14:id>
        </ext>
      </extLst>
    </cfRule>
    <cfRule type="dataBar" priority="229">
      <dataBar>
        <cfvo type="min"/>
        <cfvo type="max"/>
        <color rgb="FF63C384"/>
      </dataBar>
      <extLst>
        <ext xmlns:x14="http://schemas.microsoft.com/office/spreadsheetml/2009/9/main" uri="{B025F937-C7B1-47D3-B67F-A62EFF666E3E}">
          <x14:id>{947E805E-A5BE-4714-A14C-7BF757B1CB98}</x14:id>
        </ext>
      </extLst>
    </cfRule>
  </conditionalFormatting>
  <conditionalFormatting sqref="C14:F14">
    <cfRule type="dataBar" priority="231">
      <dataBar>
        <cfvo type="min"/>
        <cfvo type="max"/>
        <color rgb="FF63C384"/>
      </dataBar>
      <extLst>
        <ext xmlns:x14="http://schemas.microsoft.com/office/spreadsheetml/2009/9/main" uri="{B025F937-C7B1-47D3-B67F-A62EFF666E3E}">
          <x14:id>{64E4B930-73F3-4DF6-A42D-C83B50F022AB}</x14:id>
        </ext>
      </extLst>
    </cfRule>
    <cfRule type="dataBar" priority="230">
      <dataBar>
        <cfvo type="min"/>
        <cfvo type="max"/>
        <color theme="9" tint="0.39997558519241921"/>
      </dataBar>
      <extLst>
        <ext xmlns:x14="http://schemas.microsoft.com/office/spreadsheetml/2009/9/main" uri="{B025F937-C7B1-47D3-B67F-A62EFF666E3E}">
          <x14:id>{DB9F48A8-1D03-4F5C-BFF5-168F2A0BD0C6}</x14:id>
        </ext>
      </extLst>
    </cfRule>
  </conditionalFormatting>
  <conditionalFormatting sqref="C15:F15">
    <cfRule type="dataBar" priority="227">
      <dataBar>
        <cfvo type="min"/>
        <cfvo type="max"/>
        <color rgb="FF63C384"/>
      </dataBar>
      <extLst>
        <ext xmlns:x14="http://schemas.microsoft.com/office/spreadsheetml/2009/9/main" uri="{B025F937-C7B1-47D3-B67F-A62EFF666E3E}">
          <x14:id>{FF36F01B-0116-428D-9B68-CAE9A811C4A8}</x14:id>
        </ext>
      </extLst>
    </cfRule>
    <cfRule type="dataBar" priority="226">
      <dataBar>
        <cfvo type="min"/>
        <cfvo type="max"/>
        <color theme="9" tint="0.39997558519241921"/>
      </dataBar>
      <extLst>
        <ext xmlns:x14="http://schemas.microsoft.com/office/spreadsheetml/2009/9/main" uri="{B025F937-C7B1-47D3-B67F-A62EFF666E3E}">
          <x14:id>{D2F1384C-84D9-4564-B7D3-B280EF6B45DD}</x14:id>
        </ext>
      </extLst>
    </cfRule>
  </conditionalFormatting>
  <conditionalFormatting sqref="C16:F16">
    <cfRule type="dataBar" priority="223">
      <dataBar>
        <cfvo type="min"/>
        <cfvo type="max"/>
        <color rgb="FF63C384"/>
      </dataBar>
      <extLst>
        <ext xmlns:x14="http://schemas.microsoft.com/office/spreadsheetml/2009/9/main" uri="{B025F937-C7B1-47D3-B67F-A62EFF666E3E}">
          <x14:id>{950B515E-19BB-4A18-8951-354267318CCE}</x14:id>
        </ext>
      </extLst>
    </cfRule>
    <cfRule type="dataBar" priority="222">
      <dataBar>
        <cfvo type="min"/>
        <cfvo type="max"/>
        <color theme="9" tint="0.39997558519241921"/>
      </dataBar>
      <extLst>
        <ext xmlns:x14="http://schemas.microsoft.com/office/spreadsheetml/2009/9/main" uri="{B025F937-C7B1-47D3-B67F-A62EFF666E3E}">
          <x14:id>{5377D582-2CFB-4119-868C-21F186E6B615}</x14:id>
        </ext>
      </extLst>
    </cfRule>
  </conditionalFormatting>
  <conditionalFormatting sqref="C17:F17">
    <cfRule type="dataBar" priority="225">
      <dataBar>
        <cfvo type="min"/>
        <cfvo type="max"/>
        <color rgb="FF63C384"/>
      </dataBar>
      <extLst>
        <ext xmlns:x14="http://schemas.microsoft.com/office/spreadsheetml/2009/9/main" uri="{B025F937-C7B1-47D3-B67F-A62EFF666E3E}">
          <x14:id>{BC54DF58-FE2C-48B2-84EE-CA36FB892A79}</x14:id>
        </ext>
      </extLst>
    </cfRule>
    <cfRule type="dataBar" priority="224">
      <dataBar>
        <cfvo type="min"/>
        <cfvo type="max"/>
        <color theme="9" tint="0.39997558519241921"/>
      </dataBar>
      <extLst>
        <ext xmlns:x14="http://schemas.microsoft.com/office/spreadsheetml/2009/9/main" uri="{B025F937-C7B1-47D3-B67F-A62EFF666E3E}">
          <x14:id>{293A93EB-9DA2-4BA9-86C7-80EF273CA09E}</x14:id>
        </ext>
      </extLst>
    </cfRule>
  </conditionalFormatting>
  <conditionalFormatting sqref="C18:F18">
    <cfRule type="dataBar" priority="220">
      <dataBar>
        <cfvo type="min"/>
        <cfvo type="max"/>
        <color theme="9" tint="0.39997558519241921"/>
      </dataBar>
      <extLst>
        <ext xmlns:x14="http://schemas.microsoft.com/office/spreadsheetml/2009/9/main" uri="{B025F937-C7B1-47D3-B67F-A62EFF666E3E}">
          <x14:id>{8F5785D6-0937-4725-B853-B19EACC70A0A}</x14:id>
        </ext>
      </extLst>
    </cfRule>
    <cfRule type="dataBar" priority="221">
      <dataBar>
        <cfvo type="min"/>
        <cfvo type="max"/>
        <color rgb="FF63C384"/>
      </dataBar>
      <extLst>
        <ext xmlns:x14="http://schemas.microsoft.com/office/spreadsheetml/2009/9/main" uri="{B025F937-C7B1-47D3-B67F-A62EFF666E3E}">
          <x14:id>{A651FE24-6AB9-45FF-8141-4C5151126BA9}</x14:id>
        </ext>
      </extLst>
    </cfRule>
  </conditionalFormatting>
  <conditionalFormatting sqref="C19:F19">
    <cfRule type="dataBar" priority="217">
      <dataBar>
        <cfvo type="min"/>
        <cfvo type="max"/>
        <color rgb="FF63C384"/>
      </dataBar>
      <extLst>
        <ext xmlns:x14="http://schemas.microsoft.com/office/spreadsheetml/2009/9/main" uri="{B025F937-C7B1-47D3-B67F-A62EFF666E3E}">
          <x14:id>{134E4F85-2E7B-42D1-85D0-7E53A7FE456C}</x14:id>
        </ext>
      </extLst>
    </cfRule>
    <cfRule type="dataBar" priority="216">
      <dataBar>
        <cfvo type="min"/>
        <cfvo type="max"/>
        <color theme="9" tint="0.39997558519241921"/>
      </dataBar>
      <extLst>
        <ext xmlns:x14="http://schemas.microsoft.com/office/spreadsheetml/2009/9/main" uri="{B025F937-C7B1-47D3-B67F-A62EFF666E3E}">
          <x14:id>{84C37DAE-16B9-47B7-A930-611160572E8C}</x14:id>
        </ext>
      </extLst>
    </cfRule>
  </conditionalFormatting>
  <conditionalFormatting sqref="C20:F20">
    <cfRule type="dataBar" priority="219">
      <dataBar>
        <cfvo type="min"/>
        <cfvo type="max"/>
        <color rgb="FF63C384"/>
      </dataBar>
      <extLst>
        <ext xmlns:x14="http://schemas.microsoft.com/office/spreadsheetml/2009/9/main" uri="{B025F937-C7B1-47D3-B67F-A62EFF666E3E}">
          <x14:id>{14380988-E11C-4C0E-BDC7-02E8E356BE69}</x14:id>
        </ext>
      </extLst>
    </cfRule>
    <cfRule type="dataBar" priority="218">
      <dataBar>
        <cfvo type="min"/>
        <cfvo type="max"/>
        <color theme="9" tint="0.39997558519241921"/>
      </dataBar>
      <extLst>
        <ext xmlns:x14="http://schemas.microsoft.com/office/spreadsheetml/2009/9/main" uri="{B025F937-C7B1-47D3-B67F-A62EFF666E3E}">
          <x14:id>{F1215FE3-8D64-45D8-967C-8F1B3D58AC47}</x14:id>
        </ext>
      </extLst>
    </cfRule>
  </conditionalFormatting>
  <conditionalFormatting sqref="C21:F21">
    <cfRule type="dataBar" priority="214">
      <dataBar>
        <cfvo type="min"/>
        <cfvo type="max"/>
        <color theme="9" tint="0.39997558519241921"/>
      </dataBar>
      <extLst>
        <ext xmlns:x14="http://schemas.microsoft.com/office/spreadsheetml/2009/9/main" uri="{B025F937-C7B1-47D3-B67F-A62EFF666E3E}">
          <x14:id>{4A587736-0D6D-45AA-9EC2-E8EEA6265364}</x14:id>
        </ext>
      </extLst>
    </cfRule>
    <cfRule type="dataBar" priority="215">
      <dataBar>
        <cfvo type="min"/>
        <cfvo type="max"/>
        <color rgb="FF63C384"/>
      </dataBar>
      <extLst>
        <ext xmlns:x14="http://schemas.microsoft.com/office/spreadsheetml/2009/9/main" uri="{B025F937-C7B1-47D3-B67F-A62EFF666E3E}">
          <x14:id>{C8694E98-DF68-4F9E-8789-66C973C3F12A}</x14:id>
        </ext>
      </extLst>
    </cfRule>
  </conditionalFormatting>
  <conditionalFormatting sqref="C22:F22">
    <cfRule type="dataBar" priority="211">
      <dataBar>
        <cfvo type="min"/>
        <cfvo type="max"/>
        <color rgb="FF63C384"/>
      </dataBar>
      <extLst>
        <ext xmlns:x14="http://schemas.microsoft.com/office/spreadsheetml/2009/9/main" uri="{B025F937-C7B1-47D3-B67F-A62EFF666E3E}">
          <x14:id>{8FA93A94-7340-48C7-9BE7-48CE237FD090}</x14:id>
        </ext>
      </extLst>
    </cfRule>
    <cfRule type="dataBar" priority="210">
      <dataBar>
        <cfvo type="min"/>
        <cfvo type="max"/>
        <color theme="9" tint="0.39997558519241921"/>
      </dataBar>
      <extLst>
        <ext xmlns:x14="http://schemas.microsoft.com/office/spreadsheetml/2009/9/main" uri="{B025F937-C7B1-47D3-B67F-A62EFF666E3E}">
          <x14:id>{EFE075AD-0955-4BF9-B657-7E08152812E8}</x14:id>
        </ext>
      </extLst>
    </cfRule>
  </conditionalFormatting>
  <conditionalFormatting sqref="C23:F23">
    <cfRule type="dataBar" priority="213">
      <dataBar>
        <cfvo type="min"/>
        <cfvo type="max"/>
        <color rgb="FF63C384"/>
      </dataBar>
      <extLst>
        <ext xmlns:x14="http://schemas.microsoft.com/office/spreadsheetml/2009/9/main" uri="{B025F937-C7B1-47D3-B67F-A62EFF666E3E}">
          <x14:id>{1B0D1004-881C-4AB7-B70E-761FC63D74D7}</x14:id>
        </ext>
      </extLst>
    </cfRule>
    <cfRule type="dataBar" priority="212">
      <dataBar>
        <cfvo type="min"/>
        <cfvo type="max"/>
        <color theme="9" tint="0.39997558519241921"/>
      </dataBar>
      <extLst>
        <ext xmlns:x14="http://schemas.microsoft.com/office/spreadsheetml/2009/9/main" uri="{B025F937-C7B1-47D3-B67F-A62EFF666E3E}">
          <x14:id>{A83D5D62-565F-468F-9166-96CD464BE095}</x14:id>
        </ext>
      </extLst>
    </cfRule>
  </conditionalFormatting>
  <conditionalFormatting sqref="C24:F24">
    <cfRule type="dataBar" priority="209">
      <dataBar>
        <cfvo type="min"/>
        <cfvo type="max"/>
        <color rgb="FF63C384"/>
      </dataBar>
      <extLst>
        <ext xmlns:x14="http://schemas.microsoft.com/office/spreadsheetml/2009/9/main" uri="{B025F937-C7B1-47D3-B67F-A62EFF666E3E}">
          <x14:id>{C32BE075-B783-4F94-A369-F14645C3D150}</x14:id>
        </ext>
      </extLst>
    </cfRule>
    <cfRule type="dataBar" priority="208">
      <dataBar>
        <cfvo type="min"/>
        <cfvo type="max"/>
        <color theme="9" tint="0.39997558519241921"/>
      </dataBar>
      <extLst>
        <ext xmlns:x14="http://schemas.microsoft.com/office/spreadsheetml/2009/9/main" uri="{B025F937-C7B1-47D3-B67F-A62EFF666E3E}">
          <x14:id>{2DB8C7F2-48C7-409D-90BA-E843869A423F}</x14:id>
        </ext>
      </extLst>
    </cfRule>
  </conditionalFormatting>
  <conditionalFormatting sqref="C25:F25">
    <cfRule type="dataBar" priority="204">
      <dataBar>
        <cfvo type="min"/>
        <cfvo type="max"/>
        <color theme="9" tint="0.39997558519241921"/>
      </dataBar>
      <extLst>
        <ext xmlns:x14="http://schemas.microsoft.com/office/spreadsheetml/2009/9/main" uri="{B025F937-C7B1-47D3-B67F-A62EFF666E3E}">
          <x14:id>{6825C62D-698E-413E-955B-A93A837F6140}</x14:id>
        </ext>
      </extLst>
    </cfRule>
    <cfRule type="dataBar" priority="205">
      <dataBar>
        <cfvo type="min"/>
        <cfvo type="max"/>
        <color rgb="FF63C384"/>
      </dataBar>
      <extLst>
        <ext xmlns:x14="http://schemas.microsoft.com/office/spreadsheetml/2009/9/main" uri="{B025F937-C7B1-47D3-B67F-A62EFF666E3E}">
          <x14:id>{3A7B8C5E-EA88-4817-A72D-54E16B31C416}</x14:id>
        </ext>
      </extLst>
    </cfRule>
  </conditionalFormatting>
  <conditionalFormatting sqref="C26:F26">
    <cfRule type="dataBar" priority="207">
      <dataBar>
        <cfvo type="min"/>
        <cfvo type="max"/>
        <color rgb="FF63C384"/>
      </dataBar>
      <extLst>
        <ext xmlns:x14="http://schemas.microsoft.com/office/spreadsheetml/2009/9/main" uri="{B025F937-C7B1-47D3-B67F-A62EFF666E3E}">
          <x14:id>{6482A238-701F-4F82-AE99-FCBD7A037D0C}</x14:id>
        </ext>
      </extLst>
    </cfRule>
    <cfRule type="dataBar" priority="206">
      <dataBar>
        <cfvo type="min"/>
        <cfvo type="max"/>
        <color theme="9" tint="0.39997558519241921"/>
      </dataBar>
      <extLst>
        <ext xmlns:x14="http://schemas.microsoft.com/office/spreadsheetml/2009/9/main" uri="{B025F937-C7B1-47D3-B67F-A62EFF666E3E}">
          <x14:id>{52A6DB43-5013-435B-ADF6-F796A5FAEFC2}</x14:id>
        </ext>
      </extLst>
    </cfRule>
  </conditionalFormatting>
  <conditionalFormatting sqref="C7:J7 G8:J26">
    <cfRule type="dataBar" priority="242">
      <dataBar>
        <cfvo type="min"/>
        <cfvo type="max"/>
        <color theme="9" tint="0.39997558519241921"/>
      </dataBar>
      <extLst>
        <ext xmlns:x14="http://schemas.microsoft.com/office/spreadsheetml/2009/9/main" uri="{B025F937-C7B1-47D3-B67F-A62EFF666E3E}">
          <x14:id>{F97C6B00-5298-4C8F-B5D1-9C924B593C10}</x14:id>
        </ext>
      </extLst>
    </cfRule>
    <cfRule type="dataBar" priority="243">
      <dataBar>
        <cfvo type="min"/>
        <cfvo type="max"/>
        <color rgb="FF63C384"/>
      </dataBar>
      <extLst>
        <ext xmlns:x14="http://schemas.microsoft.com/office/spreadsheetml/2009/9/main" uri="{B025F937-C7B1-47D3-B67F-A62EFF666E3E}">
          <x14:id>{842D95BE-E0D6-4C25-93C4-DF2A8620E15D}</x14:id>
        </ext>
      </extLst>
    </cfRule>
  </conditionalFormatting>
  <conditionalFormatting sqref="G7:J7">
    <cfRule type="dataBar" priority="39">
      <dataBar>
        <cfvo type="min"/>
        <cfvo type="max"/>
        <color theme="9" tint="0.39997558519241921"/>
      </dataBar>
      <extLst>
        <ext xmlns:x14="http://schemas.microsoft.com/office/spreadsheetml/2009/9/main" uri="{B025F937-C7B1-47D3-B67F-A62EFF666E3E}">
          <x14:id>{46F3DD38-6C6C-47EB-BDDA-05E7FACC7766}</x14:id>
        </ext>
      </extLst>
    </cfRule>
    <cfRule type="dataBar" priority="43">
      <dataBar>
        <cfvo type="min"/>
        <cfvo type="max"/>
        <color theme="9"/>
      </dataBar>
      <extLst>
        <ext xmlns:x14="http://schemas.microsoft.com/office/spreadsheetml/2009/9/main" uri="{B025F937-C7B1-47D3-B67F-A62EFF666E3E}">
          <x14:id>{7DB6CF42-F871-4235-961B-31061FE24308}</x14:id>
        </ext>
      </extLst>
    </cfRule>
    <cfRule type="dataBar" priority="41">
      <dataBar>
        <cfvo type="min"/>
        <cfvo type="max"/>
        <color theme="9" tint="0.39997558519241921"/>
      </dataBar>
      <extLst>
        <ext xmlns:x14="http://schemas.microsoft.com/office/spreadsheetml/2009/9/main" uri="{B025F937-C7B1-47D3-B67F-A62EFF666E3E}">
          <x14:id>{406C14AA-A854-4F88-A195-4525AB527B29}</x14:id>
        </ext>
      </extLst>
    </cfRule>
    <cfRule type="dataBar" priority="42">
      <dataBar>
        <cfvo type="min"/>
        <cfvo type="max"/>
        <color rgb="FF92D050"/>
      </dataBar>
      <extLst>
        <ext xmlns:x14="http://schemas.microsoft.com/office/spreadsheetml/2009/9/main" uri="{B025F937-C7B1-47D3-B67F-A62EFF666E3E}">
          <x14:id>{65D93291-68D0-40F0-A40D-2D8969029AF2}</x14:id>
        </ext>
      </extLst>
    </cfRule>
  </conditionalFormatting>
  <conditionalFormatting sqref="G8:J8">
    <cfRule type="dataBar" priority="38">
      <dataBar>
        <cfvo type="min"/>
        <cfvo type="max"/>
        <color theme="9" tint="0.39997558519241921"/>
      </dataBar>
      <extLst>
        <ext xmlns:x14="http://schemas.microsoft.com/office/spreadsheetml/2009/9/main" uri="{B025F937-C7B1-47D3-B67F-A62EFF666E3E}">
          <x14:id>{694C49EB-125C-401C-9247-BE2BA25506A1}</x14:id>
        </ext>
      </extLst>
    </cfRule>
  </conditionalFormatting>
  <conditionalFormatting sqref="G9:J9">
    <cfRule type="dataBar" priority="37">
      <dataBar>
        <cfvo type="min"/>
        <cfvo type="max"/>
        <color theme="9" tint="0.39997558519241921"/>
      </dataBar>
      <extLst>
        <ext xmlns:x14="http://schemas.microsoft.com/office/spreadsheetml/2009/9/main" uri="{B025F937-C7B1-47D3-B67F-A62EFF666E3E}">
          <x14:id>{6D52FCD5-09AC-48BD-9C0B-8D497E527EA5}</x14:id>
        </ext>
      </extLst>
    </cfRule>
  </conditionalFormatting>
  <conditionalFormatting sqref="G10:J10">
    <cfRule type="dataBar" priority="36">
      <dataBar>
        <cfvo type="min"/>
        <cfvo type="max"/>
        <color theme="9" tint="0.39997558519241921"/>
      </dataBar>
      <extLst>
        <ext xmlns:x14="http://schemas.microsoft.com/office/spreadsheetml/2009/9/main" uri="{B025F937-C7B1-47D3-B67F-A62EFF666E3E}">
          <x14:id>{B22CF5EF-F6D3-48B7-A53B-084358D2D575}</x14:id>
        </ext>
      </extLst>
    </cfRule>
  </conditionalFormatting>
  <conditionalFormatting sqref="G11:J11">
    <cfRule type="dataBar" priority="35">
      <dataBar>
        <cfvo type="min"/>
        <cfvo type="max"/>
        <color theme="9" tint="0.39997558519241921"/>
      </dataBar>
      <extLst>
        <ext xmlns:x14="http://schemas.microsoft.com/office/spreadsheetml/2009/9/main" uri="{B025F937-C7B1-47D3-B67F-A62EFF666E3E}">
          <x14:id>{5B670356-0E1D-407C-B24B-75E2058C3BFE}</x14:id>
        </ext>
      </extLst>
    </cfRule>
  </conditionalFormatting>
  <conditionalFormatting sqref="G12:J12">
    <cfRule type="dataBar" priority="34">
      <dataBar>
        <cfvo type="min"/>
        <cfvo type="max"/>
        <color theme="9" tint="0.39997558519241921"/>
      </dataBar>
      <extLst>
        <ext xmlns:x14="http://schemas.microsoft.com/office/spreadsheetml/2009/9/main" uri="{B025F937-C7B1-47D3-B67F-A62EFF666E3E}">
          <x14:id>{96F0B96D-87E8-48BE-9A37-470CEC411C3B}</x14:id>
        </ext>
      </extLst>
    </cfRule>
  </conditionalFormatting>
  <conditionalFormatting sqref="G13:J13">
    <cfRule type="dataBar" priority="33">
      <dataBar>
        <cfvo type="min"/>
        <cfvo type="max"/>
        <color theme="9" tint="0.39997558519241921"/>
      </dataBar>
      <extLst>
        <ext xmlns:x14="http://schemas.microsoft.com/office/spreadsheetml/2009/9/main" uri="{B025F937-C7B1-47D3-B67F-A62EFF666E3E}">
          <x14:id>{F5B788B4-038F-4372-9472-0769862A7A48}</x14:id>
        </ext>
      </extLst>
    </cfRule>
  </conditionalFormatting>
  <conditionalFormatting sqref="G14:J14">
    <cfRule type="dataBar" priority="32">
      <dataBar>
        <cfvo type="min"/>
        <cfvo type="max"/>
        <color theme="9" tint="0.39997558519241921"/>
      </dataBar>
      <extLst>
        <ext xmlns:x14="http://schemas.microsoft.com/office/spreadsheetml/2009/9/main" uri="{B025F937-C7B1-47D3-B67F-A62EFF666E3E}">
          <x14:id>{B309265F-6C22-4086-A3EC-B675CF82C2B6}</x14:id>
        </ext>
      </extLst>
    </cfRule>
  </conditionalFormatting>
  <conditionalFormatting sqref="G15:J15">
    <cfRule type="dataBar" priority="31">
      <dataBar>
        <cfvo type="min"/>
        <cfvo type="max"/>
        <color theme="9" tint="0.39997558519241921"/>
      </dataBar>
      <extLst>
        <ext xmlns:x14="http://schemas.microsoft.com/office/spreadsheetml/2009/9/main" uri="{B025F937-C7B1-47D3-B67F-A62EFF666E3E}">
          <x14:id>{FF2C10A9-757B-4AF2-8E98-CA4D285E8360}</x14:id>
        </ext>
      </extLst>
    </cfRule>
  </conditionalFormatting>
  <conditionalFormatting sqref="G16:J16">
    <cfRule type="dataBar" priority="30">
      <dataBar>
        <cfvo type="min"/>
        <cfvo type="max"/>
        <color theme="9" tint="0.39997558519241921"/>
      </dataBar>
      <extLst>
        <ext xmlns:x14="http://schemas.microsoft.com/office/spreadsheetml/2009/9/main" uri="{B025F937-C7B1-47D3-B67F-A62EFF666E3E}">
          <x14:id>{076A0214-2519-48BB-A327-3486191CBB99}</x14:id>
        </ext>
      </extLst>
    </cfRule>
  </conditionalFormatting>
  <conditionalFormatting sqref="G17:J17">
    <cfRule type="dataBar" priority="29">
      <dataBar>
        <cfvo type="min"/>
        <cfvo type="max"/>
        <color theme="9" tint="0.39997558519241921"/>
      </dataBar>
      <extLst>
        <ext xmlns:x14="http://schemas.microsoft.com/office/spreadsheetml/2009/9/main" uri="{B025F937-C7B1-47D3-B67F-A62EFF666E3E}">
          <x14:id>{CE2CD6D6-DED2-4E6C-AB01-D1B8F5951A77}</x14:id>
        </ext>
      </extLst>
    </cfRule>
  </conditionalFormatting>
  <conditionalFormatting sqref="G18:J18">
    <cfRule type="dataBar" priority="28">
      <dataBar>
        <cfvo type="min"/>
        <cfvo type="max"/>
        <color theme="9" tint="0.39997558519241921"/>
      </dataBar>
      <extLst>
        <ext xmlns:x14="http://schemas.microsoft.com/office/spreadsheetml/2009/9/main" uri="{B025F937-C7B1-47D3-B67F-A62EFF666E3E}">
          <x14:id>{1048B30A-8893-445E-8353-7371545B488F}</x14:id>
        </ext>
      </extLst>
    </cfRule>
  </conditionalFormatting>
  <conditionalFormatting sqref="G19:J19">
    <cfRule type="dataBar" priority="27">
      <dataBar>
        <cfvo type="min"/>
        <cfvo type="max"/>
        <color theme="9" tint="0.39997558519241921"/>
      </dataBar>
      <extLst>
        <ext xmlns:x14="http://schemas.microsoft.com/office/spreadsheetml/2009/9/main" uri="{B025F937-C7B1-47D3-B67F-A62EFF666E3E}">
          <x14:id>{BEEAB1A0-4B45-4530-A712-5F0B5291B7C5}</x14:id>
        </ext>
      </extLst>
    </cfRule>
  </conditionalFormatting>
  <conditionalFormatting sqref="G20:J20">
    <cfRule type="dataBar" priority="26">
      <dataBar>
        <cfvo type="min"/>
        <cfvo type="max"/>
        <color theme="9" tint="0.39997558519241921"/>
      </dataBar>
      <extLst>
        <ext xmlns:x14="http://schemas.microsoft.com/office/spreadsheetml/2009/9/main" uri="{B025F937-C7B1-47D3-B67F-A62EFF666E3E}">
          <x14:id>{CAF67F1A-216D-4BB8-9FB5-95F73AD2A7C0}</x14:id>
        </ext>
      </extLst>
    </cfRule>
  </conditionalFormatting>
  <conditionalFormatting sqref="G21:J21">
    <cfRule type="dataBar" priority="25">
      <dataBar>
        <cfvo type="min"/>
        <cfvo type="max"/>
        <color theme="9" tint="0.39997558519241921"/>
      </dataBar>
      <extLst>
        <ext xmlns:x14="http://schemas.microsoft.com/office/spreadsheetml/2009/9/main" uri="{B025F937-C7B1-47D3-B67F-A62EFF666E3E}">
          <x14:id>{EEA3DA48-71AD-4E45-8D28-DB898A8A22C7}</x14:id>
        </ext>
      </extLst>
    </cfRule>
  </conditionalFormatting>
  <conditionalFormatting sqref="G22:J22">
    <cfRule type="dataBar" priority="24">
      <dataBar>
        <cfvo type="min"/>
        <cfvo type="max"/>
        <color theme="9" tint="0.39997558519241921"/>
      </dataBar>
      <extLst>
        <ext xmlns:x14="http://schemas.microsoft.com/office/spreadsheetml/2009/9/main" uri="{B025F937-C7B1-47D3-B67F-A62EFF666E3E}">
          <x14:id>{D367B909-99A2-45C7-B00D-CE9A2E6112EB}</x14:id>
        </ext>
      </extLst>
    </cfRule>
  </conditionalFormatting>
  <conditionalFormatting sqref="G23:J23">
    <cfRule type="dataBar" priority="23">
      <dataBar>
        <cfvo type="min"/>
        <cfvo type="max"/>
        <color theme="9" tint="0.39997558519241921"/>
      </dataBar>
      <extLst>
        <ext xmlns:x14="http://schemas.microsoft.com/office/spreadsheetml/2009/9/main" uri="{B025F937-C7B1-47D3-B67F-A62EFF666E3E}">
          <x14:id>{F541AA12-95E9-4704-A0D5-52845759AED6}</x14:id>
        </ext>
      </extLst>
    </cfRule>
  </conditionalFormatting>
  <conditionalFormatting sqref="G24:J24">
    <cfRule type="dataBar" priority="22">
      <dataBar>
        <cfvo type="min"/>
        <cfvo type="max"/>
        <color theme="9" tint="0.39997558519241921"/>
      </dataBar>
      <extLst>
        <ext xmlns:x14="http://schemas.microsoft.com/office/spreadsheetml/2009/9/main" uri="{B025F937-C7B1-47D3-B67F-A62EFF666E3E}">
          <x14:id>{F315556E-1ACE-4A2E-8307-ED2B17A34B48}</x14:id>
        </ext>
      </extLst>
    </cfRule>
  </conditionalFormatting>
  <conditionalFormatting sqref="G25:J25">
    <cfRule type="dataBar" priority="21">
      <dataBar>
        <cfvo type="min"/>
        <cfvo type="max"/>
        <color theme="9" tint="0.39997558519241921"/>
      </dataBar>
      <extLst>
        <ext xmlns:x14="http://schemas.microsoft.com/office/spreadsheetml/2009/9/main" uri="{B025F937-C7B1-47D3-B67F-A62EFF666E3E}">
          <x14:id>{66F26B53-C203-44D9-BC7E-A2EE860A8797}</x14:id>
        </ext>
      </extLst>
    </cfRule>
  </conditionalFormatting>
  <conditionalFormatting sqref="G26:J26">
    <cfRule type="dataBar" priority="20">
      <dataBar>
        <cfvo type="min"/>
        <cfvo type="max"/>
        <color theme="9" tint="0.39997558519241921"/>
      </dataBar>
      <extLst>
        <ext xmlns:x14="http://schemas.microsoft.com/office/spreadsheetml/2009/9/main" uri="{B025F937-C7B1-47D3-B67F-A62EFF666E3E}">
          <x14:id>{059A7365-0471-489E-8BA0-1FEEED558E7D}</x14:id>
        </ext>
      </extLst>
    </cfRule>
  </conditionalFormatting>
  <conditionalFormatting sqref="K7:K22">
    <cfRule type="dataBar" priority="44">
      <dataBar>
        <cfvo type="min"/>
        <cfvo type="max"/>
        <color theme="8" tint="0.59999389629810485"/>
      </dataBar>
      <extLst>
        <ext xmlns:x14="http://schemas.microsoft.com/office/spreadsheetml/2009/9/main" uri="{B025F937-C7B1-47D3-B67F-A62EFF666E3E}">
          <x14:id>{04586014-4D5A-478E-A079-27D2E0484A20}</x14:id>
        </ext>
      </extLst>
    </cfRule>
  </conditionalFormatting>
  <conditionalFormatting sqref="L7:L22">
    <cfRule type="dataBar" priority="136">
      <dataBar>
        <cfvo type="min"/>
        <cfvo type="max"/>
        <color theme="7" tint="0.39997558519241921"/>
      </dataBar>
      <extLst>
        <ext xmlns:x14="http://schemas.microsoft.com/office/spreadsheetml/2009/9/main" uri="{B025F937-C7B1-47D3-B67F-A62EFF666E3E}">
          <x14:id>{E21BCE52-5220-4FEF-8BB7-228360A0C7CC}</x14:id>
        </ext>
      </extLst>
    </cfRule>
  </conditionalFormatting>
  <conditionalFormatting sqref="M7:M26">
    <cfRule type="dataBar" priority="125">
      <dataBar>
        <cfvo type="min"/>
        <cfvo type="max"/>
        <color theme="9" tint="0.59999389629810485"/>
      </dataBar>
      <extLst>
        <ext xmlns:x14="http://schemas.microsoft.com/office/spreadsheetml/2009/9/main" uri="{B025F937-C7B1-47D3-B67F-A62EFF666E3E}">
          <x14:id>{AD5A6F1E-6901-477E-8FD4-768D69D189F0}</x14:id>
        </ext>
      </extLst>
    </cfRule>
  </conditionalFormatting>
  <conditionalFormatting sqref="M14">
    <cfRule type="dataBar" priority="131">
      <dataBar>
        <cfvo type="min"/>
        <cfvo type="max"/>
        <color rgb="FF63C384"/>
      </dataBar>
      <extLst>
        <ext xmlns:x14="http://schemas.microsoft.com/office/spreadsheetml/2009/9/main" uri="{B025F937-C7B1-47D3-B67F-A62EFF666E3E}">
          <x14:id>{51410115-4E19-494B-9C83-11EA3CF30DE4}</x14:id>
        </ext>
      </extLst>
    </cfRule>
    <cfRule type="dataBar" priority="130">
      <dataBar>
        <cfvo type="min"/>
        <cfvo type="max"/>
        <color theme="9" tint="0.39997558519241921"/>
      </dataBar>
      <extLst>
        <ext xmlns:x14="http://schemas.microsoft.com/office/spreadsheetml/2009/9/main" uri="{B025F937-C7B1-47D3-B67F-A62EFF666E3E}">
          <x14:id>{ABE60369-57D0-4EC6-8CB2-4CCEF433848F}</x14:id>
        </ext>
      </extLst>
    </cfRule>
  </conditionalFormatting>
  <conditionalFormatting sqref="M15">
    <cfRule type="dataBar" priority="133">
      <dataBar>
        <cfvo type="min"/>
        <cfvo type="max"/>
        <color rgb="FF63C384"/>
      </dataBar>
      <extLst>
        <ext xmlns:x14="http://schemas.microsoft.com/office/spreadsheetml/2009/9/main" uri="{B025F937-C7B1-47D3-B67F-A62EFF666E3E}">
          <x14:id>{89E65F5B-B73F-4556-989D-0A3A61E0B45D}</x14:id>
        </ext>
      </extLst>
    </cfRule>
    <cfRule type="dataBar" priority="132">
      <dataBar>
        <cfvo type="min"/>
        <cfvo type="max"/>
        <color theme="9" tint="0.39997558519241921"/>
      </dataBar>
      <extLst>
        <ext xmlns:x14="http://schemas.microsoft.com/office/spreadsheetml/2009/9/main" uri="{B025F937-C7B1-47D3-B67F-A62EFF666E3E}">
          <x14:id>{88B27E7A-110F-4A3E-9D11-1B1D5FC8AA5E}</x14:id>
        </ext>
      </extLst>
    </cfRule>
  </conditionalFormatting>
  <conditionalFormatting sqref="M16">
    <cfRule type="dataBar" priority="135">
      <dataBar>
        <cfvo type="min"/>
        <cfvo type="max"/>
        <color rgb="FF63C384"/>
      </dataBar>
      <extLst>
        <ext xmlns:x14="http://schemas.microsoft.com/office/spreadsheetml/2009/9/main" uri="{B025F937-C7B1-47D3-B67F-A62EFF666E3E}">
          <x14:id>{014258AF-D44C-4160-8871-03ABD0CCC8CE}</x14:id>
        </ext>
      </extLst>
    </cfRule>
    <cfRule type="dataBar" priority="134">
      <dataBar>
        <cfvo type="min"/>
        <cfvo type="max"/>
        <color theme="9" tint="0.39997558519241921"/>
      </dataBar>
      <extLst>
        <ext xmlns:x14="http://schemas.microsoft.com/office/spreadsheetml/2009/9/main" uri="{B025F937-C7B1-47D3-B67F-A62EFF666E3E}">
          <x14:id>{B908D504-8890-46FF-A390-022097EA1A39}</x14:id>
        </ext>
      </extLst>
    </cfRule>
  </conditionalFormatting>
  <conditionalFormatting sqref="M24">
    <cfRule type="dataBar" priority="128">
      <dataBar>
        <cfvo type="min"/>
        <cfvo type="max"/>
        <color theme="9" tint="0.39997558519241921"/>
      </dataBar>
      <extLst>
        <ext xmlns:x14="http://schemas.microsoft.com/office/spreadsheetml/2009/9/main" uri="{B025F937-C7B1-47D3-B67F-A62EFF666E3E}">
          <x14:id>{18C1F418-6976-4C6D-9ED0-E74A25AC7635}</x14:id>
        </ext>
      </extLst>
    </cfRule>
    <cfRule type="dataBar" priority="129">
      <dataBar>
        <cfvo type="min"/>
        <cfvo type="max"/>
        <color rgb="FF63C384"/>
      </dataBar>
      <extLst>
        <ext xmlns:x14="http://schemas.microsoft.com/office/spreadsheetml/2009/9/main" uri="{B025F937-C7B1-47D3-B67F-A62EFF666E3E}">
          <x14:id>{ACC54111-6EF3-4DEC-ABC1-D57E9A9610B3}</x14:id>
        </ext>
      </extLst>
    </cfRule>
  </conditionalFormatting>
  <conditionalFormatting sqref="M26">
    <cfRule type="dataBar" priority="126">
      <dataBar>
        <cfvo type="min"/>
        <cfvo type="max"/>
        <color theme="9" tint="0.39997558519241921"/>
      </dataBar>
      <extLst>
        <ext xmlns:x14="http://schemas.microsoft.com/office/spreadsheetml/2009/9/main" uri="{B025F937-C7B1-47D3-B67F-A62EFF666E3E}">
          <x14:id>{22365D91-E7B9-4DD3-ADB0-0DE8762D0ABD}</x14:id>
        </ext>
      </extLst>
    </cfRule>
    <cfRule type="dataBar" priority="127">
      <dataBar>
        <cfvo type="min"/>
        <cfvo type="max"/>
        <color rgb="FF63C384"/>
      </dataBar>
      <extLst>
        <ext xmlns:x14="http://schemas.microsoft.com/office/spreadsheetml/2009/9/main" uri="{B025F937-C7B1-47D3-B67F-A62EFF666E3E}">
          <x14:id>{CD86762F-270C-4B06-918B-A0D06F2BBDC0}</x14:id>
        </ext>
      </extLst>
    </cfRule>
  </conditionalFormatting>
  <conditionalFormatting sqref="M9:P9">
    <cfRule type="dataBar" priority="196">
      <dataBar>
        <cfvo type="min"/>
        <cfvo type="max"/>
        <color theme="9" tint="0.39997558519241921"/>
      </dataBar>
      <extLst>
        <ext xmlns:x14="http://schemas.microsoft.com/office/spreadsheetml/2009/9/main" uri="{B025F937-C7B1-47D3-B67F-A62EFF666E3E}">
          <x14:id>{64EEF701-1AB6-46BC-BCAC-BF1B6C902317}</x14:id>
        </ext>
      </extLst>
    </cfRule>
    <cfRule type="dataBar" priority="197">
      <dataBar>
        <cfvo type="min"/>
        <cfvo type="max"/>
        <color rgb="FF63C384"/>
      </dataBar>
      <extLst>
        <ext xmlns:x14="http://schemas.microsoft.com/office/spreadsheetml/2009/9/main" uri="{B025F937-C7B1-47D3-B67F-A62EFF666E3E}">
          <x14:id>{1C8AA228-65D6-43C6-A554-859576AF59D4}</x14:id>
        </ext>
      </extLst>
    </cfRule>
  </conditionalFormatting>
  <conditionalFormatting sqref="M10:P10">
    <cfRule type="dataBar" priority="193">
      <dataBar>
        <cfvo type="min"/>
        <cfvo type="max"/>
        <color rgb="FF63C384"/>
      </dataBar>
      <extLst>
        <ext xmlns:x14="http://schemas.microsoft.com/office/spreadsheetml/2009/9/main" uri="{B025F937-C7B1-47D3-B67F-A62EFF666E3E}">
          <x14:id>{9B84E03A-8B3E-4A0A-A05B-2EE1696FDE76}</x14:id>
        </ext>
      </extLst>
    </cfRule>
    <cfRule type="dataBar" priority="192">
      <dataBar>
        <cfvo type="min"/>
        <cfvo type="max"/>
        <color theme="9" tint="0.39997558519241921"/>
      </dataBar>
      <extLst>
        <ext xmlns:x14="http://schemas.microsoft.com/office/spreadsheetml/2009/9/main" uri="{B025F937-C7B1-47D3-B67F-A62EFF666E3E}">
          <x14:id>{0E031250-3ADF-431D-81DF-F7BF4031DAF9}</x14:id>
        </ext>
      </extLst>
    </cfRule>
  </conditionalFormatting>
  <conditionalFormatting sqref="M11:P11">
    <cfRule type="dataBar" priority="194">
      <dataBar>
        <cfvo type="min"/>
        <cfvo type="max"/>
        <color theme="9" tint="0.39997558519241921"/>
      </dataBar>
      <extLst>
        <ext xmlns:x14="http://schemas.microsoft.com/office/spreadsheetml/2009/9/main" uri="{B025F937-C7B1-47D3-B67F-A62EFF666E3E}">
          <x14:id>{8B79157A-A6CC-4710-8837-2EA7F9D98846}</x14:id>
        </ext>
      </extLst>
    </cfRule>
    <cfRule type="dataBar" priority="195">
      <dataBar>
        <cfvo type="min"/>
        <cfvo type="max"/>
        <color rgb="FF63C384"/>
      </dataBar>
      <extLst>
        <ext xmlns:x14="http://schemas.microsoft.com/office/spreadsheetml/2009/9/main" uri="{B025F937-C7B1-47D3-B67F-A62EFF666E3E}">
          <x14:id>{90DD6819-67E3-493B-8ED5-166D18616180}</x14:id>
        </ext>
      </extLst>
    </cfRule>
  </conditionalFormatting>
  <conditionalFormatting sqref="M12:P12">
    <cfRule type="dataBar" priority="191">
      <dataBar>
        <cfvo type="min"/>
        <cfvo type="max"/>
        <color rgb="FF63C384"/>
      </dataBar>
      <extLst>
        <ext xmlns:x14="http://schemas.microsoft.com/office/spreadsheetml/2009/9/main" uri="{B025F937-C7B1-47D3-B67F-A62EFF666E3E}">
          <x14:id>{62AF4905-38A5-459B-9327-C8CD5BB42E2C}</x14:id>
        </ext>
      </extLst>
    </cfRule>
    <cfRule type="dataBar" priority="190">
      <dataBar>
        <cfvo type="min"/>
        <cfvo type="max"/>
        <color theme="9" tint="0.39997558519241921"/>
      </dataBar>
      <extLst>
        <ext xmlns:x14="http://schemas.microsoft.com/office/spreadsheetml/2009/9/main" uri="{B025F937-C7B1-47D3-B67F-A62EFF666E3E}">
          <x14:id>{1132B9E2-CE3C-494C-B509-314573DEA1AD}</x14:id>
        </ext>
      </extLst>
    </cfRule>
  </conditionalFormatting>
  <conditionalFormatting sqref="M13:P13">
    <cfRule type="dataBar" priority="187">
      <dataBar>
        <cfvo type="min"/>
        <cfvo type="max"/>
        <color rgb="FF63C384"/>
      </dataBar>
      <extLst>
        <ext xmlns:x14="http://schemas.microsoft.com/office/spreadsheetml/2009/9/main" uri="{B025F937-C7B1-47D3-B67F-A62EFF666E3E}">
          <x14:id>{14B38878-DF7C-4A5E-BD1F-438AE4C8E662}</x14:id>
        </ext>
      </extLst>
    </cfRule>
    <cfRule type="dataBar" priority="186">
      <dataBar>
        <cfvo type="min"/>
        <cfvo type="max"/>
        <color theme="9" tint="0.39997558519241921"/>
      </dataBar>
      <extLst>
        <ext xmlns:x14="http://schemas.microsoft.com/office/spreadsheetml/2009/9/main" uri="{B025F937-C7B1-47D3-B67F-A62EFF666E3E}">
          <x14:id>{284608E2-CDA6-4563-B2E8-1D7F50D79564}</x14:id>
        </ext>
      </extLst>
    </cfRule>
  </conditionalFormatting>
  <conditionalFormatting sqref="M18:P18">
    <cfRule type="dataBar" priority="179">
      <dataBar>
        <cfvo type="min"/>
        <cfvo type="max"/>
        <color rgb="FF63C384"/>
      </dataBar>
      <extLst>
        <ext xmlns:x14="http://schemas.microsoft.com/office/spreadsheetml/2009/9/main" uri="{B025F937-C7B1-47D3-B67F-A62EFF666E3E}">
          <x14:id>{C8F9E8B4-DC61-4DA7-8C7E-78F41E2C96C5}</x14:id>
        </ext>
      </extLst>
    </cfRule>
    <cfRule type="dataBar" priority="178">
      <dataBar>
        <cfvo type="min"/>
        <cfvo type="max"/>
        <color theme="9" tint="0.39997558519241921"/>
      </dataBar>
      <extLst>
        <ext xmlns:x14="http://schemas.microsoft.com/office/spreadsheetml/2009/9/main" uri="{B025F937-C7B1-47D3-B67F-A62EFF666E3E}">
          <x14:id>{F65411EB-A339-40C7-81F3-B907EE6A48AD}</x14:id>
        </ext>
      </extLst>
    </cfRule>
  </conditionalFormatting>
  <conditionalFormatting sqref="M22:P22">
    <cfRule type="dataBar" priority="168">
      <dataBar>
        <cfvo type="min"/>
        <cfvo type="max"/>
        <color theme="9" tint="0.39997558519241921"/>
      </dataBar>
      <extLst>
        <ext xmlns:x14="http://schemas.microsoft.com/office/spreadsheetml/2009/9/main" uri="{B025F937-C7B1-47D3-B67F-A62EFF666E3E}">
          <x14:id>{670370D7-FEF9-4497-B032-16F8B8628A77}</x14:id>
        </ext>
      </extLst>
    </cfRule>
    <cfRule type="dataBar" priority="169">
      <dataBar>
        <cfvo type="min"/>
        <cfvo type="max"/>
        <color rgb="FF63C384"/>
      </dataBar>
      <extLst>
        <ext xmlns:x14="http://schemas.microsoft.com/office/spreadsheetml/2009/9/main" uri="{B025F937-C7B1-47D3-B67F-A62EFF666E3E}">
          <x14:id>{C94AD03B-03E8-46A4-AE33-DF6C580F8C44}</x14:id>
        </ext>
      </extLst>
    </cfRule>
  </conditionalFormatting>
  <conditionalFormatting sqref="M23:P23">
    <cfRule type="dataBar" priority="170">
      <dataBar>
        <cfvo type="min"/>
        <cfvo type="max"/>
        <color theme="9" tint="0.39997558519241921"/>
      </dataBar>
      <extLst>
        <ext xmlns:x14="http://schemas.microsoft.com/office/spreadsheetml/2009/9/main" uri="{B025F937-C7B1-47D3-B67F-A62EFF666E3E}">
          <x14:id>{A81B4924-9C93-4E04-8D93-812494E782E6}</x14:id>
        </ext>
      </extLst>
    </cfRule>
    <cfRule type="dataBar" priority="171">
      <dataBar>
        <cfvo type="min"/>
        <cfvo type="max"/>
        <color rgb="FF63C384"/>
      </dataBar>
      <extLst>
        <ext xmlns:x14="http://schemas.microsoft.com/office/spreadsheetml/2009/9/main" uri="{B025F937-C7B1-47D3-B67F-A62EFF666E3E}">
          <x14:id>{A9DA3F4E-68D3-423B-9C09-1CFA5B526EF4}</x14:id>
        </ext>
      </extLst>
    </cfRule>
  </conditionalFormatting>
  <conditionalFormatting sqref="M25:P25">
    <cfRule type="dataBar" priority="163">
      <dataBar>
        <cfvo type="min"/>
        <cfvo type="max"/>
        <color rgb="FF63C384"/>
      </dataBar>
      <extLst>
        <ext xmlns:x14="http://schemas.microsoft.com/office/spreadsheetml/2009/9/main" uri="{B025F937-C7B1-47D3-B67F-A62EFF666E3E}">
          <x14:id>{5537B663-B8C9-49F2-AB85-D24CFB110F31}</x14:id>
        </ext>
      </extLst>
    </cfRule>
    <cfRule type="dataBar" priority="162">
      <dataBar>
        <cfvo type="min"/>
        <cfvo type="max"/>
        <color theme="9" tint="0.39997558519241921"/>
      </dataBar>
      <extLst>
        <ext xmlns:x14="http://schemas.microsoft.com/office/spreadsheetml/2009/9/main" uri="{B025F937-C7B1-47D3-B67F-A62EFF666E3E}">
          <x14:id>{DF1C713C-0F09-40FB-9C60-4602E8B2D347}</x14:id>
        </ext>
      </extLst>
    </cfRule>
  </conditionalFormatting>
  <conditionalFormatting sqref="N7">
    <cfRule type="dataBar" priority="148">
      <dataBar>
        <cfvo type="min"/>
        <cfvo type="max"/>
        <color theme="9" tint="0.39997558519241921"/>
      </dataBar>
      <extLst>
        <ext xmlns:x14="http://schemas.microsoft.com/office/spreadsheetml/2009/9/main" uri="{B025F937-C7B1-47D3-B67F-A62EFF666E3E}">
          <x14:id>{73B0DBA0-B2EA-462A-A50A-AF705E1DE7BE}</x14:id>
        </ext>
      </extLst>
    </cfRule>
    <cfRule type="dataBar" priority="149">
      <dataBar>
        <cfvo type="min"/>
        <cfvo type="max"/>
        <color rgb="FF63C384"/>
      </dataBar>
      <extLst>
        <ext xmlns:x14="http://schemas.microsoft.com/office/spreadsheetml/2009/9/main" uri="{B025F937-C7B1-47D3-B67F-A62EFF666E3E}">
          <x14:id>{5F0317BF-6906-44B6-BE71-B977511FAE00}</x14:id>
        </ext>
      </extLst>
    </cfRule>
  </conditionalFormatting>
  <conditionalFormatting sqref="N7:N26">
    <cfRule type="dataBar" priority="137">
      <dataBar>
        <cfvo type="min"/>
        <cfvo type="max"/>
        <color theme="9" tint="0.59999389629810485"/>
      </dataBar>
      <extLst>
        <ext xmlns:x14="http://schemas.microsoft.com/office/spreadsheetml/2009/9/main" uri="{B025F937-C7B1-47D3-B67F-A62EFF666E3E}">
          <x14:id>{DB348711-7BCF-4905-AF43-5C3F2BD6C639}</x14:id>
        </ext>
      </extLst>
    </cfRule>
  </conditionalFormatting>
  <conditionalFormatting sqref="N8">
    <cfRule type="dataBar" priority="138">
      <dataBar>
        <cfvo type="min"/>
        <cfvo type="max"/>
        <color theme="9" tint="0.39997558519241921"/>
      </dataBar>
      <extLst>
        <ext xmlns:x14="http://schemas.microsoft.com/office/spreadsheetml/2009/9/main" uri="{B025F937-C7B1-47D3-B67F-A62EFF666E3E}">
          <x14:id>{E2A5CB04-86CE-468F-A6CC-336C15271334}</x14:id>
        </ext>
      </extLst>
    </cfRule>
    <cfRule type="dataBar" priority="139">
      <dataBar>
        <cfvo type="min"/>
        <cfvo type="max"/>
        <color rgb="FF63C384"/>
      </dataBar>
      <extLst>
        <ext xmlns:x14="http://schemas.microsoft.com/office/spreadsheetml/2009/9/main" uri="{B025F937-C7B1-47D3-B67F-A62EFF666E3E}">
          <x14:id>{96C4574B-C21E-4420-A179-C4A3AD96D8C0}</x14:id>
        </ext>
      </extLst>
    </cfRule>
  </conditionalFormatting>
  <conditionalFormatting sqref="N14">
    <cfRule type="dataBar" priority="154">
      <dataBar>
        <cfvo type="min"/>
        <cfvo type="max"/>
        <color theme="9" tint="0.39997558519241921"/>
      </dataBar>
      <extLst>
        <ext xmlns:x14="http://schemas.microsoft.com/office/spreadsheetml/2009/9/main" uri="{B025F937-C7B1-47D3-B67F-A62EFF666E3E}">
          <x14:id>{4967CE0C-D9BC-4B48-8A84-7215C51DAA15}</x14:id>
        </ext>
      </extLst>
    </cfRule>
    <cfRule type="dataBar" priority="155">
      <dataBar>
        <cfvo type="min"/>
        <cfvo type="max"/>
        <color rgb="FF63C384"/>
      </dataBar>
      <extLst>
        <ext xmlns:x14="http://schemas.microsoft.com/office/spreadsheetml/2009/9/main" uri="{B025F937-C7B1-47D3-B67F-A62EFF666E3E}">
          <x14:id>{7E90E876-1A91-44C3-978D-DFF133121FA0}</x14:id>
        </ext>
      </extLst>
    </cfRule>
  </conditionalFormatting>
  <conditionalFormatting sqref="N15">
    <cfRule type="dataBar" priority="152">
      <dataBar>
        <cfvo type="min"/>
        <cfvo type="max"/>
        <color theme="9" tint="0.39997558519241921"/>
      </dataBar>
      <extLst>
        <ext xmlns:x14="http://schemas.microsoft.com/office/spreadsheetml/2009/9/main" uri="{B025F937-C7B1-47D3-B67F-A62EFF666E3E}">
          <x14:id>{389EDC06-EA14-4386-8817-FFA2F809FC6A}</x14:id>
        </ext>
      </extLst>
    </cfRule>
    <cfRule type="dataBar" priority="153">
      <dataBar>
        <cfvo type="min"/>
        <cfvo type="max"/>
        <color rgb="FF63C384"/>
      </dataBar>
      <extLst>
        <ext xmlns:x14="http://schemas.microsoft.com/office/spreadsheetml/2009/9/main" uri="{B025F937-C7B1-47D3-B67F-A62EFF666E3E}">
          <x14:id>{A4624F5B-BC7C-4076-AAAA-0654199C47D2}</x14:id>
        </ext>
      </extLst>
    </cfRule>
  </conditionalFormatting>
  <conditionalFormatting sqref="N16">
    <cfRule type="dataBar" priority="156">
      <dataBar>
        <cfvo type="min"/>
        <cfvo type="max"/>
        <color theme="9" tint="0.39997558519241921"/>
      </dataBar>
      <extLst>
        <ext xmlns:x14="http://schemas.microsoft.com/office/spreadsheetml/2009/9/main" uri="{B025F937-C7B1-47D3-B67F-A62EFF666E3E}">
          <x14:id>{6CE940AF-A1CA-44AD-998A-4A9C6662FA77}</x14:id>
        </ext>
      </extLst>
    </cfRule>
    <cfRule type="dataBar" priority="157">
      <dataBar>
        <cfvo type="min"/>
        <cfvo type="max"/>
        <color rgb="FF63C384"/>
      </dataBar>
      <extLst>
        <ext xmlns:x14="http://schemas.microsoft.com/office/spreadsheetml/2009/9/main" uri="{B025F937-C7B1-47D3-B67F-A62EFF666E3E}">
          <x14:id>{DCC0BEDF-C3BC-4209-B57A-E2D804E5DFD8}</x14:id>
        </ext>
      </extLst>
    </cfRule>
  </conditionalFormatting>
  <conditionalFormatting sqref="N17">
    <cfRule type="dataBar" priority="147">
      <dataBar>
        <cfvo type="min"/>
        <cfvo type="max"/>
        <color rgb="FF63C384"/>
      </dataBar>
      <extLst>
        <ext xmlns:x14="http://schemas.microsoft.com/office/spreadsheetml/2009/9/main" uri="{B025F937-C7B1-47D3-B67F-A62EFF666E3E}">
          <x14:id>{492ED0E6-B23E-4869-91D2-2328B9121F85}</x14:id>
        </ext>
      </extLst>
    </cfRule>
    <cfRule type="dataBar" priority="146">
      <dataBar>
        <cfvo type="min"/>
        <cfvo type="max"/>
        <color theme="9" tint="0.39997558519241921"/>
      </dataBar>
      <extLst>
        <ext xmlns:x14="http://schemas.microsoft.com/office/spreadsheetml/2009/9/main" uri="{B025F937-C7B1-47D3-B67F-A62EFF666E3E}">
          <x14:id>{F8547AF9-BAC8-4291-92F7-67E654FFD196}</x14:id>
        </ext>
      </extLst>
    </cfRule>
  </conditionalFormatting>
  <conditionalFormatting sqref="N19">
    <cfRule type="dataBar" priority="144">
      <dataBar>
        <cfvo type="min"/>
        <cfvo type="max"/>
        <color theme="9" tint="0.39997558519241921"/>
      </dataBar>
      <extLst>
        <ext xmlns:x14="http://schemas.microsoft.com/office/spreadsheetml/2009/9/main" uri="{B025F937-C7B1-47D3-B67F-A62EFF666E3E}">
          <x14:id>{8BCE3C89-063C-4656-A4A3-363306989EF2}</x14:id>
        </ext>
      </extLst>
    </cfRule>
    <cfRule type="dataBar" priority="145">
      <dataBar>
        <cfvo type="min"/>
        <cfvo type="max"/>
        <color rgb="FF63C384"/>
      </dataBar>
      <extLst>
        <ext xmlns:x14="http://schemas.microsoft.com/office/spreadsheetml/2009/9/main" uri="{B025F937-C7B1-47D3-B67F-A62EFF666E3E}">
          <x14:id>{4827C595-1E0C-4D30-95F3-7A13E841AF22}</x14:id>
        </ext>
      </extLst>
    </cfRule>
  </conditionalFormatting>
  <conditionalFormatting sqref="N20">
    <cfRule type="dataBar" priority="150">
      <dataBar>
        <cfvo type="min"/>
        <cfvo type="max"/>
        <color theme="9" tint="0.39997558519241921"/>
      </dataBar>
      <extLst>
        <ext xmlns:x14="http://schemas.microsoft.com/office/spreadsheetml/2009/9/main" uri="{B025F937-C7B1-47D3-B67F-A62EFF666E3E}">
          <x14:id>{5CF3AE66-21A8-4845-AFEB-B79726D80B2C}</x14:id>
        </ext>
      </extLst>
    </cfRule>
    <cfRule type="dataBar" priority="151">
      <dataBar>
        <cfvo type="min"/>
        <cfvo type="max"/>
        <color rgb="FF63C384"/>
      </dataBar>
      <extLst>
        <ext xmlns:x14="http://schemas.microsoft.com/office/spreadsheetml/2009/9/main" uri="{B025F937-C7B1-47D3-B67F-A62EFF666E3E}">
          <x14:id>{302188D0-7B06-475A-9247-F339011ECF0C}</x14:id>
        </ext>
      </extLst>
    </cfRule>
  </conditionalFormatting>
  <conditionalFormatting sqref="N21">
    <cfRule type="dataBar" priority="158">
      <dataBar>
        <cfvo type="min"/>
        <cfvo type="max"/>
        <color theme="9" tint="0.39997558519241921"/>
      </dataBar>
      <extLst>
        <ext xmlns:x14="http://schemas.microsoft.com/office/spreadsheetml/2009/9/main" uri="{B025F937-C7B1-47D3-B67F-A62EFF666E3E}">
          <x14:id>{654FFE7C-346C-4EA0-957D-0B1BEF94813A}</x14:id>
        </ext>
      </extLst>
    </cfRule>
    <cfRule type="dataBar" priority="159">
      <dataBar>
        <cfvo type="min"/>
        <cfvo type="max"/>
        <color rgb="FF63C384"/>
      </dataBar>
      <extLst>
        <ext xmlns:x14="http://schemas.microsoft.com/office/spreadsheetml/2009/9/main" uri="{B025F937-C7B1-47D3-B67F-A62EFF666E3E}">
          <x14:id>{F51F00E1-7D55-4F46-9A92-89080E74C18F}</x14:id>
        </ext>
      </extLst>
    </cfRule>
  </conditionalFormatting>
  <conditionalFormatting sqref="N24">
    <cfRule type="dataBar" priority="142">
      <dataBar>
        <cfvo type="min"/>
        <cfvo type="max"/>
        <color theme="9" tint="0.39997558519241921"/>
      </dataBar>
      <extLst>
        <ext xmlns:x14="http://schemas.microsoft.com/office/spreadsheetml/2009/9/main" uri="{B025F937-C7B1-47D3-B67F-A62EFF666E3E}">
          <x14:id>{2173D013-0469-4896-BC9B-55A52508F73C}</x14:id>
        </ext>
      </extLst>
    </cfRule>
    <cfRule type="dataBar" priority="143">
      <dataBar>
        <cfvo type="min"/>
        <cfvo type="max"/>
        <color rgb="FF63C384"/>
      </dataBar>
      <extLst>
        <ext xmlns:x14="http://schemas.microsoft.com/office/spreadsheetml/2009/9/main" uri="{B025F937-C7B1-47D3-B67F-A62EFF666E3E}">
          <x14:id>{8C517376-ECA5-44B1-887B-390ACFFDC576}</x14:id>
        </ext>
      </extLst>
    </cfRule>
  </conditionalFormatting>
  <conditionalFormatting sqref="N26">
    <cfRule type="dataBar" priority="140">
      <dataBar>
        <cfvo type="min"/>
        <cfvo type="max"/>
        <color theme="9" tint="0.39997558519241921"/>
      </dataBar>
      <extLst>
        <ext xmlns:x14="http://schemas.microsoft.com/office/spreadsheetml/2009/9/main" uri="{B025F937-C7B1-47D3-B67F-A62EFF666E3E}">
          <x14:id>{5E880E79-C724-4C51-A441-2520F3589627}</x14:id>
        </ext>
      </extLst>
    </cfRule>
    <cfRule type="dataBar" priority="141">
      <dataBar>
        <cfvo type="min"/>
        <cfvo type="max"/>
        <color rgb="FF63C384"/>
      </dataBar>
      <extLst>
        <ext xmlns:x14="http://schemas.microsoft.com/office/spreadsheetml/2009/9/main" uri="{B025F937-C7B1-47D3-B67F-A62EFF666E3E}">
          <x14:id>{662A779E-0368-4823-B59B-B013B2E1BC56}</x14:id>
        </ext>
      </extLst>
    </cfRule>
  </conditionalFormatting>
  <conditionalFormatting sqref="O7:O26">
    <cfRule type="dataBar" priority="161">
      <dataBar>
        <cfvo type="min"/>
        <cfvo type="max"/>
        <color theme="9" tint="0.59999389629810485"/>
      </dataBar>
      <extLst>
        <ext xmlns:x14="http://schemas.microsoft.com/office/spreadsheetml/2009/9/main" uri="{B025F937-C7B1-47D3-B67F-A62EFF666E3E}">
          <x14:id>{32791736-A411-47E5-8B77-EE06A30C3789}</x14:id>
        </ext>
      </extLst>
    </cfRule>
  </conditionalFormatting>
  <conditionalFormatting sqref="O7:P7 M7">
    <cfRule type="dataBar" priority="199">
      <dataBar>
        <cfvo type="min"/>
        <cfvo type="max"/>
        <color rgb="FF63C384"/>
      </dataBar>
      <extLst>
        <ext xmlns:x14="http://schemas.microsoft.com/office/spreadsheetml/2009/9/main" uri="{B025F937-C7B1-47D3-B67F-A62EFF666E3E}">
          <x14:id>{BB58A345-91EA-4BC8-9CE4-AAD285F85E89}</x14:id>
        </ext>
      </extLst>
    </cfRule>
    <cfRule type="dataBar" priority="198">
      <dataBar>
        <cfvo type="min"/>
        <cfvo type="max"/>
        <color theme="9" tint="0.39997558519241921"/>
      </dataBar>
      <extLst>
        <ext xmlns:x14="http://schemas.microsoft.com/office/spreadsheetml/2009/9/main" uri="{B025F937-C7B1-47D3-B67F-A62EFF666E3E}">
          <x14:id>{E89E5DAD-1A06-4C7D-863E-91C131A1C4FF}</x14:id>
        </ext>
      </extLst>
    </cfRule>
  </conditionalFormatting>
  <conditionalFormatting sqref="O8:P8 M8">
    <cfRule type="dataBar" priority="201">
      <dataBar>
        <cfvo type="min"/>
        <cfvo type="max"/>
        <color rgb="FF63C384"/>
      </dataBar>
      <extLst>
        <ext xmlns:x14="http://schemas.microsoft.com/office/spreadsheetml/2009/9/main" uri="{B025F937-C7B1-47D3-B67F-A62EFF666E3E}">
          <x14:id>{C0E720B2-99EA-4CCF-A259-2E9612B3EB2F}</x14:id>
        </ext>
      </extLst>
    </cfRule>
    <cfRule type="dataBar" priority="200">
      <dataBar>
        <cfvo type="min"/>
        <cfvo type="max"/>
        <color theme="9" tint="0.39997558519241921"/>
      </dataBar>
      <extLst>
        <ext xmlns:x14="http://schemas.microsoft.com/office/spreadsheetml/2009/9/main" uri="{B025F937-C7B1-47D3-B67F-A62EFF666E3E}">
          <x14:id>{F1DFE3E9-39D0-4BDC-AA05-E84ED34A5ACB}</x14:id>
        </ext>
      </extLst>
    </cfRule>
  </conditionalFormatting>
  <conditionalFormatting sqref="O14:P14">
    <cfRule type="dataBar" priority="189">
      <dataBar>
        <cfvo type="min"/>
        <cfvo type="max"/>
        <color rgb="FF63C384"/>
      </dataBar>
      <extLst>
        <ext xmlns:x14="http://schemas.microsoft.com/office/spreadsheetml/2009/9/main" uri="{B025F937-C7B1-47D3-B67F-A62EFF666E3E}">
          <x14:id>{7467E541-2E9E-4B88-80E0-133C13DB3F8E}</x14:id>
        </ext>
      </extLst>
    </cfRule>
    <cfRule type="dataBar" priority="188">
      <dataBar>
        <cfvo type="min"/>
        <cfvo type="max"/>
        <color theme="9" tint="0.39997558519241921"/>
      </dataBar>
      <extLst>
        <ext xmlns:x14="http://schemas.microsoft.com/office/spreadsheetml/2009/9/main" uri="{B025F937-C7B1-47D3-B67F-A62EFF666E3E}">
          <x14:id>{60EDBBD9-1955-427F-BCD1-B51536C7D2A2}</x14:id>
        </ext>
      </extLst>
    </cfRule>
  </conditionalFormatting>
  <conditionalFormatting sqref="O15:P15">
    <cfRule type="dataBar" priority="185">
      <dataBar>
        <cfvo type="min"/>
        <cfvo type="max"/>
        <color rgb="FF63C384"/>
      </dataBar>
      <extLst>
        <ext xmlns:x14="http://schemas.microsoft.com/office/spreadsheetml/2009/9/main" uri="{B025F937-C7B1-47D3-B67F-A62EFF666E3E}">
          <x14:id>{F9872406-4B9B-4D20-870B-F917265A929D}</x14:id>
        </ext>
      </extLst>
    </cfRule>
    <cfRule type="dataBar" priority="184">
      <dataBar>
        <cfvo type="min"/>
        <cfvo type="max"/>
        <color theme="9" tint="0.39997558519241921"/>
      </dataBar>
      <extLst>
        <ext xmlns:x14="http://schemas.microsoft.com/office/spreadsheetml/2009/9/main" uri="{B025F937-C7B1-47D3-B67F-A62EFF666E3E}">
          <x14:id>{0A3AE34C-68AE-4C8A-A871-F5CF9A0F97D5}</x14:id>
        </ext>
      </extLst>
    </cfRule>
  </conditionalFormatting>
  <conditionalFormatting sqref="O16:P16">
    <cfRule type="dataBar" priority="181">
      <dataBar>
        <cfvo type="min"/>
        <cfvo type="max"/>
        <color rgb="FF63C384"/>
      </dataBar>
      <extLst>
        <ext xmlns:x14="http://schemas.microsoft.com/office/spreadsheetml/2009/9/main" uri="{B025F937-C7B1-47D3-B67F-A62EFF666E3E}">
          <x14:id>{ED308959-D1B2-462D-B629-A67C7AC4F4C5}</x14:id>
        </ext>
      </extLst>
    </cfRule>
    <cfRule type="dataBar" priority="180">
      <dataBar>
        <cfvo type="min"/>
        <cfvo type="max"/>
        <color theme="9" tint="0.39997558519241921"/>
      </dataBar>
      <extLst>
        <ext xmlns:x14="http://schemas.microsoft.com/office/spreadsheetml/2009/9/main" uri="{B025F937-C7B1-47D3-B67F-A62EFF666E3E}">
          <x14:id>{14C069E4-4BAC-4E18-AAED-9E078529D45F}</x14:id>
        </ext>
      </extLst>
    </cfRule>
  </conditionalFormatting>
  <conditionalFormatting sqref="O17:P17 M17">
    <cfRule type="dataBar" priority="182">
      <dataBar>
        <cfvo type="min"/>
        <cfvo type="max"/>
        <color theme="9" tint="0.39997558519241921"/>
      </dataBar>
      <extLst>
        <ext xmlns:x14="http://schemas.microsoft.com/office/spreadsheetml/2009/9/main" uri="{B025F937-C7B1-47D3-B67F-A62EFF666E3E}">
          <x14:id>{B94BA0C9-D923-4DFC-BBFA-F771C0CF47B1}</x14:id>
        </ext>
      </extLst>
    </cfRule>
    <cfRule type="dataBar" priority="183">
      <dataBar>
        <cfvo type="min"/>
        <cfvo type="max"/>
        <color rgb="FF63C384"/>
      </dataBar>
      <extLst>
        <ext xmlns:x14="http://schemas.microsoft.com/office/spreadsheetml/2009/9/main" uri="{B025F937-C7B1-47D3-B67F-A62EFF666E3E}">
          <x14:id>{9FC741D8-B8FB-4012-A573-6079AB299557}</x14:id>
        </ext>
      </extLst>
    </cfRule>
  </conditionalFormatting>
  <conditionalFormatting sqref="O19:P19 M19">
    <cfRule type="dataBar" priority="174">
      <dataBar>
        <cfvo type="min"/>
        <cfvo type="max"/>
        <color theme="9" tint="0.39997558519241921"/>
      </dataBar>
      <extLst>
        <ext xmlns:x14="http://schemas.microsoft.com/office/spreadsheetml/2009/9/main" uri="{B025F937-C7B1-47D3-B67F-A62EFF666E3E}">
          <x14:id>{94BADA42-2C75-4EA2-88E3-D049B081BE73}</x14:id>
        </ext>
      </extLst>
    </cfRule>
    <cfRule type="dataBar" priority="175">
      <dataBar>
        <cfvo type="min"/>
        <cfvo type="max"/>
        <color rgb="FF63C384"/>
      </dataBar>
      <extLst>
        <ext xmlns:x14="http://schemas.microsoft.com/office/spreadsheetml/2009/9/main" uri="{B025F937-C7B1-47D3-B67F-A62EFF666E3E}">
          <x14:id>{2C052E01-CFD3-4D0A-898E-3B852E32FB88}</x14:id>
        </ext>
      </extLst>
    </cfRule>
  </conditionalFormatting>
  <conditionalFormatting sqref="O20:P20 M20">
    <cfRule type="dataBar" priority="176">
      <dataBar>
        <cfvo type="min"/>
        <cfvo type="max"/>
        <color theme="9" tint="0.39997558519241921"/>
      </dataBar>
      <extLst>
        <ext xmlns:x14="http://schemas.microsoft.com/office/spreadsheetml/2009/9/main" uri="{B025F937-C7B1-47D3-B67F-A62EFF666E3E}">
          <x14:id>{E02D27DC-29A4-4862-968B-4857CF4733FC}</x14:id>
        </ext>
      </extLst>
    </cfRule>
    <cfRule type="dataBar" priority="177">
      <dataBar>
        <cfvo type="min"/>
        <cfvo type="max"/>
        <color rgb="FF63C384"/>
      </dataBar>
      <extLst>
        <ext xmlns:x14="http://schemas.microsoft.com/office/spreadsheetml/2009/9/main" uri="{B025F937-C7B1-47D3-B67F-A62EFF666E3E}">
          <x14:id>{1B78BF25-61FC-4A82-A75D-5DE36CADBB34}</x14:id>
        </ext>
      </extLst>
    </cfRule>
  </conditionalFormatting>
  <conditionalFormatting sqref="O21:P21 M21">
    <cfRule type="dataBar" priority="173">
      <dataBar>
        <cfvo type="min"/>
        <cfvo type="max"/>
        <color rgb="FF63C384"/>
      </dataBar>
      <extLst>
        <ext xmlns:x14="http://schemas.microsoft.com/office/spreadsheetml/2009/9/main" uri="{B025F937-C7B1-47D3-B67F-A62EFF666E3E}">
          <x14:id>{12EA8FA5-4628-4626-86B9-B136A0249C0B}</x14:id>
        </ext>
      </extLst>
    </cfRule>
    <cfRule type="dataBar" priority="172">
      <dataBar>
        <cfvo type="min"/>
        <cfvo type="max"/>
        <color theme="9" tint="0.39997558519241921"/>
      </dataBar>
      <extLst>
        <ext xmlns:x14="http://schemas.microsoft.com/office/spreadsheetml/2009/9/main" uri="{B025F937-C7B1-47D3-B67F-A62EFF666E3E}">
          <x14:id>{C69EBAC8-A745-463E-8F5E-A845F9BC1934}</x14:id>
        </ext>
      </extLst>
    </cfRule>
  </conditionalFormatting>
  <conditionalFormatting sqref="O24:P24">
    <cfRule type="dataBar" priority="167">
      <dataBar>
        <cfvo type="min"/>
        <cfvo type="max"/>
        <color rgb="FF63C384"/>
      </dataBar>
      <extLst>
        <ext xmlns:x14="http://schemas.microsoft.com/office/spreadsheetml/2009/9/main" uri="{B025F937-C7B1-47D3-B67F-A62EFF666E3E}">
          <x14:id>{A98727FE-23D9-43BB-ACFD-445F36365A4B}</x14:id>
        </ext>
      </extLst>
    </cfRule>
    <cfRule type="dataBar" priority="166">
      <dataBar>
        <cfvo type="min"/>
        <cfvo type="max"/>
        <color theme="9" tint="0.39997558519241921"/>
      </dataBar>
      <extLst>
        <ext xmlns:x14="http://schemas.microsoft.com/office/spreadsheetml/2009/9/main" uri="{B025F937-C7B1-47D3-B67F-A62EFF666E3E}">
          <x14:id>{7AF714CB-F415-4B0C-87C9-BA164F7AB8BC}</x14:id>
        </ext>
      </extLst>
    </cfRule>
  </conditionalFormatting>
  <conditionalFormatting sqref="O26:P26">
    <cfRule type="dataBar" priority="165">
      <dataBar>
        <cfvo type="min"/>
        <cfvo type="max"/>
        <color rgb="FF63C384"/>
      </dataBar>
      <extLst>
        <ext xmlns:x14="http://schemas.microsoft.com/office/spreadsheetml/2009/9/main" uri="{B025F937-C7B1-47D3-B67F-A62EFF666E3E}">
          <x14:id>{27819400-DBFC-4EC7-9F82-41238A8C5966}</x14:id>
        </ext>
      </extLst>
    </cfRule>
    <cfRule type="dataBar" priority="164">
      <dataBar>
        <cfvo type="min"/>
        <cfvo type="max"/>
        <color theme="9" tint="0.39997558519241921"/>
      </dataBar>
      <extLst>
        <ext xmlns:x14="http://schemas.microsoft.com/office/spreadsheetml/2009/9/main" uri="{B025F937-C7B1-47D3-B67F-A62EFF666E3E}">
          <x14:id>{E6273176-4F8A-4EC2-A7C5-8B702E5CB756}</x14:id>
        </ext>
      </extLst>
    </cfRule>
  </conditionalFormatting>
  <conditionalFormatting sqref="P7:P26">
    <cfRule type="dataBar" priority="160">
      <dataBar>
        <cfvo type="min"/>
        <cfvo type="max"/>
        <color theme="9" tint="0.59999389629810485"/>
      </dataBar>
      <extLst>
        <ext xmlns:x14="http://schemas.microsoft.com/office/spreadsheetml/2009/9/main" uri="{B025F937-C7B1-47D3-B67F-A62EFF666E3E}">
          <x14:id>{4033E8EF-21C4-4700-9734-320D3688A9F3}</x14:id>
        </ext>
      </extLst>
    </cfRule>
  </conditionalFormatting>
  <conditionalFormatting sqref="Q8:T8">
    <cfRule type="dataBar" priority="83">
      <dataBar>
        <cfvo type="min"/>
        <cfvo type="max"/>
        <color theme="9" tint="0.39997558519241921"/>
      </dataBar>
      <extLst>
        <ext xmlns:x14="http://schemas.microsoft.com/office/spreadsheetml/2009/9/main" uri="{B025F937-C7B1-47D3-B67F-A62EFF666E3E}">
          <x14:id>{29E4CEA9-88DA-4E22-A31D-C32F4D61DA7C}</x14:id>
        </ext>
      </extLst>
    </cfRule>
  </conditionalFormatting>
  <conditionalFormatting sqref="Q9:T9">
    <cfRule type="dataBar" priority="79">
      <dataBar>
        <cfvo type="min"/>
        <cfvo type="max"/>
        <color theme="9" tint="0.39997558519241921"/>
      </dataBar>
      <extLst>
        <ext xmlns:x14="http://schemas.microsoft.com/office/spreadsheetml/2009/9/main" uri="{B025F937-C7B1-47D3-B67F-A62EFF666E3E}">
          <x14:id>{D1C71AEC-7345-4D5B-AF00-3348F918F947}</x14:id>
        </ext>
      </extLst>
    </cfRule>
  </conditionalFormatting>
  <conditionalFormatting sqref="Q10:T10">
    <cfRule type="dataBar" priority="75">
      <dataBar>
        <cfvo type="min"/>
        <cfvo type="max"/>
        <color theme="9" tint="0.39997558519241921"/>
      </dataBar>
      <extLst>
        <ext xmlns:x14="http://schemas.microsoft.com/office/spreadsheetml/2009/9/main" uri="{B025F937-C7B1-47D3-B67F-A62EFF666E3E}">
          <x14:id>{15E05F11-6FD4-4745-B85D-FF0DA1A0D1D8}</x14:id>
        </ext>
      </extLst>
    </cfRule>
  </conditionalFormatting>
  <conditionalFormatting sqref="Q11:T11">
    <cfRule type="dataBar" priority="77">
      <dataBar>
        <cfvo type="min"/>
        <cfvo type="max"/>
        <color theme="9" tint="0.39997558519241921"/>
      </dataBar>
      <extLst>
        <ext xmlns:x14="http://schemas.microsoft.com/office/spreadsheetml/2009/9/main" uri="{B025F937-C7B1-47D3-B67F-A62EFF666E3E}">
          <x14:id>{FCD50355-7DDD-49D4-8476-9533F98B5DB7}</x14:id>
        </ext>
      </extLst>
    </cfRule>
  </conditionalFormatting>
  <conditionalFormatting sqref="Q12:T12">
    <cfRule type="dataBar" priority="73">
      <dataBar>
        <cfvo type="min"/>
        <cfvo type="max"/>
        <color theme="9" tint="0.39997558519241921"/>
      </dataBar>
      <extLst>
        <ext xmlns:x14="http://schemas.microsoft.com/office/spreadsheetml/2009/9/main" uri="{B025F937-C7B1-47D3-B67F-A62EFF666E3E}">
          <x14:id>{1239FC75-B4DB-46AB-BCE5-D3E82B9FD6E6}</x14:id>
        </ext>
      </extLst>
    </cfRule>
  </conditionalFormatting>
  <conditionalFormatting sqref="Q13:T13">
    <cfRule type="dataBar" priority="69">
      <dataBar>
        <cfvo type="min"/>
        <cfvo type="max"/>
        <color theme="9" tint="0.39997558519241921"/>
      </dataBar>
      <extLst>
        <ext xmlns:x14="http://schemas.microsoft.com/office/spreadsheetml/2009/9/main" uri="{B025F937-C7B1-47D3-B67F-A62EFF666E3E}">
          <x14:id>{D8DFE9B7-AA3F-4BBC-A231-2D001095597B}</x14:id>
        </ext>
      </extLst>
    </cfRule>
  </conditionalFormatting>
  <conditionalFormatting sqref="Q14:T14">
    <cfRule type="dataBar" priority="71">
      <dataBar>
        <cfvo type="min"/>
        <cfvo type="max"/>
        <color theme="9" tint="0.39997558519241921"/>
      </dataBar>
      <extLst>
        <ext xmlns:x14="http://schemas.microsoft.com/office/spreadsheetml/2009/9/main" uri="{B025F937-C7B1-47D3-B67F-A62EFF666E3E}">
          <x14:id>{9CF4D75C-AA70-4347-B3C9-CC849743F3BB}</x14:id>
        </ext>
      </extLst>
    </cfRule>
  </conditionalFormatting>
  <conditionalFormatting sqref="Q15:T15">
    <cfRule type="dataBar" priority="67">
      <dataBar>
        <cfvo type="min"/>
        <cfvo type="max"/>
        <color theme="9" tint="0.39997558519241921"/>
      </dataBar>
      <extLst>
        <ext xmlns:x14="http://schemas.microsoft.com/office/spreadsheetml/2009/9/main" uri="{B025F937-C7B1-47D3-B67F-A62EFF666E3E}">
          <x14:id>{58DC7EA4-9355-49B7-8EDC-6341256EB55C}</x14:id>
        </ext>
      </extLst>
    </cfRule>
  </conditionalFormatting>
  <conditionalFormatting sqref="Q16:T16">
    <cfRule type="dataBar" priority="63">
      <dataBar>
        <cfvo type="min"/>
        <cfvo type="max"/>
        <color theme="9" tint="0.39997558519241921"/>
      </dataBar>
      <extLst>
        <ext xmlns:x14="http://schemas.microsoft.com/office/spreadsheetml/2009/9/main" uri="{B025F937-C7B1-47D3-B67F-A62EFF666E3E}">
          <x14:id>{8DC55BD9-0F90-4FF4-A84D-C5679E16D15F}</x14:id>
        </ext>
      </extLst>
    </cfRule>
  </conditionalFormatting>
  <conditionalFormatting sqref="Q17:T17">
    <cfRule type="dataBar" priority="65">
      <dataBar>
        <cfvo type="min"/>
        <cfvo type="max"/>
        <color theme="9" tint="0.39997558519241921"/>
      </dataBar>
      <extLst>
        <ext xmlns:x14="http://schemas.microsoft.com/office/spreadsheetml/2009/9/main" uri="{B025F937-C7B1-47D3-B67F-A62EFF666E3E}">
          <x14:id>{2D57DA74-45A3-41C0-A543-4F16DCA969EC}</x14:id>
        </ext>
      </extLst>
    </cfRule>
  </conditionalFormatting>
  <conditionalFormatting sqref="Q18:T18">
    <cfRule type="dataBar" priority="61">
      <dataBar>
        <cfvo type="min"/>
        <cfvo type="max"/>
        <color theme="9" tint="0.39997558519241921"/>
      </dataBar>
      <extLst>
        <ext xmlns:x14="http://schemas.microsoft.com/office/spreadsheetml/2009/9/main" uri="{B025F937-C7B1-47D3-B67F-A62EFF666E3E}">
          <x14:id>{78E0612E-4191-4697-9C82-28343EA33277}</x14:id>
        </ext>
      </extLst>
    </cfRule>
  </conditionalFormatting>
  <conditionalFormatting sqref="Q19:T19">
    <cfRule type="dataBar" priority="57">
      <dataBar>
        <cfvo type="min"/>
        <cfvo type="max"/>
        <color theme="9" tint="0.39997558519241921"/>
      </dataBar>
      <extLst>
        <ext xmlns:x14="http://schemas.microsoft.com/office/spreadsheetml/2009/9/main" uri="{B025F937-C7B1-47D3-B67F-A62EFF666E3E}">
          <x14:id>{ECDC5F85-684B-4EBA-8190-061F29519E39}</x14:id>
        </ext>
      </extLst>
    </cfRule>
  </conditionalFormatting>
  <conditionalFormatting sqref="Q20:T20">
    <cfRule type="dataBar" priority="59">
      <dataBar>
        <cfvo type="min"/>
        <cfvo type="max"/>
        <color theme="9" tint="0.39997558519241921"/>
      </dataBar>
      <extLst>
        <ext xmlns:x14="http://schemas.microsoft.com/office/spreadsheetml/2009/9/main" uri="{B025F937-C7B1-47D3-B67F-A62EFF666E3E}">
          <x14:id>{E1073E90-535A-44AB-ADBD-AD671B7C74A5}</x14:id>
        </ext>
      </extLst>
    </cfRule>
  </conditionalFormatting>
  <conditionalFormatting sqref="Q21:T21">
    <cfRule type="dataBar" priority="55">
      <dataBar>
        <cfvo type="min"/>
        <cfvo type="max"/>
        <color theme="9" tint="0.39997558519241921"/>
      </dataBar>
      <extLst>
        <ext xmlns:x14="http://schemas.microsoft.com/office/spreadsheetml/2009/9/main" uri="{B025F937-C7B1-47D3-B67F-A62EFF666E3E}">
          <x14:id>{650EC872-0428-4481-BFA7-7184B0FC22C5}</x14:id>
        </ext>
      </extLst>
    </cfRule>
  </conditionalFormatting>
  <conditionalFormatting sqref="Q22:T22">
    <cfRule type="dataBar" priority="51">
      <dataBar>
        <cfvo type="min"/>
        <cfvo type="max"/>
        <color theme="9" tint="0.39997558519241921"/>
      </dataBar>
      <extLst>
        <ext xmlns:x14="http://schemas.microsoft.com/office/spreadsheetml/2009/9/main" uri="{B025F937-C7B1-47D3-B67F-A62EFF666E3E}">
          <x14:id>{8FD9927A-F5F8-4BA1-BCC3-6BFC8D37E1DD}</x14:id>
        </ext>
      </extLst>
    </cfRule>
  </conditionalFormatting>
  <conditionalFormatting sqref="Q23:T23">
    <cfRule type="dataBar" priority="53">
      <dataBar>
        <cfvo type="min"/>
        <cfvo type="max"/>
        <color theme="9" tint="0.39997558519241921"/>
      </dataBar>
      <extLst>
        <ext xmlns:x14="http://schemas.microsoft.com/office/spreadsheetml/2009/9/main" uri="{B025F937-C7B1-47D3-B67F-A62EFF666E3E}">
          <x14:id>{F2A24FA3-B7A1-40A1-8ACE-306582FBB7FD}</x14:id>
        </ext>
      </extLst>
    </cfRule>
  </conditionalFormatting>
  <conditionalFormatting sqref="Q24:T24">
    <cfRule type="dataBar" priority="49">
      <dataBar>
        <cfvo type="min"/>
        <cfvo type="max"/>
        <color theme="9" tint="0.39997558519241921"/>
      </dataBar>
      <extLst>
        <ext xmlns:x14="http://schemas.microsoft.com/office/spreadsheetml/2009/9/main" uri="{B025F937-C7B1-47D3-B67F-A62EFF666E3E}">
          <x14:id>{96E4B837-6F4C-4F7C-A07E-88F093A02A09}</x14:id>
        </ext>
      </extLst>
    </cfRule>
  </conditionalFormatting>
  <conditionalFormatting sqref="Q25:T25">
    <cfRule type="dataBar" priority="45">
      <dataBar>
        <cfvo type="min"/>
        <cfvo type="max"/>
        <color theme="9" tint="0.39997558519241921"/>
      </dataBar>
      <extLst>
        <ext xmlns:x14="http://schemas.microsoft.com/office/spreadsheetml/2009/9/main" uri="{B025F937-C7B1-47D3-B67F-A62EFF666E3E}">
          <x14:id>{C4665722-046D-4DCC-A622-A5C89EEA26D6}</x14:id>
        </ext>
      </extLst>
    </cfRule>
  </conditionalFormatting>
  <conditionalFormatting sqref="Q26:T26">
    <cfRule type="dataBar" priority="47">
      <dataBar>
        <cfvo type="min"/>
        <cfvo type="max"/>
        <color theme="9" tint="0.39997558519241921"/>
      </dataBar>
      <extLst>
        <ext xmlns:x14="http://schemas.microsoft.com/office/spreadsheetml/2009/9/main" uri="{B025F937-C7B1-47D3-B67F-A62EFF666E3E}">
          <x14:id>{8B8390F5-2FE7-4512-9F45-C3D628179F82}</x14:id>
        </ext>
      </extLst>
    </cfRule>
  </conditionalFormatting>
  <conditionalFormatting sqref="U7:X7">
    <cfRule type="dataBar" priority="3">
      <dataBar>
        <cfvo type="min"/>
        <cfvo type="max"/>
        <color theme="9" tint="0.39997558519241921"/>
      </dataBar>
      <extLst>
        <ext xmlns:x14="http://schemas.microsoft.com/office/spreadsheetml/2009/9/main" uri="{B025F937-C7B1-47D3-B67F-A62EFF666E3E}">
          <x14:id>{BE0A7381-629A-4AE9-AAAB-814D1DB50B46}</x14:id>
        </ext>
      </extLst>
    </cfRule>
  </conditionalFormatting>
  <conditionalFormatting sqref="U8:X8">
    <cfRule type="dataBar" priority="4">
      <dataBar>
        <cfvo type="min"/>
        <cfvo type="max"/>
        <color theme="9" tint="0.39997558519241921"/>
      </dataBar>
      <extLst>
        <ext xmlns:x14="http://schemas.microsoft.com/office/spreadsheetml/2009/9/main" uri="{B025F937-C7B1-47D3-B67F-A62EFF666E3E}">
          <x14:id>{2D2BCB30-D35D-4F55-9F6D-F59C7E0AAFCA}</x14:id>
        </ext>
      </extLst>
    </cfRule>
  </conditionalFormatting>
  <conditionalFormatting sqref="U9:X9">
    <cfRule type="dataBar" priority="5">
      <dataBar>
        <cfvo type="min"/>
        <cfvo type="max"/>
        <color theme="9" tint="0.39997558519241921"/>
      </dataBar>
      <extLst>
        <ext xmlns:x14="http://schemas.microsoft.com/office/spreadsheetml/2009/9/main" uri="{B025F937-C7B1-47D3-B67F-A62EFF666E3E}">
          <x14:id>{68C1D037-D32E-476F-AE80-6677B5ADA5C6}</x14:id>
        </ext>
      </extLst>
    </cfRule>
  </conditionalFormatting>
  <conditionalFormatting sqref="U10:X10">
    <cfRule type="dataBar" priority="6">
      <dataBar>
        <cfvo type="min"/>
        <cfvo type="max"/>
        <color theme="9" tint="0.39997558519241921"/>
      </dataBar>
      <extLst>
        <ext xmlns:x14="http://schemas.microsoft.com/office/spreadsheetml/2009/9/main" uri="{B025F937-C7B1-47D3-B67F-A62EFF666E3E}">
          <x14:id>{9D210488-EC9F-4389-A3CD-EECA35B32986}</x14:id>
        </ext>
      </extLst>
    </cfRule>
  </conditionalFormatting>
  <conditionalFormatting sqref="U11:X11">
    <cfRule type="dataBar" priority="7">
      <dataBar>
        <cfvo type="min"/>
        <cfvo type="max"/>
        <color theme="9" tint="0.39997558519241921"/>
      </dataBar>
      <extLst>
        <ext xmlns:x14="http://schemas.microsoft.com/office/spreadsheetml/2009/9/main" uri="{B025F937-C7B1-47D3-B67F-A62EFF666E3E}">
          <x14:id>{C760F659-E441-4934-BD31-C42006BC405A}</x14:id>
        </ext>
      </extLst>
    </cfRule>
  </conditionalFormatting>
  <conditionalFormatting sqref="U12:X12">
    <cfRule type="dataBar" priority="8">
      <dataBar>
        <cfvo type="min"/>
        <cfvo type="max"/>
        <color theme="9" tint="0.39997558519241921"/>
      </dataBar>
      <extLst>
        <ext xmlns:x14="http://schemas.microsoft.com/office/spreadsheetml/2009/9/main" uri="{B025F937-C7B1-47D3-B67F-A62EFF666E3E}">
          <x14:id>{13E98A53-9220-40B3-A83D-859919153829}</x14:id>
        </ext>
      </extLst>
    </cfRule>
  </conditionalFormatting>
  <conditionalFormatting sqref="U13:X13">
    <cfRule type="dataBar" priority="9">
      <dataBar>
        <cfvo type="min"/>
        <cfvo type="max"/>
        <color theme="9" tint="0.39997558519241921"/>
      </dataBar>
      <extLst>
        <ext xmlns:x14="http://schemas.microsoft.com/office/spreadsheetml/2009/9/main" uri="{B025F937-C7B1-47D3-B67F-A62EFF666E3E}">
          <x14:id>{31DF725C-BC78-489F-A477-5F05AB156976}</x14:id>
        </ext>
      </extLst>
    </cfRule>
  </conditionalFormatting>
  <conditionalFormatting sqref="U14:X14">
    <cfRule type="dataBar" priority="10">
      <dataBar>
        <cfvo type="min"/>
        <cfvo type="max"/>
        <color theme="9" tint="0.39997558519241921"/>
      </dataBar>
      <extLst>
        <ext xmlns:x14="http://schemas.microsoft.com/office/spreadsheetml/2009/9/main" uri="{B025F937-C7B1-47D3-B67F-A62EFF666E3E}">
          <x14:id>{95CCE0CC-4E92-4773-970B-AE96E01A0D9D}</x14:id>
        </ext>
      </extLst>
    </cfRule>
  </conditionalFormatting>
  <conditionalFormatting sqref="U15:X15">
    <cfRule type="dataBar" priority="11">
      <dataBar>
        <cfvo type="min"/>
        <cfvo type="max"/>
        <color theme="9" tint="0.39997558519241921"/>
      </dataBar>
      <extLst>
        <ext xmlns:x14="http://schemas.microsoft.com/office/spreadsheetml/2009/9/main" uri="{B025F937-C7B1-47D3-B67F-A62EFF666E3E}">
          <x14:id>{968D0897-0723-452B-BFCD-9972E7BA2528}</x14:id>
        </ext>
      </extLst>
    </cfRule>
  </conditionalFormatting>
  <conditionalFormatting sqref="U16:X16">
    <cfRule type="dataBar" priority="12">
      <dataBar>
        <cfvo type="min"/>
        <cfvo type="max"/>
        <color theme="9" tint="0.39997558519241921"/>
      </dataBar>
      <extLst>
        <ext xmlns:x14="http://schemas.microsoft.com/office/spreadsheetml/2009/9/main" uri="{B025F937-C7B1-47D3-B67F-A62EFF666E3E}">
          <x14:id>{685F6873-C7E6-4975-85A5-CBE858C5FE67}</x14:id>
        </ext>
      </extLst>
    </cfRule>
  </conditionalFormatting>
  <conditionalFormatting sqref="U17:X17">
    <cfRule type="dataBar" priority="13">
      <dataBar>
        <cfvo type="min"/>
        <cfvo type="max"/>
        <color theme="9" tint="0.39997558519241921"/>
      </dataBar>
      <extLst>
        <ext xmlns:x14="http://schemas.microsoft.com/office/spreadsheetml/2009/9/main" uri="{B025F937-C7B1-47D3-B67F-A62EFF666E3E}">
          <x14:id>{1B92861F-18BE-41E1-831D-523AFC783337}</x14:id>
        </ext>
      </extLst>
    </cfRule>
  </conditionalFormatting>
  <conditionalFormatting sqref="U18:X18">
    <cfRule type="dataBar" priority="14">
      <dataBar>
        <cfvo type="min"/>
        <cfvo type="max"/>
        <color theme="9" tint="0.39997558519241921"/>
      </dataBar>
      <extLst>
        <ext xmlns:x14="http://schemas.microsoft.com/office/spreadsheetml/2009/9/main" uri="{B025F937-C7B1-47D3-B67F-A62EFF666E3E}">
          <x14:id>{A8141DDC-8F1A-4C7C-B9D0-4EE81F4548C5}</x14:id>
        </ext>
      </extLst>
    </cfRule>
  </conditionalFormatting>
  <conditionalFormatting sqref="U19:X19">
    <cfRule type="dataBar" priority="15">
      <dataBar>
        <cfvo type="min"/>
        <cfvo type="max"/>
        <color theme="9" tint="0.39997558519241921"/>
      </dataBar>
      <extLst>
        <ext xmlns:x14="http://schemas.microsoft.com/office/spreadsheetml/2009/9/main" uri="{B025F937-C7B1-47D3-B67F-A62EFF666E3E}">
          <x14:id>{6F8D81CF-84CE-49EC-A052-50AD060D2359}</x14:id>
        </ext>
      </extLst>
    </cfRule>
    <cfRule type="dataBar" priority="16">
      <dataBar>
        <cfvo type="min"/>
        <cfvo type="max"/>
        <color theme="9" tint="0.39997558519241921"/>
      </dataBar>
      <extLst>
        <ext xmlns:x14="http://schemas.microsoft.com/office/spreadsheetml/2009/9/main" uri="{B025F937-C7B1-47D3-B67F-A62EFF666E3E}">
          <x14:id>{6C031B7E-A5B3-4977-A8A8-7E06C6048D56}</x14:id>
        </ext>
      </extLst>
    </cfRule>
  </conditionalFormatting>
  <conditionalFormatting sqref="U21:X21">
    <cfRule type="dataBar" priority="17">
      <dataBar>
        <cfvo type="min"/>
        <cfvo type="max"/>
        <color theme="9" tint="0.39997558519241921"/>
      </dataBar>
      <extLst>
        <ext xmlns:x14="http://schemas.microsoft.com/office/spreadsheetml/2009/9/main" uri="{B025F937-C7B1-47D3-B67F-A62EFF666E3E}">
          <x14:id>{606BB559-ED96-4438-9DD7-3E85C18E80A1}</x14:id>
        </ext>
      </extLst>
    </cfRule>
  </conditionalFormatting>
  <conditionalFormatting sqref="U22:X22">
    <cfRule type="dataBar" priority="18">
      <dataBar>
        <cfvo type="min"/>
        <cfvo type="max"/>
        <color theme="9" tint="0.39997558519241921"/>
      </dataBar>
      <extLst>
        <ext xmlns:x14="http://schemas.microsoft.com/office/spreadsheetml/2009/9/main" uri="{B025F937-C7B1-47D3-B67F-A62EFF666E3E}">
          <x14:id>{8D0F1B9A-33AE-4C64-9682-72622AF03D69}</x14:id>
        </ext>
      </extLst>
    </cfRule>
  </conditionalFormatting>
  <conditionalFormatting sqref="U23:X23">
    <cfRule type="dataBar" priority="19">
      <dataBar>
        <cfvo type="min"/>
        <cfvo type="max"/>
        <color theme="9" tint="0.39997558519241921"/>
      </dataBar>
      <extLst>
        <ext xmlns:x14="http://schemas.microsoft.com/office/spreadsheetml/2009/9/main" uri="{B025F937-C7B1-47D3-B67F-A62EFF666E3E}">
          <x14:id>{A4292274-2BFE-491F-ABEF-60D63F9677AF}</x14:id>
        </ext>
      </extLst>
    </cfRule>
  </conditionalFormatting>
  <conditionalFormatting sqref="U24:X24">
    <cfRule type="dataBar" priority="81">
      <dataBar>
        <cfvo type="min"/>
        <cfvo type="max"/>
        <color theme="9" tint="0.39997558519241921"/>
      </dataBar>
      <extLst>
        <ext xmlns:x14="http://schemas.microsoft.com/office/spreadsheetml/2009/9/main" uri="{B025F937-C7B1-47D3-B67F-A62EFF666E3E}">
          <x14:id>{12C8CC0D-826C-4F26-8517-58B98E7E2772}</x14:id>
        </ext>
      </extLst>
    </cfRule>
  </conditionalFormatting>
  <conditionalFormatting sqref="U25:X25">
    <cfRule type="dataBar" priority="1">
      <dataBar>
        <cfvo type="min"/>
        <cfvo type="max"/>
        <color theme="9" tint="0.39997558519241921"/>
      </dataBar>
      <extLst>
        <ext xmlns:x14="http://schemas.microsoft.com/office/spreadsheetml/2009/9/main" uri="{B025F937-C7B1-47D3-B67F-A62EFF666E3E}">
          <x14:id>{F599509C-7D1B-416E-AD17-35F326EC4672}</x14:id>
        </ext>
      </extLst>
    </cfRule>
  </conditionalFormatting>
  <conditionalFormatting sqref="U26:X26">
    <cfRule type="dataBar" priority="2">
      <dataBar>
        <cfvo type="min"/>
        <cfvo type="max"/>
        <color theme="9" tint="0.39997558519241921"/>
      </dataBar>
      <extLst>
        <ext xmlns:x14="http://schemas.microsoft.com/office/spreadsheetml/2009/9/main" uri="{B025F937-C7B1-47D3-B67F-A62EFF666E3E}">
          <x14:id>{444DFA38-3938-469D-A61B-022D581DFC1A}</x14:id>
        </ext>
      </extLst>
    </cfRule>
  </conditionalFormatting>
  <conditionalFormatting sqref="AA7:AD7 AA8:AB26">
    <cfRule type="dataBar" priority="121">
      <dataBar>
        <cfvo type="min"/>
        <cfvo type="max"/>
        <color theme="9" tint="0.39997558519241921"/>
      </dataBar>
      <extLst>
        <ext xmlns:x14="http://schemas.microsoft.com/office/spreadsheetml/2009/9/main" uri="{B025F937-C7B1-47D3-B67F-A62EFF666E3E}">
          <x14:id>{8BF84694-CFD6-4FA4-A63E-8029591FF07A}</x14:id>
        </ext>
      </extLst>
    </cfRule>
    <cfRule type="dataBar" priority="122">
      <dataBar>
        <cfvo type="min"/>
        <cfvo type="max"/>
        <color rgb="FF63C384"/>
      </dataBar>
      <extLst>
        <ext xmlns:x14="http://schemas.microsoft.com/office/spreadsheetml/2009/9/main" uri="{B025F937-C7B1-47D3-B67F-A62EFF666E3E}">
          <x14:id>{7DC78214-A181-4C1C-AC77-EEEF6983D353}</x14:id>
        </ext>
      </extLst>
    </cfRule>
  </conditionalFormatting>
  <conditionalFormatting sqref="AC8:AD8">
    <cfRule type="dataBar" priority="123">
      <dataBar>
        <cfvo type="min"/>
        <cfvo type="max"/>
        <color theme="9" tint="0.39997558519241921"/>
      </dataBar>
      <extLst>
        <ext xmlns:x14="http://schemas.microsoft.com/office/spreadsheetml/2009/9/main" uri="{B025F937-C7B1-47D3-B67F-A62EFF666E3E}">
          <x14:id>{15F22A23-CC28-4DE4-A685-60471D4A7FA7}</x14:id>
        </ext>
      </extLst>
    </cfRule>
    <cfRule type="dataBar" priority="124">
      <dataBar>
        <cfvo type="min"/>
        <cfvo type="max"/>
        <color rgb="FF63C384"/>
      </dataBar>
      <extLst>
        <ext xmlns:x14="http://schemas.microsoft.com/office/spreadsheetml/2009/9/main" uri="{B025F937-C7B1-47D3-B67F-A62EFF666E3E}">
          <x14:id>{BCEA87BF-F5A9-4542-8EF9-2159E41DDF1E}</x14:id>
        </ext>
      </extLst>
    </cfRule>
  </conditionalFormatting>
  <conditionalFormatting sqref="AC9:AD9">
    <cfRule type="dataBar" priority="120">
      <dataBar>
        <cfvo type="min"/>
        <cfvo type="max"/>
        <color rgb="FF63C384"/>
      </dataBar>
      <extLst>
        <ext xmlns:x14="http://schemas.microsoft.com/office/spreadsheetml/2009/9/main" uri="{B025F937-C7B1-47D3-B67F-A62EFF666E3E}">
          <x14:id>{487257A3-CFEE-416C-ABD5-B0A6021B0D80}</x14:id>
        </ext>
      </extLst>
    </cfRule>
    <cfRule type="dataBar" priority="119">
      <dataBar>
        <cfvo type="min"/>
        <cfvo type="max"/>
        <color theme="9" tint="0.39997558519241921"/>
      </dataBar>
      <extLst>
        <ext xmlns:x14="http://schemas.microsoft.com/office/spreadsheetml/2009/9/main" uri="{B025F937-C7B1-47D3-B67F-A62EFF666E3E}">
          <x14:id>{78897967-098D-40BC-8CDB-00D63ACBCBDC}</x14:id>
        </ext>
      </extLst>
    </cfRule>
  </conditionalFormatting>
  <conditionalFormatting sqref="AC10:AD10">
    <cfRule type="dataBar" priority="115">
      <dataBar>
        <cfvo type="min"/>
        <cfvo type="max"/>
        <color theme="9" tint="0.39997558519241921"/>
      </dataBar>
      <extLst>
        <ext xmlns:x14="http://schemas.microsoft.com/office/spreadsheetml/2009/9/main" uri="{B025F937-C7B1-47D3-B67F-A62EFF666E3E}">
          <x14:id>{CB27C4F4-AE94-4618-8ACB-5B8D1A568601}</x14:id>
        </ext>
      </extLst>
    </cfRule>
    <cfRule type="dataBar" priority="116">
      <dataBar>
        <cfvo type="min"/>
        <cfvo type="max"/>
        <color rgb="FF63C384"/>
      </dataBar>
      <extLst>
        <ext xmlns:x14="http://schemas.microsoft.com/office/spreadsheetml/2009/9/main" uri="{B025F937-C7B1-47D3-B67F-A62EFF666E3E}">
          <x14:id>{110F4FFB-05F1-4E93-8BF8-376EFF9E6524}</x14:id>
        </ext>
      </extLst>
    </cfRule>
  </conditionalFormatting>
  <conditionalFormatting sqref="AC11:AD11">
    <cfRule type="dataBar" priority="118">
      <dataBar>
        <cfvo type="min"/>
        <cfvo type="max"/>
        <color rgb="FF63C384"/>
      </dataBar>
      <extLst>
        <ext xmlns:x14="http://schemas.microsoft.com/office/spreadsheetml/2009/9/main" uri="{B025F937-C7B1-47D3-B67F-A62EFF666E3E}">
          <x14:id>{8F78DC4F-D1E3-41AE-BB41-C67B6B05234F}</x14:id>
        </ext>
      </extLst>
    </cfRule>
    <cfRule type="dataBar" priority="117">
      <dataBar>
        <cfvo type="min"/>
        <cfvo type="max"/>
        <color theme="9" tint="0.39997558519241921"/>
      </dataBar>
      <extLst>
        <ext xmlns:x14="http://schemas.microsoft.com/office/spreadsheetml/2009/9/main" uri="{B025F937-C7B1-47D3-B67F-A62EFF666E3E}">
          <x14:id>{C552050E-72E2-4F48-931D-2A58BDE266C4}</x14:id>
        </ext>
      </extLst>
    </cfRule>
  </conditionalFormatting>
  <conditionalFormatting sqref="AC12:AD12">
    <cfRule type="dataBar" priority="114">
      <dataBar>
        <cfvo type="min"/>
        <cfvo type="max"/>
        <color rgb="FF63C384"/>
      </dataBar>
      <extLst>
        <ext xmlns:x14="http://schemas.microsoft.com/office/spreadsheetml/2009/9/main" uri="{B025F937-C7B1-47D3-B67F-A62EFF666E3E}">
          <x14:id>{3E3005A0-E7EE-4C36-83A1-0201A29BC6D3}</x14:id>
        </ext>
      </extLst>
    </cfRule>
    <cfRule type="dataBar" priority="113">
      <dataBar>
        <cfvo type="min"/>
        <cfvo type="max"/>
        <color theme="9" tint="0.39997558519241921"/>
      </dataBar>
      <extLst>
        <ext xmlns:x14="http://schemas.microsoft.com/office/spreadsheetml/2009/9/main" uri="{B025F937-C7B1-47D3-B67F-A62EFF666E3E}">
          <x14:id>{95485BAA-1B74-4A6F-AFAE-4AFF09F15CD6}</x14:id>
        </ext>
      </extLst>
    </cfRule>
  </conditionalFormatting>
  <conditionalFormatting sqref="AC13:AD13">
    <cfRule type="dataBar" priority="110">
      <dataBar>
        <cfvo type="min"/>
        <cfvo type="max"/>
        <color rgb="FF63C384"/>
      </dataBar>
      <extLst>
        <ext xmlns:x14="http://schemas.microsoft.com/office/spreadsheetml/2009/9/main" uri="{B025F937-C7B1-47D3-B67F-A62EFF666E3E}">
          <x14:id>{228411C8-DCDB-4202-A625-B2AA631F8248}</x14:id>
        </ext>
      </extLst>
    </cfRule>
    <cfRule type="dataBar" priority="109">
      <dataBar>
        <cfvo type="min"/>
        <cfvo type="max"/>
        <color theme="9" tint="0.39997558519241921"/>
      </dataBar>
      <extLst>
        <ext xmlns:x14="http://schemas.microsoft.com/office/spreadsheetml/2009/9/main" uri="{B025F937-C7B1-47D3-B67F-A62EFF666E3E}">
          <x14:id>{E16C57AD-F9E5-49EA-8298-92A97BA5ADA5}</x14:id>
        </ext>
      </extLst>
    </cfRule>
  </conditionalFormatting>
  <conditionalFormatting sqref="AC14:AD14">
    <cfRule type="dataBar" priority="111">
      <dataBar>
        <cfvo type="min"/>
        <cfvo type="max"/>
        <color theme="9" tint="0.39997558519241921"/>
      </dataBar>
      <extLst>
        <ext xmlns:x14="http://schemas.microsoft.com/office/spreadsheetml/2009/9/main" uri="{B025F937-C7B1-47D3-B67F-A62EFF666E3E}">
          <x14:id>{7585D8D7-C1CA-4228-9861-AB928649BBE6}</x14:id>
        </ext>
      </extLst>
    </cfRule>
    <cfRule type="dataBar" priority="112">
      <dataBar>
        <cfvo type="min"/>
        <cfvo type="max"/>
        <color rgb="FF63C384"/>
      </dataBar>
      <extLst>
        <ext xmlns:x14="http://schemas.microsoft.com/office/spreadsheetml/2009/9/main" uri="{B025F937-C7B1-47D3-B67F-A62EFF666E3E}">
          <x14:id>{F122FA99-9BAE-4DF4-A735-C1AA583737CA}</x14:id>
        </ext>
      </extLst>
    </cfRule>
  </conditionalFormatting>
  <conditionalFormatting sqref="AC15:AD15">
    <cfRule type="dataBar" priority="108">
      <dataBar>
        <cfvo type="min"/>
        <cfvo type="max"/>
        <color rgb="FF63C384"/>
      </dataBar>
      <extLst>
        <ext xmlns:x14="http://schemas.microsoft.com/office/spreadsheetml/2009/9/main" uri="{B025F937-C7B1-47D3-B67F-A62EFF666E3E}">
          <x14:id>{D54B4C38-66C5-422A-B27F-DDF2CA15676F}</x14:id>
        </ext>
      </extLst>
    </cfRule>
    <cfRule type="dataBar" priority="107">
      <dataBar>
        <cfvo type="min"/>
        <cfvo type="max"/>
        <color theme="9" tint="0.39997558519241921"/>
      </dataBar>
      <extLst>
        <ext xmlns:x14="http://schemas.microsoft.com/office/spreadsheetml/2009/9/main" uri="{B025F937-C7B1-47D3-B67F-A62EFF666E3E}">
          <x14:id>{1AC28C1A-C01F-4AE7-956A-29F172BB2CA9}</x14:id>
        </ext>
      </extLst>
    </cfRule>
  </conditionalFormatting>
  <conditionalFormatting sqref="AC16:AD16">
    <cfRule type="dataBar" priority="104">
      <dataBar>
        <cfvo type="min"/>
        <cfvo type="max"/>
        <color rgb="FF63C384"/>
      </dataBar>
      <extLst>
        <ext xmlns:x14="http://schemas.microsoft.com/office/spreadsheetml/2009/9/main" uri="{B025F937-C7B1-47D3-B67F-A62EFF666E3E}">
          <x14:id>{510FB382-0C11-4031-A07C-301EED6621FC}</x14:id>
        </ext>
      </extLst>
    </cfRule>
    <cfRule type="dataBar" priority="103">
      <dataBar>
        <cfvo type="min"/>
        <cfvo type="max"/>
        <color theme="9" tint="0.39997558519241921"/>
      </dataBar>
      <extLst>
        <ext xmlns:x14="http://schemas.microsoft.com/office/spreadsheetml/2009/9/main" uri="{B025F937-C7B1-47D3-B67F-A62EFF666E3E}">
          <x14:id>{C6850055-7E91-4B05-A924-6F5175163C63}</x14:id>
        </ext>
      </extLst>
    </cfRule>
  </conditionalFormatting>
  <conditionalFormatting sqref="AC17:AD17">
    <cfRule type="dataBar" priority="105">
      <dataBar>
        <cfvo type="min"/>
        <cfvo type="max"/>
        <color theme="9" tint="0.39997558519241921"/>
      </dataBar>
      <extLst>
        <ext xmlns:x14="http://schemas.microsoft.com/office/spreadsheetml/2009/9/main" uri="{B025F937-C7B1-47D3-B67F-A62EFF666E3E}">
          <x14:id>{93540E7E-3719-425B-BD9E-FAD6DCD869FD}</x14:id>
        </ext>
      </extLst>
    </cfRule>
    <cfRule type="dataBar" priority="106">
      <dataBar>
        <cfvo type="min"/>
        <cfvo type="max"/>
        <color rgb="FF63C384"/>
      </dataBar>
      <extLst>
        <ext xmlns:x14="http://schemas.microsoft.com/office/spreadsheetml/2009/9/main" uri="{B025F937-C7B1-47D3-B67F-A62EFF666E3E}">
          <x14:id>{4D719133-3D06-4DAF-983A-46792B37EA64}</x14:id>
        </ext>
      </extLst>
    </cfRule>
  </conditionalFormatting>
  <conditionalFormatting sqref="AC18:AD18">
    <cfRule type="dataBar" priority="102">
      <dataBar>
        <cfvo type="min"/>
        <cfvo type="max"/>
        <color rgb="FF63C384"/>
      </dataBar>
      <extLst>
        <ext xmlns:x14="http://schemas.microsoft.com/office/spreadsheetml/2009/9/main" uri="{B025F937-C7B1-47D3-B67F-A62EFF666E3E}">
          <x14:id>{0F2B1BEE-DBF4-4FBD-A22D-0CDD72F8BCCE}</x14:id>
        </ext>
      </extLst>
    </cfRule>
    <cfRule type="dataBar" priority="101">
      <dataBar>
        <cfvo type="min"/>
        <cfvo type="max"/>
        <color theme="9" tint="0.39997558519241921"/>
      </dataBar>
      <extLst>
        <ext xmlns:x14="http://schemas.microsoft.com/office/spreadsheetml/2009/9/main" uri="{B025F937-C7B1-47D3-B67F-A62EFF666E3E}">
          <x14:id>{F228A931-B160-445B-B983-DE0C1198F72D}</x14:id>
        </ext>
      </extLst>
    </cfRule>
  </conditionalFormatting>
  <conditionalFormatting sqref="AC19:AD19">
    <cfRule type="dataBar" priority="98">
      <dataBar>
        <cfvo type="min"/>
        <cfvo type="max"/>
        <color rgb="FF63C384"/>
      </dataBar>
      <extLst>
        <ext xmlns:x14="http://schemas.microsoft.com/office/spreadsheetml/2009/9/main" uri="{B025F937-C7B1-47D3-B67F-A62EFF666E3E}">
          <x14:id>{32B76154-CE7F-4DD6-8F25-F3569A2B0490}</x14:id>
        </ext>
      </extLst>
    </cfRule>
    <cfRule type="dataBar" priority="97">
      <dataBar>
        <cfvo type="min"/>
        <cfvo type="max"/>
        <color theme="9" tint="0.39997558519241921"/>
      </dataBar>
      <extLst>
        <ext xmlns:x14="http://schemas.microsoft.com/office/spreadsheetml/2009/9/main" uri="{B025F937-C7B1-47D3-B67F-A62EFF666E3E}">
          <x14:id>{8E45E115-9577-4A43-B4FC-90C8B573E4E5}</x14:id>
        </ext>
      </extLst>
    </cfRule>
  </conditionalFormatting>
  <conditionalFormatting sqref="AC20:AD20">
    <cfRule type="dataBar" priority="100">
      <dataBar>
        <cfvo type="min"/>
        <cfvo type="max"/>
        <color rgb="FF63C384"/>
      </dataBar>
      <extLst>
        <ext xmlns:x14="http://schemas.microsoft.com/office/spreadsheetml/2009/9/main" uri="{B025F937-C7B1-47D3-B67F-A62EFF666E3E}">
          <x14:id>{FD02B86E-BD5F-42A5-9DBF-C95B9A42B43E}</x14:id>
        </ext>
      </extLst>
    </cfRule>
    <cfRule type="dataBar" priority="99">
      <dataBar>
        <cfvo type="min"/>
        <cfvo type="max"/>
        <color theme="9" tint="0.39997558519241921"/>
      </dataBar>
      <extLst>
        <ext xmlns:x14="http://schemas.microsoft.com/office/spreadsheetml/2009/9/main" uri="{B025F937-C7B1-47D3-B67F-A62EFF666E3E}">
          <x14:id>{F3B374F1-C74C-4787-AD5F-1838F89A4FA7}</x14:id>
        </ext>
      </extLst>
    </cfRule>
  </conditionalFormatting>
  <conditionalFormatting sqref="AC21:AD21">
    <cfRule type="dataBar" priority="95">
      <dataBar>
        <cfvo type="min"/>
        <cfvo type="max"/>
        <color theme="9" tint="0.39997558519241921"/>
      </dataBar>
      <extLst>
        <ext xmlns:x14="http://schemas.microsoft.com/office/spreadsheetml/2009/9/main" uri="{B025F937-C7B1-47D3-B67F-A62EFF666E3E}">
          <x14:id>{BAF5281F-B043-4BB4-96A4-879248FEF9ED}</x14:id>
        </ext>
      </extLst>
    </cfRule>
    <cfRule type="dataBar" priority="96">
      <dataBar>
        <cfvo type="min"/>
        <cfvo type="max"/>
        <color rgb="FF63C384"/>
      </dataBar>
      <extLst>
        <ext xmlns:x14="http://schemas.microsoft.com/office/spreadsheetml/2009/9/main" uri="{B025F937-C7B1-47D3-B67F-A62EFF666E3E}">
          <x14:id>{69F02D2E-E93D-425A-9233-44C31CF51E8B}</x14:id>
        </ext>
      </extLst>
    </cfRule>
  </conditionalFormatting>
  <conditionalFormatting sqref="AC22:AD22">
    <cfRule type="dataBar" priority="92">
      <dataBar>
        <cfvo type="min"/>
        <cfvo type="max"/>
        <color rgb="FF63C384"/>
      </dataBar>
      <extLst>
        <ext xmlns:x14="http://schemas.microsoft.com/office/spreadsheetml/2009/9/main" uri="{B025F937-C7B1-47D3-B67F-A62EFF666E3E}">
          <x14:id>{012AAA95-CAA1-4F21-912B-75CCD239BB2D}</x14:id>
        </ext>
      </extLst>
    </cfRule>
    <cfRule type="dataBar" priority="91">
      <dataBar>
        <cfvo type="min"/>
        <cfvo type="max"/>
        <color theme="9" tint="0.39997558519241921"/>
      </dataBar>
      <extLst>
        <ext xmlns:x14="http://schemas.microsoft.com/office/spreadsheetml/2009/9/main" uri="{B025F937-C7B1-47D3-B67F-A62EFF666E3E}">
          <x14:id>{FFB8F0A3-665D-4198-BCB6-3030529D14D6}</x14:id>
        </ext>
      </extLst>
    </cfRule>
  </conditionalFormatting>
  <conditionalFormatting sqref="AC23:AD23">
    <cfRule type="dataBar" priority="93">
      <dataBar>
        <cfvo type="min"/>
        <cfvo type="max"/>
        <color theme="9" tint="0.39997558519241921"/>
      </dataBar>
      <extLst>
        <ext xmlns:x14="http://schemas.microsoft.com/office/spreadsheetml/2009/9/main" uri="{B025F937-C7B1-47D3-B67F-A62EFF666E3E}">
          <x14:id>{15EF192C-E484-4FEB-9444-099E95FE3606}</x14:id>
        </ext>
      </extLst>
    </cfRule>
    <cfRule type="dataBar" priority="94">
      <dataBar>
        <cfvo type="min"/>
        <cfvo type="max"/>
        <color rgb="FF63C384"/>
      </dataBar>
      <extLst>
        <ext xmlns:x14="http://schemas.microsoft.com/office/spreadsheetml/2009/9/main" uri="{B025F937-C7B1-47D3-B67F-A62EFF666E3E}">
          <x14:id>{246A43E3-A69D-4B15-9EF2-BA1A6C31E2B0}</x14:id>
        </ext>
      </extLst>
    </cfRule>
  </conditionalFormatting>
  <conditionalFormatting sqref="AC24:AD24">
    <cfRule type="dataBar" priority="89">
      <dataBar>
        <cfvo type="min"/>
        <cfvo type="max"/>
        <color theme="9" tint="0.39997558519241921"/>
      </dataBar>
      <extLst>
        <ext xmlns:x14="http://schemas.microsoft.com/office/spreadsheetml/2009/9/main" uri="{B025F937-C7B1-47D3-B67F-A62EFF666E3E}">
          <x14:id>{D4AB32A2-3DAD-447F-BE0F-2CB032C26B6A}</x14:id>
        </ext>
      </extLst>
    </cfRule>
    <cfRule type="dataBar" priority="90">
      <dataBar>
        <cfvo type="min"/>
        <cfvo type="max"/>
        <color rgb="FF63C384"/>
      </dataBar>
      <extLst>
        <ext xmlns:x14="http://schemas.microsoft.com/office/spreadsheetml/2009/9/main" uri="{B025F937-C7B1-47D3-B67F-A62EFF666E3E}">
          <x14:id>{6F824224-8849-40E7-83AC-643FF43B070D}</x14:id>
        </ext>
      </extLst>
    </cfRule>
  </conditionalFormatting>
  <conditionalFormatting sqref="AC25:AD25">
    <cfRule type="dataBar" priority="85">
      <dataBar>
        <cfvo type="min"/>
        <cfvo type="max"/>
        <color theme="9" tint="0.39997558519241921"/>
      </dataBar>
      <extLst>
        <ext xmlns:x14="http://schemas.microsoft.com/office/spreadsheetml/2009/9/main" uri="{B025F937-C7B1-47D3-B67F-A62EFF666E3E}">
          <x14:id>{6EF302D6-F7E8-41D6-BC13-7E9E2BA79A2E}</x14:id>
        </ext>
      </extLst>
    </cfRule>
    <cfRule type="dataBar" priority="86">
      <dataBar>
        <cfvo type="min"/>
        <cfvo type="max"/>
        <color rgb="FF63C384"/>
      </dataBar>
      <extLst>
        <ext xmlns:x14="http://schemas.microsoft.com/office/spreadsheetml/2009/9/main" uri="{B025F937-C7B1-47D3-B67F-A62EFF666E3E}">
          <x14:id>{7CC6CAAB-5FE5-4FC9-A9B3-ADA62106E46E}</x14:id>
        </ext>
      </extLst>
    </cfRule>
  </conditionalFormatting>
  <conditionalFormatting sqref="AC26:AD26">
    <cfRule type="dataBar" priority="87">
      <dataBar>
        <cfvo type="min"/>
        <cfvo type="max"/>
        <color theme="9" tint="0.39997558519241921"/>
      </dataBar>
      <extLst>
        <ext xmlns:x14="http://schemas.microsoft.com/office/spreadsheetml/2009/9/main" uri="{B025F937-C7B1-47D3-B67F-A62EFF666E3E}">
          <x14:id>{CC4DCD33-D85B-4517-9FD0-58A1851DBEDD}</x14:id>
        </ext>
      </extLst>
    </cfRule>
    <cfRule type="dataBar" priority="88">
      <dataBar>
        <cfvo type="min"/>
        <cfvo type="max"/>
        <color rgb="FF63C384"/>
      </dataBar>
      <extLst>
        <ext xmlns:x14="http://schemas.microsoft.com/office/spreadsheetml/2009/9/main" uri="{B025F937-C7B1-47D3-B67F-A62EFF666E3E}">
          <x14:id>{E228F319-5D84-4071-9764-7A95721CD724}</x14:id>
        </ext>
      </extLst>
    </cfRule>
  </conditionalFormatting>
  <hyperlinks>
    <hyperlink ref="B3" r:id="rId1" location="app" xr:uid="{38B3E4FE-9955-4D63-A7D8-32336F6048E9}"/>
    <hyperlink ref="B2" r:id="rId2" xr:uid="{E4A7DE78-AE97-485C-A860-2373D33C8586}"/>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2FE2AB-CBDE-48A0-8C1D-A572F28B6C19}">
            <x14:dataBar minLength="0" maxLength="100" gradient="0" direction="rightToLeft">
              <x14:cfvo type="autoMin"/>
              <x14:cfvo type="autoMax"/>
              <x14:negativeFillColor rgb="FFFF0000"/>
              <x14:axisColor rgb="FF000000"/>
            </x14:dataBar>
          </x14:cfRule>
          <xm:sqref>C7:F7</xm:sqref>
        </x14:conditionalFormatting>
        <x14:conditionalFormatting xmlns:xm="http://schemas.microsoft.com/office/excel/2006/main">
          <x14:cfRule type="dataBar" id="{A35CD4B0-5769-4EAA-B0F2-67BB28EFB7EB}">
            <x14:dataBar minLength="0" maxLength="100" gradient="0" direction="rightToLeft">
              <x14:cfvo type="autoMin"/>
              <x14:cfvo type="autoMax"/>
              <x14:negativeFillColor rgb="FFFF0000"/>
              <x14:axisColor rgb="FF000000"/>
            </x14:dataBar>
          </x14:cfRule>
          <x14:cfRule type="dataBar" id="{0C99A087-8335-4539-9868-4DE315D9FA22}">
            <x14:dataBar minLength="0" maxLength="100" gradient="0">
              <x14:cfvo type="autoMin"/>
              <x14:cfvo type="autoMax"/>
              <x14:negativeFillColor rgb="FFFF0000"/>
              <x14:axisColor rgb="FF000000"/>
            </x14:dataBar>
          </x14:cfRule>
          <xm:sqref>C8:F8</xm:sqref>
        </x14:conditionalFormatting>
        <x14:conditionalFormatting xmlns:xm="http://schemas.microsoft.com/office/excel/2006/main">
          <x14:cfRule type="dataBar" id="{183798A9-66FC-417A-9249-FB564A2E45AA}">
            <x14:dataBar minLength="0" maxLength="100" gradient="0" direction="rightToLeft">
              <x14:cfvo type="autoMin"/>
              <x14:cfvo type="autoMax"/>
              <x14:negativeFillColor rgb="FFFF0000"/>
              <x14:axisColor rgb="FF000000"/>
            </x14:dataBar>
          </x14:cfRule>
          <x14:cfRule type="dataBar" id="{5E9C2645-87C9-49EB-9743-DA451B96925A}">
            <x14:dataBar minLength="0" maxLength="100" gradient="0">
              <x14:cfvo type="autoMin"/>
              <x14:cfvo type="autoMax"/>
              <x14:negativeFillColor rgb="FFFF0000"/>
              <x14:axisColor rgb="FF000000"/>
            </x14:dataBar>
          </x14:cfRule>
          <xm:sqref>C9:F9</xm:sqref>
        </x14:conditionalFormatting>
        <x14:conditionalFormatting xmlns:xm="http://schemas.microsoft.com/office/excel/2006/main">
          <x14:cfRule type="dataBar" id="{7200E4CF-9E35-4A38-8F5B-0041B2F03C3A}">
            <x14:dataBar minLength="0" maxLength="100" gradient="0" direction="rightToLeft">
              <x14:cfvo type="autoMin"/>
              <x14:cfvo type="autoMax"/>
              <x14:negativeFillColor rgb="FFFF0000"/>
              <x14:axisColor rgb="FF000000"/>
            </x14:dataBar>
          </x14:cfRule>
          <x14:cfRule type="dataBar" id="{2E8675FF-B203-4C27-A8A8-A58495917ACC}">
            <x14:dataBar minLength="0" maxLength="100" gradient="0">
              <x14:cfvo type="autoMin"/>
              <x14:cfvo type="autoMax"/>
              <x14:negativeFillColor rgb="FFFF0000"/>
              <x14:axisColor rgb="FF000000"/>
            </x14:dataBar>
          </x14:cfRule>
          <xm:sqref>C10:F10</xm:sqref>
        </x14:conditionalFormatting>
        <x14:conditionalFormatting xmlns:xm="http://schemas.microsoft.com/office/excel/2006/main">
          <x14:cfRule type="dataBar" id="{80960C54-59A3-4D4C-A589-3E6FE8470CF1}">
            <x14:dataBar minLength="0" maxLength="100" gradient="0">
              <x14:cfvo type="autoMin"/>
              <x14:cfvo type="autoMax"/>
              <x14:negativeFillColor rgb="FFFF0000"/>
              <x14:axisColor rgb="FF000000"/>
            </x14:dataBar>
          </x14:cfRule>
          <x14:cfRule type="dataBar" id="{651C32D8-F80E-4E76-8439-8A9BBC5EE75F}">
            <x14:dataBar minLength="0" maxLength="100" gradient="0" direction="rightToLeft">
              <x14:cfvo type="autoMin"/>
              <x14:cfvo type="autoMax"/>
              <x14:negativeFillColor rgb="FFFF0000"/>
              <x14:axisColor rgb="FF000000"/>
            </x14:dataBar>
          </x14:cfRule>
          <xm:sqref>C11:F11</xm:sqref>
        </x14:conditionalFormatting>
        <x14:conditionalFormatting xmlns:xm="http://schemas.microsoft.com/office/excel/2006/main">
          <x14:cfRule type="dataBar" id="{454FDB2A-DF12-4285-A876-01A854096C60}">
            <x14:dataBar minLength="0" maxLength="100" gradient="0">
              <x14:cfvo type="autoMin"/>
              <x14:cfvo type="autoMax"/>
              <x14:negativeFillColor rgb="FFFF0000"/>
              <x14:axisColor rgb="FF000000"/>
            </x14:dataBar>
          </x14:cfRule>
          <x14:cfRule type="dataBar" id="{C3C30F0C-FEB5-46C2-9434-459470011FFB}">
            <x14:dataBar minLength="0" maxLength="100" gradient="0" direction="rightToLeft">
              <x14:cfvo type="autoMin"/>
              <x14:cfvo type="autoMax"/>
              <x14:negativeFillColor rgb="FFFF0000"/>
              <x14:axisColor rgb="FF000000"/>
            </x14:dataBar>
          </x14:cfRule>
          <xm:sqref>C12:F12</xm:sqref>
        </x14:conditionalFormatting>
        <x14:conditionalFormatting xmlns:xm="http://schemas.microsoft.com/office/excel/2006/main">
          <x14:cfRule type="dataBar" id="{E26DB55A-7C08-4109-8D4C-0E44DA6226D2}">
            <x14:dataBar minLength="0" maxLength="100" gradient="0" direction="rightToLeft">
              <x14:cfvo type="autoMin"/>
              <x14:cfvo type="autoMax"/>
              <x14:negativeFillColor rgb="FFFF0000"/>
              <x14:axisColor rgb="FF000000"/>
            </x14:dataBar>
          </x14:cfRule>
          <x14:cfRule type="dataBar" id="{947E805E-A5BE-4714-A14C-7BF757B1CB98}">
            <x14:dataBar minLength="0" maxLength="100" gradient="0">
              <x14:cfvo type="autoMin"/>
              <x14:cfvo type="autoMax"/>
              <x14:negativeFillColor rgb="FFFF0000"/>
              <x14:axisColor rgb="FF000000"/>
            </x14:dataBar>
          </x14:cfRule>
          <xm:sqref>C13:F13</xm:sqref>
        </x14:conditionalFormatting>
        <x14:conditionalFormatting xmlns:xm="http://schemas.microsoft.com/office/excel/2006/main">
          <x14:cfRule type="dataBar" id="{64E4B930-73F3-4DF6-A42D-C83B50F022AB}">
            <x14:dataBar minLength="0" maxLength="100" gradient="0">
              <x14:cfvo type="autoMin"/>
              <x14:cfvo type="autoMax"/>
              <x14:negativeFillColor rgb="FFFF0000"/>
              <x14:axisColor rgb="FF000000"/>
            </x14:dataBar>
          </x14:cfRule>
          <x14:cfRule type="dataBar" id="{DB9F48A8-1D03-4F5C-BFF5-168F2A0BD0C6}">
            <x14:dataBar minLength="0" maxLength="100" gradient="0" direction="rightToLeft">
              <x14:cfvo type="autoMin"/>
              <x14:cfvo type="autoMax"/>
              <x14:negativeFillColor rgb="FFFF0000"/>
              <x14:axisColor rgb="FF000000"/>
            </x14:dataBar>
          </x14:cfRule>
          <xm:sqref>C14:F14</xm:sqref>
        </x14:conditionalFormatting>
        <x14:conditionalFormatting xmlns:xm="http://schemas.microsoft.com/office/excel/2006/main">
          <x14:cfRule type="dataBar" id="{FF36F01B-0116-428D-9B68-CAE9A811C4A8}">
            <x14:dataBar minLength="0" maxLength="100" gradient="0">
              <x14:cfvo type="autoMin"/>
              <x14:cfvo type="autoMax"/>
              <x14:negativeFillColor rgb="FFFF0000"/>
              <x14:axisColor rgb="FF000000"/>
            </x14:dataBar>
          </x14:cfRule>
          <x14:cfRule type="dataBar" id="{D2F1384C-84D9-4564-B7D3-B280EF6B45DD}">
            <x14:dataBar minLength="0" maxLength="100" gradient="0" direction="rightToLeft">
              <x14:cfvo type="autoMin"/>
              <x14:cfvo type="autoMax"/>
              <x14:negativeFillColor rgb="FFFF0000"/>
              <x14:axisColor rgb="FF000000"/>
            </x14:dataBar>
          </x14:cfRule>
          <xm:sqref>C15:F15</xm:sqref>
        </x14:conditionalFormatting>
        <x14:conditionalFormatting xmlns:xm="http://schemas.microsoft.com/office/excel/2006/main">
          <x14:cfRule type="dataBar" id="{950B515E-19BB-4A18-8951-354267318CCE}">
            <x14:dataBar minLength="0" maxLength="100" gradient="0">
              <x14:cfvo type="autoMin"/>
              <x14:cfvo type="autoMax"/>
              <x14:negativeFillColor rgb="FFFF0000"/>
              <x14:axisColor rgb="FF000000"/>
            </x14:dataBar>
          </x14:cfRule>
          <x14:cfRule type="dataBar" id="{5377D582-2CFB-4119-868C-21F186E6B615}">
            <x14:dataBar minLength="0" maxLength="100" gradient="0" direction="rightToLeft">
              <x14:cfvo type="autoMin"/>
              <x14:cfvo type="autoMax"/>
              <x14:negativeFillColor rgb="FFFF0000"/>
              <x14:axisColor rgb="FF000000"/>
            </x14:dataBar>
          </x14:cfRule>
          <xm:sqref>C16:F16</xm:sqref>
        </x14:conditionalFormatting>
        <x14:conditionalFormatting xmlns:xm="http://schemas.microsoft.com/office/excel/2006/main">
          <x14:cfRule type="dataBar" id="{BC54DF58-FE2C-48B2-84EE-CA36FB892A79}">
            <x14:dataBar minLength="0" maxLength="100" gradient="0">
              <x14:cfvo type="autoMin"/>
              <x14:cfvo type="autoMax"/>
              <x14:negativeFillColor rgb="FFFF0000"/>
              <x14:axisColor rgb="FF000000"/>
            </x14:dataBar>
          </x14:cfRule>
          <x14:cfRule type="dataBar" id="{293A93EB-9DA2-4BA9-86C7-80EF273CA09E}">
            <x14:dataBar minLength="0" maxLength="100" gradient="0" direction="rightToLeft">
              <x14:cfvo type="autoMin"/>
              <x14:cfvo type="autoMax"/>
              <x14:negativeFillColor rgb="FFFF0000"/>
              <x14:axisColor rgb="FF000000"/>
            </x14:dataBar>
          </x14:cfRule>
          <xm:sqref>C17:F17</xm:sqref>
        </x14:conditionalFormatting>
        <x14:conditionalFormatting xmlns:xm="http://schemas.microsoft.com/office/excel/2006/main">
          <x14:cfRule type="dataBar" id="{8F5785D6-0937-4725-B853-B19EACC70A0A}">
            <x14:dataBar minLength="0" maxLength="100" gradient="0" direction="rightToLeft">
              <x14:cfvo type="autoMin"/>
              <x14:cfvo type="autoMax"/>
              <x14:negativeFillColor rgb="FFFF0000"/>
              <x14:axisColor rgb="FF000000"/>
            </x14:dataBar>
          </x14:cfRule>
          <x14:cfRule type="dataBar" id="{A651FE24-6AB9-45FF-8141-4C5151126BA9}">
            <x14:dataBar minLength="0" maxLength="100" gradient="0">
              <x14:cfvo type="autoMin"/>
              <x14:cfvo type="autoMax"/>
              <x14:negativeFillColor rgb="FFFF0000"/>
              <x14:axisColor rgb="FF000000"/>
            </x14:dataBar>
          </x14:cfRule>
          <xm:sqref>C18:F18</xm:sqref>
        </x14:conditionalFormatting>
        <x14:conditionalFormatting xmlns:xm="http://schemas.microsoft.com/office/excel/2006/main">
          <x14:cfRule type="dataBar" id="{134E4F85-2E7B-42D1-85D0-7E53A7FE456C}">
            <x14:dataBar minLength="0" maxLength="100" gradient="0">
              <x14:cfvo type="autoMin"/>
              <x14:cfvo type="autoMax"/>
              <x14:negativeFillColor rgb="FFFF0000"/>
              <x14:axisColor rgb="FF000000"/>
            </x14:dataBar>
          </x14:cfRule>
          <x14:cfRule type="dataBar" id="{84C37DAE-16B9-47B7-A930-611160572E8C}">
            <x14:dataBar minLength="0" maxLength="100" gradient="0" direction="rightToLeft">
              <x14:cfvo type="autoMin"/>
              <x14:cfvo type="autoMax"/>
              <x14:negativeFillColor rgb="FFFF0000"/>
              <x14:axisColor rgb="FF000000"/>
            </x14:dataBar>
          </x14:cfRule>
          <xm:sqref>C19:F19</xm:sqref>
        </x14:conditionalFormatting>
        <x14:conditionalFormatting xmlns:xm="http://schemas.microsoft.com/office/excel/2006/main">
          <x14:cfRule type="dataBar" id="{14380988-E11C-4C0E-BDC7-02E8E356BE69}">
            <x14:dataBar minLength="0" maxLength="100" gradient="0">
              <x14:cfvo type="autoMin"/>
              <x14:cfvo type="autoMax"/>
              <x14:negativeFillColor rgb="FFFF0000"/>
              <x14:axisColor rgb="FF000000"/>
            </x14:dataBar>
          </x14:cfRule>
          <x14:cfRule type="dataBar" id="{F1215FE3-8D64-45D8-967C-8F1B3D58AC47}">
            <x14:dataBar minLength="0" maxLength="100" gradient="0" direction="rightToLeft">
              <x14:cfvo type="autoMin"/>
              <x14:cfvo type="autoMax"/>
              <x14:negativeFillColor rgb="FFFF0000"/>
              <x14:axisColor rgb="FF000000"/>
            </x14:dataBar>
          </x14:cfRule>
          <xm:sqref>C20:F20</xm:sqref>
        </x14:conditionalFormatting>
        <x14:conditionalFormatting xmlns:xm="http://schemas.microsoft.com/office/excel/2006/main">
          <x14:cfRule type="dataBar" id="{4A587736-0D6D-45AA-9EC2-E8EEA6265364}">
            <x14:dataBar minLength="0" maxLength="100" gradient="0" direction="rightToLeft">
              <x14:cfvo type="autoMin"/>
              <x14:cfvo type="autoMax"/>
              <x14:negativeFillColor rgb="FFFF0000"/>
              <x14:axisColor rgb="FF000000"/>
            </x14:dataBar>
          </x14:cfRule>
          <x14:cfRule type="dataBar" id="{C8694E98-DF68-4F9E-8789-66C973C3F12A}">
            <x14:dataBar minLength="0" maxLength="100" gradient="0">
              <x14:cfvo type="autoMin"/>
              <x14:cfvo type="autoMax"/>
              <x14:negativeFillColor rgb="FFFF0000"/>
              <x14:axisColor rgb="FF000000"/>
            </x14:dataBar>
          </x14:cfRule>
          <xm:sqref>C21:F21</xm:sqref>
        </x14:conditionalFormatting>
        <x14:conditionalFormatting xmlns:xm="http://schemas.microsoft.com/office/excel/2006/main">
          <x14:cfRule type="dataBar" id="{8FA93A94-7340-48C7-9BE7-48CE237FD090}">
            <x14:dataBar minLength="0" maxLength="100" gradient="0">
              <x14:cfvo type="autoMin"/>
              <x14:cfvo type="autoMax"/>
              <x14:negativeFillColor rgb="FFFF0000"/>
              <x14:axisColor rgb="FF000000"/>
            </x14:dataBar>
          </x14:cfRule>
          <x14:cfRule type="dataBar" id="{EFE075AD-0955-4BF9-B657-7E08152812E8}">
            <x14:dataBar minLength="0" maxLength="100" gradient="0" direction="rightToLeft">
              <x14:cfvo type="autoMin"/>
              <x14:cfvo type="autoMax"/>
              <x14:negativeFillColor rgb="FFFF0000"/>
              <x14:axisColor rgb="FF000000"/>
            </x14:dataBar>
          </x14:cfRule>
          <xm:sqref>C22:F22</xm:sqref>
        </x14:conditionalFormatting>
        <x14:conditionalFormatting xmlns:xm="http://schemas.microsoft.com/office/excel/2006/main">
          <x14:cfRule type="dataBar" id="{1B0D1004-881C-4AB7-B70E-761FC63D74D7}">
            <x14:dataBar minLength="0" maxLength="100" gradient="0">
              <x14:cfvo type="autoMin"/>
              <x14:cfvo type="autoMax"/>
              <x14:negativeFillColor rgb="FFFF0000"/>
              <x14:axisColor rgb="FF000000"/>
            </x14:dataBar>
          </x14:cfRule>
          <x14:cfRule type="dataBar" id="{A83D5D62-565F-468F-9166-96CD464BE095}">
            <x14:dataBar minLength="0" maxLength="100" gradient="0" direction="rightToLeft">
              <x14:cfvo type="autoMin"/>
              <x14:cfvo type="autoMax"/>
              <x14:negativeFillColor rgb="FFFF0000"/>
              <x14:axisColor rgb="FF000000"/>
            </x14:dataBar>
          </x14:cfRule>
          <xm:sqref>C23:F23</xm:sqref>
        </x14:conditionalFormatting>
        <x14:conditionalFormatting xmlns:xm="http://schemas.microsoft.com/office/excel/2006/main">
          <x14:cfRule type="dataBar" id="{C32BE075-B783-4F94-A369-F14645C3D150}">
            <x14:dataBar minLength="0" maxLength="100" gradient="0">
              <x14:cfvo type="autoMin"/>
              <x14:cfvo type="autoMax"/>
              <x14:negativeFillColor rgb="FFFF0000"/>
              <x14:axisColor rgb="FF000000"/>
            </x14:dataBar>
          </x14:cfRule>
          <x14:cfRule type="dataBar" id="{2DB8C7F2-48C7-409D-90BA-E843869A423F}">
            <x14:dataBar minLength="0" maxLength="100" gradient="0" direction="rightToLeft">
              <x14:cfvo type="autoMin"/>
              <x14:cfvo type="autoMax"/>
              <x14:negativeFillColor rgb="FFFF0000"/>
              <x14:axisColor rgb="FF000000"/>
            </x14:dataBar>
          </x14:cfRule>
          <xm:sqref>C24:F24</xm:sqref>
        </x14:conditionalFormatting>
        <x14:conditionalFormatting xmlns:xm="http://schemas.microsoft.com/office/excel/2006/main">
          <x14:cfRule type="dataBar" id="{6825C62D-698E-413E-955B-A93A837F6140}">
            <x14:dataBar minLength="0" maxLength="100" gradient="0" direction="rightToLeft">
              <x14:cfvo type="autoMin"/>
              <x14:cfvo type="autoMax"/>
              <x14:negativeFillColor rgb="FFFF0000"/>
              <x14:axisColor rgb="FF000000"/>
            </x14:dataBar>
          </x14:cfRule>
          <x14:cfRule type="dataBar" id="{3A7B8C5E-EA88-4817-A72D-54E16B31C416}">
            <x14:dataBar minLength="0" maxLength="100" gradient="0">
              <x14:cfvo type="autoMin"/>
              <x14:cfvo type="autoMax"/>
              <x14:negativeFillColor rgb="FFFF0000"/>
              <x14:axisColor rgb="FF000000"/>
            </x14:dataBar>
          </x14:cfRule>
          <xm:sqref>C25:F25</xm:sqref>
        </x14:conditionalFormatting>
        <x14:conditionalFormatting xmlns:xm="http://schemas.microsoft.com/office/excel/2006/main">
          <x14:cfRule type="dataBar" id="{6482A238-701F-4F82-AE99-FCBD7A037D0C}">
            <x14:dataBar minLength="0" maxLength="100" gradient="0">
              <x14:cfvo type="autoMin"/>
              <x14:cfvo type="autoMax"/>
              <x14:negativeFillColor rgb="FFFF0000"/>
              <x14:axisColor rgb="FF000000"/>
            </x14:dataBar>
          </x14:cfRule>
          <x14:cfRule type="dataBar" id="{52A6DB43-5013-435B-ADF6-F796A5FAEFC2}">
            <x14:dataBar minLength="0" maxLength="100" gradient="0" direction="rightToLeft">
              <x14:cfvo type="autoMin"/>
              <x14:cfvo type="autoMax"/>
              <x14:negativeFillColor rgb="FFFF0000"/>
              <x14:axisColor rgb="FF000000"/>
            </x14:dataBar>
          </x14:cfRule>
          <xm:sqref>C26:F26</xm:sqref>
        </x14:conditionalFormatting>
        <x14:conditionalFormatting xmlns:xm="http://schemas.microsoft.com/office/excel/2006/main">
          <x14:cfRule type="dataBar" id="{F97C6B00-5298-4C8F-B5D1-9C924B593C10}">
            <x14:dataBar minLength="0" maxLength="100" gradient="0" direction="rightToLeft">
              <x14:cfvo type="autoMin"/>
              <x14:cfvo type="autoMax"/>
              <x14:negativeFillColor rgb="FFFF0000"/>
              <x14:axisColor rgb="FF000000"/>
            </x14:dataBar>
          </x14:cfRule>
          <x14:cfRule type="dataBar" id="{842D95BE-E0D6-4C25-93C4-DF2A8620E15D}">
            <x14:dataBar minLength="0" maxLength="100" gradient="0">
              <x14:cfvo type="autoMin"/>
              <x14:cfvo type="autoMax"/>
              <x14:negativeFillColor rgb="FFFF0000"/>
              <x14:axisColor rgb="FF000000"/>
            </x14:dataBar>
          </x14:cfRule>
          <xm:sqref>C7:J7 G8:J26</xm:sqref>
        </x14:conditionalFormatting>
        <x14:conditionalFormatting xmlns:xm="http://schemas.microsoft.com/office/excel/2006/main">
          <x14:cfRule type="dataBar" id="{46F3DD38-6C6C-47EB-BDDA-05E7FACC7766}">
            <x14:dataBar minLength="0" maxLength="100" gradient="0" direction="rightToLeft">
              <x14:cfvo type="autoMin"/>
              <x14:cfvo type="autoMax"/>
              <x14:negativeFillColor rgb="FFFF0000"/>
              <x14:axisColor rgb="FF000000"/>
            </x14:dataBar>
          </x14:cfRule>
          <x14:cfRule type="dataBar" id="{7DB6CF42-F871-4235-961B-31061FE24308}">
            <x14:dataBar minLength="0" maxLength="100" gradient="0" direction="rightToLeft">
              <x14:cfvo type="autoMin"/>
              <x14:cfvo type="autoMax"/>
              <x14:negativeFillColor rgb="FFFF0000"/>
              <x14:axisColor rgb="FF000000"/>
            </x14:dataBar>
          </x14:cfRule>
          <x14:cfRule type="dataBar" id="{406C14AA-A854-4F88-A195-4525AB527B29}">
            <x14:dataBar minLength="0" maxLength="100" gradient="0" direction="rightToLeft">
              <x14:cfvo type="autoMin"/>
              <x14:cfvo type="autoMax"/>
              <x14:negativeFillColor rgb="FFFF0000"/>
              <x14:axisColor rgb="FF000000"/>
            </x14:dataBar>
          </x14:cfRule>
          <x14:cfRule type="dataBar" id="{65D93291-68D0-40F0-A40D-2D8969029AF2}">
            <x14:dataBar minLength="0" maxLength="100" gradient="0" direction="rightToLeft">
              <x14:cfvo type="autoMin"/>
              <x14:cfvo type="autoMax"/>
              <x14:negativeFillColor rgb="FFFF0000"/>
              <x14:axisColor rgb="FF000000"/>
            </x14:dataBar>
          </x14:cfRule>
          <xm:sqref>G7:J7</xm:sqref>
        </x14:conditionalFormatting>
        <x14:conditionalFormatting xmlns:xm="http://schemas.microsoft.com/office/excel/2006/main">
          <x14:cfRule type="dataBar" id="{694C49EB-125C-401C-9247-BE2BA25506A1}">
            <x14:dataBar minLength="0" maxLength="100" gradient="0" direction="rightToLeft">
              <x14:cfvo type="autoMin"/>
              <x14:cfvo type="autoMax"/>
              <x14:negativeFillColor rgb="FFFF0000"/>
              <x14:axisColor rgb="FF000000"/>
            </x14:dataBar>
          </x14:cfRule>
          <xm:sqref>G8:J8</xm:sqref>
        </x14:conditionalFormatting>
        <x14:conditionalFormatting xmlns:xm="http://schemas.microsoft.com/office/excel/2006/main">
          <x14:cfRule type="dataBar" id="{6D52FCD5-09AC-48BD-9C0B-8D497E527EA5}">
            <x14:dataBar minLength="0" maxLength="100" gradient="0" direction="rightToLeft">
              <x14:cfvo type="autoMin"/>
              <x14:cfvo type="autoMax"/>
              <x14:negativeFillColor rgb="FFFF0000"/>
              <x14:axisColor rgb="FF000000"/>
            </x14:dataBar>
          </x14:cfRule>
          <xm:sqref>G9:J9</xm:sqref>
        </x14:conditionalFormatting>
        <x14:conditionalFormatting xmlns:xm="http://schemas.microsoft.com/office/excel/2006/main">
          <x14:cfRule type="dataBar" id="{B22CF5EF-F6D3-48B7-A53B-084358D2D575}">
            <x14:dataBar minLength="0" maxLength="100" gradient="0" direction="rightToLeft">
              <x14:cfvo type="autoMin"/>
              <x14:cfvo type="autoMax"/>
              <x14:negativeFillColor rgb="FFFF0000"/>
              <x14:axisColor rgb="FF000000"/>
            </x14:dataBar>
          </x14:cfRule>
          <xm:sqref>G10:J10</xm:sqref>
        </x14:conditionalFormatting>
        <x14:conditionalFormatting xmlns:xm="http://schemas.microsoft.com/office/excel/2006/main">
          <x14:cfRule type="dataBar" id="{5B670356-0E1D-407C-B24B-75E2058C3BFE}">
            <x14:dataBar minLength="0" maxLength="100" gradient="0" direction="rightToLeft">
              <x14:cfvo type="autoMin"/>
              <x14:cfvo type="autoMax"/>
              <x14:negativeFillColor rgb="FFFF0000"/>
              <x14:axisColor rgb="FF000000"/>
            </x14:dataBar>
          </x14:cfRule>
          <xm:sqref>G11:J11</xm:sqref>
        </x14:conditionalFormatting>
        <x14:conditionalFormatting xmlns:xm="http://schemas.microsoft.com/office/excel/2006/main">
          <x14:cfRule type="dataBar" id="{96F0B96D-87E8-48BE-9A37-470CEC411C3B}">
            <x14:dataBar minLength="0" maxLength="100" gradient="0" direction="rightToLeft">
              <x14:cfvo type="autoMin"/>
              <x14:cfvo type="autoMax"/>
              <x14:negativeFillColor rgb="FFFF0000"/>
              <x14:axisColor rgb="FF000000"/>
            </x14:dataBar>
          </x14:cfRule>
          <xm:sqref>G12:J12</xm:sqref>
        </x14:conditionalFormatting>
        <x14:conditionalFormatting xmlns:xm="http://schemas.microsoft.com/office/excel/2006/main">
          <x14:cfRule type="dataBar" id="{F5B788B4-038F-4372-9472-0769862A7A48}">
            <x14:dataBar minLength="0" maxLength="100" gradient="0" direction="rightToLeft">
              <x14:cfvo type="autoMin"/>
              <x14:cfvo type="autoMax"/>
              <x14:negativeFillColor rgb="FFFF0000"/>
              <x14:axisColor rgb="FF000000"/>
            </x14:dataBar>
          </x14:cfRule>
          <xm:sqref>G13:J13</xm:sqref>
        </x14:conditionalFormatting>
        <x14:conditionalFormatting xmlns:xm="http://schemas.microsoft.com/office/excel/2006/main">
          <x14:cfRule type="dataBar" id="{B309265F-6C22-4086-A3EC-B675CF82C2B6}">
            <x14:dataBar minLength="0" maxLength="100" gradient="0" direction="rightToLeft">
              <x14:cfvo type="autoMin"/>
              <x14:cfvo type="autoMax"/>
              <x14:negativeFillColor rgb="FFFF0000"/>
              <x14:axisColor rgb="FF000000"/>
            </x14:dataBar>
          </x14:cfRule>
          <xm:sqref>G14:J14</xm:sqref>
        </x14:conditionalFormatting>
        <x14:conditionalFormatting xmlns:xm="http://schemas.microsoft.com/office/excel/2006/main">
          <x14:cfRule type="dataBar" id="{FF2C10A9-757B-4AF2-8E98-CA4D285E8360}">
            <x14:dataBar minLength="0" maxLength="100" gradient="0" direction="rightToLeft">
              <x14:cfvo type="autoMin"/>
              <x14:cfvo type="autoMax"/>
              <x14:negativeFillColor rgb="FFFF0000"/>
              <x14:axisColor rgb="FF000000"/>
            </x14:dataBar>
          </x14:cfRule>
          <xm:sqref>G15:J15</xm:sqref>
        </x14:conditionalFormatting>
        <x14:conditionalFormatting xmlns:xm="http://schemas.microsoft.com/office/excel/2006/main">
          <x14:cfRule type="dataBar" id="{076A0214-2519-48BB-A327-3486191CBB99}">
            <x14:dataBar minLength="0" maxLength="100" gradient="0" direction="rightToLeft">
              <x14:cfvo type="autoMin"/>
              <x14:cfvo type="autoMax"/>
              <x14:negativeFillColor rgb="FFFF0000"/>
              <x14:axisColor rgb="FF000000"/>
            </x14:dataBar>
          </x14:cfRule>
          <xm:sqref>G16:J16</xm:sqref>
        </x14:conditionalFormatting>
        <x14:conditionalFormatting xmlns:xm="http://schemas.microsoft.com/office/excel/2006/main">
          <x14:cfRule type="dataBar" id="{CE2CD6D6-DED2-4E6C-AB01-D1B8F5951A77}">
            <x14:dataBar minLength="0" maxLength="100" gradient="0" direction="rightToLeft">
              <x14:cfvo type="autoMin"/>
              <x14:cfvo type="autoMax"/>
              <x14:negativeFillColor rgb="FFFF0000"/>
              <x14:axisColor rgb="FF000000"/>
            </x14:dataBar>
          </x14:cfRule>
          <xm:sqref>G17:J17</xm:sqref>
        </x14:conditionalFormatting>
        <x14:conditionalFormatting xmlns:xm="http://schemas.microsoft.com/office/excel/2006/main">
          <x14:cfRule type="dataBar" id="{1048B30A-8893-445E-8353-7371545B488F}">
            <x14:dataBar minLength="0" maxLength="100" gradient="0" direction="rightToLeft">
              <x14:cfvo type="autoMin"/>
              <x14:cfvo type="autoMax"/>
              <x14:negativeFillColor rgb="FFFF0000"/>
              <x14:axisColor rgb="FF000000"/>
            </x14:dataBar>
          </x14:cfRule>
          <xm:sqref>G18:J18</xm:sqref>
        </x14:conditionalFormatting>
        <x14:conditionalFormatting xmlns:xm="http://schemas.microsoft.com/office/excel/2006/main">
          <x14:cfRule type="dataBar" id="{BEEAB1A0-4B45-4530-A712-5F0B5291B7C5}">
            <x14:dataBar minLength="0" maxLength="100" gradient="0" direction="rightToLeft">
              <x14:cfvo type="autoMin"/>
              <x14:cfvo type="autoMax"/>
              <x14:negativeFillColor rgb="FFFF0000"/>
              <x14:axisColor rgb="FF000000"/>
            </x14:dataBar>
          </x14:cfRule>
          <xm:sqref>G19:J19</xm:sqref>
        </x14:conditionalFormatting>
        <x14:conditionalFormatting xmlns:xm="http://schemas.microsoft.com/office/excel/2006/main">
          <x14:cfRule type="dataBar" id="{CAF67F1A-216D-4BB8-9FB5-95F73AD2A7C0}">
            <x14:dataBar minLength="0" maxLength="100" gradient="0" direction="rightToLeft">
              <x14:cfvo type="autoMin"/>
              <x14:cfvo type="autoMax"/>
              <x14:negativeFillColor rgb="FFFF0000"/>
              <x14:axisColor rgb="FF000000"/>
            </x14:dataBar>
          </x14:cfRule>
          <xm:sqref>G20:J20</xm:sqref>
        </x14:conditionalFormatting>
        <x14:conditionalFormatting xmlns:xm="http://schemas.microsoft.com/office/excel/2006/main">
          <x14:cfRule type="dataBar" id="{EEA3DA48-71AD-4E45-8D28-DB898A8A22C7}">
            <x14:dataBar minLength="0" maxLength="100" gradient="0" direction="rightToLeft">
              <x14:cfvo type="autoMin"/>
              <x14:cfvo type="autoMax"/>
              <x14:negativeFillColor rgb="FFFF0000"/>
              <x14:axisColor rgb="FF000000"/>
            </x14:dataBar>
          </x14:cfRule>
          <xm:sqref>G21:J21</xm:sqref>
        </x14:conditionalFormatting>
        <x14:conditionalFormatting xmlns:xm="http://schemas.microsoft.com/office/excel/2006/main">
          <x14:cfRule type="dataBar" id="{D367B909-99A2-45C7-B00D-CE9A2E6112EB}">
            <x14:dataBar minLength="0" maxLength="100" gradient="0" direction="rightToLeft">
              <x14:cfvo type="autoMin"/>
              <x14:cfvo type="autoMax"/>
              <x14:negativeFillColor rgb="FFFF0000"/>
              <x14:axisColor rgb="FF000000"/>
            </x14:dataBar>
          </x14:cfRule>
          <xm:sqref>G22:J22</xm:sqref>
        </x14:conditionalFormatting>
        <x14:conditionalFormatting xmlns:xm="http://schemas.microsoft.com/office/excel/2006/main">
          <x14:cfRule type="dataBar" id="{F541AA12-95E9-4704-A0D5-52845759AED6}">
            <x14:dataBar minLength="0" maxLength="100" gradient="0" direction="rightToLeft">
              <x14:cfvo type="autoMin"/>
              <x14:cfvo type="autoMax"/>
              <x14:negativeFillColor rgb="FFFF0000"/>
              <x14:axisColor rgb="FF000000"/>
            </x14:dataBar>
          </x14:cfRule>
          <xm:sqref>G23:J23</xm:sqref>
        </x14:conditionalFormatting>
        <x14:conditionalFormatting xmlns:xm="http://schemas.microsoft.com/office/excel/2006/main">
          <x14:cfRule type="dataBar" id="{F315556E-1ACE-4A2E-8307-ED2B17A34B48}">
            <x14:dataBar minLength="0" maxLength="100" gradient="0" direction="rightToLeft">
              <x14:cfvo type="autoMin"/>
              <x14:cfvo type="autoMax"/>
              <x14:negativeFillColor rgb="FFFF0000"/>
              <x14:axisColor rgb="FF000000"/>
            </x14:dataBar>
          </x14:cfRule>
          <xm:sqref>G24:J24</xm:sqref>
        </x14:conditionalFormatting>
        <x14:conditionalFormatting xmlns:xm="http://schemas.microsoft.com/office/excel/2006/main">
          <x14:cfRule type="dataBar" id="{66F26B53-C203-44D9-BC7E-A2EE860A8797}">
            <x14:dataBar minLength="0" maxLength="100" gradient="0" direction="rightToLeft">
              <x14:cfvo type="autoMin"/>
              <x14:cfvo type="autoMax"/>
              <x14:negativeFillColor rgb="FFFF0000"/>
              <x14:axisColor rgb="FF000000"/>
            </x14:dataBar>
          </x14:cfRule>
          <xm:sqref>G25:J25</xm:sqref>
        </x14:conditionalFormatting>
        <x14:conditionalFormatting xmlns:xm="http://schemas.microsoft.com/office/excel/2006/main">
          <x14:cfRule type="dataBar" id="{059A7365-0471-489E-8BA0-1FEEED558E7D}">
            <x14:dataBar minLength="0" maxLength="100" gradient="0" direction="rightToLeft">
              <x14:cfvo type="autoMin"/>
              <x14:cfvo type="autoMax"/>
              <x14:negativeFillColor rgb="FFFF0000"/>
              <x14:axisColor rgb="FF000000"/>
            </x14:dataBar>
          </x14:cfRule>
          <xm:sqref>G26:J26</xm:sqref>
        </x14:conditionalFormatting>
        <x14:conditionalFormatting xmlns:xm="http://schemas.microsoft.com/office/excel/2006/main">
          <x14:cfRule type="dataBar" id="{04586014-4D5A-478E-A079-27D2E0484A20}">
            <x14:dataBar minLength="0" maxLength="100" gradient="0" direction="rightToLeft">
              <x14:cfvo type="autoMin"/>
              <x14:cfvo type="autoMax"/>
              <x14:negativeFillColor rgb="FFFF0000"/>
              <x14:axisColor rgb="FF000000"/>
            </x14:dataBar>
          </x14:cfRule>
          <xm:sqref>K7:K22</xm:sqref>
        </x14:conditionalFormatting>
        <x14:conditionalFormatting xmlns:xm="http://schemas.microsoft.com/office/excel/2006/main">
          <x14:cfRule type="dataBar" id="{E21BCE52-5220-4FEF-8BB7-228360A0C7CC}">
            <x14:dataBar minLength="0" maxLength="100" gradient="0" direction="rightToLeft">
              <x14:cfvo type="autoMin"/>
              <x14:cfvo type="autoMax"/>
              <x14:negativeFillColor rgb="FFFF0000"/>
              <x14:axisColor rgb="FF000000"/>
            </x14:dataBar>
          </x14:cfRule>
          <xm:sqref>L7:L22</xm:sqref>
        </x14:conditionalFormatting>
        <x14:conditionalFormatting xmlns:xm="http://schemas.microsoft.com/office/excel/2006/main">
          <x14:cfRule type="dataBar" id="{AD5A6F1E-6901-477E-8FD4-768D69D189F0}">
            <x14:dataBar minLength="0" maxLength="100" gradient="0" direction="rightToLeft">
              <x14:cfvo type="autoMin"/>
              <x14:cfvo type="autoMax"/>
              <x14:negativeFillColor rgb="FFFF0000"/>
              <x14:axisColor rgb="FF000000"/>
            </x14:dataBar>
          </x14:cfRule>
          <xm:sqref>M7:M26</xm:sqref>
        </x14:conditionalFormatting>
        <x14:conditionalFormatting xmlns:xm="http://schemas.microsoft.com/office/excel/2006/main">
          <x14:cfRule type="dataBar" id="{51410115-4E19-494B-9C83-11EA3CF30DE4}">
            <x14:dataBar minLength="0" maxLength="100" gradient="0">
              <x14:cfvo type="autoMin"/>
              <x14:cfvo type="autoMax"/>
              <x14:negativeFillColor rgb="FFFF0000"/>
              <x14:axisColor rgb="FF000000"/>
            </x14:dataBar>
          </x14:cfRule>
          <x14:cfRule type="dataBar" id="{ABE60369-57D0-4EC6-8CB2-4CCEF433848F}">
            <x14:dataBar minLength="0" maxLength="100" gradient="0" direction="rightToLeft">
              <x14:cfvo type="autoMin"/>
              <x14:cfvo type="autoMax"/>
              <x14:negativeFillColor rgb="FFFF0000"/>
              <x14:axisColor rgb="FF000000"/>
            </x14:dataBar>
          </x14:cfRule>
          <xm:sqref>M14</xm:sqref>
        </x14:conditionalFormatting>
        <x14:conditionalFormatting xmlns:xm="http://schemas.microsoft.com/office/excel/2006/main">
          <x14:cfRule type="dataBar" id="{89E65F5B-B73F-4556-989D-0A3A61E0B45D}">
            <x14:dataBar minLength="0" maxLength="100" gradient="0">
              <x14:cfvo type="autoMin"/>
              <x14:cfvo type="autoMax"/>
              <x14:negativeFillColor rgb="FFFF0000"/>
              <x14:axisColor rgb="FF000000"/>
            </x14:dataBar>
          </x14:cfRule>
          <x14:cfRule type="dataBar" id="{88B27E7A-110F-4A3E-9D11-1B1D5FC8AA5E}">
            <x14:dataBar minLength="0" maxLength="100" gradient="0" direction="rightToLeft">
              <x14:cfvo type="autoMin"/>
              <x14:cfvo type="autoMax"/>
              <x14:negativeFillColor rgb="FFFF0000"/>
              <x14:axisColor rgb="FF000000"/>
            </x14:dataBar>
          </x14:cfRule>
          <xm:sqref>M15</xm:sqref>
        </x14:conditionalFormatting>
        <x14:conditionalFormatting xmlns:xm="http://schemas.microsoft.com/office/excel/2006/main">
          <x14:cfRule type="dataBar" id="{014258AF-D44C-4160-8871-03ABD0CCC8CE}">
            <x14:dataBar minLength="0" maxLength="100" gradient="0">
              <x14:cfvo type="autoMin"/>
              <x14:cfvo type="autoMax"/>
              <x14:negativeFillColor rgb="FFFF0000"/>
              <x14:axisColor rgb="FF000000"/>
            </x14:dataBar>
          </x14:cfRule>
          <x14:cfRule type="dataBar" id="{B908D504-8890-46FF-A390-022097EA1A39}">
            <x14:dataBar minLength="0" maxLength="100" gradient="0" direction="rightToLeft">
              <x14:cfvo type="autoMin"/>
              <x14:cfvo type="autoMax"/>
              <x14:negativeFillColor rgb="FFFF0000"/>
              <x14:axisColor rgb="FF000000"/>
            </x14:dataBar>
          </x14:cfRule>
          <xm:sqref>M16</xm:sqref>
        </x14:conditionalFormatting>
        <x14:conditionalFormatting xmlns:xm="http://schemas.microsoft.com/office/excel/2006/main">
          <x14:cfRule type="dataBar" id="{18C1F418-6976-4C6D-9ED0-E74A25AC7635}">
            <x14:dataBar minLength="0" maxLength="100" gradient="0" direction="rightToLeft">
              <x14:cfvo type="autoMin"/>
              <x14:cfvo type="autoMax"/>
              <x14:negativeFillColor rgb="FFFF0000"/>
              <x14:axisColor rgb="FF000000"/>
            </x14:dataBar>
          </x14:cfRule>
          <x14:cfRule type="dataBar" id="{ACC54111-6EF3-4DEC-ABC1-D57E9A9610B3}">
            <x14:dataBar minLength="0" maxLength="100" gradient="0">
              <x14:cfvo type="autoMin"/>
              <x14:cfvo type="autoMax"/>
              <x14:negativeFillColor rgb="FFFF0000"/>
              <x14:axisColor rgb="FF000000"/>
            </x14:dataBar>
          </x14:cfRule>
          <xm:sqref>M24</xm:sqref>
        </x14:conditionalFormatting>
        <x14:conditionalFormatting xmlns:xm="http://schemas.microsoft.com/office/excel/2006/main">
          <x14:cfRule type="dataBar" id="{22365D91-E7B9-4DD3-ADB0-0DE8762D0ABD}">
            <x14:dataBar minLength="0" maxLength="100" gradient="0" direction="rightToLeft">
              <x14:cfvo type="autoMin"/>
              <x14:cfvo type="autoMax"/>
              <x14:negativeFillColor rgb="FFFF0000"/>
              <x14:axisColor rgb="FF000000"/>
            </x14:dataBar>
          </x14:cfRule>
          <x14:cfRule type="dataBar" id="{CD86762F-270C-4B06-918B-A0D06F2BBDC0}">
            <x14:dataBar minLength="0" maxLength="100" gradient="0">
              <x14:cfvo type="autoMin"/>
              <x14:cfvo type="autoMax"/>
              <x14:negativeFillColor rgb="FFFF0000"/>
              <x14:axisColor rgb="FF000000"/>
            </x14:dataBar>
          </x14:cfRule>
          <xm:sqref>M26</xm:sqref>
        </x14:conditionalFormatting>
        <x14:conditionalFormatting xmlns:xm="http://schemas.microsoft.com/office/excel/2006/main">
          <x14:cfRule type="dataBar" id="{64EEF701-1AB6-46BC-BCAC-BF1B6C902317}">
            <x14:dataBar minLength="0" maxLength="100" gradient="0" direction="rightToLeft">
              <x14:cfvo type="autoMin"/>
              <x14:cfvo type="autoMax"/>
              <x14:negativeFillColor rgb="FFFF0000"/>
              <x14:axisColor rgb="FF000000"/>
            </x14:dataBar>
          </x14:cfRule>
          <x14:cfRule type="dataBar" id="{1C8AA228-65D6-43C6-A554-859576AF59D4}">
            <x14:dataBar minLength="0" maxLength="100" gradient="0">
              <x14:cfvo type="autoMin"/>
              <x14:cfvo type="autoMax"/>
              <x14:negativeFillColor rgb="FFFF0000"/>
              <x14:axisColor rgb="FF000000"/>
            </x14:dataBar>
          </x14:cfRule>
          <xm:sqref>M9:P9</xm:sqref>
        </x14:conditionalFormatting>
        <x14:conditionalFormatting xmlns:xm="http://schemas.microsoft.com/office/excel/2006/main">
          <x14:cfRule type="dataBar" id="{9B84E03A-8B3E-4A0A-A05B-2EE1696FDE76}">
            <x14:dataBar minLength="0" maxLength="100" gradient="0">
              <x14:cfvo type="autoMin"/>
              <x14:cfvo type="autoMax"/>
              <x14:negativeFillColor rgb="FFFF0000"/>
              <x14:axisColor rgb="FF000000"/>
            </x14:dataBar>
          </x14:cfRule>
          <x14:cfRule type="dataBar" id="{0E031250-3ADF-431D-81DF-F7BF4031DAF9}">
            <x14:dataBar minLength="0" maxLength="100" gradient="0" direction="rightToLeft">
              <x14:cfvo type="autoMin"/>
              <x14:cfvo type="autoMax"/>
              <x14:negativeFillColor rgb="FFFF0000"/>
              <x14:axisColor rgb="FF000000"/>
            </x14:dataBar>
          </x14:cfRule>
          <xm:sqref>M10:P10</xm:sqref>
        </x14:conditionalFormatting>
        <x14:conditionalFormatting xmlns:xm="http://schemas.microsoft.com/office/excel/2006/main">
          <x14:cfRule type="dataBar" id="{8B79157A-A6CC-4710-8837-2EA7F9D98846}">
            <x14:dataBar minLength="0" maxLength="100" gradient="0" direction="rightToLeft">
              <x14:cfvo type="autoMin"/>
              <x14:cfvo type="autoMax"/>
              <x14:negativeFillColor rgb="FFFF0000"/>
              <x14:axisColor rgb="FF000000"/>
            </x14:dataBar>
          </x14:cfRule>
          <x14:cfRule type="dataBar" id="{90DD6819-67E3-493B-8ED5-166D18616180}">
            <x14:dataBar minLength="0" maxLength="100" gradient="0">
              <x14:cfvo type="autoMin"/>
              <x14:cfvo type="autoMax"/>
              <x14:negativeFillColor rgb="FFFF0000"/>
              <x14:axisColor rgb="FF000000"/>
            </x14:dataBar>
          </x14:cfRule>
          <xm:sqref>M11:P11</xm:sqref>
        </x14:conditionalFormatting>
        <x14:conditionalFormatting xmlns:xm="http://schemas.microsoft.com/office/excel/2006/main">
          <x14:cfRule type="dataBar" id="{62AF4905-38A5-459B-9327-C8CD5BB42E2C}">
            <x14:dataBar minLength="0" maxLength="100" gradient="0">
              <x14:cfvo type="autoMin"/>
              <x14:cfvo type="autoMax"/>
              <x14:negativeFillColor rgb="FFFF0000"/>
              <x14:axisColor rgb="FF000000"/>
            </x14:dataBar>
          </x14:cfRule>
          <x14:cfRule type="dataBar" id="{1132B9E2-CE3C-494C-B509-314573DEA1AD}">
            <x14:dataBar minLength="0" maxLength="100" gradient="0" direction="rightToLeft">
              <x14:cfvo type="autoMin"/>
              <x14:cfvo type="autoMax"/>
              <x14:negativeFillColor rgb="FFFF0000"/>
              <x14:axisColor rgb="FF000000"/>
            </x14:dataBar>
          </x14:cfRule>
          <xm:sqref>M12:P12</xm:sqref>
        </x14:conditionalFormatting>
        <x14:conditionalFormatting xmlns:xm="http://schemas.microsoft.com/office/excel/2006/main">
          <x14:cfRule type="dataBar" id="{14B38878-DF7C-4A5E-BD1F-438AE4C8E662}">
            <x14:dataBar minLength="0" maxLength="100" gradient="0">
              <x14:cfvo type="autoMin"/>
              <x14:cfvo type="autoMax"/>
              <x14:negativeFillColor rgb="FFFF0000"/>
              <x14:axisColor rgb="FF000000"/>
            </x14:dataBar>
          </x14:cfRule>
          <x14:cfRule type="dataBar" id="{284608E2-CDA6-4563-B2E8-1D7F50D79564}">
            <x14:dataBar minLength="0" maxLength="100" gradient="0" direction="rightToLeft">
              <x14:cfvo type="autoMin"/>
              <x14:cfvo type="autoMax"/>
              <x14:negativeFillColor rgb="FFFF0000"/>
              <x14:axisColor rgb="FF000000"/>
            </x14:dataBar>
          </x14:cfRule>
          <xm:sqref>M13:P13</xm:sqref>
        </x14:conditionalFormatting>
        <x14:conditionalFormatting xmlns:xm="http://schemas.microsoft.com/office/excel/2006/main">
          <x14:cfRule type="dataBar" id="{C8F9E8B4-DC61-4DA7-8C7E-78F41E2C96C5}">
            <x14:dataBar minLength="0" maxLength="100" gradient="0">
              <x14:cfvo type="autoMin"/>
              <x14:cfvo type="autoMax"/>
              <x14:negativeFillColor rgb="FFFF0000"/>
              <x14:axisColor rgb="FF000000"/>
            </x14:dataBar>
          </x14:cfRule>
          <x14:cfRule type="dataBar" id="{F65411EB-A339-40C7-81F3-B907EE6A48AD}">
            <x14:dataBar minLength="0" maxLength="100" gradient="0" direction="rightToLeft">
              <x14:cfvo type="autoMin"/>
              <x14:cfvo type="autoMax"/>
              <x14:negativeFillColor rgb="FFFF0000"/>
              <x14:axisColor rgb="FF000000"/>
            </x14:dataBar>
          </x14:cfRule>
          <xm:sqref>M18:P18</xm:sqref>
        </x14:conditionalFormatting>
        <x14:conditionalFormatting xmlns:xm="http://schemas.microsoft.com/office/excel/2006/main">
          <x14:cfRule type="dataBar" id="{670370D7-FEF9-4497-B032-16F8B8628A77}">
            <x14:dataBar minLength="0" maxLength="100" gradient="0" direction="rightToLeft">
              <x14:cfvo type="autoMin"/>
              <x14:cfvo type="autoMax"/>
              <x14:negativeFillColor rgb="FFFF0000"/>
              <x14:axisColor rgb="FF000000"/>
            </x14:dataBar>
          </x14:cfRule>
          <x14:cfRule type="dataBar" id="{C94AD03B-03E8-46A4-AE33-DF6C580F8C44}">
            <x14:dataBar minLength="0" maxLength="100" gradient="0">
              <x14:cfvo type="autoMin"/>
              <x14:cfvo type="autoMax"/>
              <x14:negativeFillColor rgb="FFFF0000"/>
              <x14:axisColor rgb="FF000000"/>
            </x14:dataBar>
          </x14:cfRule>
          <xm:sqref>M22:P22</xm:sqref>
        </x14:conditionalFormatting>
        <x14:conditionalFormatting xmlns:xm="http://schemas.microsoft.com/office/excel/2006/main">
          <x14:cfRule type="dataBar" id="{A81B4924-9C93-4E04-8D93-812494E782E6}">
            <x14:dataBar minLength="0" maxLength="100" gradient="0" direction="rightToLeft">
              <x14:cfvo type="autoMin"/>
              <x14:cfvo type="autoMax"/>
              <x14:negativeFillColor rgb="FFFF0000"/>
              <x14:axisColor rgb="FF000000"/>
            </x14:dataBar>
          </x14:cfRule>
          <x14:cfRule type="dataBar" id="{A9DA3F4E-68D3-423B-9C09-1CFA5B526EF4}">
            <x14:dataBar minLength="0" maxLength="100" gradient="0">
              <x14:cfvo type="autoMin"/>
              <x14:cfvo type="autoMax"/>
              <x14:negativeFillColor rgb="FFFF0000"/>
              <x14:axisColor rgb="FF000000"/>
            </x14:dataBar>
          </x14:cfRule>
          <xm:sqref>M23:P23</xm:sqref>
        </x14:conditionalFormatting>
        <x14:conditionalFormatting xmlns:xm="http://schemas.microsoft.com/office/excel/2006/main">
          <x14:cfRule type="dataBar" id="{5537B663-B8C9-49F2-AB85-D24CFB110F31}">
            <x14:dataBar minLength="0" maxLength="100" gradient="0">
              <x14:cfvo type="autoMin"/>
              <x14:cfvo type="autoMax"/>
              <x14:negativeFillColor rgb="FFFF0000"/>
              <x14:axisColor rgb="FF000000"/>
            </x14:dataBar>
          </x14:cfRule>
          <x14:cfRule type="dataBar" id="{DF1C713C-0F09-40FB-9C60-4602E8B2D347}">
            <x14:dataBar minLength="0" maxLength="100" gradient="0" direction="rightToLeft">
              <x14:cfvo type="autoMin"/>
              <x14:cfvo type="autoMax"/>
              <x14:negativeFillColor rgb="FFFF0000"/>
              <x14:axisColor rgb="FF000000"/>
            </x14:dataBar>
          </x14:cfRule>
          <xm:sqref>M25:P25</xm:sqref>
        </x14:conditionalFormatting>
        <x14:conditionalFormatting xmlns:xm="http://schemas.microsoft.com/office/excel/2006/main">
          <x14:cfRule type="dataBar" id="{73B0DBA0-B2EA-462A-A50A-AF705E1DE7BE}">
            <x14:dataBar minLength="0" maxLength="100" gradient="0" direction="rightToLeft">
              <x14:cfvo type="autoMin"/>
              <x14:cfvo type="autoMax"/>
              <x14:negativeFillColor rgb="FFFF0000"/>
              <x14:axisColor rgb="FF000000"/>
            </x14:dataBar>
          </x14:cfRule>
          <x14:cfRule type="dataBar" id="{5F0317BF-6906-44B6-BE71-B977511FAE00}">
            <x14:dataBar minLength="0" maxLength="100" gradient="0">
              <x14:cfvo type="autoMin"/>
              <x14:cfvo type="autoMax"/>
              <x14:negativeFillColor rgb="FFFF0000"/>
              <x14:axisColor rgb="FF000000"/>
            </x14:dataBar>
          </x14:cfRule>
          <xm:sqref>N7</xm:sqref>
        </x14:conditionalFormatting>
        <x14:conditionalFormatting xmlns:xm="http://schemas.microsoft.com/office/excel/2006/main">
          <x14:cfRule type="dataBar" id="{DB348711-7BCF-4905-AF43-5C3F2BD6C639}">
            <x14:dataBar minLength="0" maxLength="100" gradient="0" direction="rightToLeft">
              <x14:cfvo type="autoMin"/>
              <x14:cfvo type="autoMax"/>
              <x14:negativeFillColor rgb="FFFF0000"/>
              <x14:axisColor rgb="FF000000"/>
            </x14:dataBar>
          </x14:cfRule>
          <xm:sqref>N7:N26</xm:sqref>
        </x14:conditionalFormatting>
        <x14:conditionalFormatting xmlns:xm="http://schemas.microsoft.com/office/excel/2006/main">
          <x14:cfRule type="dataBar" id="{E2A5CB04-86CE-468F-A6CC-336C15271334}">
            <x14:dataBar minLength="0" maxLength="100" gradient="0" direction="rightToLeft">
              <x14:cfvo type="autoMin"/>
              <x14:cfvo type="autoMax"/>
              <x14:negativeFillColor rgb="FFFF0000"/>
              <x14:axisColor rgb="FF000000"/>
            </x14:dataBar>
          </x14:cfRule>
          <x14:cfRule type="dataBar" id="{96C4574B-C21E-4420-A179-C4A3AD96D8C0}">
            <x14:dataBar minLength="0" maxLength="100" gradient="0">
              <x14:cfvo type="autoMin"/>
              <x14:cfvo type="autoMax"/>
              <x14:negativeFillColor rgb="FFFF0000"/>
              <x14:axisColor rgb="FF000000"/>
            </x14:dataBar>
          </x14:cfRule>
          <xm:sqref>N8</xm:sqref>
        </x14:conditionalFormatting>
        <x14:conditionalFormatting xmlns:xm="http://schemas.microsoft.com/office/excel/2006/main">
          <x14:cfRule type="dataBar" id="{4967CE0C-D9BC-4B48-8A84-7215C51DAA15}">
            <x14:dataBar minLength="0" maxLength="100" gradient="0" direction="rightToLeft">
              <x14:cfvo type="autoMin"/>
              <x14:cfvo type="autoMax"/>
              <x14:negativeFillColor rgb="FFFF0000"/>
              <x14:axisColor rgb="FF000000"/>
            </x14:dataBar>
          </x14:cfRule>
          <x14:cfRule type="dataBar" id="{7E90E876-1A91-44C3-978D-DFF133121FA0}">
            <x14:dataBar minLength="0" maxLength="100" gradient="0">
              <x14:cfvo type="autoMin"/>
              <x14:cfvo type="autoMax"/>
              <x14:negativeFillColor rgb="FFFF0000"/>
              <x14:axisColor rgb="FF000000"/>
            </x14:dataBar>
          </x14:cfRule>
          <xm:sqref>N14</xm:sqref>
        </x14:conditionalFormatting>
        <x14:conditionalFormatting xmlns:xm="http://schemas.microsoft.com/office/excel/2006/main">
          <x14:cfRule type="dataBar" id="{389EDC06-EA14-4386-8817-FFA2F809FC6A}">
            <x14:dataBar minLength="0" maxLength="100" gradient="0" direction="rightToLeft">
              <x14:cfvo type="autoMin"/>
              <x14:cfvo type="autoMax"/>
              <x14:negativeFillColor rgb="FFFF0000"/>
              <x14:axisColor rgb="FF000000"/>
            </x14:dataBar>
          </x14:cfRule>
          <x14:cfRule type="dataBar" id="{A4624F5B-BC7C-4076-AAAA-0654199C47D2}">
            <x14:dataBar minLength="0" maxLength="100" gradient="0">
              <x14:cfvo type="autoMin"/>
              <x14:cfvo type="autoMax"/>
              <x14:negativeFillColor rgb="FFFF0000"/>
              <x14:axisColor rgb="FF000000"/>
            </x14:dataBar>
          </x14:cfRule>
          <xm:sqref>N15</xm:sqref>
        </x14:conditionalFormatting>
        <x14:conditionalFormatting xmlns:xm="http://schemas.microsoft.com/office/excel/2006/main">
          <x14:cfRule type="dataBar" id="{6CE940AF-A1CA-44AD-998A-4A9C6662FA77}">
            <x14:dataBar minLength="0" maxLength="100" gradient="0" direction="rightToLeft">
              <x14:cfvo type="autoMin"/>
              <x14:cfvo type="autoMax"/>
              <x14:negativeFillColor rgb="FFFF0000"/>
              <x14:axisColor rgb="FF000000"/>
            </x14:dataBar>
          </x14:cfRule>
          <x14:cfRule type="dataBar" id="{DCC0BEDF-C3BC-4209-B57A-E2D804E5DFD8}">
            <x14:dataBar minLength="0" maxLength="100" gradient="0">
              <x14:cfvo type="autoMin"/>
              <x14:cfvo type="autoMax"/>
              <x14:negativeFillColor rgb="FFFF0000"/>
              <x14:axisColor rgb="FF000000"/>
            </x14:dataBar>
          </x14:cfRule>
          <xm:sqref>N16</xm:sqref>
        </x14:conditionalFormatting>
        <x14:conditionalFormatting xmlns:xm="http://schemas.microsoft.com/office/excel/2006/main">
          <x14:cfRule type="dataBar" id="{492ED0E6-B23E-4869-91D2-2328B9121F85}">
            <x14:dataBar minLength="0" maxLength="100" gradient="0">
              <x14:cfvo type="autoMin"/>
              <x14:cfvo type="autoMax"/>
              <x14:negativeFillColor rgb="FFFF0000"/>
              <x14:axisColor rgb="FF000000"/>
            </x14:dataBar>
          </x14:cfRule>
          <x14:cfRule type="dataBar" id="{F8547AF9-BAC8-4291-92F7-67E654FFD196}">
            <x14:dataBar minLength="0" maxLength="100" gradient="0" direction="rightToLeft">
              <x14:cfvo type="autoMin"/>
              <x14:cfvo type="autoMax"/>
              <x14:negativeFillColor rgb="FFFF0000"/>
              <x14:axisColor rgb="FF000000"/>
            </x14:dataBar>
          </x14:cfRule>
          <xm:sqref>N17</xm:sqref>
        </x14:conditionalFormatting>
        <x14:conditionalFormatting xmlns:xm="http://schemas.microsoft.com/office/excel/2006/main">
          <x14:cfRule type="dataBar" id="{8BCE3C89-063C-4656-A4A3-363306989EF2}">
            <x14:dataBar minLength="0" maxLength="100" gradient="0" direction="rightToLeft">
              <x14:cfvo type="autoMin"/>
              <x14:cfvo type="autoMax"/>
              <x14:negativeFillColor rgb="FFFF0000"/>
              <x14:axisColor rgb="FF000000"/>
            </x14:dataBar>
          </x14:cfRule>
          <x14:cfRule type="dataBar" id="{4827C595-1E0C-4D30-95F3-7A13E841AF22}">
            <x14:dataBar minLength="0" maxLength="100" gradient="0">
              <x14:cfvo type="autoMin"/>
              <x14:cfvo type="autoMax"/>
              <x14:negativeFillColor rgb="FFFF0000"/>
              <x14:axisColor rgb="FF000000"/>
            </x14:dataBar>
          </x14:cfRule>
          <xm:sqref>N19</xm:sqref>
        </x14:conditionalFormatting>
        <x14:conditionalFormatting xmlns:xm="http://schemas.microsoft.com/office/excel/2006/main">
          <x14:cfRule type="dataBar" id="{5CF3AE66-21A8-4845-AFEB-B79726D80B2C}">
            <x14:dataBar minLength="0" maxLength="100" gradient="0" direction="rightToLeft">
              <x14:cfvo type="autoMin"/>
              <x14:cfvo type="autoMax"/>
              <x14:negativeFillColor rgb="FFFF0000"/>
              <x14:axisColor rgb="FF000000"/>
            </x14:dataBar>
          </x14:cfRule>
          <x14:cfRule type="dataBar" id="{302188D0-7B06-475A-9247-F339011ECF0C}">
            <x14:dataBar minLength="0" maxLength="100" gradient="0">
              <x14:cfvo type="autoMin"/>
              <x14:cfvo type="autoMax"/>
              <x14:negativeFillColor rgb="FFFF0000"/>
              <x14:axisColor rgb="FF000000"/>
            </x14:dataBar>
          </x14:cfRule>
          <xm:sqref>N20</xm:sqref>
        </x14:conditionalFormatting>
        <x14:conditionalFormatting xmlns:xm="http://schemas.microsoft.com/office/excel/2006/main">
          <x14:cfRule type="dataBar" id="{654FFE7C-346C-4EA0-957D-0B1BEF94813A}">
            <x14:dataBar minLength="0" maxLength="100" gradient="0" direction="rightToLeft">
              <x14:cfvo type="autoMin"/>
              <x14:cfvo type="autoMax"/>
              <x14:negativeFillColor rgb="FFFF0000"/>
              <x14:axisColor rgb="FF000000"/>
            </x14:dataBar>
          </x14:cfRule>
          <x14:cfRule type="dataBar" id="{F51F00E1-7D55-4F46-9A92-89080E74C18F}">
            <x14:dataBar minLength="0" maxLength="100" gradient="0">
              <x14:cfvo type="autoMin"/>
              <x14:cfvo type="autoMax"/>
              <x14:negativeFillColor rgb="FFFF0000"/>
              <x14:axisColor rgb="FF000000"/>
            </x14:dataBar>
          </x14:cfRule>
          <xm:sqref>N21</xm:sqref>
        </x14:conditionalFormatting>
        <x14:conditionalFormatting xmlns:xm="http://schemas.microsoft.com/office/excel/2006/main">
          <x14:cfRule type="dataBar" id="{2173D013-0469-4896-BC9B-55A52508F73C}">
            <x14:dataBar minLength="0" maxLength="100" gradient="0" direction="rightToLeft">
              <x14:cfvo type="autoMin"/>
              <x14:cfvo type="autoMax"/>
              <x14:negativeFillColor rgb="FFFF0000"/>
              <x14:axisColor rgb="FF000000"/>
            </x14:dataBar>
          </x14:cfRule>
          <x14:cfRule type="dataBar" id="{8C517376-ECA5-44B1-887B-390ACFFDC576}">
            <x14:dataBar minLength="0" maxLength="100" gradient="0">
              <x14:cfvo type="autoMin"/>
              <x14:cfvo type="autoMax"/>
              <x14:negativeFillColor rgb="FFFF0000"/>
              <x14:axisColor rgb="FF000000"/>
            </x14:dataBar>
          </x14:cfRule>
          <xm:sqref>N24</xm:sqref>
        </x14:conditionalFormatting>
        <x14:conditionalFormatting xmlns:xm="http://schemas.microsoft.com/office/excel/2006/main">
          <x14:cfRule type="dataBar" id="{5E880E79-C724-4C51-A441-2520F3589627}">
            <x14:dataBar minLength="0" maxLength="100" gradient="0" direction="rightToLeft">
              <x14:cfvo type="autoMin"/>
              <x14:cfvo type="autoMax"/>
              <x14:negativeFillColor rgb="FFFF0000"/>
              <x14:axisColor rgb="FF000000"/>
            </x14:dataBar>
          </x14:cfRule>
          <x14:cfRule type="dataBar" id="{662A779E-0368-4823-B59B-B013B2E1BC56}">
            <x14:dataBar minLength="0" maxLength="100" gradient="0">
              <x14:cfvo type="autoMin"/>
              <x14:cfvo type="autoMax"/>
              <x14:negativeFillColor rgb="FFFF0000"/>
              <x14:axisColor rgb="FF000000"/>
            </x14:dataBar>
          </x14:cfRule>
          <xm:sqref>N26</xm:sqref>
        </x14:conditionalFormatting>
        <x14:conditionalFormatting xmlns:xm="http://schemas.microsoft.com/office/excel/2006/main">
          <x14:cfRule type="dataBar" id="{32791736-A411-47E5-8B77-EE06A30C3789}">
            <x14:dataBar minLength="0" maxLength="100" gradient="0" direction="rightToLeft">
              <x14:cfvo type="autoMin"/>
              <x14:cfvo type="autoMax"/>
              <x14:negativeFillColor rgb="FFFF0000"/>
              <x14:axisColor rgb="FF000000"/>
            </x14:dataBar>
          </x14:cfRule>
          <xm:sqref>O7:O26</xm:sqref>
        </x14:conditionalFormatting>
        <x14:conditionalFormatting xmlns:xm="http://schemas.microsoft.com/office/excel/2006/main">
          <x14:cfRule type="dataBar" id="{BB58A345-91EA-4BC8-9CE4-AAD285F85E89}">
            <x14:dataBar minLength="0" maxLength="100" gradient="0">
              <x14:cfvo type="autoMin"/>
              <x14:cfvo type="autoMax"/>
              <x14:negativeFillColor rgb="FFFF0000"/>
              <x14:axisColor rgb="FF000000"/>
            </x14:dataBar>
          </x14:cfRule>
          <x14:cfRule type="dataBar" id="{E89E5DAD-1A06-4C7D-863E-91C131A1C4FF}">
            <x14:dataBar minLength="0" maxLength="100" gradient="0" direction="rightToLeft">
              <x14:cfvo type="autoMin"/>
              <x14:cfvo type="autoMax"/>
              <x14:negativeFillColor rgb="FFFF0000"/>
              <x14:axisColor rgb="FF000000"/>
            </x14:dataBar>
          </x14:cfRule>
          <xm:sqref>O7:P7 M7</xm:sqref>
        </x14:conditionalFormatting>
        <x14:conditionalFormatting xmlns:xm="http://schemas.microsoft.com/office/excel/2006/main">
          <x14:cfRule type="dataBar" id="{C0E720B2-99EA-4CCF-A259-2E9612B3EB2F}">
            <x14:dataBar minLength="0" maxLength="100" gradient="0">
              <x14:cfvo type="autoMin"/>
              <x14:cfvo type="autoMax"/>
              <x14:negativeFillColor rgb="FFFF0000"/>
              <x14:axisColor rgb="FF000000"/>
            </x14:dataBar>
          </x14:cfRule>
          <x14:cfRule type="dataBar" id="{F1DFE3E9-39D0-4BDC-AA05-E84ED34A5ACB}">
            <x14:dataBar minLength="0" maxLength="100" gradient="0" direction="rightToLeft">
              <x14:cfvo type="autoMin"/>
              <x14:cfvo type="autoMax"/>
              <x14:negativeFillColor rgb="FFFF0000"/>
              <x14:axisColor rgb="FF000000"/>
            </x14:dataBar>
          </x14:cfRule>
          <xm:sqref>O8:P8 M8</xm:sqref>
        </x14:conditionalFormatting>
        <x14:conditionalFormatting xmlns:xm="http://schemas.microsoft.com/office/excel/2006/main">
          <x14:cfRule type="dataBar" id="{7467E541-2E9E-4B88-80E0-133C13DB3F8E}">
            <x14:dataBar minLength="0" maxLength="100" gradient="0">
              <x14:cfvo type="autoMin"/>
              <x14:cfvo type="autoMax"/>
              <x14:negativeFillColor rgb="FFFF0000"/>
              <x14:axisColor rgb="FF000000"/>
            </x14:dataBar>
          </x14:cfRule>
          <x14:cfRule type="dataBar" id="{60EDBBD9-1955-427F-BCD1-B51536C7D2A2}">
            <x14:dataBar minLength="0" maxLength="100" gradient="0" direction="rightToLeft">
              <x14:cfvo type="autoMin"/>
              <x14:cfvo type="autoMax"/>
              <x14:negativeFillColor rgb="FFFF0000"/>
              <x14:axisColor rgb="FF000000"/>
            </x14:dataBar>
          </x14:cfRule>
          <xm:sqref>O14:P14</xm:sqref>
        </x14:conditionalFormatting>
        <x14:conditionalFormatting xmlns:xm="http://schemas.microsoft.com/office/excel/2006/main">
          <x14:cfRule type="dataBar" id="{F9872406-4B9B-4D20-870B-F917265A929D}">
            <x14:dataBar minLength="0" maxLength="100" gradient="0">
              <x14:cfvo type="autoMin"/>
              <x14:cfvo type="autoMax"/>
              <x14:negativeFillColor rgb="FFFF0000"/>
              <x14:axisColor rgb="FF000000"/>
            </x14:dataBar>
          </x14:cfRule>
          <x14:cfRule type="dataBar" id="{0A3AE34C-68AE-4C8A-A871-F5CF9A0F97D5}">
            <x14:dataBar minLength="0" maxLength="100" gradient="0" direction="rightToLeft">
              <x14:cfvo type="autoMin"/>
              <x14:cfvo type="autoMax"/>
              <x14:negativeFillColor rgb="FFFF0000"/>
              <x14:axisColor rgb="FF000000"/>
            </x14:dataBar>
          </x14:cfRule>
          <xm:sqref>O15:P15</xm:sqref>
        </x14:conditionalFormatting>
        <x14:conditionalFormatting xmlns:xm="http://schemas.microsoft.com/office/excel/2006/main">
          <x14:cfRule type="dataBar" id="{ED308959-D1B2-462D-B629-A67C7AC4F4C5}">
            <x14:dataBar minLength="0" maxLength="100" gradient="0">
              <x14:cfvo type="autoMin"/>
              <x14:cfvo type="autoMax"/>
              <x14:negativeFillColor rgb="FFFF0000"/>
              <x14:axisColor rgb="FF000000"/>
            </x14:dataBar>
          </x14:cfRule>
          <x14:cfRule type="dataBar" id="{14C069E4-4BAC-4E18-AAED-9E078529D45F}">
            <x14:dataBar minLength="0" maxLength="100" gradient="0" direction="rightToLeft">
              <x14:cfvo type="autoMin"/>
              <x14:cfvo type="autoMax"/>
              <x14:negativeFillColor rgb="FFFF0000"/>
              <x14:axisColor rgb="FF000000"/>
            </x14:dataBar>
          </x14:cfRule>
          <xm:sqref>O16:P16</xm:sqref>
        </x14:conditionalFormatting>
        <x14:conditionalFormatting xmlns:xm="http://schemas.microsoft.com/office/excel/2006/main">
          <x14:cfRule type="dataBar" id="{B94BA0C9-D923-4DFC-BBFA-F771C0CF47B1}">
            <x14:dataBar minLength="0" maxLength="100" gradient="0" direction="rightToLeft">
              <x14:cfvo type="autoMin"/>
              <x14:cfvo type="autoMax"/>
              <x14:negativeFillColor rgb="FFFF0000"/>
              <x14:axisColor rgb="FF000000"/>
            </x14:dataBar>
          </x14:cfRule>
          <x14:cfRule type="dataBar" id="{9FC741D8-B8FB-4012-A573-6079AB299557}">
            <x14:dataBar minLength="0" maxLength="100" gradient="0">
              <x14:cfvo type="autoMin"/>
              <x14:cfvo type="autoMax"/>
              <x14:negativeFillColor rgb="FFFF0000"/>
              <x14:axisColor rgb="FF000000"/>
            </x14:dataBar>
          </x14:cfRule>
          <xm:sqref>O17:P17 M17</xm:sqref>
        </x14:conditionalFormatting>
        <x14:conditionalFormatting xmlns:xm="http://schemas.microsoft.com/office/excel/2006/main">
          <x14:cfRule type="dataBar" id="{94BADA42-2C75-4EA2-88E3-D049B081BE73}">
            <x14:dataBar minLength="0" maxLength="100" gradient="0" direction="rightToLeft">
              <x14:cfvo type="autoMin"/>
              <x14:cfvo type="autoMax"/>
              <x14:negativeFillColor rgb="FFFF0000"/>
              <x14:axisColor rgb="FF000000"/>
            </x14:dataBar>
          </x14:cfRule>
          <x14:cfRule type="dataBar" id="{2C052E01-CFD3-4D0A-898E-3B852E32FB88}">
            <x14:dataBar minLength="0" maxLength="100" gradient="0">
              <x14:cfvo type="autoMin"/>
              <x14:cfvo type="autoMax"/>
              <x14:negativeFillColor rgb="FFFF0000"/>
              <x14:axisColor rgb="FF000000"/>
            </x14:dataBar>
          </x14:cfRule>
          <xm:sqref>O19:P19 M19</xm:sqref>
        </x14:conditionalFormatting>
        <x14:conditionalFormatting xmlns:xm="http://schemas.microsoft.com/office/excel/2006/main">
          <x14:cfRule type="dataBar" id="{E02D27DC-29A4-4862-968B-4857CF4733FC}">
            <x14:dataBar minLength="0" maxLength="100" gradient="0" direction="rightToLeft">
              <x14:cfvo type="autoMin"/>
              <x14:cfvo type="autoMax"/>
              <x14:negativeFillColor rgb="FFFF0000"/>
              <x14:axisColor rgb="FF000000"/>
            </x14:dataBar>
          </x14:cfRule>
          <x14:cfRule type="dataBar" id="{1B78BF25-61FC-4A82-A75D-5DE36CADBB34}">
            <x14:dataBar minLength="0" maxLength="100" gradient="0">
              <x14:cfvo type="autoMin"/>
              <x14:cfvo type="autoMax"/>
              <x14:negativeFillColor rgb="FFFF0000"/>
              <x14:axisColor rgb="FF000000"/>
            </x14:dataBar>
          </x14:cfRule>
          <xm:sqref>O20:P20 M20</xm:sqref>
        </x14:conditionalFormatting>
        <x14:conditionalFormatting xmlns:xm="http://schemas.microsoft.com/office/excel/2006/main">
          <x14:cfRule type="dataBar" id="{12EA8FA5-4628-4626-86B9-B136A0249C0B}">
            <x14:dataBar minLength="0" maxLength="100" gradient="0">
              <x14:cfvo type="autoMin"/>
              <x14:cfvo type="autoMax"/>
              <x14:negativeFillColor rgb="FFFF0000"/>
              <x14:axisColor rgb="FF000000"/>
            </x14:dataBar>
          </x14:cfRule>
          <x14:cfRule type="dataBar" id="{C69EBAC8-A745-463E-8F5E-A845F9BC1934}">
            <x14:dataBar minLength="0" maxLength="100" gradient="0" direction="rightToLeft">
              <x14:cfvo type="autoMin"/>
              <x14:cfvo type="autoMax"/>
              <x14:negativeFillColor rgb="FFFF0000"/>
              <x14:axisColor rgb="FF000000"/>
            </x14:dataBar>
          </x14:cfRule>
          <xm:sqref>O21:P21 M21</xm:sqref>
        </x14:conditionalFormatting>
        <x14:conditionalFormatting xmlns:xm="http://schemas.microsoft.com/office/excel/2006/main">
          <x14:cfRule type="dataBar" id="{A98727FE-23D9-43BB-ACFD-445F36365A4B}">
            <x14:dataBar minLength="0" maxLength="100" gradient="0">
              <x14:cfvo type="autoMin"/>
              <x14:cfvo type="autoMax"/>
              <x14:negativeFillColor rgb="FFFF0000"/>
              <x14:axisColor rgb="FF000000"/>
            </x14:dataBar>
          </x14:cfRule>
          <x14:cfRule type="dataBar" id="{7AF714CB-F415-4B0C-87C9-BA164F7AB8BC}">
            <x14:dataBar minLength="0" maxLength="100" gradient="0" direction="rightToLeft">
              <x14:cfvo type="autoMin"/>
              <x14:cfvo type="autoMax"/>
              <x14:negativeFillColor rgb="FFFF0000"/>
              <x14:axisColor rgb="FF000000"/>
            </x14:dataBar>
          </x14:cfRule>
          <xm:sqref>O24:P24</xm:sqref>
        </x14:conditionalFormatting>
        <x14:conditionalFormatting xmlns:xm="http://schemas.microsoft.com/office/excel/2006/main">
          <x14:cfRule type="dataBar" id="{27819400-DBFC-4EC7-9F82-41238A8C5966}">
            <x14:dataBar minLength="0" maxLength="100" gradient="0">
              <x14:cfvo type="autoMin"/>
              <x14:cfvo type="autoMax"/>
              <x14:negativeFillColor rgb="FFFF0000"/>
              <x14:axisColor rgb="FF000000"/>
            </x14:dataBar>
          </x14:cfRule>
          <x14:cfRule type="dataBar" id="{E6273176-4F8A-4EC2-A7C5-8B702E5CB756}">
            <x14:dataBar minLength="0" maxLength="100" gradient="0" direction="rightToLeft">
              <x14:cfvo type="autoMin"/>
              <x14:cfvo type="autoMax"/>
              <x14:negativeFillColor rgb="FFFF0000"/>
              <x14:axisColor rgb="FF000000"/>
            </x14:dataBar>
          </x14:cfRule>
          <xm:sqref>O26:P26</xm:sqref>
        </x14:conditionalFormatting>
        <x14:conditionalFormatting xmlns:xm="http://schemas.microsoft.com/office/excel/2006/main">
          <x14:cfRule type="dataBar" id="{4033E8EF-21C4-4700-9734-320D3688A9F3}">
            <x14:dataBar minLength="0" maxLength="100" gradient="0" direction="rightToLeft">
              <x14:cfvo type="autoMin"/>
              <x14:cfvo type="autoMax"/>
              <x14:negativeFillColor rgb="FFFF0000"/>
              <x14:axisColor rgb="FF000000"/>
            </x14:dataBar>
          </x14:cfRule>
          <xm:sqref>P7:P26</xm:sqref>
        </x14:conditionalFormatting>
        <x14:conditionalFormatting xmlns:xm="http://schemas.microsoft.com/office/excel/2006/main">
          <x14:cfRule type="dataBar" id="{29E4CEA9-88DA-4E22-A31D-C32F4D61DA7C}">
            <x14:dataBar minLength="0" maxLength="100" gradient="0" direction="rightToLeft">
              <x14:cfvo type="autoMin"/>
              <x14:cfvo type="autoMax"/>
              <x14:negativeFillColor rgb="FFFF0000"/>
              <x14:axisColor rgb="FF000000"/>
            </x14:dataBar>
          </x14:cfRule>
          <xm:sqref>Q8:T8</xm:sqref>
        </x14:conditionalFormatting>
        <x14:conditionalFormatting xmlns:xm="http://schemas.microsoft.com/office/excel/2006/main">
          <x14:cfRule type="dataBar" id="{D1C71AEC-7345-4D5B-AF00-3348F918F947}">
            <x14:dataBar minLength="0" maxLength="100" gradient="0" direction="rightToLeft">
              <x14:cfvo type="autoMin"/>
              <x14:cfvo type="autoMax"/>
              <x14:negativeFillColor rgb="FFFF0000"/>
              <x14:axisColor rgb="FF000000"/>
            </x14:dataBar>
          </x14:cfRule>
          <xm:sqref>Q9:T9</xm:sqref>
        </x14:conditionalFormatting>
        <x14:conditionalFormatting xmlns:xm="http://schemas.microsoft.com/office/excel/2006/main">
          <x14:cfRule type="dataBar" id="{15E05F11-6FD4-4745-B85D-FF0DA1A0D1D8}">
            <x14:dataBar minLength="0" maxLength="100" gradient="0" direction="rightToLeft">
              <x14:cfvo type="autoMin"/>
              <x14:cfvo type="autoMax"/>
              <x14:negativeFillColor rgb="FFFF0000"/>
              <x14:axisColor rgb="FF000000"/>
            </x14:dataBar>
          </x14:cfRule>
          <xm:sqref>Q10:T10</xm:sqref>
        </x14:conditionalFormatting>
        <x14:conditionalFormatting xmlns:xm="http://schemas.microsoft.com/office/excel/2006/main">
          <x14:cfRule type="dataBar" id="{FCD50355-7DDD-49D4-8476-9533F98B5DB7}">
            <x14:dataBar minLength="0" maxLength="100" gradient="0" direction="rightToLeft">
              <x14:cfvo type="autoMin"/>
              <x14:cfvo type="autoMax"/>
              <x14:negativeFillColor rgb="FFFF0000"/>
              <x14:axisColor rgb="FF000000"/>
            </x14:dataBar>
          </x14:cfRule>
          <xm:sqref>Q11:T11</xm:sqref>
        </x14:conditionalFormatting>
        <x14:conditionalFormatting xmlns:xm="http://schemas.microsoft.com/office/excel/2006/main">
          <x14:cfRule type="dataBar" id="{1239FC75-B4DB-46AB-BCE5-D3E82B9FD6E6}">
            <x14:dataBar minLength="0" maxLength="100" gradient="0" direction="rightToLeft">
              <x14:cfvo type="autoMin"/>
              <x14:cfvo type="autoMax"/>
              <x14:negativeFillColor rgb="FFFF0000"/>
              <x14:axisColor rgb="FF000000"/>
            </x14:dataBar>
          </x14:cfRule>
          <xm:sqref>Q12:T12</xm:sqref>
        </x14:conditionalFormatting>
        <x14:conditionalFormatting xmlns:xm="http://schemas.microsoft.com/office/excel/2006/main">
          <x14:cfRule type="dataBar" id="{D8DFE9B7-AA3F-4BBC-A231-2D001095597B}">
            <x14:dataBar minLength="0" maxLength="100" gradient="0" direction="rightToLeft">
              <x14:cfvo type="autoMin"/>
              <x14:cfvo type="autoMax"/>
              <x14:negativeFillColor rgb="FFFF0000"/>
              <x14:axisColor rgb="FF000000"/>
            </x14:dataBar>
          </x14:cfRule>
          <xm:sqref>Q13:T13</xm:sqref>
        </x14:conditionalFormatting>
        <x14:conditionalFormatting xmlns:xm="http://schemas.microsoft.com/office/excel/2006/main">
          <x14:cfRule type="dataBar" id="{9CF4D75C-AA70-4347-B3C9-CC849743F3BB}">
            <x14:dataBar minLength="0" maxLength="100" gradient="0" direction="rightToLeft">
              <x14:cfvo type="autoMin"/>
              <x14:cfvo type="autoMax"/>
              <x14:negativeFillColor rgb="FFFF0000"/>
              <x14:axisColor rgb="FF000000"/>
            </x14:dataBar>
          </x14:cfRule>
          <xm:sqref>Q14:T14</xm:sqref>
        </x14:conditionalFormatting>
        <x14:conditionalFormatting xmlns:xm="http://schemas.microsoft.com/office/excel/2006/main">
          <x14:cfRule type="dataBar" id="{58DC7EA4-9355-49B7-8EDC-6341256EB55C}">
            <x14:dataBar minLength="0" maxLength="100" gradient="0" direction="rightToLeft">
              <x14:cfvo type="autoMin"/>
              <x14:cfvo type="autoMax"/>
              <x14:negativeFillColor rgb="FFFF0000"/>
              <x14:axisColor rgb="FF000000"/>
            </x14:dataBar>
          </x14:cfRule>
          <xm:sqref>Q15:T15</xm:sqref>
        </x14:conditionalFormatting>
        <x14:conditionalFormatting xmlns:xm="http://schemas.microsoft.com/office/excel/2006/main">
          <x14:cfRule type="dataBar" id="{8DC55BD9-0F90-4FF4-A84D-C5679E16D15F}">
            <x14:dataBar minLength="0" maxLength="100" gradient="0" direction="rightToLeft">
              <x14:cfvo type="autoMin"/>
              <x14:cfvo type="autoMax"/>
              <x14:negativeFillColor rgb="FFFF0000"/>
              <x14:axisColor rgb="FF000000"/>
            </x14:dataBar>
          </x14:cfRule>
          <xm:sqref>Q16:T16</xm:sqref>
        </x14:conditionalFormatting>
        <x14:conditionalFormatting xmlns:xm="http://schemas.microsoft.com/office/excel/2006/main">
          <x14:cfRule type="dataBar" id="{2D57DA74-45A3-41C0-A543-4F16DCA969EC}">
            <x14:dataBar minLength="0" maxLength="100" gradient="0" direction="rightToLeft">
              <x14:cfvo type="autoMin"/>
              <x14:cfvo type="autoMax"/>
              <x14:negativeFillColor rgb="FFFF0000"/>
              <x14:axisColor rgb="FF000000"/>
            </x14:dataBar>
          </x14:cfRule>
          <xm:sqref>Q17:T17</xm:sqref>
        </x14:conditionalFormatting>
        <x14:conditionalFormatting xmlns:xm="http://schemas.microsoft.com/office/excel/2006/main">
          <x14:cfRule type="dataBar" id="{78E0612E-4191-4697-9C82-28343EA33277}">
            <x14:dataBar minLength="0" maxLength="100" gradient="0" direction="rightToLeft">
              <x14:cfvo type="autoMin"/>
              <x14:cfvo type="autoMax"/>
              <x14:negativeFillColor rgb="FFFF0000"/>
              <x14:axisColor rgb="FF000000"/>
            </x14:dataBar>
          </x14:cfRule>
          <xm:sqref>Q18:T18</xm:sqref>
        </x14:conditionalFormatting>
        <x14:conditionalFormatting xmlns:xm="http://schemas.microsoft.com/office/excel/2006/main">
          <x14:cfRule type="dataBar" id="{ECDC5F85-684B-4EBA-8190-061F29519E39}">
            <x14:dataBar minLength="0" maxLength="100" gradient="0" direction="rightToLeft">
              <x14:cfvo type="autoMin"/>
              <x14:cfvo type="autoMax"/>
              <x14:negativeFillColor rgb="FFFF0000"/>
              <x14:axisColor rgb="FF000000"/>
            </x14:dataBar>
          </x14:cfRule>
          <xm:sqref>Q19:T19</xm:sqref>
        </x14:conditionalFormatting>
        <x14:conditionalFormatting xmlns:xm="http://schemas.microsoft.com/office/excel/2006/main">
          <x14:cfRule type="dataBar" id="{E1073E90-535A-44AB-ADBD-AD671B7C74A5}">
            <x14:dataBar minLength="0" maxLength="100" gradient="0" direction="rightToLeft">
              <x14:cfvo type="autoMin"/>
              <x14:cfvo type="autoMax"/>
              <x14:negativeFillColor rgb="FFFF0000"/>
              <x14:axisColor rgb="FF000000"/>
            </x14:dataBar>
          </x14:cfRule>
          <xm:sqref>Q20:T20</xm:sqref>
        </x14:conditionalFormatting>
        <x14:conditionalFormatting xmlns:xm="http://schemas.microsoft.com/office/excel/2006/main">
          <x14:cfRule type="dataBar" id="{650EC872-0428-4481-BFA7-7184B0FC22C5}">
            <x14:dataBar minLength="0" maxLength="100" gradient="0" direction="rightToLeft">
              <x14:cfvo type="autoMin"/>
              <x14:cfvo type="autoMax"/>
              <x14:negativeFillColor rgb="FFFF0000"/>
              <x14:axisColor rgb="FF000000"/>
            </x14:dataBar>
          </x14:cfRule>
          <xm:sqref>Q21:T21</xm:sqref>
        </x14:conditionalFormatting>
        <x14:conditionalFormatting xmlns:xm="http://schemas.microsoft.com/office/excel/2006/main">
          <x14:cfRule type="dataBar" id="{8FD9927A-F5F8-4BA1-BCC3-6BFC8D37E1DD}">
            <x14:dataBar minLength="0" maxLength="100" gradient="0" direction="rightToLeft">
              <x14:cfvo type="autoMin"/>
              <x14:cfvo type="autoMax"/>
              <x14:negativeFillColor rgb="FFFF0000"/>
              <x14:axisColor rgb="FF000000"/>
            </x14:dataBar>
          </x14:cfRule>
          <xm:sqref>Q22:T22</xm:sqref>
        </x14:conditionalFormatting>
        <x14:conditionalFormatting xmlns:xm="http://schemas.microsoft.com/office/excel/2006/main">
          <x14:cfRule type="dataBar" id="{F2A24FA3-B7A1-40A1-8ACE-306582FBB7FD}">
            <x14:dataBar minLength="0" maxLength="100" gradient="0" direction="rightToLeft">
              <x14:cfvo type="autoMin"/>
              <x14:cfvo type="autoMax"/>
              <x14:negativeFillColor rgb="FFFF0000"/>
              <x14:axisColor rgb="FF000000"/>
            </x14:dataBar>
          </x14:cfRule>
          <xm:sqref>Q23:T23</xm:sqref>
        </x14:conditionalFormatting>
        <x14:conditionalFormatting xmlns:xm="http://schemas.microsoft.com/office/excel/2006/main">
          <x14:cfRule type="dataBar" id="{96E4B837-6F4C-4F7C-A07E-88F093A02A09}">
            <x14:dataBar minLength="0" maxLength="100" gradient="0" direction="rightToLeft">
              <x14:cfvo type="autoMin"/>
              <x14:cfvo type="autoMax"/>
              <x14:negativeFillColor rgb="FFFF0000"/>
              <x14:axisColor rgb="FF000000"/>
            </x14:dataBar>
          </x14:cfRule>
          <xm:sqref>Q24:T24</xm:sqref>
        </x14:conditionalFormatting>
        <x14:conditionalFormatting xmlns:xm="http://schemas.microsoft.com/office/excel/2006/main">
          <x14:cfRule type="dataBar" id="{C4665722-046D-4DCC-A622-A5C89EEA26D6}">
            <x14:dataBar minLength="0" maxLength="100" gradient="0" direction="rightToLeft">
              <x14:cfvo type="autoMin"/>
              <x14:cfvo type="autoMax"/>
              <x14:negativeFillColor rgb="FFFF0000"/>
              <x14:axisColor rgb="FF000000"/>
            </x14:dataBar>
          </x14:cfRule>
          <xm:sqref>Q25:T25</xm:sqref>
        </x14:conditionalFormatting>
        <x14:conditionalFormatting xmlns:xm="http://schemas.microsoft.com/office/excel/2006/main">
          <x14:cfRule type="dataBar" id="{8B8390F5-2FE7-4512-9F45-C3D628179F82}">
            <x14:dataBar minLength="0" maxLength="100" gradient="0" direction="rightToLeft">
              <x14:cfvo type="autoMin"/>
              <x14:cfvo type="autoMax"/>
              <x14:negativeFillColor rgb="FFFF0000"/>
              <x14:axisColor rgb="FF000000"/>
            </x14:dataBar>
          </x14:cfRule>
          <xm:sqref>Q26:T26</xm:sqref>
        </x14:conditionalFormatting>
        <x14:conditionalFormatting xmlns:xm="http://schemas.microsoft.com/office/excel/2006/main">
          <x14:cfRule type="dataBar" id="{BE0A7381-629A-4AE9-AAAB-814D1DB50B46}">
            <x14:dataBar minLength="0" maxLength="100" gradient="0" direction="rightToLeft">
              <x14:cfvo type="autoMin"/>
              <x14:cfvo type="autoMax"/>
              <x14:negativeFillColor rgb="FFFF0000"/>
              <x14:axisColor rgb="FF000000"/>
            </x14:dataBar>
          </x14:cfRule>
          <xm:sqref>U7:X7</xm:sqref>
        </x14:conditionalFormatting>
        <x14:conditionalFormatting xmlns:xm="http://schemas.microsoft.com/office/excel/2006/main">
          <x14:cfRule type="dataBar" id="{2D2BCB30-D35D-4F55-9F6D-F59C7E0AAFCA}">
            <x14:dataBar minLength="0" maxLength="100" gradient="0" direction="rightToLeft">
              <x14:cfvo type="autoMin"/>
              <x14:cfvo type="autoMax"/>
              <x14:negativeFillColor rgb="FFFF0000"/>
              <x14:axisColor rgb="FF000000"/>
            </x14:dataBar>
          </x14:cfRule>
          <xm:sqref>U8:X8</xm:sqref>
        </x14:conditionalFormatting>
        <x14:conditionalFormatting xmlns:xm="http://schemas.microsoft.com/office/excel/2006/main">
          <x14:cfRule type="dataBar" id="{68C1D037-D32E-476F-AE80-6677B5ADA5C6}">
            <x14:dataBar minLength="0" maxLength="100" gradient="0" direction="rightToLeft">
              <x14:cfvo type="autoMin"/>
              <x14:cfvo type="autoMax"/>
              <x14:negativeFillColor rgb="FFFF0000"/>
              <x14:axisColor rgb="FF000000"/>
            </x14:dataBar>
          </x14:cfRule>
          <xm:sqref>U9:X9</xm:sqref>
        </x14:conditionalFormatting>
        <x14:conditionalFormatting xmlns:xm="http://schemas.microsoft.com/office/excel/2006/main">
          <x14:cfRule type="dataBar" id="{9D210488-EC9F-4389-A3CD-EECA35B32986}">
            <x14:dataBar minLength="0" maxLength="100" gradient="0" direction="rightToLeft">
              <x14:cfvo type="autoMin"/>
              <x14:cfvo type="autoMax"/>
              <x14:negativeFillColor rgb="FFFF0000"/>
              <x14:axisColor rgb="FF000000"/>
            </x14:dataBar>
          </x14:cfRule>
          <xm:sqref>U10:X10</xm:sqref>
        </x14:conditionalFormatting>
        <x14:conditionalFormatting xmlns:xm="http://schemas.microsoft.com/office/excel/2006/main">
          <x14:cfRule type="dataBar" id="{C760F659-E441-4934-BD31-C42006BC405A}">
            <x14:dataBar minLength="0" maxLength="100" gradient="0" direction="rightToLeft">
              <x14:cfvo type="autoMin"/>
              <x14:cfvo type="autoMax"/>
              <x14:negativeFillColor rgb="FFFF0000"/>
              <x14:axisColor rgb="FF000000"/>
            </x14:dataBar>
          </x14:cfRule>
          <xm:sqref>U11:X11</xm:sqref>
        </x14:conditionalFormatting>
        <x14:conditionalFormatting xmlns:xm="http://schemas.microsoft.com/office/excel/2006/main">
          <x14:cfRule type="dataBar" id="{13E98A53-9220-40B3-A83D-859919153829}">
            <x14:dataBar minLength="0" maxLength="100" gradient="0" direction="rightToLeft">
              <x14:cfvo type="autoMin"/>
              <x14:cfvo type="autoMax"/>
              <x14:negativeFillColor rgb="FFFF0000"/>
              <x14:axisColor rgb="FF000000"/>
            </x14:dataBar>
          </x14:cfRule>
          <xm:sqref>U12:X12</xm:sqref>
        </x14:conditionalFormatting>
        <x14:conditionalFormatting xmlns:xm="http://schemas.microsoft.com/office/excel/2006/main">
          <x14:cfRule type="dataBar" id="{31DF725C-BC78-489F-A477-5F05AB156976}">
            <x14:dataBar minLength="0" maxLength="100" gradient="0" direction="rightToLeft">
              <x14:cfvo type="autoMin"/>
              <x14:cfvo type="autoMax"/>
              <x14:negativeFillColor rgb="FFFF0000"/>
              <x14:axisColor rgb="FF000000"/>
            </x14:dataBar>
          </x14:cfRule>
          <xm:sqref>U13:X13</xm:sqref>
        </x14:conditionalFormatting>
        <x14:conditionalFormatting xmlns:xm="http://schemas.microsoft.com/office/excel/2006/main">
          <x14:cfRule type="dataBar" id="{95CCE0CC-4E92-4773-970B-AE96E01A0D9D}">
            <x14:dataBar minLength="0" maxLength="100" gradient="0" direction="rightToLeft">
              <x14:cfvo type="autoMin"/>
              <x14:cfvo type="autoMax"/>
              <x14:negativeFillColor rgb="FFFF0000"/>
              <x14:axisColor rgb="FF000000"/>
            </x14:dataBar>
          </x14:cfRule>
          <xm:sqref>U14:X14</xm:sqref>
        </x14:conditionalFormatting>
        <x14:conditionalFormatting xmlns:xm="http://schemas.microsoft.com/office/excel/2006/main">
          <x14:cfRule type="dataBar" id="{968D0897-0723-452B-BFCD-9972E7BA2528}">
            <x14:dataBar minLength="0" maxLength="100" gradient="0" direction="rightToLeft">
              <x14:cfvo type="autoMin"/>
              <x14:cfvo type="autoMax"/>
              <x14:negativeFillColor rgb="FFFF0000"/>
              <x14:axisColor rgb="FF000000"/>
            </x14:dataBar>
          </x14:cfRule>
          <xm:sqref>U15:X15</xm:sqref>
        </x14:conditionalFormatting>
        <x14:conditionalFormatting xmlns:xm="http://schemas.microsoft.com/office/excel/2006/main">
          <x14:cfRule type="dataBar" id="{685F6873-C7E6-4975-85A5-CBE858C5FE67}">
            <x14:dataBar minLength="0" maxLength="100" gradient="0" direction="rightToLeft">
              <x14:cfvo type="autoMin"/>
              <x14:cfvo type="autoMax"/>
              <x14:negativeFillColor rgb="FFFF0000"/>
              <x14:axisColor rgb="FF000000"/>
            </x14:dataBar>
          </x14:cfRule>
          <xm:sqref>U16:X16</xm:sqref>
        </x14:conditionalFormatting>
        <x14:conditionalFormatting xmlns:xm="http://schemas.microsoft.com/office/excel/2006/main">
          <x14:cfRule type="dataBar" id="{1B92861F-18BE-41E1-831D-523AFC783337}">
            <x14:dataBar minLength="0" maxLength="100" gradient="0" direction="rightToLeft">
              <x14:cfvo type="autoMin"/>
              <x14:cfvo type="autoMax"/>
              <x14:negativeFillColor rgb="FFFF0000"/>
              <x14:axisColor rgb="FF000000"/>
            </x14:dataBar>
          </x14:cfRule>
          <xm:sqref>U17:X17</xm:sqref>
        </x14:conditionalFormatting>
        <x14:conditionalFormatting xmlns:xm="http://schemas.microsoft.com/office/excel/2006/main">
          <x14:cfRule type="dataBar" id="{A8141DDC-8F1A-4C7C-B9D0-4EE81F4548C5}">
            <x14:dataBar minLength="0" maxLength="100" gradient="0" direction="rightToLeft">
              <x14:cfvo type="autoMin"/>
              <x14:cfvo type="autoMax"/>
              <x14:negativeFillColor rgb="FFFF0000"/>
              <x14:axisColor rgb="FF000000"/>
            </x14:dataBar>
          </x14:cfRule>
          <xm:sqref>U18:X18</xm:sqref>
        </x14:conditionalFormatting>
        <x14:conditionalFormatting xmlns:xm="http://schemas.microsoft.com/office/excel/2006/main">
          <x14:cfRule type="dataBar" id="{6F8D81CF-84CE-49EC-A052-50AD060D2359}">
            <x14:dataBar minLength="0" maxLength="100" gradient="0" direction="rightToLeft">
              <x14:cfvo type="autoMin"/>
              <x14:cfvo type="autoMax"/>
              <x14:negativeFillColor rgb="FFFF0000"/>
              <x14:axisColor rgb="FF000000"/>
            </x14:dataBar>
          </x14:cfRule>
          <x14:cfRule type="dataBar" id="{6C031B7E-A5B3-4977-A8A8-7E06C6048D56}">
            <x14:dataBar minLength="0" maxLength="100" gradient="0" direction="rightToLeft">
              <x14:cfvo type="autoMin"/>
              <x14:cfvo type="autoMax"/>
              <x14:negativeFillColor rgb="FFFF0000"/>
              <x14:axisColor rgb="FF000000"/>
            </x14:dataBar>
          </x14:cfRule>
          <xm:sqref>U19:X19</xm:sqref>
        </x14:conditionalFormatting>
        <x14:conditionalFormatting xmlns:xm="http://schemas.microsoft.com/office/excel/2006/main">
          <x14:cfRule type="dataBar" id="{606BB559-ED96-4438-9DD7-3E85C18E80A1}">
            <x14:dataBar minLength="0" maxLength="100" gradient="0" direction="rightToLeft">
              <x14:cfvo type="autoMin"/>
              <x14:cfvo type="autoMax"/>
              <x14:negativeFillColor rgb="FFFF0000"/>
              <x14:axisColor rgb="FF000000"/>
            </x14:dataBar>
          </x14:cfRule>
          <xm:sqref>U21:X21</xm:sqref>
        </x14:conditionalFormatting>
        <x14:conditionalFormatting xmlns:xm="http://schemas.microsoft.com/office/excel/2006/main">
          <x14:cfRule type="dataBar" id="{8D0F1B9A-33AE-4C64-9682-72622AF03D69}">
            <x14:dataBar minLength="0" maxLength="100" gradient="0" direction="rightToLeft">
              <x14:cfvo type="autoMin"/>
              <x14:cfvo type="autoMax"/>
              <x14:negativeFillColor rgb="FFFF0000"/>
              <x14:axisColor rgb="FF000000"/>
            </x14:dataBar>
          </x14:cfRule>
          <xm:sqref>U22:X22</xm:sqref>
        </x14:conditionalFormatting>
        <x14:conditionalFormatting xmlns:xm="http://schemas.microsoft.com/office/excel/2006/main">
          <x14:cfRule type="dataBar" id="{A4292274-2BFE-491F-ABEF-60D63F9677AF}">
            <x14:dataBar minLength="0" maxLength="100" gradient="0" direction="rightToLeft">
              <x14:cfvo type="autoMin"/>
              <x14:cfvo type="autoMax"/>
              <x14:negativeFillColor rgb="FFFF0000"/>
              <x14:axisColor rgb="FF000000"/>
            </x14:dataBar>
          </x14:cfRule>
          <xm:sqref>U23:X23</xm:sqref>
        </x14:conditionalFormatting>
        <x14:conditionalFormatting xmlns:xm="http://schemas.microsoft.com/office/excel/2006/main">
          <x14:cfRule type="dataBar" id="{12C8CC0D-826C-4F26-8517-58B98E7E2772}">
            <x14:dataBar minLength="0" maxLength="100" gradient="0" direction="rightToLeft">
              <x14:cfvo type="autoMin"/>
              <x14:cfvo type="autoMax"/>
              <x14:negativeFillColor rgb="FFFF0000"/>
              <x14:axisColor rgb="FF000000"/>
            </x14:dataBar>
          </x14:cfRule>
          <xm:sqref>U24:X24</xm:sqref>
        </x14:conditionalFormatting>
        <x14:conditionalFormatting xmlns:xm="http://schemas.microsoft.com/office/excel/2006/main">
          <x14:cfRule type="dataBar" id="{F599509C-7D1B-416E-AD17-35F326EC4672}">
            <x14:dataBar minLength="0" maxLength="100" gradient="0" direction="rightToLeft">
              <x14:cfvo type="autoMin"/>
              <x14:cfvo type="autoMax"/>
              <x14:negativeFillColor rgb="FFFF0000"/>
              <x14:axisColor rgb="FF000000"/>
            </x14:dataBar>
          </x14:cfRule>
          <xm:sqref>U25:X25</xm:sqref>
        </x14:conditionalFormatting>
        <x14:conditionalFormatting xmlns:xm="http://schemas.microsoft.com/office/excel/2006/main">
          <x14:cfRule type="dataBar" id="{444DFA38-3938-469D-A61B-022D581DFC1A}">
            <x14:dataBar minLength="0" maxLength="100" gradient="0" direction="rightToLeft">
              <x14:cfvo type="autoMin"/>
              <x14:cfvo type="autoMax"/>
              <x14:negativeFillColor rgb="FFFF0000"/>
              <x14:axisColor rgb="FF000000"/>
            </x14:dataBar>
          </x14:cfRule>
          <xm:sqref>U26:X26</xm:sqref>
        </x14:conditionalFormatting>
        <x14:conditionalFormatting xmlns:xm="http://schemas.microsoft.com/office/excel/2006/main">
          <x14:cfRule type="dataBar" id="{8BF84694-CFD6-4FA4-A63E-8029591FF07A}">
            <x14:dataBar minLength="0" maxLength="100" gradient="0" direction="rightToLeft">
              <x14:cfvo type="autoMin"/>
              <x14:cfvo type="autoMax"/>
              <x14:negativeFillColor rgb="FFFF0000"/>
              <x14:axisColor rgb="FF000000"/>
            </x14:dataBar>
          </x14:cfRule>
          <x14:cfRule type="dataBar" id="{7DC78214-A181-4C1C-AC77-EEEF6983D353}">
            <x14:dataBar minLength="0" maxLength="100" gradient="0">
              <x14:cfvo type="autoMin"/>
              <x14:cfvo type="autoMax"/>
              <x14:negativeFillColor rgb="FFFF0000"/>
              <x14:axisColor rgb="FF000000"/>
            </x14:dataBar>
          </x14:cfRule>
          <xm:sqref>AA7:AD7 AA8:AB26</xm:sqref>
        </x14:conditionalFormatting>
        <x14:conditionalFormatting xmlns:xm="http://schemas.microsoft.com/office/excel/2006/main">
          <x14:cfRule type="dataBar" id="{15F22A23-CC28-4DE4-A685-60471D4A7FA7}">
            <x14:dataBar minLength="0" maxLength="100" gradient="0" direction="rightToLeft">
              <x14:cfvo type="autoMin"/>
              <x14:cfvo type="autoMax"/>
              <x14:negativeFillColor rgb="FFFF0000"/>
              <x14:axisColor rgb="FF000000"/>
            </x14:dataBar>
          </x14:cfRule>
          <x14:cfRule type="dataBar" id="{BCEA87BF-F5A9-4542-8EF9-2159E41DDF1E}">
            <x14:dataBar minLength="0" maxLength="100" gradient="0">
              <x14:cfvo type="autoMin"/>
              <x14:cfvo type="autoMax"/>
              <x14:negativeFillColor rgb="FFFF0000"/>
              <x14:axisColor rgb="FF000000"/>
            </x14:dataBar>
          </x14:cfRule>
          <xm:sqref>AC8:AD8</xm:sqref>
        </x14:conditionalFormatting>
        <x14:conditionalFormatting xmlns:xm="http://schemas.microsoft.com/office/excel/2006/main">
          <x14:cfRule type="dataBar" id="{487257A3-CFEE-416C-ABD5-B0A6021B0D80}">
            <x14:dataBar minLength="0" maxLength="100" gradient="0">
              <x14:cfvo type="autoMin"/>
              <x14:cfvo type="autoMax"/>
              <x14:negativeFillColor rgb="FFFF0000"/>
              <x14:axisColor rgb="FF000000"/>
            </x14:dataBar>
          </x14:cfRule>
          <x14:cfRule type="dataBar" id="{78897967-098D-40BC-8CDB-00D63ACBCBDC}">
            <x14:dataBar minLength="0" maxLength="100" gradient="0" direction="rightToLeft">
              <x14:cfvo type="autoMin"/>
              <x14:cfvo type="autoMax"/>
              <x14:negativeFillColor rgb="FFFF0000"/>
              <x14:axisColor rgb="FF000000"/>
            </x14:dataBar>
          </x14:cfRule>
          <xm:sqref>AC9:AD9</xm:sqref>
        </x14:conditionalFormatting>
        <x14:conditionalFormatting xmlns:xm="http://schemas.microsoft.com/office/excel/2006/main">
          <x14:cfRule type="dataBar" id="{CB27C4F4-AE94-4618-8ACB-5B8D1A568601}">
            <x14:dataBar minLength="0" maxLength="100" gradient="0" direction="rightToLeft">
              <x14:cfvo type="autoMin"/>
              <x14:cfvo type="autoMax"/>
              <x14:negativeFillColor rgb="FFFF0000"/>
              <x14:axisColor rgb="FF000000"/>
            </x14:dataBar>
          </x14:cfRule>
          <x14:cfRule type="dataBar" id="{110F4FFB-05F1-4E93-8BF8-376EFF9E6524}">
            <x14:dataBar minLength="0" maxLength="100" gradient="0">
              <x14:cfvo type="autoMin"/>
              <x14:cfvo type="autoMax"/>
              <x14:negativeFillColor rgb="FFFF0000"/>
              <x14:axisColor rgb="FF000000"/>
            </x14:dataBar>
          </x14:cfRule>
          <xm:sqref>AC10:AD10</xm:sqref>
        </x14:conditionalFormatting>
        <x14:conditionalFormatting xmlns:xm="http://schemas.microsoft.com/office/excel/2006/main">
          <x14:cfRule type="dataBar" id="{8F78DC4F-D1E3-41AE-BB41-C67B6B05234F}">
            <x14:dataBar minLength="0" maxLength="100" gradient="0">
              <x14:cfvo type="autoMin"/>
              <x14:cfvo type="autoMax"/>
              <x14:negativeFillColor rgb="FFFF0000"/>
              <x14:axisColor rgb="FF000000"/>
            </x14:dataBar>
          </x14:cfRule>
          <x14:cfRule type="dataBar" id="{C552050E-72E2-4F48-931D-2A58BDE266C4}">
            <x14:dataBar minLength="0" maxLength="100" gradient="0" direction="rightToLeft">
              <x14:cfvo type="autoMin"/>
              <x14:cfvo type="autoMax"/>
              <x14:negativeFillColor rgb="FFFF0000"/>
              <x14:axisColor rgb="FF000000"/>
            </x14:dataBar>
          </x14:cfRule>
          <xm:sqref>AC11:AD11</xm:sqref>
        </x14:conditionalFormatting>
        <x14:conditionalFormatting xmlns:xm="http://schemas.microsoft.com/office/excel/2006/main">
          <x14:cfRule type="dataBar" id="{3E3005A0-E7EE-4C36-83A1-0201A29BC6D3}">
            <x14:dataBar minLength="0" maxLength="100" gradient="0">
              <x14:cfvo type="autoMin"/>
              <x14:cfvo type="autoMax"/>
              <x14:negativeFillColor rgb="FFFF0000"/>
              <x14:axisColor rgb="FF000000"/>
            </x14:dataBar>
          </x14:cfRule>
          <x14:cfRule type="dataBar" id="{95485BAA-1B74-4A6F-AFAE-4AFF09F15CD6}">
            <x14:dataBar minLength="0" maxLength="100" gradient="0" direction="rightToLeft">
              <x14:cfvo type="autoMin"/>
              <x14:cfvo type="autoMax"/>
              <x14:negativeFillColor rgb="FFFF0000"/>
              <x14:axisColor rgb="FF000000"/>
            </x14:dataBar>
          </x14:cfRule>
          <xm:sqref>AC12:AD12</xm:sqref>
        </x14:conditionalFormatting>
        <x14:conditionalFormatting xmlns:xm="http://schemas.microsoft.com/office/excel/2006/main">
          <x14:cfRule type="dataBar" id="{228411C8-DCDB-4202-A625-B2AA631F8248}">
            <x14:dataBar minLength="0" maxLength="100" gradient="0">
              <x14:cfvo type="autoMin"/>
              <x14:cfvo type="autoMax"/>
              <x14:negativeFillColor rgb="FFFF0000"/>
              <x14:axisColor rgb="FF000000"/>
            </x14:dataBar>
          </x14:cfRule>
          <x14:cfRule type="dataBar" id="{E16C57AD-F9E5-49EA-8298-92A97BA5ADA5}">
            <x14:dataBar minLength="0" maxLength="100" gradient="0" direction="rightToLeft">
              <x14:cfvo type="autoMin"/>
              <x14:cfvo type="autoMax"/>
              <x14:negativeFillColor rgb="FFFF0000"/>
              <x14:axisColor rgb="FF000000"/>
            </x14:dataBar>
          </x14:cfRule>
          <xm:sqref>AC13:AD13</xm:sqref>
        </x14:conditionalFormatting>
        <x14:conditionalFormatting xmlns:xm="http://schemas.microsoft.com/office/excel/2006/main">
          <x14:cfRule type="dataBar" id="{7585D8D7-C1CA-4228-9861-AB928649BBE6}">
            <x14:dataBar minLength="0" maxLength="100" gradient="0" direction="rightToLeft">
              <x14:cfvo type="autoMin"/>
              <x14:cfvo type="autoMax"/>
              <x14:negativeFillColor rgb="FFFF0000"/>
              <x14:axisColor rgb="FF000000"/>
            </x14:dataBar>
          </x14:cfRule>
          <x14:cfRule type="dataBar" id="{F122FA99-9BAE-4DF4-A735-C1AA583737CA}">
            <x14:dataBar minLength="0" maxLength="100" gradient="0">
              <x14:cfvo type="autoMin"/>
              <x14:cfvo type="autoMax"/>
              <x14:negativeFillColor rgb="FFFF0000"/>
              <x14:axisColor rgb="FF000000"/>
            </x14:dataBar>
          </x14:cfRule>
          <xm:sqref>AC14:AD14</xm:sqref>
        </x14:conditionalFormatting>
        <x14:conditionalFormatting xmlns:xm="http://schemas.microsoft.com/office/excel/2006/main">
          <x14:cfRule type="dataBar" id="{D54B4C38-66C5-422A-B27F-DDF2CA15676F}">
            <x14:dataBar minLength="0" maxLength="100" gradient="0">
              <x14:cfvo type="autoMin"/>
              <x14:cfvo type="autoMax"/>
              <x14:negativeFillColor rgb="FFFF0000"/>
              <x14:axisColor rgb="FF000000"/>
            </x14:dataBar>
          </x14:cfRule>
          <x14:cfRule type="dataBar" id="{1AC28C1A-C01F-4AE7-956A-29F172BB2CA9}">
            <x14:dataBar minLength="0" maxLength="100" gradient="0" direction="rightToLeft">
              <x14:cfvo type="autoMin"/>
              <x14:cfvo type="autoMax"/>
              <x14:negativeFillColor rgb="FFFF0000"/>
              <x14:axisColor rgb="FF000000"/>
            </x14:dataBar>
          </x14:cfRule>
          <xm:sqref>AC15:AD15</xm:sqref>
        </x14:conditionalFormatting>
        <x14:conditionalFormatting xmlns:xm="http://schemas.microsoft.com/office/excel/2006/main">
          <x14:cfRule type="dataBar" id="{510FB382-0C11-4031-A07C-301EED6621FC}">
            <x14:dataBar minLength="0" maxLength="100" gradient="0">
              <x14:cfvo type="autoMin"/>
              <x14:cfvo type="autoMax"/>
              <x14:negativeFillColor rgb="FFFF0000"/>
              <x14:axisColor rgb="FF000000"/>
            </x14:dataBar>
          </x14:cfRule>
          <x14:cfRule type="dataBar" id="{C6850055-7E91-4B05-A924-6F5175163C63}">
            <x14:dataBar minLength="0" maxLength="100" gradient="0" direction="rightToLeft">
              <x14:cfvo type="autoMin"/>
              <x14:cfvo type="autoMax"/>
              <x14:negativeFillColor rgb="FFFF0000"/>
              <x14:axisColor rgb="FF000000"/>
            </x14:dataBar>
          </x14:cfRule>
          <xm:sqref>AC16:AD16</xm:sqref>
        </x14:conditionalFormatting>
        <x14:conditionalFormatting xmlns:xm="http://schemas.microsoft.com/office/excel/2006/main">
          <x14:cfRule type="dataBar" id="{93540E7E-3719-425B-BD9E-FAD6DCD869FD}">
            <x14:dataBar minLength="0" maxLength="100" gradient="0" direction="rightToLeft">
              <x14:cfvo type="autoMin"/>
              <x14:cfvo type="autoMax"/>
              <x14:negativeFillColor rgb="FFFF0000"/>
              <x14:axisColor rgb="FF000000"/>
            </x14:dataBar>
          </x14:cfRule>
          <x14:cfRule type="dataBar" id="{4D719133-3D06-4DAF-983A-46792B37EA64}">
            <x14:dataBar minLength="0" maxLength="100" gradient="0">
              <x14:cfvo type="autoMin"/>
              <x14:cfvo type="autoMax"/>
              <x14:negativeFillColor rgb="FFFF0000"/>
              <x14:axisColor rgb="FF000000"/>
            </x14:dataBar>
          </x14:cfRule>
          <xm:sqref>AC17:AD17</xm:sqref>
        </x14:conditionalFormatting>
        <x14:conditionalFormatting xmlns:xm="http://schemas.microsoft.com/office/excel/2006/main">
          <x14:cfRule type="dataBar" id="{0F2B1BEE-DBF4-4FBD-A22D-0CDD72F8BCCE}">
            <x14:dataBar minLength="0" maxLength="100" gradient="0">
              <x14:cfvo type="autoMin"/>
              <x14:cfvo type="autoMax"/>
              <x14:negativeFillColor rgb="FFFF0000"/>
              <x14:axisColor rgb="FF000000"/>
            </x14:dataBar>
          </x14:cfRule>
          <x14:cfRule type="dataBar" id="{F228A931-B160-445B-B983-DE0C1198F72D}">
            <x14:dataBar minLength="0" maxLength="100" gradient="0" direction="rightToLeft">
              <x14:cfvo type="autoMin"/>
              <x14:cfvo type="autoMax"/>
              <x14:negativeFillColor rgb="FFFF0000"/>
              <x14:axisColor rgb="FF000000"/>
            </x14:dataBar>
          </x14:cfRule>
          <xm:sqref>AC18:AD18</xm:sqref>
        </x14:conditionalFormatting>
        <x14:conditionalFormatting xmlns:xm="http://schemas.microsoft.com/office/excel/2006/main">
          <x14:cfRule type="dataBar" id="{32B76154-CE7F-4DD6-8F25-F3569A2B0490}">
            <x14:dataBar minLength="0" maxLength="100" gradient="0">
              <x14:cfvo type="autoMin"/>
              <x14:cfvo type="autoMax"/>
              <x14:negativeFillColor rgb="FFFF0000"/>
              <x14:axisColor rgb="FF000000"/>
            </x14:dataBar>
          </x14:cfRule>
          <x14:cfRule type="dataBar" id="{8E45E115-9577-4A43-B4FC-90C8B573E4E5}">
            <x14:dataBar minLength="0" maxLength="100" gradient="0" direction="rightToLeft">
              <x14:cfvo type="autoMin"/>
              <x14:cfvo type="autoMax"/>
              <x14:negativeFillColor rgb="FFFF0000"/>
              <x14:axisColor rgb="FF000000"/>
            </x14:dataBar>
          </x14:cfRule>
          <xm:sqref>AC19:AD19</xm:sqref>
        </x14:conditionalFormatting>
        <x14:conditionalFormatting xmlns:xm="http://schemas.microsoft.com/office/excel/2006/main">
          <x14:cfRule type="dataBar" id="{FD02B86E-BD5F-42A5-9DBF-C95B9A42B43E}">
            <x14:dataBar minLength="0" maxLength="100" gradient="0">
              <x14:cfvo type="autoMin"/>
              <x14:cfvo type="autoMax"/>
              <x14:negativeFillColor rgb="FFFF0000"/>
              <x14:axisColor rgb="FF000000"/>
            </x14:dataBar>
          </x14:cfRule>
          <x14:cfRule type="dataBar" id="{F3B374F1-C74C-4787-AD5F-1838F89A4FA7}">
            <x14:dataBar minLength="0" maxLength="100" gradient="0" direction="rightToLeft">
              <x14:cfvo type="autoMin"/>
              <x14:cfvo type="autoMax"/>
              <x14:negativeFillColor rgb="FFFF0000"/>
              <x14:axisColor rgb="FF000000"/>
            </x14:dataBar>
          </x14:cfRule>
          <xm:sqref>AC20:AD20</xm:sqref>
        </x14:conditionalFormatting>
        <x14:conditionalFormatting xmlns:xm="http://schemas.microsoft.com/office/excel/2006/main">
          <x14:cfRule type="dataBar" id="{BAF5281F-B043-4BB4-96A4-879248FEF9ED}">
            <x14:dataBar minLength="0" maxLength="100" gradient="0" direction="rightToLeft">
              <x14:cfvo type="autoMin"/>
              <x14:cfvo type="autoMax"/>
              <x14:negativeFillColor rgb="FFFF0000"/>
              <x14:axisColor rgb="FF000000"/>
            </x14:dataBar>
          </x14:cfRule>
          <x14:cfRule type="dataBar" id="{69F02D2E-E93D-425A-9233-44C31CF51E8B}">
            <x14:dataBar minLength="0" maxLength="100" gradient="0">
              <x14:cfvo type="autoMin"/>
              <x14:cfvo type="autoMax"/>
              <x14:negativeFillColor rgb="FFFF0000"/>
              <x14:axisColor rgb="FF000000"/>
            </x14:dataBar>
          </x14:cfRule>
          <xm:sqref>AC21:AD21</xm:sqref>
        </x14:conditionalFormatting>
        <x14:conditionalFormatting xmlns:xm="http://schemas.microsoft.com/office/excel/2006/main">
          <x14:cfRule type="dataBar" id="{012AAA95-CAA1-4F21-912B-75CCD239BB2D}">
            <x14:dataBar minLength="0" maxLength="100" gradient="0">
              <x14:cfvo type="autoMin"/>
              <x14:cfvo type="autoMax"/>
              <x14:negativeFillColor rgb="FFFF0000"/>
              <x14:axisColor rgb="FF000000"/>
            </x14:dataBar>
          </x14:cfRule>
          <x14:cfRule type="dataBar" id="{FFB8F0A3-665D-4198-BCB6-3030529D14D6}">
            <x14:dataBar minLength="0" maxLength="100" gradient="0" direction="rightToLeft">
              <x14:cfvo type="autoMin"/>
              <x14:cfvo type="autoMax"/>
              <x14:negativeFillColor rgb="FFFF0000"/>
              <x14:axisColor rgb="FF000000"/>
            </x14:dataBar>
          </x14:cfRule>
          <xm:sqref>AC22:AD22</xm:sqref>
        </x14:conditionalFormatting>
        <x14:conditionalFormatting xmlns:xm="http://schemas.microsoft.com/office/excel/2006/main">
          <x14:cfRule type="dataBar" id="{15EF192C-E484-4FEB-9444-099E95FE3606}">
            <x14:dataBar minLength="0" maxLength="100" gradient="0" direction="rightToLeft">
              <x14:cfvo type="autoMin"/>
              <x14:cfvo type="autoMax"/>
              <x14:negativeFillColor rgb="FFFF0000"/>
              <x14:axisColor rgb="FF000000"/>
            </x14:dataBar>
          </x14:cfRule>
          <x14:cfRule type="dataBar" id="{246A43E3-A69D-4B15-9EF2-BA1A6C31E2B0}">
            <x14:dataBar minLength="0" maxLength="100" gradient="0">
              <x14:cfvo type="autoMin"/>
              <x14:cfvo type="autoMax"/>
              <x14:negativeFillColor rgb="FFFF0000"/>
              <x14:axisColor rgb="FF000000"/>
            </x14:dataBar>
          </x14:cfRule>
          <xm:sqref>AC23:AD23</xm:sqref>
        </x14:conditionalFormatting>
        <x14:conditionalFormatting xmlns:xm="http://schemas.microsoft.com/office/excel/2006/main">
          <x14:cfRule type="dataBar" id="{D4AB32A2-3DAD-447F-BE0F-2CB032C26B6A}">
            <x14:dataBar minLength="0" maxLength="100" gradient="0" direction="rightToLeft">
              <x14:cfvo type="autoMin"/>
              <x14:cfvo type="autoMax"/>
              <x14:negativeFillColor rgb="FFFF0000"/>
              <x14:axisColor rgb="FF000000"/>
            </x14:dataBar>
          </x14:cfRule>
          <x14:cfRule type="dataBar" id="{6F824224-8849-40E7-83AC-643FF43B070D}">
            <x14:dataBar minLength="0" maxLength="100" gradient="0">
              <x14:cfvo type="autoMin"/>
              <x14:cfvo type="autoMax"/>
              <x14:negativeFillColor rgb="FFFF0000"/>
              <x14:axisColor rgb="FF000000"/>
            </x14:dataBar>
          </x14:cfRule>
          <xm:sqref>AC24:AD24</xm:sqref>
        </x14:conditionalFormatting>
        <x14:conditionalFormatting xmlns:xm="http://schemas.microsoft.com/office/excel/2006/main">
          <x14:cfRule type="dataBar" id="{6EF302D6-F7E8-41D6-BC13-7E9E2BA79A2E}">
            <x14:dataBar minLength="0" maxLength="100" gradient="0" direction="rightToLeft">
              <x14:cfvo type="autoMin"/>
              <x14:cfvo type="autoMax"/>
              <x14:negativeFillColor rgb="FFFF0000"/>
              <x14:axisColor rgb="FF000000"/>
            </x14:dataBar>
          </x14:cfRule>
          <x14:cfRule type="dataBar" id="{7CC6CAAB-5FE5-4FC9-A9B3-ADA62106E46E}">
            <x14:dataBar minLength="0" maxLength="100" gradient="0">
              <x14:cfvo type="autoMin"/>
              <x14:cfvo type="autoMax"/>
              <x14:negativeFillColor rgb="FFFF0000"/>
              <x14:axisColor rgb="FF000000"/>
            </x14:dataBar>
          </x14:cfRule>
          <xm:sqref>AC25:AD25</xm:sqref>
        </x14:conditionalFormatting>
        <x14:conditionalFormatting xmlns:xm="http://schemas.microsoft.com/office/excel/2006/main">
          <x14:cfRule type="dataBar" id="{CC4DCD33-D85B-4517-9FD0-58A1851DBEDD}">
            <x14:dataBar minLength="0" maxLength="100" gradient="0" direction="rightToLeft">
              <x14:cfvo type="autoMin"/>
              <x14:cfvo type="autoMax"/>
              <x14:negativeFillColor rgb="FFFF0000"/>
              <x14:axisColor rgb="FF000000"/>
            </x14:dataBar>
          </x14:cfRule>
          <x14:cfRule type="dataBar" id="{E228F319-5D84-4071-9764-7A95721CD724}">
            <x14:dataBar minLength="0" maxLength="100" gradient="0">
              <x14:cfvo type="autoMin"/>
              <x14:cfvo type="autoMax"/>
              <x14:negativeFillColor rgb="FFFF0000"/>
              <x14:axisColor rgb="FF000000"/>
            </x14:dataBar>
          </x14:cfRule>
          <xm:sqref>AC26:AD26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12E7C-4FE0-4718-A7FD-008BFA2165CB}">
  <sheetPr>
    <tabColor rgb="FFFF0000"/>
  </sheetPr>
  <dimension ref="B2:D83"/>
  <sheetViews>
    <sheetView zoomScale="85" zoomScaleNormal="85" workbookViewId="0">
      <selection activeCell="C10" sqref="C10"/>
    </sheetView>
  </sheetViews>
  <sheetFormatPr baseColWidth="10" defaultRowHeight="15" x14ac:dyDescent="0.2"/>
  <cols>
    <col min="2" max="2" width="37.5" customWidth="1"/>
    <col min="3" max="3" width="42.5" customWidth="1"/>
  </cols>
  <sheetData>
    <row r="2" spans="2:4" x14ac:dyDescent="0.2">
      <c r="B2" s="1" t="s">
        <v>449</v>
      </c>
    </row>
    <row r="3" spans="2:4" ht="16" thickBot="1" x14ac:dyDescent="0.25"/>
    <row r="4" spans="2:4" ht="16" thickBot="1" x14ac:dyDescent="0.25">
      <c r="B4" s="48" t="s">
        <v>303</v>
      </c>
      <c r="C4" s="49" t="s">
        <v>304</v>
      </c>
      <c r="D4" s="50" t="s">
        <v>302</v>
      </c>
    </row>
    <row r="5" spans="2:4" x14ac:dyDescent="0.2">
      <c r="B5" s="28" t="s">
        <v>92</v>
      </c>
      <c r="C5" s="29"/>
      <c r="D5" s="30">
        <v>100</v>
      </c>
    </row>
    <row r="6" spans="2:4" x14ac:dyDescent="0.2">
      <c r="B6" s="45" t="s">
        <v>94</v>
      </c>
      <c r="C6" s="46" t="s">
        <v>95</v>
      </c>
      <c r="D6" s="47">
        <v>150</v>
      </c>
    </row>
    <row r="7" spans="2:4" x14ac:dyDescent="0.2">
      <c r="B7" s="45"/>
      <c r="C7" s="46" t="s">
        <v>98</v>
      </c>
      <c r="D7" s="47"/>
    </row>
    <row r="8" spans="2:4" x14ac:dyDescent="0.2">
      <c r="B8" s="45"/>
      <c r="C8" s="46" t="s">
        <v>93</v>
      </c>
      <c r="D8" s="47"/>
    </row>
    <row r="9" spans="2:4" x14ac:dyDescent="0.2">
      <c r="B9" s="31" t="s">
        <v>100</v>
      </c>
      <c r="C9" s="27" t="s">
        <v>99</v>
      </c>
      <c r="D9" s="32">
        <v>150</v>
      </c>
    </row>
    <row r="10" spans="2:4" x14ac:dyDescent="0.2">
      <c r="B10" s="31"/>
      <c r="C10" s="27" t="s">
        <v>97</v>
      </c>
      <c r="D10" s="32"/>
    </row>
    <row r="11" spans="2:4" x14ac:dyDescent="0.2">
      <c r="B11" s="31"/>
      <c r="C11" s="27" t="s">
        <v>96</v>
      </c>
      <c r="D11" s="32"/>
    </row>
    <row r="12" spans="2:4" x14ac:dyDescent="0.2">
      <c r="B12" s="45" t="s">
        <v>102</v>
      </c>
      <c r="C12" s="46" t="s">
        <v>104</v>
      </c>
      <c r="D12" s="47">
        <v>500</v>
      </c>
    </row>
    <row r="13" spans="2:4" x14ac:dyDescent="0.2">
      <c r="B13" s="45"/>
      <c r="C13" s="46" t="s">
        <v>106</v>
      </c>
      <c r="D13" s="47">
        <v>700</v>
      </c>
    </row>
    <row r="14" spans="2:4" x14ac:dyDescent="0.2">
      <c r="B14" s="31" t="s">
        <v>107</v>
      </c>
      <c r="C14" s="27"/>
      <c r="D14" s="32">
        <v>200</v>
      </c>
    </row>
    <row r="15" spans="2:4" x14ac:dyDescent="0.2">
      <c r="B15" s="45" t="s">
        <v>110</v>
      </c>
      <c r="C15" s="46"/>
      <c r="D15" s="47">
        <v>200</v>
      </c>
    </row>
    <row r="16" spans="2:4" x14ac:dyDescent="0.2">
      <c r="B16" s="31" t="s">
        <v>114</v>
      </c>
      <c r="C16" s="27" t="s">
        <v>113</v>
      </c>
      <c r="D16" s="32">
        <v>100</v>
      </c>
    </row>
    <row r="17" spans="2:4" x14ac:dyDescent="0.2">
      <c r="B17" s="31"/>
      <c r="C17" s="27" t="s">
        <v>112</v>
      </c>
      <c r="D17" s="32"/>
    </row>
    <row r="18" spans="2:4" x14ac:dyDescent="0.2">
      <c r="B18" s="31"/>
      <c r="C18" s="27" t="s">
        <v>111</v>
      </c>
      <c r="D18" s="32"/>
    </row>
    <row r="19" spans="2:4" x14ac:dyDescent="0.2">
      <c r="B19" s="45" t="s">
        <v>115</v>
      </c>
      <c r="C19" s="46"/>
      <c r="D19" s="47">
        <v>350</v>
      </c>
    </row>
    <row r="20" spans="2:4" x14ac:dyDescent="0.2">
      <c r="B20" s="31" t="s">
        <v>116</v>
      </c>
      <c r="C20" s="27"/>
      <c r="D20" s="32">
        <v>200</v>
      </c>
    </row>
    <row r="21" spans="2:4" x14ac:dyDescent="0.2">
      <c r="B21" s="45" t="s">
        <v>124</v>
      </c>
      <c r="C21" s="46" t="s">
        <v>123</v>
      </c>
      <c r="D21" s="47">
        <v>120</v>
      </c>
    </row>
    <row r="22" spans="2:4" x14ac:dyDescent="0.2">
      <c r="B22" s="45"/>
      <c r="C22" s="46" t="s">
        <v>122</v>
      </c>
      <c r="D22" s="47"/>
    </row>
    <row r="23" spans="2:4" x14ac:dyDescent="0.2">
      <c r="B23" s="45"/>
      <c r="C23" s="46" t="s">
        <v>121</v>
      </c>
      <c r="D23" s="47"/>
    </row>
    <row r="24" spans="2:4" x14ac:dyDescent="0.2">
      <c r="B24" s="45"/>
      <c r="C24" s="46" t="s">
        <v>120</v>
      </c>
      <c r="D24" s="47"/>
    </row>
    <row r="25" spans="2:4" x14ac:dyDescent="0.2">
      <c r="B25" s="45"/>
      <c r="C25" s="46" t="s">
        <v>119</v>
      </c>
      <c r="D25" s="47"/>
    </row>
    <row r="26" spans="2:4" x14ac:dyDescent="0.2">
      <c r="B26" s="45"/>
      <c r="C26" s="46" t="s">
        <v>118</v>
      </c>
      <c r="D26" s="47"/>
    </row>
    <row r="27" spans="2:4" x14ac:dyDescent="0.2">
      <c r="B27" s="45"/>
      <c r="C27" s="46" t="s">
        <v>117</v>
      </c>
      <c r="D27" s="47"/>
    </row>
    <row r="28" spans="2:4" x14ac:dyDescent="0.2">
      <c r="B28" s="31" t="s">
        <v>125</v>
      </c>
      <c r="C28" s="27"/>
      <c r="D28" s="32">
        <v>150</v>
      </c>
    </row>
    <row r="29" spans="2:4" x14ac:dyDescent="0.2">
      <c r="B29" s="45" t="s">
        <v>126</v>
      </c>
      <c r="C29" s="46"/>
      <c r="D29" s="47">
        <v>250</v>
      </c>
    </row>
    <row r="30" spans="2:4" x14ac:dyDescent="0.2">
      <c r="B30" s="31" t="s">
        <v>129</v>
      </c>
      <c r="C30" s="27" t="s">
        <v>130</v>
      </c>
      <c r="D30" s="32">
        <v>200</v>
      </c>
    </row>
    <row r="31" spans="2:4" x14ac:dyDescent="0.2">
      <c r="B31" s="31"/>
      <c r="C31" s="27" t="s">
        <v>128</v>
      </c>
      <c r="D31" s="32"/>
    </row>
    <row r="32" spans="2:4" x14ac:dyDescent="0.2">
      <c r="B32" s="31"/>
      <c r="C32" s="27" t="s">
        <v>127</v>
      </c>
      <c r="D32" s="32"/>
    </row>
    <row r="33" spans="2:4" x14ac:dyDescent="0.2">
      <c r="B33" s="45" t="s">
        <v>133</v>
      </c>
      <c r="C33" s="46" t="s">
        <v>134</v>
      </c>
      <c r="D33" s="47">
        <v>200</v>
      </c>
    </row>
    <row r="34" spans="2:4" x14ac:dyDescent="0.2">
      <c r="B34" s="45"/>
      <c r="C34" s="46" t="s">
        <v>132</v>
      </c>
      <c r="D34" s="47"/>
    </row>
    <row r="35" spans="2:4" x14ac:dyDescent="0.2">
      <c r="B35" s="45"/>
      <c r="C35" s="46" t="s">
        <v>131</v>
      </c>
      <c r="D35" s="47"/>
    </row>
    <row r="36" spans="2:4" x14ac:dyDescent="0.2">
      <c r="B36" s="31" t="s">
        <v>138</v>
      </c>
      <c r="C36" s="27" t="s">
        <v>137</v>
      </c>
      <c r="D36" s="32">
        <v>200</v>
      </c>
    </row>
    <row r="37" spans="2:4" x14ac:dyDescent="0.2">
      <c r="B37" s="31"/>
      <c r="C37" s="27" t="s">
        <v>136</v>
      </c>
      <c r="D37" s="32">
        <v>300</v>
      </c>
    </row>
    <row r="38" spans="2:4" x14ac:dyDescent="0.2">
      <c r="B38" s="31"/>
      <c r="C38" s="27" t="s">
        <v>135</v>
      </c>
      <c r="D38" s="32">
        <v>500</v>
      </c>
    </row>
    <row r="39" spans="2:4" x14ac:dyDescent="0.2">
      <c r="B39" s="45" t="s">
        <v>139</v>
      </c>
      <c r="C39" s="46" t="s">
        <v>140</v>
      </c>
      <c r="D39" s="47">
        <v>90</v>
      </c>
    </row>
    <row r="40" spans="2:4" x14ac:dyDescent="0.2">
      <c r="B40" s="31" t="s">
        <v>142</v>
      </c>
      <c r="C40" s="27" t="s">
        <v>143</v>
      </c>
      <c r="D40" s="32">
        <v>180</v>
      </c>
    </row>
    <row r="41" spans="2:4" x14ac:dyDescent="0.2">
      <c r="B41" s="31"/>
      <c r="C41" s="27" t="s">
        <v>141</v>
      </c>
      <c r="D41" s="32"/>
    </row>
    <row r="42" spans="2:4" x14ac:dyDescent="0.2">
      <c r="B42" s="45" t="s">
        <v>144</v>
      </c>
      <c r="C42" s="46"/>
      <c r="D42" s="47">
        <v>210</v>
      </c>
    </row>
    <row r="43" spans="2:4" x14ac:dyDescent="0.2">
      <c r="B43" s="31" t="s">
        <v>145</v>
      </c>
      <c r="C43" s="27"/>
      <c r="D43" s="32">
        <v>120</v>
      </c>
    </row>
    <row r="44" spans="2:4" x14ac:dyDescent="0.2">
      <c r="B44" s="45" t="s">
        <v>146</v>
      </c>
      <c r="C44" s="46"/>
      <c r="D44" s="47">
        <v>80</v>
      </c>
    </row>
    <row r="45" spans="2:4" x14ac:dyDescent="0.2">
      <c r="B45" s="31" t="s">
        <v>147</v>
      </c>
      <c r="C45" s="27"/>
      <c r="D45" s="32">
        <v>150</v>
      </c>
    </row>
    <row r="46" spans="2:4" x14ac:dyDescent="0.2">
      <c r="B46" s="45" t="s">
        <v>148</v>
      </c>
      <c r="C46" s="46"/>
      <c r="D46" s="47">
        <v>130</v>
      </c>
    </row>
    <row r="47" spans="2:4" x14ac:dyDescent="0.2">
      <c r="B47" s="31" t="s">
        <v>149</v>
      </c>
      <c r="C47" s="27"/>
      <c r="D47" s="32">
        <v>50</v>
      </c>
    </row>
    <row r="48" spans="2:4" x14ac:dyDescent="0.2">
      <c r="B48" s="45" t="s">
        <v>152</v>
      </c>
      <c r="C48" s="46" t="s">
        <v>153</v>
      </c>
      <c r="D48" s="47">
        <v>120</v>
      </c>
    </row>
    <row r="49" spans="2:4" x14ac:dyDescent="0.2">
      <c r="B49" s="45"/>
      <c r="C49" s="46" t="s">
        <v>151</v>
      </c>
      <c r="D49" s="47"/>
    </row>
    <row r="50" spans="2:4" x14ac:dyDescent="0.2">
      <c r="B50" s="45"/>
      <c r="C50" s="46" t="s">
        <v>150</v>
      </c>
      <c r="D50" s="47"/>
    </row>
    <row r="51" spans="2:4" x14ac:dyDescent="0.2">
      <c r="B51" s="31" t="s">
        <v>154</v>
      </c>
      <c r="C51" s="27"/>
      <c r="D51" s="32">
        <v>210</v>
      </c>
    </row>
    <row r="52" spans="2:4" x14ac:dyDescent="0.2">
      <c r="B52" s="45" t="s">
        <v>155</v>
      </c>
      <c r="C52" s="46"/>
      <c r="D52" s="47">
        <v>210</v>
      </c>
    </row>
    <row r="53" spans="2:4" x14ac:dyDescent="0.2">
      <c r="B53" s="31" t="s">
        <v>156</v>
      </c>
      <c r="C53" s="27"/>
      <c r="D53" s="32">
        <v>80</v>
      </c>
    </row>
    <row r="54" spans="2:4" x14ac:dyDescent="0.2">
      <c r="B54" s="45" t="s">
        <v>157</v>
      </c>
      <c r="C54" s="46"/>
      <c r="D54" s="47">
        <v>80</v>
      </c>
    </row>
    <row r="55" spans="2:4" x14ac:dyDescent="0.2">
      <c r="B55" s="31" t="s">
        <v>158</v>
      </c>
      <c r="C55" s="27"/>
      <c r="D55" s="32">
        <v>80</v>
      </c>
    </row>
    <row r="56" spans="2:4" x14ac:dyDescent="0.2">
      <c r="B56" s="45" t="s">
        <v>159</v>
      </c>
      <c r="C56" s="46"/>
      <c r="D56" s="47">
        <v>80</v>
      </c>
    </row>
    <row r="57" spans="2:4" x14ac:dyDescent="0.2">
      <c r="B57" s="31" t="s">
        <v>163</v>
      </c>
      <c r="C57" s="27" t="s">
        <v>164</v>
      </c>
      <c r="D57" s="32">
        <v>120</v>
      </c>
    </row>
    <row r="58" spans="2:4" x14ac:dyDescent="0.2">
      <c r="B58" s="31"/>
      <c r="C58" s="27" t="s">
        <v>162</v>
      </c>
      <c r="D58" s="32"/>
    </row>
    <row r="59" spans="2:4" x14ac:dyDescent="0.2">
      <c r="B59" s="31"/>
      <c r="C59" s="27" t="s">
        <v>161</v>
      </c>
      <c r="D59" s="32"/>
    </row>
    <row r="60" spans="2:4" x14ac:dyDescent="0.2">
      <c r="B60" s="31"/>
      <c r="C60" s="27" t="s">
        <v>160</v>
      </c>
      <c r="D60" s="32"/>
    </row>
    <row r="61" spans="2:4" x14ac:dyDescent="0.2">
      <c r="B61" s="45" t="s">
        <v>165</v>
      </c>
      <c r="C61" s="46"/>
      <c r="D61" s="47">
        <v>0</v>
      </c>
    </row>
    <row r="62" spans="2:4" x14ac:dyDescent="0.2">
      <c r="B62" s="31" t="s">
        <v>166</v>
      </c>
      <c r="C62" s="27" t="s">
        <v>167</v>
      </c>
      <c r="D62" s="32">
        <v>50</v>
      </c>
    </row>
    <row r="63" spans="2:4" x14ac:dyDescent="0.2">
      <c r="B63" s="45" t="s">
        <v>168</v>
      </c>
      <c r="C63" s="46"/>
      <c r="D63" s="47">
        <v>180</v>
      </c>
    </row>
    <row r="64" spans="2:4" x14ac:dyDescent="0.2">
      <c r="B64" s="31" t="s">
        <v>171</v>
      </c>
      <c r="C64" s="27" t="s">
        <v>172</v>
      </c>
      <c r="D64" s="32">
        <v>120</v>
      </c>
    </row>
    <row r="65" spans="2:4" x14ac:dyDescent="0.2">
      <c r="B65" s="31"/>
      <c r="C65" s="27" t="s">
        <v>170</v>
      </c>
      <c r="D65" s="32"/>
    </row>
    <row r="66" spans="2:4" x14ac:dyDescent="0.2">
      <c r="B66" s="31"/>
      <c r="C66" s="27" t="s">
        <v>169</v>
      </c>
      <c r="D66" s="32"/>
    </row>
    <row r="67" spans="2:4" x14ac:dyDescent="0.2">
      <c r="B67" s="45" t="s">
        <v>173</v>
      </c>
      <c r="C67" s="46"/>
      <c r="D67" s="47">
        <v>20</v>
      </c>
    </row>
    <row r="68" spans="2:4" x14ac:dyDescent="0.2">
      <c r="B68" s="31" t="s">
        <v>174</v>
      </c>
      <c r="C68" s="27"/>
      <c r="D68" s="32">
        <v>210</v>
      </c>
    </row>
    <row r="69" spans="2:4" x14ac:dyDescent="0.2">
      <c r="B69" s="45" t="s">
        <v>175</v>
      </c>
      <c r="C69" s="46"/>
      <c r="D69" s="47">
        <v>200</v>
      </c>
    </row>
    <row r="70" spans="2:4" x14ac:dyDescent="0.2">
      <c r="B70" s="31" t="s">
        <v>176</v>
      </c>
      <c r="C70" s="27"/>
      <c r="D70" s="32">
        <v>210</v>
      </c>
    </row>
    <row r="71" spans="2:4" x14ac:dyDescent="0.2">
      <c r="B71" s="45" t="s">
        <v>177</v>
      </c>
      <c r="C71" s="46"/>
      <c r="D71" s="47">
        <v>50</v>
      </c>
    </row>
    <row r="72" spans="2:4" x14ac:dyDescent="0.2">
      <c r="B72" s="31" t="s">
        <v>178</v>
      </c>
      <c r="C72" s="27"/>
      <c r="D72" s="32">
        <v>60</v>
      </c>
    </row>
    <row r="73" spans="2:4" x14ac:dyDescent="0.2">
      <c r="B73" s="45" t="s">
        <v>179</v>
      </c>
      <c r="C73" s="46"/>
      <c r="D73" s="47">
        <v>40</v>
      </c>
    </row>
    <row r="74" spans="2:4" x14ac:dyDescent="0.2">
      <c r="B74" s="31" t="s">
        <v>180</v>
      </c>
      <c r="C74" s="27" t="s">
        <v>103</v>
      </c>
      <c r="D74" s="32">
        <v>500</v>
      </c>
    </row>
    <row r="75" spans="2:4" x14ac:dyDescent="0.2">
      <c r="B75" s="31"/>
      <c r="C75" s="27" t="s">
        <v>105</v>
      </c>
      <c r="D75" s="32">
        <v>700</v>
      </c>
    </row>
    <row r="76" spans="2:4" x14ac:dyDescent="0.2">
      <c r="B76" s="45" t="s">
        <v>181</v>
      </c>
      <c r="C76" s="46"/>
      <c r="D76" s="47">
        <v>100</v>
      </c>
    </row>
    <row r="77" spans="2:4" x14ac:dyDescent="0.2">
      <c r="B77" s="31" t="s">
        <v>182</v>
      </c>
      <c r="C77" s="27"/>
      <c r="D77" s="32">
        <v>100</v>
      </c>
    </row>
    <row r="78" spans="2:4" x14ac:dyDescent="0.2">
      <c r="B78" s="45" t="s">
        <v>183</v>
      </c>
      <c r="C78" s="46"/>
      <c r="D78" s="47">
        <v>100</v>
      </c>
    </row>
    <row r="79" spans="2:4" x14ac:dyDescent="0.2">
      <c r="B79" s="31" t="s">
        <v>184</v>
      </c>
      <c r="C79" s="27"/>
      <c r="D79" s="32">
        <v>210</v>
      </c>
    </row>
    <row r="80" spans="2:4" x14ac:dyDescent="0.2">
      <c r="B80" s="45" t="s">
        <v>185</v>
      </c>
      <c r="C80" s="46"/>
      <c r="D80" s="47">
        <v>120</v>
      </c>
    </row>
    <row r="81" spans="2:4" x14ac:dyDescent="0.2">
      <c r="B81" s="31" t="s">
        <v>186</v>
      </c>
      <c r="C81" s="27" t="s">
        <v>189</v>
      </c>
      <c r="D81" s="32">
        <v>250</v>
      </c>
    </row>
    <row r="82" spans="2:4" x14ac:dyDescent="0.2">
      <c r="B82" s="31"/>
      <c r="C82" s="27" t="s">
        <v>188</v>
      </c>
      <c r="D82" s="32">
        <v>500</v>
      </c>
    </row>
    <row r="83" spans="2:4" ht="16" thickBot="1" x14ac:dyDescent="0.25">
      <c r="B83" s="39"/>
      <c r="C83" s="33" t="s">
        <v>187</v>
      </c>
      <c r="D83" s="34">
        <v>700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8482-E22C-4D4E-A290-3819E70F1FCE}">
  <sheetPr>
    <tabColor theme="5"/>
  </sheetPr>
  <dimension ref="B2:K88"/>
  <sheetViews>
    <sheetView topLeftCell="A66" zoomScale="110" zoomScaleNormal="110" workbookViewId="0">
      <selection activeCell="H57" sqref="H57"/>
    </sheetView>
  </sheetViews>
  <sheetFormatPr baseColWidth="10" defaultRowHeight="15" x14ac:dyDescent="0.2"/>
  <cols>
    <col min="2" max="2" width="14.83203125" customWidth="1"/>
    <col min="3" max="3" width="17.33203125" customWidth="1"/>
    <col min="4" max="4" width="22.33203125" customWidth="1"/>
    <col min="9" max="9" width="12.5" customWidth="1"/>
    <col min="10" max="10" width="12.6640625" customWidth="1"/>
    <col min="11" max="11" width="190.5" customWidth="1"/>
  </cols>
  <sheetData>
    <row r="2" spans="2:11" x14ac:dyDescent="0.2">
      <c r="B2" t="s">
        <v>756</v>
      </c>
    </row>
    <row r="3" spans="2:11" ht="16" thickBot="1" x14ac:dyDescent="0.25"/>
    <row r="4" spans="2:11" ht="19.5" customHeight="1" thickBot="1" x14ac:dyDescent="0.25">
      <c r="B4" s="573" t="s">
        <v>329</v>
      </c>
      <c r="C4" s="575" t="s">
        <v>330</v>
      </c>
      <c r="D4" s="575" t="s">
        <v>687</v>
      </c>
      <c r="E4" s="577" t="s">
        <v>331</v>
      </c>
      <c r="F4" s="578"/>
      <c r="G4" s="578"/>
      <c r="H4" s="579"/>
      <c r="I4" s="580" t="s">
        <v>450</v>
      </c>
      <c r="J4" s="575" t="s">
        <v>332</v>
      </c>
      <c r="K4" s="575" t="s">
        <v>0</v>
      </c>
    </row>
    <row r="5" spans="2:11" ht="19.5" customHeight="1" thickBot="1" x14ac:dyDescent="0.25">
      <c r="B5" s="574"/>
      <c r="C5" s="576"/>
      <c r="D5" s="576"/>
      <c r="E5" s="229" t="s">
        <v>328</v>
      </c>
      <c r="F5" s="230" t="s">
        <v>284</v>
      </c>
      <c r="G5" s="231" t="s">
        <v>285</v>
      </c>
      <c r="H5" s="232" t="s">
        <v>286</v>
      </c>
      <c r="I5" s="581"/>
      <c r="J5" s="582"/>
      <c r="K5" s="582"/>
    </row>
    <row r="6" spans="2:11" x14ac:dyDescent="0.2">
      <c r="B6" s="97" t="s">
        <v>334</v>
      </c>
      <c r="C6" s="99" t="s">
        <v>335</v>
      </c>
      <c r="D6" s="103" t="s">
        <v>336</v>
      </c>
      <c r="E6" s="116">
        <v>70</v>
      </c>
      <c r="F6" s="115">
        <v>70</v>
      </c>
      <c r="G6" s="134">
        <v>150</v>
      </c>
      <c r="H6" s="108"/>
      <c r="I6" s="137"/>
      <c r="J6" s="107" t="s">
        <v>337</v>
      </c>
      <c r="K6" s="108" t="s">
        <v>338</v>
      </c>
    </row>
    <row r="7" spans="2:11" x14ac:dyDescent="0.2">
      <c r="B7" s="109" t="s">
        <v>339</v>
      </c>
      <c r="C7" s="99" t="s">
        <v>335</v>
      </c>
      <c r="D7" s="103" t="s">
        <v>340</v>
      </c>
      <c r="E7" s="116">
        <v>120</v>
      </c>
      <c r="F7" s="115">
        <v>80</v>
      </c>
      <c r="G7" s="134">
        <v>150</v>
      </c>
      <c r="H7" s="108"/>
      <c r="I7" s="137"/>
      <c r="J7" s="107" t="s">
        <v>337</v>
      </c>
      <c r="K7" s="108" t="s">
        <v>341</v>
      </c>
    </row>
    <row r="8" spans="2:11" x14ac:dyDescent="0.2">
      <c r="B8" s="109" t="s">
        <v>339</v>
      </c>
      <c r="C8" s="99" t="s">
        <v>335</v>
      </c>
      <c r="D8" s="103" t="s">
        <v>342</v>
      </c>
      <c r="E8" s="116">
        <v>160</v>
      </c>
      <c r="F8" s="115">
        <v>60</v>
      </c>
      <c r="G8" s="134">
        <v>245</v>
      </c>
      <c r="H8" s="108">
        <v>18</v>
      </c>
      <c r="I8" s="137" t="s">
        <v>466</v>
      </c>
      <c r="J8" s="107" t="s">
        <v>337</v>
      </c>
      <c r="K8" s="108" t="s">
        <v>343</v>
      </c>
    </row>
    <row r="9" spans="2:11" x14ac:dyDescent="0.2">
      <c r="B9" s="97" t="s">
        <v>334</v>
      </c>
      <c r="C9" s="99" t="s">
        <v>335</v>
      </c>
      <c r="D9" s="103" t="s">
        <v>344</v>
      </c>
      <c r="E9" s="116">
        <v>60</v>
      </c>
      <c r="F9" s="115">
        <v>40</v>
      </c>
      <c r="G9" s="134">
        <v>50</v>
      </c>
      <c r="H9" s="108"/>
      <c r="I9" s="137"/>
      <c r="J9" s="107" t="s">
        <v>337</v>
      </c>
      <c r="K9" s="108" t="s">
        <v>345</v>
      </c>
    </row>
    <row r="10" spans="2:11" x14ac:dyDescent="0.2">
      <c r="B10" s="109" t="s">
        <v>339</v>
      </c>
      <c r="C10" s="99" t="s">
        <v>346</v>
      </c>
      <c r="D10" s="103" t="s">
        <v>347</v>
      </c>
      <c r="E10" s="104">
        <v>110</v>
      </c>
      <c r="F10" s="105">
        <v>40</v>
      </c>
      <c r="G10" s="106">
        <v>200</v>
      </c>
      <c r="H10" s="107">
        <v>15</v>
      </c>
      <c r="I10" s="137"/>
      <c r="J10" s="107" t="s">
        <v>337</v>
      </c>
      <c r="K10" s="108" t="s">
        <v>741</v>
      </c>
    </row>
    <row r="11" spans="2:11" x14ac:dyDescent="0.2">
      <c r="B11" s="97" t="s">
        <v>334</v>
      </c>
      <c r="C11" s="99" t="s">
        <v>346</v>
      </c>
      <c r="D11" s="103" t="s">
        <v>347</v>
      </c>
      <c r="E11" s="116">
        <v>175</v>
      </c>
      <c r="F11" s="115">
        <v>91</v>
      </c>
      <c r="G11" s="134">
        <v>357</v>
      </c>
      <c r="H11" s="108">
        <v>25</v>
      </c>
      <c r="I11" s="137">
        <v>70</v>
      </c>
      <c r="J11" s="107" t="s">
        <v>457</v>
      </c>
      <c r="K11" s="108" t="s">
        <v>459</v>
      </c>
    </row>
    <row r="12" spans="2:11" x14ac:dyDescent="0.2">
      <c r="B12" s="109" t="s">
        <v>339</v>
      </c>
      <c r="C12" s="99" t="s">
        <v>346</v>
      </c>
      <c r="D12" s="103" t="s">
        <v>347</v>
      </c>
      <c r="E12" s="116">
        <v>115</v>
      </c>
      <c r="F12" s="115">
        <v>70</v>
      </c>
      <c r="G12" s="134">
        <v>340</v>
      </c>
      <c r="H12" s="108">
        <v>15</v>
      </c>
      <c r="I12" s="137">
        <v>70</v>
      </c>
      <c r="J12" s="107" t="s">
        <v>457</v>
      </c>
      <c r="K12" s="108" t="s">
        <v>458</v>
      </c>
    </row>
    <row r="13" spans="2:11" x14ac:dyDescent="0.2">
      <c r="B13" s="97" t="s">
        <v>334</v>
      </c>
      <c r="C13" s="99" t="s">
        <v>346</v>
      </c>
      <c r="D13" s="103" t="s">
        <v>348</v>
      </c>
      <c r="E13" s="116">
        <v>250</v>
      </c>
      <c r="F13" s="115">
        <v>160</v>
      </c>
      <c r="G13" s="134">
        <v>300</v>
      </c>
      <c r="H13" s="108">
        <v>20</v>
      </c>
      <c r="I13" s="137"/>
      <c r="J13" s="107" t="s">
        <v>337</v>
      </c>
      <c r="K13" s="108" t="s">
        <v>738</v>
      </c>
    </row>
    <row r="14" spans="2:11" x14ac:dyDescent="0.2">
      <c r="B14" s="109" t="s">
        <v>339</v>
      </c>
      <c r="C14" s="99" t="s">
        <v>346</v>
      </c>
      <c r="D14" s="103" t="s">
        <v>349</v>
      </c>
      <c r="E14" s="116">
        <v>120</v>
      </c>
      <c r="F14" s="115">
        <v>80</v>
      </c>
      <c r="G14" s="134">
        <v>180</v>
      </c>
      <c r="H14" s="108"/>
      <c r="I14" s="137"/>
      <c r="J14" s="107" t="s">
        <v>337</v>
      </c>
      <c r="K14" s="108"/>
    </row>
    <row r="15" spans="2:11" x14ac:dyDescent="0.2">
      <c r="B15" s="109" t="s">
        <v>339</v>
      </c>
      <c r="C15" s="99" t="s">
        <v>346</v>
      </c>
      <c r="D15" s="103" t="s">
        <v>350</v>
      </c>
      <c r="E15" s="116">
        <v>120</v>
      </c>
      <c r="F15" s="115">
        <v>100</v>
      </c>
      <c r="G15" s="134">
        <v>250</v>
      </c>
      <c r="H15" s="108"/>
      <c r="I15" s="137"/>
      <c r="J15" s="107" t="s">
        <v>351</v>
      </c>
      <c r="K15" s="108" t="s">
        <v>352</v>
      </c>
    </row>
    <row r="16" spans="2:11" x14ac:dyDescent="0.2">
      <c r="B16" s="109" t="s">
        <v>339</v>
      </c>
      <c r="C16" s="99" t="s">
        <v>353</v>
      </c>
      <c r="D16" s="103" t="s">
        <v>354</v>
      </c>
      <c r="E16" s="116">
        <v>80</v>
      </c>
      <c r="F16" s="115">
        <v>70</v>
      </c>
      <c r="G16" s="134">
        <v>150</v>
      </c>
      <c r="H16" s="108"/>
      <c r="I16" s="137"/>
      <c r="J16" s="107" t="s">
        <v>337</v>
      </c>
      <c r="K16" s="108" t="s">
        <v>355</v>
      </c>
    </row>
    <row r="17" spans="2:11" x14ac:dyDescent="0.2">
      <c r="B17" s="109" t="s">
        <v>339</v>
      </c>
      <c r="C17" s="99" t="s">
        <v>353</v>
      </c>
      <c r="D17" s="103" t="s">
        <v>356</v>
      </c>
      <c r="E17" s="116">
        <v>80</v>
      </c>
      <c r="F17" s="115">
        <v>40</v>
      </c>
      <c r="G17" s="134">
        <v>170</v>
      </c>
      <c r="H17" s="108">
        <v>10</v>
      </c>
      <c r="I17" s="137" t="s">
        <v>464</v>
      </c>
      <c r="J17" s="107" t="s">
        <v>740</v>
      </c>
      <c r="K17" s="108" t="s">
        <v>465</v>
      </c>
    </row>
    <row r="18" spans="2:11" x14ac:dyDescent="0.2">
      <c r="B18" s="97" t="s">
        <v>334</v>
      </c>
      <c r="C18" s="99" t="s">
        <v>357</v>
      </c>
      <c r="D18" s="103" t="s">
        <v>358</v>
      </c>
      <c r="E18" s="116">
        <v>200</v>
      </c>
      <c r="F18" s="115">
        <v>100</v>
      </c>
      <c r="G18" s="134">
        <v>250</v>
      </c>
      <c r="H18" s="108"/>
      <c r="I18" s="137"/>
      <c r="J18" s="107" t="s">
        <v>337</v>
      </c>
      <c r="K18" s="108" t="s">
        <v>359</v>
      </c>
    </row>
    <row r="19" spans="2:11" x14ac:dyDescent="0.2">
      <c r="B19" s="109" t="s">
        <v>339</v>
      </c>
      <c r="C19" s="99" t="s">
        <v>357</v>
      </c>
      <c r="D19" s="103" t="s">
        <v>360</v>
      </c>
      <c r="E19" s="116">
        <v>100</v>
      </c>
      <c r="F19" s="115">
        <v>60</v>
      </c>
      <c r="G19" s="134">
        <v>200</v>
      </c>
      <c r="H19" s="108"/>
      <c r="I19" s="137"/>
      <c r="J19" s="107" t="s">
        <v>337</v>
      </c>
      <c r="K19" s="108"/>
    </row>
    <row r="20" spans="2:11" x14ac:dyDescent="0.2">
      <c r="B20" s="109" t="s">
        <v>339</v>
      </c>
      <c r="C20" s="99" t="s">
        <v>357</v>
      </c>
      <c r="D20" s="103" t="s">
        <v>361</v>
      </c>
      <c r="E20" s="116">
        <v>250</v>
      </c>
      <c r="F20" s="115">
        <v>150</v>
      </c>
      <c r="G20" s="134">
        <v>300</v>
      </c>
      <c r="H20" s="108"/>
      <c r="I20" s="137"/>
      <c r="J20" s="107" t="s">
        <v>337</v>
      </c>
      <c r="K20" s="108" t="s">
        <v>362</v>
      </c>
    </row>
    <row r="21" spans="2:11" x14ac:dyDescent="0.2">
      <c r="B21" s="109" t="s">
        <v>339</v>
      </c>
      <c r="C21" s="99" t="s">
        <v>357</v>
      </c>
      <c r="D21" s="103" t="s">
        <v>363</v>
      </c>
      <c r="E21" s="116">
        <v>90</v>
      </c>
      <c r="F21" s="115">
        <v>50</v>
      </c>
      <c r="G21" s="134">
        <v>140</v>
      </c>
      <c r="H21" s="108"/>
      <c r="I21" s="137"/>
      <c r="J21" s="107" t="s">
        <v>337</v>
      </c>
      <c r="K21" s="108" t="s">
        <v>364</v>
      </c>
    </row>
    <row r="22" spans="2:11" x14ac:dyDescent="0.2">
      <c r="B22" s="109" t="s">
        <v>339</v>
      </c>
      <c r="C22" s="99" t="s">
        <v>357</v>
      </c>
      <c r="D22" s="103" t="s">
        <v>473</v>
      </c>
      <c r="E22" s="116">
        <v>50</v>
      </c>
      <c r="F22" s="115">
        <v>25</v>
      </c>
      <c r="G22" s="134">
        <v>85</v>
      </c>
      <c r="H22" s="108">
        <v>5</v>
      </c>
      <c r="I22" s="137" t="s">
        <v>471</v>
      </c>
      <c r="J22" s="107" t="s">
        <v>337</v>
      </c>
      <c r="K22" s="108"/>
    </row>
    <row r="23" spans="2:11" x14ac:dyDescent="0.2">
      <c r="B23" s="97" t="s">
        <v>334</v>
      </c>
      <c r="C23" s="99" t="s">
        <v>365</v>
      </c>
      <c r="D23" s="103" t="s">
        <v>366</v>
      </c>
      <c r="E23" s="116">
        <v>100</v>
      </c>
      <c r="F23" s="115">
        <v>35</v>
      </c>
      <c r="G23" s="134">
        <v>185</v>
      </c>
      <c r="H23" s="108"/>
      <c r="I23" s="137"/>
      <c r="J23" s="107" t="s">
        <v>337</v>
      </c>
      <c r="K23" s="108" t="s">
        <v>367</v>
      </c>
    </row>
    <row r="24" spans="2:11" x14ac:dyDescent="0.2">
      <c r="B24" s="109" t="s">
        <v>339</v>
      </c>
      <c r="C24" s="99" t="s">
        <v>365</v>
      </c>
      <c r="D24" s="103" t="s">
        <v>368</v>
      </c>
      <c r="E24" s="116">
        <v>50</v>
      </c>
      <c r="F24" s="115">
        <v>25</v>
      </c>
      <c r="G24" s="134">
        <v>100</v>
      </c>
      <c r="H24" s="108"/>
      <c r="I24" s="137"/>
      <c r="J24" s="107" t="s">
        <v>337</v>
      </c>
      <c r="K24" s="108" t="s">
        <v>367</v>
      </c>
    </row>
    <row r="25" spans="2:11" x14ac:dyDescent="0.2">
      <c r="B25" s="109" t="s">
        <v>339</v>
      </c>
      <c r="C25" s="99" t="s">
        <v>365</v>
      </c>
      <c r="D25" s="103" t="s">
        <v>369</v>
      </c>
      <c r="E25" s="116">
        <v>150</v>
      </c>
      <c r="F25" s="115">
        <v>60</v>
      </c>
      <c r="G25" s="134">
        <v>220</v>
      </c>
      <c r="H25" s="108"/>
      <c r="I25" s="137"/>
      <c r="J25" s="107" t="s">
        <v>337</v>
      </c>
      <c r="K25" s="108" t="s">
        <v>370</v>
      </c>
    </row>
    <row r="26" spans="2:11" x14ac:dyDescent="0.2">
      <c r="B26" s="109" t="s">
        <v>339</v>
      </c>
      <c r="C26" s="99" t="s">
        <v>365</v>
      </c>
      <c r="D26" s="103" t="s">
        <v>371</v>
      </c>
      <c r="E26" s="116">
        <v>250</v>
      </c>
      <c r="F26" s="115">
        <v>180</v>
      </c>
      <c r="G26" s="134">
        <v>400</v>
      </c>
      <c r="H26" s="108"/>
      <c r="I26" s="137"/>
      <c r="J26" s="107" t="s">
        <v>337</v>
      </c>
      <c r="K26" s="108" t="s">
        <v>370</v>
      </c>
    </row>
    <row r="27" spans="2:11" x14ac:dyDescent="0.2">
      <c r="B27" s="109" t="s">
        <v>372</v>
      </c>
      <c r="C27" s="99" t="s">
        <v>365</v>
      </c>
      <c r="D27" s="103" t="s">
        <v>373</v>
      </c>
      <c r="E27" s="116">
        <v>100</v>
      </c>
      <c r="F27" s="115">
        <v>70</v>
      </c>
      <c r="G27" s="134">
        <v>250</v>
      </c>
      <c r="H27" s="108"/>
      <c r="I27" s="137" t="s">
        <v>463</v>
      </c>
      <c r="J27" s="107" t="s">
        <v>337</v>
      </c>
      <c r="K27" s="108" t="s">
        <v>374</v>
      </c>
    </row>
    <row r="28" spans="2:11" x14ac:dyDescent="0.2">
      <c r="B28" s="109" t="s">
        <v>339</v>
      </c>
      <c r="C28" s="99" t="s">
        <v>375</v>
      </c>
      <c r="D28" s="103" t="s">
        <v>376</v>
      </c>
      <c r="E28" s="116">
        <v>250</v>
      </c>
      <c r="F28" s="115">
        <v>160</v>
      </c>
      <c r="G28" s="134">
        <v>400</v>
      </c>
      <c r="H28" s="108">
        <v>40</v>
      </c>
      <c r="I28" s="137" t="s">
        <v>462</v>
      </c>
      <c r="J28" s="107" t="s">
        <v>740</v>
      </c>
      <c r="K28" s="108" t="s">
        <v>377</v>
      </c>
    </row>
    <row r="29" spans="2:11" x14ac:dyDescent="0.2">
      <c r="B29" s="109" t="s">
        <v>339</v>
      </c>
      <c r="C29" s="99" t="s">
        <v>375</v>
      </c>
      <c r="D29" s="103" t="s">
        <v>378</v>
      </c>
      <c r="E29" s="116">
        <v>300</v>
      </c>
      <c r="F29" s="115">
        <v>80</v>
      </c>
      <c r="G29" s="134">
        <v>450</v>
      </c>
      <c r="H29" s="108">
        <v>80</v>
      </c>
      <c r="I29" s="137" t="s">
        <v>451</v>
      </c>
      <c r="J29" s="107" t="s">
        <v>740</v>
      </c>
      <c r="K29" s="108" t="s">
        <v>379</v>
      </c>
    </row>
    <row r="30" spans="2:11" x14ac:dyDescent="0.2">
      <c r="B30" s="97" t="s">
        <v>334</v>
      </c>
      <c r="C30" s="99" t="s">
        <v>375</v>
      </c>
      <c r="D30" s="103" t="s">
        <v>380</v>
      </c>
      <c r="E30" s="116">
        <v>150</v>
      </c>
      <c r="F30" s="115">
        <v>40</v>
      </c>
      <c r="G30" s="134">
        <v>250</v>
      </c>
      <c r="H30" s="108"/>
      <c r="I30" s="137" t="s">
        <v>452</v>
      </c>
      <c r="J30" s="107" t="s">
        <v>740</v>
      </c>
      <c r="K30" s="108" t="s">
        <v>379</v>
      </c>
    </row>
    <row r="31" spans="2:11" x14ac:dyDescent="0.2">
      <c r="B31" s="97" t="s">
        <v>334</v>
      </c>
      <c r="C31" s="99" t="s">
        <v>375</v>
      </c>
      <c r="D31" s="103" t="s">
        <v>381</v>
      </c>
      <c r="E31" s="104">
        <v>150</v>
      </c>
      <c r="F31" s="105">
        <v>150</v>
      </c>
      <c r="G31" s="106">
        <v>220</v>
      </c>
      <c r="H31" s="108">
        <v>80</v>
      </c>
      <c r="I31" s="137"/>
      <c r="J31" s="107" t="s">
        <v>337</v>
      </c>
      <c r="K31" s="108" t="s">
        <v>739</v>
      </c>
    </row>
    <row r="32" spans="2:11" x14ac:dyDescent="0.2">
      <c r="B32" s="109" t="s">
        <v>339</v>
      </c>
      <c r="C32" s="99" t="s">
        <v>375</v>
      </c>
      <c r="D32" s="103" t="s">
        <v>381</v>
      </c>
      <c r="E32" s="116">
        <v>155</v>
      </c>
      <c r="F32" s="115">
        <v>70</v>
      </c>
      <c r="G32" s="134">
        <v>277</v>
      </c>
      <c r="H32" s="108">
        <v>68</v>
      </c>
      <c r="I32" s="137" t="s">
        <v>277</v>
      </c>
      <c r="J32" s="107" t="s">
        <v>457</v>
      </c>
      <c r="K32" s="108" t="s">
        <v>739</v>
      </c>
    </row>
    <row r="33" spans="2:11" x14ac:dyDescent="0.2">
      <c r="B33" s="109" t="s">
        <v>339</v>
      </c>
      <c r="C33" s="99" t="s">
        <v>375</v>
      </c>
      <c r="D33" s="103" t="s">
        <v>382</v>
      </c>
      <c r="E33" s="116">
        <v>120</v>
      </c>
      <c r="F33" s="115">
        <v>60</v>
      </c>
      <c r="G33" s="134">
        <v>100</v>
      </c>
      <c r="H33" s="108"/>
      <c r="I33" s="137"/>
      <c r="J33" s="107" t="s">
        <v>337</v>
      </c>
      <c r="K33" s="108" t="s">
        <v>383</v>
      </c>
    </row>
    <row r="34" spans="2:11" x14ac:dyDescent="0.2">
      <c r="B34" s="109" t="s">
        <v>339</v>
      </c>
      <c r="C34" s="99" t="s">
        <v>384</v>
      </c>
      <c r="D34" s="103" t="s">
        <v>385</v>
      </c>
      <c r="E34" s="116">
        <v>170</v>
      </c>
      <c r="F34" s="115">
        <v>80</v>
      </c>
      <c r="G34" s="134">
        <v>200</v>
      </c>
      <c r="H34" s="108"/>
      <c r="I34" s="137"/>
      <c r="J34" s="107" t="s">
        <v>337</v>
      </c>
      <c r="K34" s="108" t="s">
        <v>386</v>
      </c>
    </row>
    <row r="35" spans="2:11" x14ac:dyDescent="0.2">
      <c r="B35" s="109" t="s">
        <v>339</v>
      </c>
      <c r="C35" s="99" t="s">
        <v>384</v>
      </c>
      <c r="D35" s="103" t="s">
        <v>387</v>
      </c>
      <c r="E35" s="116">
        <v>50</v>
      </c>
      <c r="F35" s="115">
        <v>100</v>
      </c>
      <c r="G35" s="134">
        <v>150</v>
      </c>
      <c r="H35" s="108"/>
      <c r="I35" s="137"/>
      <c r="J35" s="107" t="s">
        <v>388</v>
      </c>
      <c r="K35" s="108" t="s">
        <v>389</v>
      </c>
    </row>
    <row r="36" spans="2:11" x14ac:dyDescent="0.2">
      <c r="B36" s="109" t="s">
        <v>339</v>
      </c>
      <c r="C36" s="99" t="s">
        <v>384</v>
      </c>
      <c r="D36" s="103" t="s">
        <v>390</v>
      </c>
      <c r="E36" s="116">
        <v>70</v>
      </c>
      <c r="F36" s="115">
        <v>20</v>
      </c>
      <c r="G36" s="134">
        <v>35</v>
      </c>
      <c r="H36" s="108"/>
      <c r="I36" s="137"/>
      <c r="J36" s="107" t="s">
        <v>337</v>
      </c>
      <c r="K36" s="108" t="s">
        <v>391</v>
      </c>
    </row>
    <row r="37" spans="2:11" x14ac:dyDescent="0.2">
      <c r="B37" s="97" t="s">
        <v>334</v>
      </c>
      <c r="C37" s="99" t="s">
        <v>392</v>
      </c>
      <c r="D37" s="103" t="s">
        <v>393</v>
      </c>
      <c r="E37" s="116">
        <v>180</v>
      </c>
      <c r="F37" s="115">
        <v>70</v>
      </c>
      <c r="G37" s="134">
        <v>130</v>
      </c>
      <c r="H37" s="108"/>
      <c r="I37" s="137"/>
      <c r="J37" s="107" t="s">
        <v>394</v>
      </c>
      <c r="K37" s="108"/>
    </row>
    <row r="38" spans="2:11" x14ac:dyDescent="0.2">
      <c r="B38" s="97" t="s">
        <v>334</v>
      </c>
      <c r="C38" s="99" t="s">
        <v>395</v>
      </c>
      <c r="D38" s="103" t="s">
        <v>102</v>
      </c>
      <c r="E38" s="104">
        <v>260</v>
      </c>
      <c r="F38" s="105">
        <v>70</v>
      </c>
      <c r="G38" s="106">
        <v>260</v>
      </c>
      <c r="H38" s="108">
        <v>40</v>
      </c>
      <c r="I38" s="137"/>
      <c r="J38" s="107" t="s">
        <v>337</v>
      </c>
      <c r="K38" s="108" t="s">
        <v>736</v>
      </c>
    </row>
    <row r="39" spans="2:11" x14ac:dyDescent="0.2">
      <c r="B39" s="97" t="s">
        <v>334</v>
      </c>
      <c r="C39" s="99" t="s">
        <v>395</v>
      </c>
      <c r="D39" s="103" t="s">
        <v>454</v>
      </c>
      <c r="E39" s="116">
        <v>490</v>
      </c>
      <c r="F39" s="115">
        <v>105</v>
      </c>
      <c r="G39" s="134">
        <v>465</v>
      </c>
      <c r="H39" s="108">
        <v>55</v>
      </c>
      <c r="I39" s="137" t="s">
        <v>453</v>
      </c>
      <c r="J39" s="107" t="s">
        <v>337</v>
      </c>
      <c r="K39" s="108" t="s">
        <v>735</v>
      </c>
    </row>
    <row r="40" spans="2:11" x14ac:dyDescent="0.2">
      <c r="B40" s="97" t="s">
        <v>334</v>
      </c>
      <c r="C40" s="99" t="s">
        <v>395</v>
      </c>
      <c r="D40" s="103" t="s">
        <v>455</v>
      </c>
      <c r="E40" s="116">
        <v>210</v>
      </c>
      <c r="F40" s="115">
        <v>45</v>
      </c>
      <c r="G40" s="134">
        <v>225</v>
      </c>
      <c r="H40" s="108">
        <v>25</v>
      </c>
      <c r="I40" s="137" t="s">
        <v>456</v>
      </c>
      <c r="J40" s="107" t="s">
        <v>337</v>
      </c>
      <c r="K40" s="108" t="s">
        <v>735</v>
      </c>
    </row>
    <row r="41" spans="2:11" x14ac:dyDescent="0.2">
      <c r="B41" s="109" t="s">
        <v>339</v>
      </c>
      <c r="C41" s="99" t="s">
        <v>395</v>
      </c>
      <c r="D41" s="103" t="s">
        <v>733</v>
      </c>
      <c r="E41" s="104">
        <v>150</v>
      </c>
      <c r="F41" s="105">
        <v>80</v>
      </c>
      <c r="G41" s="106">
        <v>200</v>
      </c>
      <c r="H41" s="108"/>
      <c r="I41" s="137"/>
      <c r="J41" s="107" t="s">
        <v>337</v>
      </c>
      <c r="K41" s="108" t="s">
        <v>734</v>
      </c>
    </row>
    <row r="42" spans="2:11" x14ac:dyDescent="0.2">
      <c r="B42" s="109" t="s">
        <v>339</v>
      </c>
      <c r="C42" s="99" t="s">
        <v>395</v>
      </c>
      <c r="D42" s="103" t="s">
        <v>469</v>
      </c>
      <c r="E42" s="116">
        <v>340</v>
      </c>
      <c r="F42" s="115">
        <v>100</v>
      </c>
      <c r="G42" s="134">
        <v>640</v>
      </c>
      <c r="H42" s="108">
        <v>70</v>
      </c>
      <c r="I42" s="137" t="s">
        <v>277</v>
      </c>
      <c r="J42" s="107" t="s">
        <v>337</v>
      </c>
      <c r="K42" s="108" t="s">
        <v>468</v>
      </c>
    </row>
    <row r="43" spans="2:11" x14ac:dyDescent="0.2">
      <c r="B43" s="109" t="s">
        <v>339</v>
      </c>
      <c r="C43" s="99" t="s">
        <v>395</v>
      </c>
      <c r="D43" s="103" t="s">
        <v>470</v>
      </c>
      <c r="E43" s="116">
        <v>160</v>
      </c>
      <c r="F43" s="115">
        <v>40</v>
      </c>
      <c r="G43" s="134">
        <v>250</v>
      </c>
      <c r="H43" s="108">
        <v>35</v>
      </c>
      <c r="I43" s="137" t="s">
        <v>467</v>
      </c>
      <c r="J43" s="107" t="s">
        <v>337</v>
      </c>
      <c r="K43" s="108" t="s">
        <v>468</v>
      </c>
    </row>
    <row r="44" spans="2:11" x14ac:dyDescent="0.2">
      <c r="B44" s="97" t="s">
        <v>334</v>
      </c>
      <c r="C44" s="99" t="s">
        <v>395</v>
      </c>
      <c r="D44" s="103" t="s">
        <v>333</v>
      </c>
      <c r="E44" s="116">
        <v>100</v>
      </c>
      <c r="F44" s="115">
        <v>35</v>
      </c>
      <c r="G44" s="134">
        <v>230</v>
      </c>
      <c r="H44" s="108"/>
      <c r="I44" s="137" t="s">
        <v>460</v>
      </c>
      <c r="J44" s="107" t="s">
        <v>337</v>
      </c>
      <c r="K44" s="108" t="s">
        <v>396</v>
      </c>
    </row>
    <row r="45" spans="2:11" x14ac:dyDescent="0.2">
      <c r="B45" s="109" t="s">
        <v>339</v>
      </c>
      <c r="C45" s="99" t="s">
        <v>395</v>
      </c>
      <c r="D45" s="103" t="s">
        <v>397</v>
      </c>
      <c r="E45" s="104">
        <v>300</v>
      </c>
      <c r="F45" s="105">
        <v>100</v>
      </c>
      <c r="G45" s="106">
        <v>400</v>
      </c>
      <c r="H45" s="108">
        <v>150</v>
      </c>
      <c r="I45" s="137"/>
      <c r="J45" s="107" t="s">
        <v>337</v>
      </c>
      <c r="K45" s="108" t="s">
        <v>737</v>
      </c>
    </row>
    <row r="46" spans="2:11" x14ac:dyDescent="0.2">
      <c r="B46" s="109" t="s">
        <v>339</v>
      </c>
      <c r="C46" s="99" t="s">
        <v>395</v>
      </c>
      <c r="D46" s="103" t="s">
        <v>474</v>
      </c>
      <c r="E46" s="116">
        <v>400</v>
      </c>
      <c r="F46" s="115">
        <v>136</v>
      </c>
      <c r="G46" s="134">
        <v>928</v>
      </c>
      <c r="H46" s="108">
        <v>118</v>
      </c>
      <c r="I46" s="137" t="s">
        <v>461</v>
      </c>
      <c r="J46" s="107" t="s">
        <v>457</v>
      </c>
      <c r="K46" s="108" t="s">
        <v>737</v>
      </c>
    </row>
    <row r="47" spans="2:11" x14ac:dyDescent="0.2">
      <c r="B47" s="109" t="s">
        <v>339</v>
      </c>
      <c r="C47" s="99" t="s">
        <v>395</v>
      </c>
      <c r="D47" s="103" t="s">
        <v>475</v>
      </c>
      <c r="E47" s="116">
        <v>140</v>
      </c>
      <c r="F47" s="115">
        <v>55</v>
      </c>
      <c r="G47" s="134">
        <v>232</v>
      </c>
      <c r="H47" s="108">
        <v>36</v>
      </c>
      <c r="I47" s="137" t="s">
        <v>472</v>
      </c>
      <c r="J47" s="107" t="s">
        <v>457</v>
      </c>
      <c r="K47" s="108" t="s">
        <v>737</v>
      </c>
    </row>
    <row r="48" spans="2:11" x14ac:dyDescent="0.2">
      <c r="B48" s="109" t="s">
        <v>339</v>
      </c>
      <c r="C48" s="99" t="s">
        <v>398</v>
      </c>
      <c r="D48" s="103" t="s">
        <v>399</v>
      </c>
      <c r="E48" s="116">
        <v>50</v>
      </c>
      <c r="F48" s="115">
        <v>35</v>
      </c>
      <c r="G48" s="134">
        <v>85</v>
      </c>
      <c r="H48" s="108">
        <v>25</v>
      </c>
      <c r="I48" s="137" t="s">
        <v>252</v>
      </c>
      <c r="J48" s="107" t="s">
        <v>337</v>
      </c>
      <c r="K48" s="108"/>
    </row>
    <row r="49" spans="2:11" x14ac:dyDescent="0.2">
      <c r="B49" s="109" t="s">
        <v>339</v>
      </c>
      <c r="C49" s="99" t="s">
        <v>400</v>
      </c>
      <c r="D49" s="103" t="s">
        <v>401</v>
      </c>
      <c r="E49" s="116">
        <v>100</v>
      </c>
      <c r="F49" s="115">
        <v>50</v>
      </c>
      <c r="G49" s="134">
        <v>220</v>
      </c>
      <c r="H49" s="108"/>
      <c r="I49" s="137"/>
      <c r="J49" s="107" t="s">
        <v>402</v>
      </c>
      <c r="K49" s="108" t="s">
        <v>403</v>
      </c>
    </row>
    <row r="50" spans="2:11" x14ac:dyDescent="0.2">
      <c r="B50" s="97" t="s">
        <v>334</v>
      </c>
      <c r="C50" s="99" t="s">
        <v>400</v>
      </c>
      <c r="D50" s="103" t="s">
        <v>401</v>
      </c>
      <c r="E50" s="116">
        <v>65</v>
      </c>
      <c r="F50" s="115">
        <v>160</v>
      </c>
      <c r="G50" s="134">
        <v>100</v>
      </c>
      <c r="H50" s="108"/>
      <c r="I50" s="137"/>
      <c r="J50" s="107" t="s">
        <v>402</v>
      </c>
      <c r="K50" s="108"/>
    </row>
    <row r="51" spans="2:11" x14ac:dyDescent="0.2">
      <c r="B51" s="97"/>
      <c r="C51" s="99"/>
      <c r="D51" s="103"/>
      <c r="E51" s="104"/>
      <c r="F51" s="105"/>
      <c r="G51" s="106"/>
      <c r="H51" s="107"/>
      <c r="I51" s="135"/>
      <c r="J51" s="107"/>
      <c r="K51" s="108"/>
    </row>
    <row r="52" spans="2:11" x14ac:dyDescent="0.2">
      <c r="B52" s="97"/>
      <c r="C52" s="99"/>
      <c r="D52" s="103"/>
      <c r="E52" s="104"/>
      <c r="F52" s="105"/>
      <c r="G52" s="106"/>
      <c r="H52" s="107"/>
      <c r="I52" s="135"/>
      <c r="J52" s="107"/>
      <c r="K52" s="108"/>
    </row>
    <row r="53" spans="2:11" x14ac:dyDescent="0.2">
      <c r="B53" s="97"/>
      <c r="C53" s="99"/>
      <c r="D53" s="103"/>
      <c r="E53" s="104"/>
      <c r="F53" s="105"/>
      <c r="G53" s="106"/>
      <c r="H53" s="107"/>
      <c r="I53" s="135"/>
      <c r="J53" s="107"/>
      <c r="K53" s="108"/>
    </row>
    <row r="54" spans="2:11" x14ac:dyDescent="0.2">
      <c r="B54" s="97"/>
      <c r="C54" s="99"/>
      <c r="D54" s="103"/>
      <c r="E54" s="104"/>
      <c r="F54" s="105"/>
      <c r="G54" s="106"/>
      <c r="H54" s="107"/>
      <c r="I54" s="135"/>
      <c r="J54" s="107"/>
      <c r="K54" s="108"/>
    </row>
    <row r="55" spans="2:11" ht="16" thickBot="1" x14ac:dyDescent="0.25">
      <c r="B55" s="110"/>
      <c r="C55" s="111"/>
      <c r="D55" s="112" t="s">
        <v>17</v>
      </c>
      <c r="E55" s="118">
        <v>138.02631578947367</v>
      </c>
      <c r="F55" s="119">
        <v>75.873684210526307</v>
      </c>
      <c r="G55" s="120">
        <v>204.86842105263159</v>
      </c>
      <c r="H55" s="114"/>
      <c r="I55" s="136"/>
      <c r="J55" s="113"/>
      <c r="K55" s="114"/>
    </row>
    <row r="56" spans="2:11" ht="16" thickBot="1" x14ac:dyDescent="0.25">
      <c r="B56" s="280"/>
      <c r="C56" s="280"/>
      <c r="D56" s="280"/>
      <c r="E56" s="95"/>
      <c r="F56" s="95"/>
      <c r="G56" s="95"/>
      <c r="H56" s="95"/>
      <c r="I56" s="281"/>
      <c r="J56" s="280"/>
      <c r="K56" s="95"/>
    </row>
    <row r="57" spans="2:11" ht="16" thickBot="1" x14ac:dyDescent="0.25">
      <c r="B57" s="83" t="s">
        <v>723</v>
      </c>
      <c r="C57" s="283"/>
      <c r="D57" s="284" t="s">
        <v>722</v>
      </c>
      <c r="E57" s="248"/>
      <c r="F57" s="248"/>
      <c r="G57" s="249"/>
      <c r="H57" s="95"/>
      <c r="I57" s="281"/>
      <c r="J57" s="280"/>
      <c r="K57" s="95"/>
    </row>
    <row r="58" spans="2:11" x14ac:dyDescent="0.2">
      <c r="C58" s="280"/>
      <c r="D58" s="282"/>
      <c r="E58" s="95"/>
      <c r="F58" s="95"/>
      <c r="G58" s="95"/>
      <c r="H58" s="95"/>
      <c r="I58" s="281"/>
      <c r="J58" s="280"/>
      <c r="K58" s="95"/>
    </row>
    <row r="59" spans="2:11" x14ac:dyDescent="0.2">
      <c r="B59" s="470"/>
      <c r="C59" s="471"/>
      <c r="D59" t="s">
        <v>729</v>
      </c>
      <c r="E59" s="95"/>
      <c r="F59" s="95"/>
      <c r="G59" s="95"/>
      <c r="H59" s="95"/>
      <c r="I59" s="281"/>
      <c r="J59" s="280"/>
      <c r="K59" s="95"/>
    </row>
    <row r="60" spans="2:11" x14ac:dyDescent="0.2">
      <c r="B60" s="160"/>
      <c r="C60" s="160"/>
      <c r="D60" t="s">
        <v>728</v>
      </c>
    </row>
    <row r="61" spans="2:11" x14ac:dyDescent="0.2">
      <c r="B61" s="171"/>
      <c r="C61" s="171"/>
      <c r="D61" t="s">
        <v>599</v>
      </c>
    </row>
    <row r="62" spans="2:11" ht="16" thickBot="1" x14ac:dyDescent="0.25">
      <c r="B62" s="95"/>
      <c r="C62" s="95"/>
      <c r="D62" s="95"/>
      <c r="E62" s="95"/>
      <c r="F62" s="95"/>
      <c r="G62" s="95"/>
      <c r="H62" s="95"/>
      <c r="I62" s="95"/>
      <c r="J62" s="95"/>
      <c r="K62" s="95"/>
    </row>
    <row r="63" spans="2:11" ht="16" thickBot="1" x14ac:dyDescent="0.25">
      <c r="B63" s="536" t="s">
        <v>700</v>
      </c>
      <c r="C63" s="537"/>
      <c r="D63" s="537"/>
      <c r="E63" s="537"/>
      <c r="F63" s="537"/>
      <c r="G63" s="537"/>
      <c r="H63" s="537"/>
      <c r="I63" s="537"/>
      <c r="J63" s="537"/>
      <c r="K63" s="538"/>
    </row>
    <row r="64" spans="2:11" ht="16" thickBot="1" x14ac:dyDescent="0.25">
      <c r="B64" s="539" t="s">
        <v>477</v>
      </c>
      <c r="C64" s="540"/>
      <c r="D64" s="250" t="s">
        <v>327</v>
      </c>
      <c r="E64" s="229" t="s">
        <v>328</v>
      </c>
      <c r="F64" s="230" t="s">
        <v>84</v>
      </c>
      <c r="G64" s="232" t="s">
        <v>85</v>
      </c>
      <c r="H64" s="541" t="s">
        <v>0</v>
      </c>
      <c r="I64" s="542"/>
      <c r="J64" s="542"/>
      <c r="K64" s="543"/>
    </row>
    <row r="65" spans="2:11" ht="16" thickBot="1" x14ac:dyDescent="0.25">
      <c r="B65" s="544" t="s">
        <v>404</v>
      </c>
      <c r="C65" s="572"/>
      <c r="D65" s="273" t="s">
        <v>405</v>
      </c>
      <c r="E65" s="117">
        <v>400</v>
      </c>
      <c r="F65" s="128">
        <v>136</v>
      </c>
      <c r="G65" s="130">
        <v>928</v>
      </c>
      <c r="H65" s="544" t="s">
        <v>686</v>
      </c>
      <c r="I65" s="546"/>
      <c r="J65" s="546"/>
      <c r="K65" s="545"/>
    </row>
    <row r="66" spans="2:11" ht="16" thickBot="1" x14ac:dyDescent="0.25">
      <c r="B66" s="541" t="s">
        <v>701</v>
      </c>
      <c r="C66" s="542"/>
      <c r="D66" s="542"/>
      <c r="E66" s="542"/>
      <c r="F66" s="542"/>
      <c r="G66" s="542"/>
      <c r="H66" s="542"/>
      <c r="I66" s="542"/>
      <c r="J66" s="542"/>
      <c r="K66" s="543"/>
    </row>
    <row r="67" spans="2:11" x14ac:dyDescent="0.2">
      <c r="B67" s="553" t="s">
        <v>326</v>
      </c>
      <c r="C67" s="554"/>
      <c r="D67" s="228">
        <v>60</v>
      </c>
      <c r="E67" s="100">
        <f>$D$67*1.5</f>
        <v>90</v>
      </c>
      <c r="F67" s="101">
        <f>$D$67*1.5</f>
        <v>90</v>
      </c>
      <c r="G67" s="102">
        <f>$D$67*1.5</f>
        <v>90</v>
      </c>
      <c r="H67" s="553" t="s">
        <v>689</v>
      </c>
      <c r="I67" s="554"/>
      <c r="J67" s="554"/>
      <c r="K67" s="555"/>
    </row>
    <row r="68" spans="2:11" ht="16" thickBot="1" x14ac:dyDescent="0.25">
      <c r="B68" s="566" t="s">
        <v>699</v>
      </c>
      <c r="C68" s="567"/>
      <c r="D68" s="242"/>
      <c r="E68" s="238">
        <f>E65/10000*E67</f>
        <v>3.6</v>
      </c>
      <c r="F68" s="239">
        <f t="shared" ref="F68:G68" si="0">F65/10000*F67</f>
        <v>1.224</v>
      </c>
      <c r="G68" s="240">
        <f t="shared" si="0"/>
        <v>8.3520000000000003</v>
      </c>
      <c r="H68" s="566" t="s">
        <v>720</v>
      </c>
      <c r="I68" s="568"/>
      <c r="J68" s="568"/>
      <c r="K68" s="567"/>
    </row>
    <row r="69" spans="2:11" ht="16" thickBot="1" x14ac:dyDescent="0.25">
      <c r="B69" s="444" t="s">
        <v>702</v>
      </c>
      <c r="C69" s="347"/>
      <c r="D69" s="347"/>
      <c r="E69" s="347"/>
      <c r="F69" s="347"/>
      <c r="G69" s="347"/>
      <c r="H69" s="347"/>
      <c r="I69" s="347"/>
      <c r="J69" s="347"/>
      <c r="K69" s="348"/>
    </row>
    <row r="70" spans="2:11" x14ac:dyDescent="0.2">
      <c r="B70" s="553" t="s">
        <v>596</v>
      </c>
      <c r="C70" s="554"/>
      <c r="D70" s="96"/>
      <c r="E70" s="244">
        <v>0.57999999999999996</v>
      </c>
      <c r="F70" s="101">
        <v>0.32</v>
      </c>
      <c r="G70" s="124">
        <v>0.93</v>
      </c>
      <c r="H70" s="544" t="s">
        <v>691</v>
      </c>
      <c r="I70" s="546"/>
      <c r="J70" s="546"/>
      <c r="K70" s="545"/>
    </row>
    <row r="71" spans="2:11" x14ac:dyDescent="0.2">
      <c r="B71" s="561" t="s">
        <v>306</v>
      </c>
      <c r="C71" s="562"/>
      <c r="D71" s="300"/>
      <c r="E71" s="289">
        <f>E65/E70*100/1000</f>
        <v>68.965517241379317</v>
      </c>
      <c r="F71" s="247">
        <f t="shared" ref="F71:G71" si="1">F65/F70*100/1000</f>
        <v>42.5</v>
      </c>
      <c r="G71" s="247">
        <f t="shared" si="1"/>
        <v>99.784946236559136</v>
      </c>
      <c r="H71" s="563" t="s">
        <v>744</v>
      </c>
      <c r="I71" s="564"/>
      <c r="J71" s="564"/>
      <c r="K71" s="565"/>
    </row>
    <row r="72" spans="2:11" ht="16" thickBot="1" x14ac:dyDescent="0.25">
      <c r="B72" s="556" t="s">
        <v>750</v>
      </c>
      <c r="C72" s="557"/>
      <c r="D72" s="302"/>
      <c r="E72" s="245">
        <f>E68/E70*100</f>
        <v>620.68965517241384</v>
      </c>
      <c r="F72" s="201">
        <f t="shared" ref="F72:G72" si="2">F68/F70*100</f>
        <v>382.5</v>
      </c>
      <c r="G72" s="298">
        <f t="shared" si="2"/>
        <v>898.0645161290322</v>
      </c>
      <c r="H72" s="558" t="s">
        <v>745</v>
      </c>
      <c r="I72" s="559"/>
      <c r="J72" s="559"/>
      <c r="K72" s="560"/>
    </row>
    <row r="74" spans="2:11" ht="16" thickBot="1" x14ac:dyDescent="0.25">
      <c r="B74" s="569" t="s">
        <v>742</v>
      </c>
      <c r="C74" s="570"/>
      <c r="D74" s="570"/>
      <c r="E74" s="570"/>
      <c r="F74" s="570"/>
      <c r="G74" s="570"/>
      <c r="H74" s="570"/>
      <c r="I74" s="570"/>
      <c r="J74" s="570"/>
      <c r="K74" s="571"/>
    </row>
    <row r="75" spans="2:11" ht="16" thickBot="1" x14ac:dyDescent="0.25">
      <c r="B75" s="536" t="s">
        <v>700</v>
      </c>
      <c r="C75" s="537"/>
      <c r="D75" s="537"/>
      <c r="E75" s="537"/>
      <c r="F75" s="537"/>
      <c r="G75" s="537"/>
      <c r="H75" s="537"/>
      <c r="I75" s="537"/>
      <c r="J75" s="537"/>
      <c r="K75" s="538"/>
    </row>
    <row r="76" spans="2:11" ht="16" thickBot="1" x14ac:dyDescent="0.25">
      <c r="B76" s="539" t="s">
        <v>746</v>
      </c>
      <c r="C76" s="540"/>
      <c r="D76" s="250"/>
      <c r="E76" s="229" t="s">
        <v>328</v>
      </c>
      <c r="F76" s="230" t="s">
        <v>84</v>
      </c>
      <c r="G76" s="232" t="s">
        <v>85</v>
      </c>
      <c r="H76" s="541" t="s">
        <v>0</v>
      </c>
      <c r="I76" s="542"/>
      <c r="J76" s="542"/>
      <c r="K76" s="543"/>
    </row>
    <row r="77" spans="2:11" x14ac:dyDescent="0.2">
      <c r="B77" s="544" t="s">
        <v>404</v>
      </c>
      <c r="C77" s="545"/>
      <c r="D77" s="273" t="s">
        <v>405</v>
      </c>
      <c r="E77" s="117">
        <v>400</v>
      </c>
      <c r="F77" s="128">
        <v>136</v>
      </c>
      <c r="G77" s="130">
        <v>928</v>
      </c>
      <c r="H77" s="544" t="s">
        <v>686</v>
      </c>
      <c r="I77" s="546"/>
      <c r="J77" s="546"/>
      <c r="K77" s="545"/>
    </row>
    <row r="78" spans="2:11" x14ac:dyDescent="0.2">
      <c r="B78" s="547" t="s">
        <v>404</v>
      </c>
      <c r="C78" s="548"/>
      <c r="D78" s="273"/>
      <c r="E78" s="117"/>
      <c r="F78" s="128"/>
      <c r="G78" s="130"/>
      <c r="H78" s="547" t="s">
        <v>686</v>
      </c>
      <c r="I78" s="549"/>
      <c r="J78" s="549"/>
      <c r="K78" s="548"/>
    </row>
    <row r="79" spans="2:11" x14ac:dyDescent="0.2">
      <c r="B79" s="547" t="s">
        <v>404</v>
      </c>
      <c r="C79" s="548"/>
      <c r="D79" s="273"/>
      <c r="E79" s="117"/>
      <c r="F79" s="128"/>
      <c r="G79" s="130"/>
      <c r="H79" s="547" t="s">
        <v>686</v>
      </c>
      <c r="I79" s="549"/>
      <c r="J79" s="549"/>
      <c r="K79" s="548"/>
    </row>
    <row r="80" spans="2:11" x14ac:dyDescent="0.2">
      <c r="B80" s="547" t="s">
        <v>404</v>
      </c>
      <c r="C80" s="548"/>
      <c r="D80" s="273"/>
      <c r="E80" s="117"/>
      <c r="F80" s="128"/>
      <c r="G80" s="130"/>
      <c r="H80" s="547" t="s">
        <v>686</v>
      </c>
      <c r="I80" s="549"/>
      <c r="J80" s="549"/>
      <c r="K80" s="548"/>
    </row>
    <row r="81" spans="2:11" ht="16" thickBot="1" x14ac:dyDescent="0.25">
      <c r="B81" s="550" t="s">
        <v>404</v>
      </c>
      <c r="C81" s="551"/>
      <c r="D81" s="273"/>
      <c r="E81" s="117"/>
      <c r="F81" s="128"/>
      <c r="G81" s="130"/>
      <c r="H81" s="550" t="s">
        <v>686</v>
      </c>
      <c r="I81" s="552"/>
      <c r="J81" s="552"/>
      <c r="K81" s="551"/>
    </row>
    <row r="82" spans="2:11" ht="16" thickBot="1" x14ac:dyDescent="0.25">
      <c r="B82" s="541" t="s">
        <v>701</v>
      </c>
      <c r="C82" s="542"/>
      <c r="D82" s="542"/>
      <c r="E82" s="542"/>
      <c r="F82" s="542"/>
      <c r="G82" s="542"/>
      <c r="H82" s="542"/>
      <c r="I82" s="542"/>
      <c r="J82" s="542"/>
      <c r="K82" s="543"/>
    </row>
    <row r="83" spans="2:11" x14ac:dyDescent="0.2">
      <c r="B83" s="553" t="s">
        <v>326</v>
      </c>
      <c r="C83" s="554"/>
      <c r="D83" s="100">
        <v>60</v>
      </c>
      <c r="E83" s="101">
        <f>$D$67*1.5</f>
        <v>90</v>
      </c>
      <c r="F83" s="101">
        <f>$D$67*1.5</f>
        <v>90</v>
      </c>
      <c r="G83" s="124">
        <f>$D$67*1.5</f>
        <v>90</v>
      </c>
      <c r="H83" s="553" t="s">
        <v>689</v>
      </c>
      <c r="I83" s="554"/>
      <c r="J83" s="554"/>
      <c r="K83" s="555"/>
    </row>
    <row r="84" spans="2:11" ht="16" thickBot="1" x14ac:dyDescent="0.25">
      <c r="B84" s="566" t="s">
        <v>699</v>
      </c>
      <c r="C84" s="567"/>
      <c r="D84" s="238"/>
      <c r="E84" s="239">
        <f>SUM(E77:E81)/10000*E83</f>
        <v>3.6</v>
      </c>
      <c r="F84" s="239">
        <f t="shared" ref="F84:G84" si="3">SUM(F77:F81)/10000*F83</f>
        <v>1.224</v>
      </c>
      <c r="G84" s="239">
        <f t="shared" si="3"/>
        <v>8.3520000000000003</v>
      </c>
      <c r="H84" s="566" t="s">
        <v>720</v>
      </c>
      <c r="I84" s="568"/>
      <c r="J84" s="568"/>
      <c r="K84" s="567"/>
    </row>
    <row r="85" spans="2:11" ht="16" thickBot="1" x14ac:dyDescent="0.25">
      <c r="B85" s="444" t="s">
        <v>702</v>
      </c>
      <c r="C85" s="347"/>
      <c r="D85" s="347"/>
      <c r="E85" s="347"/>
      <c r="F85" s="347"/>
      <c r="G85" s="347"/>
      <c r="H85" s="347"/>
      <c r="I85" s="347"/>
      <c r="J85" s="347"/>
      <c r="K85" s="348"/>
    </row>
    <row r="86" spans="2:11" x14ac:dyDescent="0.2">
      <c r="B86" s="553" t="s">
        <v>596</v>
      </c>
      <c r="C86" s="554"/>
      <c r="D86" s="96"/>
      <c r="E86" s="244">
        <v>0.57999999999999996</v>
      </c>
      <c r="F86" s="101">
        <v>0.32</v>
      </c>
      <c r="G86" s="124">
        <v>0.93</v>
      </c>
      <c r="H86" s="544" t="s">
        <v>691</v>
      </c>
      <c r="I86" s="546"/>
      <c r="J86" s="546"/>
      <c r="K86" s="545"/>
    </row>
    <row r="87" spans="2:11" x14ac:dyDescent="0.2">
      <c r="B87" s="561" t="s">
        <v>306</v>
      </c>
      <c r="C87" s="562"/>
      <c r="D87" s="300"/>
      <c r="E87" s="289">
        <f>SUM(E77:E81)/E86*100/1000</f>
        <v>68.965517241379317</v>
      </c>
      <c r="F87" s="289">
        <f t="shared" ref="F87:G87" si="4">SUM(F77:F81)/F86*100/1000</f>
        <v>42.5</v>
      </c>
      <c r="G87" s="289">
        <f t="shared" si="4"/>
        <v>99.784946236559136</v>
      </c>
      <c r="H87" s="563" t="s">
        <v>744</v>
      </c>
      <c r="I87" s="564"/>
      <c r="J87" s="564"/>
      <c r="K87" s="565"/>
    </row>
    <row r="88" spans="2:11" ht="16" thickBot="1" x14ac:dyDescent="0.25">
      <c r="B88" s="556" t="s">
        <v>750</v>
      </c>
      <c r="C88" s="557"/>
      <c r="D88" s="302"/>
      <c r="E88" s="245">
        <f>E84/E86*100</f>
        <v>620.68965517241384</v>
      </c>
      <c r="F88" s="201">
        <f t="shared" ref="F88:G88" si="5">F84/F86*100</f>
        <v>382.5</v>
      </c>
      <c r="G88" s="298">
        <f t="shared" si="5"/>
        <v>898.0645161290322</v>
      </c>
      <c r="H88" s="558" t="s">
        <v>745</v>
      </c>
      <c r="I88" s="559"/>
      <c r="J88" s="559"/>
      <c r="K88" s="560"/>
    </row>
  </sheetData>
  <mergeCells count="51">
    <mergeCell ref="B65:C65"/>
    <mergeCell ref="H65:K65"/>
    <mergeCell ref="B4:B5"/>
    <mergeCell ref="C4:C5"/>
    <mergeCell ref="D4:D5"/>
    <mergeCell ref="E4:H4"/>
    <mergeCell ref="I4:I5"/>
    <mergeCell ref="J4:J5"/>
    <mergeCell ref="K4:K5"/>
    <mergeCell ref="B59:C59"/>
    <mergeCell ref="B63:K63"/>
    <mergeCell ref="B64:C64"/>
    <mergeCell ref="H64:K64"/>
    <mergeCell ref="B71:C71"/>
    <mergeCell ref="H71:K71"/>
    <mergeCell ref="B66:K66"/>
    <mergeCell ref="B67:C67"/>
    <mergeCell ref="H67:K67"/>
    <mergeCell ref="B68:C68"/>
    <mergeCell ref="H68:K68"/>
    <mergeCell ref="B69:K69"/>
    <mergeCell ref="B70:C70"/>
    <mergeCell ref="H70:K70"/>
    <mergeCell ref="B84:C84"/>
    <mergeCell ref="H84:K84"/>
    <mergeCell ref="B82:K82"/>
    <mergeCell ref="B74:K74"/>
    <mergeCell ref="B72:C72"/>
    <mergeCell ref="H72:K72"/>
    <mergeCell ref="B88:C88"/>
    <mergeCell ref="H88:K88"/>
    <mergeCell ref="B86:C86"/>
    <mergeCell ref="H86:K86"/>
    <mergeCell ref="B87:C87"/>
    <mergeCell ref="H87:K87"/>
    <mergeCell ref="B85:K85"/>
    <mergeCell ref="B75:K75"/>
    <mergeCell ref="B76:C76"/>
    <mergeCell ref="H76:K76"/>
    <mergeCell ref="B77:C77"/>
    <mergeCell ref="H77:K77"/>
    <mergeCell ref="B78:C78"/>
    <mergeCell ref="H78:K78"/>
    <mergeCell ref="B79:C79"/>
    <mergeCell ref="H79:K79"/>
    <mergeCell ref="B80:C80"/>
    <mergeCell ref="H80:K80"/>
    <mergeCell ref="B81:C81"/>
    <mergeCell ref="H81:K81"/>
    <mergeCell ref="B83:C83"/>
    <mergeCell ref="H83:K83"/>
  </mergeCells>
  <conditionalFormatting sqref="E65:G65">
    <cfRule type="dataBar" priority="58">
      <dataBar>
        <cfvo type="min"/>
        <cfvo type="max"/>
        <color theme="9" tint="0.59999389629810485"/>
      </dataBar>
      <extLst>
        <ext xmlns:x14="http://schemas.microsoft.com/office/spreadsheetml/2009/9/main" uri="{B025F937-C7B1-47D3-B67F-A62EFF666E3E}">
          <x14:id>{C3F4FC57-5AA0-4DB0-8382-F59F9714B095}</x14:id>
        </ext>
      </extLst>
    </cfRule>
  </conditionalFormatting>
  <conditionalFormatting sqref="E70:G70">
    <cfRule type="dataBar" priority="56">
      <dataBar>
        <cfvo type="min"/>
        <cfvo type="max"/>
        <color theme="9" tint="0.39997558519241921"/>
      </dataBar>
      <extLst>
        <ext xmlns:x14="http://schemas.microsoft.com/office/spreadsheetml/2009/9/main" uri="{B025F937-C7B1-47D3-B67F-A62EFF666E3E}">
          <x14:id>{D0CB7FEF-8FC2-429B-9953-79A36657DE5C}</x14:id>
        </ext>
      </extLst>
    </cfRule>
    <cfRule type="dataBar" priority="57">
      <dataBar>
        <cfvo type="min"/>
        <cfvo type="max"/>
        <color rgb="FF63C384"/>
      </dataBar>
      <extLst>
        <ext xmlns:x14="http://schemas.microsoft.com/office/spreadsheetml/2009/9/main" uri="{B025F937-C7B1-47D3-B67F-A62EFF666E3E}">
          <x14:id>{A52EA590-E32B-4A84-B8E4-94BBBD7158A7}</x14:id>
        </ext>
      </extLst>
    </cfRule>
  </conditionalFormatting>
  <conditionalFormatting sqref="E72:G72">
    <cfRule type="dataBar" priority="63">
      <dataBar>
        <cfvo type="min"/>
        <cfvo type="max"/>
        <color theme="9" tint="0.59999389629810485"/>
      </dataBar>
      <extLst>
        <ext xmlns:x14="http://schemas.microsoft.com/office/spreadsheetml/2009/9/main" uri="{B025F937-C7B1-47D3-B67F-A62EFF666E3E}">
          <x14:id>{6676727A-BA59-4525-A9D1-5F5D81FA9310}</x14:id>
        </ext>
      </extLst>
    </cfRule>
  </conditionalFormatting>
  <conditionalFormatting sqref="E77:G81">
    <cfRule type="dataBar" priority="4">
      <dataBar>
        <cfvo type="min"/>
        <cfvo type="max"/>
        <color theme="9" tint="0.59999389629810485"/>
      </dataBar>
      <extLst>
        <ext xmlns:x14="http://schemas.microsoft.com/office/spreadsheetml/2009/9/main" uri="{B025F937-C7B1-47D3-B67F-A62EFF666E3E}">
          <x14:id>{85891E32-2274-4A8C-9B29-5E55CB33C236}</x14:id>
        </ext>
      </extLst>
    </cfRule>
  </conditionalFormatting>
  <conditionalFormatting sqref="E86:G86">
    <cfRule type="dataBar" priority="3">
      <dataBar>
        <cfvo type="min"/>
        <cfvo type="max"/>
        <color rgb="FF63C384"/>
      </dataBar>
      <extLst>
        <ext xmlns:x14="http://schemas.microsoft.com/office/spreadsheetml/2009/9/main" uri="{B025F937-C7B1-47D3-B67F-A62EFF666E3E}">
          <x14:id>{5242A5AE-8C6F-41E0-BE78-9EE7A3005650}</x14:id>
        </ext>
      </extLst>
    </cfRule>
    <cfRule type="dataBar" priority="2">
      <dataBar>
        <cfvo type="min"/>
        <cfvo type="max"/>
        <color theme="9" tint="0.39997558519241921"/>
      </dataBar>
      <extLst>
        <ext xmlns:x14="http://schemas.microsoft.com/office/spreadsheetml/2009/9/main" uri="{B025F937-C7B1-47D3-B67F-A62EFF666E3E}">
          <x14:id>{54AB31C2-A7F4-414C-BAD8-51E7D3DCED55}</x14:id>
        </ext>
      </extLst>
    </cfRule>
  </conditionalFormatting>
  <conditionalFormatting sqref="E88:G88">
    <cfRule type="dataBar" priority="7">
      <dataBar>
        <cfvo type="min"/>
        <cfvo type="max"/>
        <color theme="9" tint="0.59999389629810485"/>
      </dataBar>
      <extLst>
        <ext xmlns:x14="http://schemas.microsoft.com/office/spreadsheetml/2009/9/main" uri="{B025F937-C7B1-47D3-B67F-A62EFF666E3E}">
          <x14:id>{46A06B76-8C6C-4A2C-A9A5-28EDE521799F}</x14:id>
        </ext>
      </extLst>
    </cfRule>
  </conditionalFormatting>
  <conditionalFormatting sqref="E6:H6">
    <cfRule type="dataBar" priority="101">
      <dataBar>
        <cfvo type="min"/>
        <cfvo type="max"/>
        <color theme="9" tint="0.59999389629810485"/>
      </dataBar>
      <extLst>
        <ext xmlns:x14="http://schemas.microsoft.com/office/spreadsheetml/2009/9/main" uri="{B025F937-C7B1-47D3-B67F-A62EFF666E3E}">
          <x14:id>{06FEF070-D47D-4E96-AF55-D9A2EDA6D9DB}</x14:id>
        </ext>
      </extLst>
    </cfRule>
  </conditionalFormatting>
  <conditionalFormatting sqref="E7:H7">
    <cfRule type="dataBar" priority="100">
      <dataBar>
        <cfvo type="min"/>
        <cfvo type="max"/>
        <color theme="9" tint="0.59999389629810485"/>
      </dataBar>
      <extLst>
        <ext xmlns:x14="http://schemas.microsoft.com/office/spreadsheetml/2009/9/main" uri="{B025F937-C7B1-47D3-B67F-A62EFF666E3E}">
          <x14:id>{5956D0E4-8088-4090-A970-CE82D2E0FF8B}</x14:id>
        </ext>
      </extLst>
    </cfRule>
  </conditionalFormatting>
  <conditionalFormatting sqref="E8:H8">
    <cfRule type="dataBar" priority="99">
      <dataBar>
        <cfvo type="min"/>
        <cfvo type="max"/>
        <color theme="9" tint="0.59999389629810485"/>
      </dataBar>
      <extLst>
        <ext xmlns:x14="http://schemas.microsoft.com/office/spreadsheetml/2009/9/main" uri="{B025F937-C7B1-47D3-B67F-A62EFF666E3E}">
          <x14:id>{C6B10D79-28D5-4537-B014-EC3410F63FCB}</x14:id>
        </ext>
      </extLst>
    </cfRule>
  </conditionalFormatting>
  <conditionalFormatting sqref="E9:H9">
    <cfRule type="dataBar" priority="98">
      <dataBar>
        <cfvo type="min"/>
        <cfvo type="max"/>
        <color theme="9" tint="0.59999389629810485"/>
      </dataBar>
      <extLst>
        <ext xmlns:x14="http://schemas.microsoft.com/office/spreadsheetml/2009/9/main" uri="{B025F937-C7B1-47D3-B67F-A62EFF666E3E}">
          <x14:id>{93F05A7D-BF3E-49B2-8360-7482C09C18DD}</x14:id>
        </ext>
      </extLst>
    </cfRule>
  </conditionalFormatting>
  <conditionalFormatting sqref="E10:H10">
    <cfRule type="dataBar" priority="11">
      <dataBar>
        <cfvo type="min"/>
        <cfvo type="max"/>
        <color theme="9" tint="0.59999389629810485"/>
      </dataBar>
      <extLst>
        <ext xmlns:x14="http://schemas.microsoft.com/office/spreadsheetml/2009/9/main" uri="{B025F937-C7B1-47D3-B67F-A62EFF666E3E}">
          <x14:id>{45E401F1-4BD7-4BAA-A105-DF963751EECC}</x14:id>
        </ext>
      </extLst>
    </cfRule>
  </conditionalFormatting>
  <conditionalFormatting sqref="E11:H11">
    <cfRule type="dataBar" priority="59">
      <dataBar>
        <cfvo type="min"/>
        <cfvo type="max"/>
        <color theme="9" tint="0.59999389629810485"/>
      </dataBar>
      <extLst>
        <ext xmlns:x14="http://schemas.microsoft.com/office/spreadsheetml/2009/9/main" uri="{B025F937-C7B1-47D3-B67F-A62EFF666E3E}">
          <x14:id>{98F6E54E-1B1E-4842-8F4B-BBF0B501E195}</x14:id>
        </ext>
      </extLst>
    </cfRule>
  </conditionalFormatting>
  <conditionalFormatting sqref="E12:H12">
    <cfRule type="dataBar" priority="97">
      <dataBar>
        <cfvo type="min"/>
        <cfvo type="max"/>
        <color theme="9" tint="0.59999389629810485"/>
      </dataBar>
      <extLst>
        <ext xmlns:x14="http://schemas.microsoft.com/office/spreadsheetml/2009/9/main" uri="{B025F937-C7B1-47D3-B67F-A62EFF666E3E}">
          <x14:id>{D5FE61E9-F9B4-47EC-8FFD-351C642601B5}</x14:id>
        </ext>
      </extLst>
    </cfRule>
  </conditionalFormatting>
  <conditionalFormatting sqref="E13:H13">
    <cfRule type="dataBar" priority="96">
      <dataBar>
        <cfvo type="min"/>
        <cfvo type="max"/>
        <color theme="9" tint="0.59999389629810485"/>
      </dataBar>
      <extLst>
        <ext xmlns:x14="http://schemas.microsoft.com/office/spreadsheetml/2009/9/main" uri="{B025F937-C7B1-47D3-B67F-A62EFF666E3E}">
          <x14:id>{5642D582-6880-4729-8B25-167B19F2CDBB}</x14:id>
        </ext>
      </extLst>
    </cfRule>
  </conditionalFormatting>
  <conditionalFormatting sqref="E14:H14">
    <cfRule type="dataBar" priority="87">
      <dataBar>
        <cfvo type="min"/>
        <cfvo type="max"/>
        <color theme="9" tint="0.59999389629810485"/>
      </dataBar>
      <extLst>
        <ext xmlns:x14="http://schemas.microsoft.com/office/spreadsheetml/2009/9/main" uri="{B025F937-C7B1-47D3-B67F-A62EFF666E3E}">
          <x14:id>{A16F67A1-01EF-490E-BB3D-9DCAD2E61F0C}</x14:id>
        </ext>
      </extLst>
    </cfRule>
  </conditionalFormatting>
  <conditionalFormatting sqref="E15:H15">
    <cfRule type="dataBar" priority="86">
      <dataBar>
        <cfvo type="min"/>
        <cfvo type="max"/>
        <color theme="9" tint="0.59999389629810485"/>
      </dataBar>
      <extLst>
        <ext xmlns:x14="http://schemas.microsoft.com/office/spreadsheetml/2009/9/main" uri="{B025F937-C7B1-47D3-B67F-A62EFF666E3E}">
          <x14:id>{1689502A-0220-4C14-BB97-8AB14432F62F}</x14:id>
        </ext>
      </extLst>
    </cfRule>
  </conditionalFormatting>
  <conditionalFormatting sqref="E16:H16">
    <cfRule type="dataBar" priority="85">
      <dataBar>
        <cfvo type="min"/>
        <cfvo type="max"/>
        <color theme="9" tint="0.59999389629810485"/>
      </dataBar>
      <extLst>
        <ext xmlns:x14="http://schemas.microsoft.com/office/spreadsheetml/2009/9/main" uri="{B025F937-C7B1-47D3-B67F-A62EFF666E3E}">
          <x14:id>{CA96313D-EE77-46D0-853A-41D92A276B45}</x14:id>
        </ext>
      </extLst>
    </cfRule>
  </conditionalFormatting>
  <conditionalFormatting sqref="E17:H17">
    <cfRule type="dataBar" priority="95">
      <dataBar>
        <cfvo type="min"/>
        <cfvo type="max"/>
        <color theme="9" tint="0.59999389629810485"/>
      </dataBar>
      <extLst>
        <ext xmlns:x14="http://schemas.microsoft.com/office/spreadsheetml/2009/9/main" uri="{B025F937-C7B1-47D3-B67F-A62EFF666E3E}">
          <x14:id>{0D182ACD-1962-4E15-B7F9-35017D9BA1E9}</x14:id>
        </ext>
      </extLst>
    </cfRule>
  </conditionalFormatting>
  <conditionalFormatting sqref="E18:H18">
    <cfRule type="dataBar" priority="94">
      <dataBar>
        <cfvo type="min"/>
        <cfvo type="max"/>
        <color theme="9" tint="0.59999389629810485"/>
      </dataBar>
      <extLst>
        <ext xmlns:x14="http://schemas.microsoft.com/office/spreadsheetml/2009/9/main" uri="{B025F937-C7B1-47D3-B67F-A62EFF666E3E}">
          <x14:id>{6753477B-7E42-4B46-8C8B-320115B3B071}</x14:id>
        </ext>
      </extLst>
    </cfRule>
  </conditionalFormatting>
  <conditionalFormatting sqref="E19:H19">
    <cfRule type="dataBar" priority="93">
      <dataBar>
        <cfvo type="min"/>
        <cfvo type="max"/>
        <color theme="9" tint="0.59999389629810485"/>
      </dataBar>
      <extLst>
        <ext xmlns:x14="http://schemas.microsoft.com/office/spreadsheetml/2009/9/main" uri="{B025F937-C7B1-47D3-B67F-A62EFF666E3E}">
          <x14:id>{B69DBECA-A593-4A68-8DA7-2B3D2C14FAFB}</x14:id>
        </ext>
      </extLst>
    </cfRule>
  </conditionalFormatting>
  <conditionalFormatting sqref="E20:H20">
    <cfRule type="dataBar" priority="92">
      <dataBar>
        <cfvo type="min"/>
        <cfvo type="max"/>
        <color theme="9" tint="0.59999389629810485"/>
      </dataBar>
      <extLst>
        <ext xmlns:x14="http://schemas.microsoft.com/office/spreadsheetml/2009/9/main" uri="{B025F937-C7B1-47D3-B67F-A62EFF666E3E}">
          <x14:id>{A733FBF1-E8E1-40F7-A43E-9287568395E9}</x14:id>
        </ext>
      </extLst>
    </cfRule>
  </conditionalFormatting>
  <conditionalFormatting sqref="E21:H21">
    <cfRule type="dataBar" priority="91">
      <dataBar>
        <cfvo type="min"/>
        <cfvo type="max"/>
        <color theme="9" tint="0.59999389629810485"/>
      </dataBar>
      <extLst>
        <ext xmlns:x14="http://schemas.microsoft.com/office/spreadsheetml/2009/9/main" uri="{B025F937-C7B1-47D3-B67F-A62EFF666E3E}">
          <x14:id>{53B5CB1F-E8A4-4A3C-8E27-F81C2A0035B6}</x14:id>
        </ext>
      </extLst>
    </cfRule>
  </conditionalFormatting>
  <conditionalFormatting sqref="E22:H22">
    <cfRule type="dataBar" priority="90">
      <dataBar>
        <cfvo type="min"/>
        <cfvo type="max"/>
        <color theme="9" tint="0.59999389629810485"/>
      </dataBar>
      <extLst>
        <ext xmlns:x14="http://schemas.microsoft.com/office/spreadsheetml/2009/9/main" uri="{B025F937-C7B1-47D3-B67F-A62EFF666E3E}">
          <x14:id>{C944A27A-6A12-4A0C-BF07-6BD36CC78435}</x14:id>
        </ext>
      </extLst>
    </cfRule>
  </conditionalFormatting>
  <conditionalFormatting sqref="E23:H23">
    <cfRule type="dataBar" priority="89">
      <dataBar>
        <cfvo type="min"/>
        <cfvo type="max"/>
        <color theme="9" tint="0.59999389629810485"/>
      </dataBar>
      <extLst>
        <ext xmlns:x14="http://schemas.microsoft.com/office/spreadsheetml/2009/9/main" uri="{B025F937-C7B1-47D3-B67F-A62EFF666E3E}">
          <x14:id>{FEC3268B-D489-4B51-ABB2-C4496DFCA841}</x14:id>
        </ext>
      </extLst>
    </cfRule>
  </conditionalFormatting>
  <conditionalFormatting sqref="E24:H24">
    <cfRule type="dataBar" priority="88">
      <dataBar>
        <cfvo type="min"/>
        <cfvo type="max"/>
        <color theme="9" tint="0.59999389629810485"/>
      </dataBar>
      <extLst>
        <ext xmlns:x14="http://schemas.microsoft.com/office/spreadsheetml/2009/9/main" uri="{B025F937-C7B1-47D3-B67F-A62EFF666E3E}">
          <x14:id>{F2B477B4-E9E4-426D-A76E-D1DF2A27EBEA}</x14:id>
        </ext>
      </extLst>
    </cfRule>
  </conditionalFormatting>
  <conditionalFormatting sqref="E25:H25">
    <cfRule type="dataBar" priority="84">
      <dataBar>
        <cfvo type="min"/>
        <cfvo type="max"/>
        <color theme="9" tint="0.59999389629810485"/>
      </dataBar>
      <extLst>
        <ext xmlns:x14="http://schemas.microsoft.com/office/spreadsheetml/2009/9/main" uri="{B025F937-C7B1-47D3-B67F-A62EFF666E3E}">
          <x14:id>{5BD334D0-C2C2-4413-8F79-A20A75445EDC}</x14:id>
        </ext>
      </extLst>
    </cfRule>
  </conditionalFormatting>
  <conditionalFormatting sqref="E26:H26">
    <cfRule type="dataBar" priority="83">
      <dataBar>
        <cfvo type="min"/>
        <cfvo type="max"/>
        <color theme="9" tint="0.59999389629810485"/>
      </dataBar>
      <extLst>
        <ext xmlns:x14="http://schemas.microsoft.com/office/spreadsheetml/2009/9/main" uri="{B025F937-C7B1-47D3-B67F-A62EFF666E3E}">
          <x14:id>{A154CEF7-DE8B-4647-9039-F4E3DD73B1C8}</x14:id>
        </ext>
      </extLst>
    </cfRule>
  </conditionalFormatting>
  <conditionalFormatting sqref="E27:H27">
    <cfRule type="dataBar" priority="82">
      <dataBar>
        <cfvo type="min"/>
        <cfvo type="max"/>
        <color theme="9" tint="0.59999389629810485"/>
      </dataBar>
      <extLst>
        <ext xmlns:x14="http://schemas.microsoft.com/office/spreadsheetml/2009/9/main" uri="{B025F937-C7B1-47D3-B67F-A62EFF666E3E}">
          <x14:id>{40B059D0-49FA-418D-A309-04785A3F9AF9}</x14:id>
        </ext>
      </extLst>
    </cfRule>
  </conditionalFormatting>
  <conditionalFormatting sqref="E28:H28">
    <cfRule type="dataBar" priority="81">
      <dataBar>
        <cfvo type="min"/>
        <cfvo type="max"/>
        <color theme="9" tint="0.59999389629810485"/>
      </dataBar>
      <extLst>
        <ext xmlns:x14="http://schemas.microsoft.com/office/spreadsheetml/2009/9/main" uri="{B025F937-C7B1-47D3-B67F-A62EFF666E3E}">
          <x14:id>{240ACB57-3DB8-402A-8DB8-0EEC3E5BB29C}</x14:id>
        </ext>
      </extLst>
    </cfRule>
  </conditionalFormatting>
  <conditionalFormatting sqref="E29:H29">
    <cfRule type="dataBar" priority="80">
      <dataBar>
        <cfvo type="min"/>
        <cfvo type="max"/>
        <color theme="9" tint="0.59999389629810485"/>
      </dataBar>
      <extLst>
        <ext xmlns:x14="http://schemas.microsoft.com/office/spreadsheetml/2009/9/main" uri="{B025F937-C7B1-47D3-B67F-A62EFF666E3E}">
          <x14:id>{2E1B49EC-FF55-4ABF-907C-0B455A292F8D}</x14:id>
        </ext>
      </extLst>
    </cfRule>
  </conditionalFormatting>
  <conditionalFormatting sqref="E30:H30">
    <cfRule type="dataBar" priority="79">
      <dataBar>
        <cfvo type="min"/>
        <cfvo type="max"/>
        <color theme="9" tint="0.59999389629810485"/>
      </dataBar>
      <extLst>
        <ext xmlns:x14="http://schemas.microsoft.com/office/spreadsheetml/2009/9/main" uri="{B025F937-C7B1-47D3-B67F-A62EFF666E3E}">
          <x14:id>{BE887437-7587-4E4B-BA9B-1AAE4F3C6197}</x14:id>
        </ext>
      </extLst>
    </cfRule>
  </conditionalFormatting>
  <conditionalFormatting sqref="E31:H31">
    <cfRule type="dataBar" priority="10">
      <dataBar>
        <cfvo type="min"/>
        <cfvo type="max"/>
        <color theme="9" tint="0.59999389629810485"/>
      </dataBar>
      <extLst>
        <ext xmlns:x14="http://schemas.microsoft.com/office/spreadsheetml/2009/9/main" uri="{B025F937-C7B1-47D3-B67F-A62EFF666E3E}">
          <x14:id>{8041B839-EA20-4CC7-95ED-9D8A94009AFF}</x14:id>
        </ext>
      </extLst>
    </cfRule>
  </conditionalFormatting>
  <conditionalFormatting sqref="E32:H32">
    <cfRule type="dataBar" priority="78">
      <dataBar>
        <cfvo type="min"/>
        <cfvo type="max"/>
        <color theme="9" tint="0.59999389629810485"/>
      </dataBar>
      <extLst>
        <ext xmlns:x14="http://schemas.microsoft.com/office/spreadsheetml/2009/9/main" uri="{B025F937-C7B1-47D3-B67F-A62EFF666E3E}">
          <x14:id>{6AE8227F-66E0-41CE-92F4-6C80B8FC4802}</x14:id>
        </ext>
      </extLst>
    </cfRule>
  </conditionalFormatting>
  <conditionalFormatting sqref="E33:H33">
    <cfRule type="dataBar" priority="77">
      <dataBar>
        <cfvo type="min"/>
        <cfvo type="max"/>
        <color theme="9" tint="0.59999389629810485"/>
      </dataBar>
      <extLst>
        <ext xmlns:x14="http://schemas.microsoft.com/office/spreadsheetml/2009/9/main" uri="{B025F937-C7B1-47D3-B67F-A62EFF666E3E}">
          <x14:id>{D47A831B-DFF9-4081-AD44-89D06C7988D7}</x14:id>
        </ext>
      </extLst>
    </cfRule>
  </conditionalFormatting>
  <conditionalFormatting sqref="E34:H34">
    <cfRule type="dataBar" priority="76">
      <dataBar>
        <cfvo type="min"/>
        <cfvo type="max"/>
        <color theme="9" tint="0.59999389629810485"/>
      </dataBar>
      <extLst>
        <ext xmlns:x14="http://schemas.microsoft.com/office/spreadsheetml/2009/9/main" uri="{B025F937-C7B1-47D3-B67F-A62EFF666E3E}">
          <x14:id>{41D790E2-1C3F-4826-A8EF-612BFC7CE31D}</x14:id>
        </ext>
      </extLst>
    </cfRule>
  </conditionalFormatting>
  <conditionalFormatting sqref="E35:H35">
    <cfRule type="dataBar" priority="75">
      <dataBar>
        <cfvo type="min"/>
        <cfvo type="max"/>
        <color theme="9" tint="0.59999389629810485"/>
      </dataBar>
      <extLst>
        <ext xmlns:x14="http://schemas.microsoft.com/office/spreadsheetml/2009/9/main" uri="{B025F937-C7B1-47D3-B67F-A62EFF666E3E}">
          <x14:id>{94F1514B-D38E-4ECF-A8DB-EBFD890B5F1A}</x14:id>
        </ext>
      </extLst>
    </cfRule>
  </conditionalFormatting>
  <conditionalFormatting sqref="E36:H36">
    <cfRule type="dataBar" priority="74">
      <dataBar>
        <cfvo type="min"/>
        <cfvo type="max"/>
        <color theme="9" tint="0.59999389629810485"/>
      </dataBar>
      <extLst>
        <ext xmlns:x14="http://schemas.microsoft.com/office/spreadsheetml/2009/9/main" uri="{B025F937-C7B1-47D3-B67F-A62EFF666E3E}">
          <x14:id>{B5E60CF3-3941-4FD4-8F7B-E6175D07A774}</x14:id>
        </ext>
      </extLst>
    </cfRule>
  </conditionalFormatting>
  <conditionalFormatting sqref="E37:H37">
    <cfRule type="dataBar" priority="73">
      <dataBar>
        <cfvo type="min"/>
        <cfvo type="max"/>
        <color theme="9" tint="0.59999389629810485"/>
      </dataBar>
      <extLst>
        <ext xmlns:x14="http://schemas.microsoft.com/office/spreadsheetml/2009/9/main" uri="{B025F937-C7B1-47D3-B67F-A62EFF666E3E}">
          <x14:id>{966283AB-6C6C-44F2-87B3-57FF2EE50FEF}</x14:id>
        </ext>
      </extLst>
    </cfRule>
  </conditionalFormatting>
  <conditionalFormatting sqref="E38:H38">
    <cfRule type="dataBar" priority="12">
      <dataBar>
        <cfvo type="min"/>
        <cfvo type="max"/>
        <color theme="9" tint="0.59999389629810485"/>
      </dataBar>
      <extLst>
        <ext xmlns:x14="http://schemas.microsoft.com/office/spreadsheetml/2009/9/main" uri="{B025F937-C7B1-47D3-B67F-A62EFF666E3E}">
          <x14:id>{881FE87D-9E73-4272-B171-60C6858CD30E}</x14:id>
        </ext>
      </extLst>
    </cfRule>
  </conditionalFormatting>
  <conditionalFormatting sqref="E39:H39">
    <cfRule type="dataBar" priority="72">
      <dataBar>
        <cfvo type="min"/>
        <cfvo type="max"/>
        <color theme="9" tint="0.59999389629810485"/>
      </dataBar>
      <extLst>
        <ext xmlns:x14="http://schemas.microsoft.com/office/spreadsheetml/2009/9/main" uri="{B025F937-C7B1-47D3-B67F-A62EFF666E3E}">
          <x14:id>{EDA3B96E-ABA1-4F49-B0EA-4749B4D7A369}</x14:id>
        </ext>
      </extLst>
    </cfRule>
  </conditionalFormatting>
  <conditionalFormatting sqref="E40:H40">
    <cfRule type="dataBar" priority="19">
      <dataBar>
        <cfvo type="min"/>
        <cfvo type="max"/>
        <color theme="9" tint="0.59999389629810485"/>
      </dataBar>
      <extLst>
        <ext xmlns:x14="http://schemas.microsoft.com/office/spreadsheetml/2009/9/main" uri="{B025F937-C7B1-47D3-B67F-A62EFF666E3E}">
          <x14:id>{65849AB3-984E-4648-B5AB-4A4396C05530}</x14:id>
        </ext>
      </extLst>
    </cfRule>
  </conditionalFormatting>
  <conditionalFormatting sqref="E41:H41">
    <cfRule type="dataBar" priority="20">
      <dataBar>
        <cfvo type="min"/>
        <cfvo type="max"/>
        <color theme="9" tint="0.39997558519241921"/>
      </dataBar>
      <extLst>
        <ext xmlns:x14="http://schemas.microsoft.com/office/spreadsheetml/2009/9/main" uri="{B025F937-C7B1-47D3-B67F-A62EFF666E3E}">
          <x14:id>{D6354468-BAAF-4BB1-A6F8-2F06B2B3607B}</x14:id>
        </ext>
      </extLst>
    </cfRule>
    <cfRule type="dataBar" priority="18">
      <dataBar>
        <cfvo type="min"/>
        <cfvo type="max"/>
        <color theme="9" tint="0.59999389629810485"/>
      </dataBar>
      <extLst>
        <ext xmlns:x14="http://schemas.microsoft.com/office/spreadsheetml/2009/9/main" uri="{B025F937-C7B1-47D3-B67F-A62EFF666E3E}">
          <x14:id>{1EBF60EB-E7E0-4B14-96C9-FAB1BDAEB954}</x14:id>
        </ext>
      </extLst>
    </cfRule>
  </conditionalFormatting>
  <conditionalFormatting sqref="E42:H42">
    <cfRule type="dataBar" priority="71">
      <dataBar>
        <cfvo type="min"/>
        <cfvo type="max"/>
        <color theme="9" tint="0.59999389629810485"/>
      </dataBar>
      <extLst>
        <ext xmlns:x14="http://schemas.microsoft.com/office/spreadsheetml/2009/9/main" uri="{B025F937-C7B1-47D3-B67F-A62EFF666E3E}">
          <x14:id>{9CD76104-9BBD-4B4B-A3E5-1B90E4AE96AA}</x14:id>
        </ext>
      </extLst>
    </cfRule>
  </conditionalFormatting>
  <conditionalFormatting sqref="E43:H43">
    <cfRule type="dataBar" priority="17">
      <dataBar>
        <cfvo type="min"/>
        <cfvo type="max"/>
        <color theme="9" tint="0.59999389629810485"/>
      </dataBar>
      <extLst>
        <ext xmlns:x14="http://schemas.microsoft.com/office/spreadsheetml/2009/9/main" uri="{B025F937-C7B1-47D3-B67F-A62EFF666E3E}">
          <x14:id>{D8EB2904-F5A6-46B5-BF7E-89ACF2387617}</x14:id>
        </ext>
      </extLst>
    </cfRule>
    <cfRule type="dataBar" priority="21">
      <dataBar>
        <cfvo type="min"/>
        <cfvo type="max"/>
        <color theme="9" tint="0.39997558519241921"/>
      </dataBar>
      <extLst>
        <ext xmlns:x14="http://schemas.microsoft.com/office/spreadsheetml/2009/9/main" uri="{B025F937-C7B1-47D3-B67F-A62EFF666E3E}">
          <x14:id>{D9398561-A88F-4065-98B6-404D13E9833F}</x14:id>
        </ext>
      </extLst>
    </cfRule>
  </conditionalFormatting>
  <conditionalFormatting sqref="E44:H44">
    <cfRule type="dataBar" priority="16">
      <dataBar>
        <cfvo type="min"/>
        <cfvo type="max"/>
        <color theme="9" tint="0.59999389629810485"/>
      </dataBar>
      <extLst>
        <ext xmlns:x14="http://schemas.microsoft.com/office/spreadsheetml/2009/9/main" uri="{B025F937-C7B1-47D3-B67F-A62EFF666E3E}">
          <x14:id>{80B2EA68-BAC5-4A6A-82E1-001C279148DE}</x14:id>
        </ext>
      </extLst>
    </cfRule>
    <cfRule type="dataBar" priority="22">
      <dataBar>
        <cfvo type="min"/>
        <cfvo type="max"/>
        <color theme="9" tint="0.39997558519241921"/>
      </dataBar>
      <extLst>
        <ext xmlns:x14="http://schemas.microsoft.com/office/spreadsheetml/2009/9/main" uri="{B025F937-C7B1-47D3-B67F-A62EFF666E3E}">
          <x14:id>{57F34F1E-0B1E-4630-99EE-ED356221B76A}</x14:id>
        </ext>
      </extLst>
    </cfRule>
    <cfRule type="dataBar" priority="70">
      <dataBar>
        <cfvo type="min"/>
        <cfvo type="max"/>
        <color theme="9" tint="0.59999389629810485"/>
      </dataBar>
      <extLst>
        <ext xmlns:x14="http://schemas.microsoft.com/office/spreadsheetml/2009/9/main" uri="{B025F937-C7B1-47D3-B67F-A62EFF666E3E}">
          <x14:id>{EF56901E-D3F2-4E6C-9F1C-1B4EAB9069FD}</x14:id>
        </ext>
      </extLst>
    </cfRule>
  </conditionalFormatting>
  <conditionalFormatting sqref="E45:H45">
    <cfRule type="dataBar" priority="9">
      <dataBar>
        <cfvo type="min"/>
        <cfvo type="max"/>
        <color theme="9" tint="0.59999389629810485"/>
      </dataBar>
      <extLst>
        <ext xmlns:x14="http://schemas.microsoft.com/office/spreadsheetml/2009/9/main" uri="{B025F937-C7B1-47D3-B67F-A62EFF666E3E}">
          <x14:id>{D991B005-A8F7-4715-9C4D-73C31E12DDE9}</x14:id>
        </ext>
      </extLst>
    </cfRule>
  </conditionalFormatting>
  <conditionalFormatting sqref="E46:H46">
    <cfRule type="dataBar" priority="15">
      <dataBar>
        <cfvo type="min"/>
        <cfvo type="max"/>
        <color theme="9" tint="0.59999389629810485"/>
      </dataBar>
      <extLst>
        <ext xmlns:x14="http://schemas.microsoft.com/office/spreadsheetml/2009/9/main" uri="{B025F937-C7B1-47D3-B67F-A62EFF666E3E}">
          <x14:id>{3076685E-16BD-427C-A2FC-B5F660DE80AC}</x14:id>
        </ext>
      </extLst>
    </cfRule>
    <cfRule type="dataBar" priority="13">
      <dataBar>
        <cfvo type="min"/>
        <cfvo type="max"/>
        <color theme="9" tint="0.59999389629810485"/>
      </dataBar>
      <extLst>
        <ext xmlns:x14="http://schemas.microsoft.com/office/spreadsheetml/2009/9/main" uri="{B025F937-C7B1-47D3-B67F-A62EFF666E3E}">
          <x14:id>{36B0FE25-80A2-41AF-A791-0067C9DF9240}</x14:id>
        </ext>
      </extLst>
    </cfRule>
    <cfRule type="dataBar" priority="14">
      <dataBar>
        <cfvo type="min"/>
        <cfvo type="max"/>
        <color theme="9" tint="0.59999389629810485"/>
      </dataBar>
      <extLst>
        <ext xmlns:x14="http://schemas.microsoft.com/office/spreadsheetml/2009/9/main" uri="{B025F937-C7B1-47D3-B67F-A62EFF666E3E}">
          <x14:id>{7D98CCFE-F75B-4C79-A407-8756F78F71BC}</x14:id>
        </ext>
      </extLst>
    </cfRule>
  </conditionalFormatting>
  <conditionalFormatting sqref="E47:H47">
    <cfRule type="dataBar" priority="69">
      <dataBar>
        <cfvo type="min"/>
        <cfvo type="max"/>
        <color theme="9" tint="0.59999389629810485"/>
      </dataBar>
      <extLst>
        <ext xmlns:x14="http://schemas.microsoft.com/office/spreadsheetml/2009/9/main" uri="{B025F937-C7B1-47D3-B67F-A62EFF666E3E}">
          <x14:id>{ABB271B1-0DCD-4D93-A835-07182371E60E}</x14:id>
        </ext>
      </extLst>
    </cfRule>
  </conditionalFormatting>
  <conditionalFormatting sqref="E48:H48">
    <cfRule type="dataBar" priority="68">
      <dataBar>
        <cfvo type="min"/>
        <cfvo type="max"/>
        <color theme="9" tint="0.59999389629810485"/>
      </dataBar>
      <extLst>
        <ext xmlns:x14="http://schemas.microsoft.com/office/spreadsheetml/2009/9/main" uri="{B025F937-C7B1-47D3-B67F-A62EFF666E3E}">
          <x14:id>{5EA210E1-7F65-439D-9E2F-A30A6A55FE0C}</x14:id>
        </ext>
      </extLst>
    </cfRule>
  </conditionalFormatting>
  <conditionalFormatting sqref="E49:H49">
    <cfRule type="dataBar" priority="67">
      <dataBar>
        <cfvo type="min"/>
        <cfvo type="max"/>
        <color theme="9" tint="0.59999389629810485"/>
      </dataBar>
      <extLst>
        <ext xmlns:x14="http://schemas.microsoft.com/office/spreadsheetml/2009/9/main" uri="{B025F937-C7B1-47D3-B67F-A62EFF666E3E}">
          <x14:id>{6089E190-3D80-4629-A4AB-643E28F3B085}</x14:id>
        </ext>
      </extLst>
    </cfRule>
  </conditionalFormatting>
  <conditionalFormatting sqref="E50:H50">
    <cfRule type="dataBar" priority="66">
      <dataBar>
        <cfvo type="min"/>
        <cfvo type="max"/>
        <color theme="9" tint="0.59999389629810485"/>
      </dataBar>
      <extLst>
        <ext xmlns:x14="http://schemas.microsoft.com/office/spreadsheetml/2009/9/main" uri="{B025F937-C7B1-47D3-B67F-A62EFF666E3E}">
          <x14:id>{206CFDC2-D47F-4E07-87D3-15820969758C}</x14:id>
        </ext>
      </extLst>
    </cfRule>
  </conditionalFormatting>
  <conditionalFormatting sqref="E55:H55">
    <cfRule type="dataBar" priority="65">
      <dataBar>
        <cfvo type="min"/>
        <cfvo type="max"/>
        <color theme="9" tint="0.59999389629810485"/>
      </dataBar>
      <extLst>
        <ext xmlns:x14="http://schemas.microsoft.com/office/spreadsheetml/2009/9/main" uri="{B025F937-C7B1-47D3-B67F-A62EFF666E3E}">
          <x14:id>{A0EB5FFE-73F7-4EC0-8A28-9F7064FCA5D7}</x14:id>
        </ext>
      </extLst>
    </cfRule>
  </conditionalFormatting>
  <conditionalFormatting sqref="E68:H68">
    <cfRule type="dataBar" priority="62">
      <dataBar>
        <cfvo type="min"/>
        <cfvo type="max"/>
        <color theme="9" tint="0.59999389629810485"/>
      </dataBar>
      <extLst>
        <ext xmlns:x14="http://schemas.microsoft.com/office/spreadsheetml/2009/9/main" uri="{B025F937-C7B1-47D3-B67F-A62EFF666E3E}">
          <x14:id>{18581AC7-F513-4D12-B6FF-A20513AA48F3}</x14:id>
        </ext>
      </extLst>
    </cfRule>
  </conditionalFormatting>
  <conditionalFormatting sqref="E71:H71">
    <cfRule type="dataBar" priority="60">
      <dataBar>
        <cfvo type="min"/>
        <cfvo type="max"/>
        <color theme="9" tint="0.59999389629810485"/>
      </dataBar>
      <extLst>
        <ext xmlns:x14="http://schemas.microsoft.com/office/spreadsheetml/2009/9/main" uri="{B025F937-C7B1-47D3-B67F-A62EFF666E3E}">
          <x14:id>{446F7735-4801-4A61-A135-F4BE7BA680FE}</x14:id>
        </ext>
      </extLst>
    </cfRule>
  </conditionalFormatting>
  <conditionalFormatting sqref="E84:H84">
    <cfRule type="dataBar" priority="6">
      <dataBar>
        <cfvo type="min"/>
        <cfvo type="max"/>
        <color theme="9" tint="0.59999389629810485"/>
      </dataBar>
      <extLst>
        <ext xmlns:x14="http://schemas.microsoft.com/office/spreadsheetml/2009/9/main" uri="{B025F937-C7B1-47D3-B67F-A62EFF666E3E}">
          <x14:id>{B5D3EC40-163D-4505-A965-D7F980B902C0}</x14:id>
        </ext>
      </extLst>
    </cfRule>
  </conditionalFormatting>
  <conditionalFormatting sqref="E87:H87">
    <cfRule type="dataBar" priority="5">
      <dataBar>
        <cfvo type="min"/>
        <cfvo type="max"/>
        <color theme="9" tint="0.59999389629810485"/>
      </dataBar>
      <extLst>
        <ext xmlns:x14="http://schemas.microsoft.com/office/spreadsheetml/2009/9/main" uri="{B025F937-C7B1-47D3-B67F-A62EFF666E3E}">
          <x14:id>{7DC0E7B2-1A5B-4E38-B515-BC1DA8918948}</x14:id>
        </ext>
      </extLst>
    </cfRule>
  </conditionalFormatting>
  <conditionalFormatting sqref="H65">
    <cfRule type="dataBar" priority="64">
      <dataBar>
        <cfvo type="min"/>
        <cfvo type="max"/>
        <color theme="9" tint="0.59999389629810485"/>
      </dataBar>
      <extLst>
        <ext xmlns:x14="http://schemas.microsoft.com/office/spreadsheetml/2009/9/main" uri="{B025F937-C7B1-47D3-B67F-A62EFF666E3E}">
          <x14:id>{C6A3EA4B-B0A0-4B56-A704-15A395F29E1D}</x14:id>
        </ext>
      </extLst>
    </cfRule>
  </conditionalFormatting>
  <conditionalFormatting sqref="H72">
    <cfRule type="dataBar" priority="48">
      <dataBar>
        <cfvo type="min"/>
        <cfvo type="max"/>
        <color theme="9" tint="0.59999389629810485"/>
      </dataBar>
      <extLst>
        <ext xmlns:x14="http://schemas.microsoft.com/office/spreadsheetml/2009/9/main" uri="{B025F937-C7B1-47D3-B67F-A62EFF666E3E}">
          <x14:id>{9C72FF67-5634-4443-964C-3C2729155035}</x14:id>
        </ext>
      </extLst>
    </cfRule>
  </conditionalFormatting>
  <conditionalFormatting sqref="H77:H81">
    <cfRule type="dataBar" priority="8">
      <dataBar>
        <cfvo type="min"/>
        <cfvo type="max"/>
        <color theme="9" tint="0.59999389629810485"/>
      </dataBar>
      <extLst>
        <ext xmlns:x14="http://schemas.microsoft.com/office/spreadsheetml/2009/9/main" uri="{B025F937-C7B1-47D3-B67F-A62EFF666E3E}">
          <x14:id>{F8298D0F-EF1E-4E8A-9443-1EECECC01D5E}</x14:id>
        </ext>
      </extLst>
    </cfRule>
  </conditionalFormatting>
  <conditionalFormatting sqref="H88">
    <cfRule type="dataBar" priority="1">
      <dataBar>
        <cfvo type="min"/>
        <cfvo type="max"/>
        <color theme="9" tint="0.59999389629810485"/>
      </dataBar>
      <extLst>
        <ext xmlns:x14="http://schemas.microsoft.com/office/spreadsheetml/2009/9/main" uri="{B025F937-C7B1-47D3-B67F-A62EFF666E3E}">
          <x14:id>{E04B97A7-F67B-44C4-9A58-2038635174A6}</x14:id>
        </ext>
      </extLst>
    </cfRule>
  </conditionalFormatting>
  <conditionalFormatting sqref="M4:O4">
    <cfRule type="dataBar" priority="102">
      <dataBar>
        <cfvo type="min"/>
        <cfvo type="max"/>
        <color theme="9" tint="0.59999389629810485"/>
      </dataBar>
      <extLst>
        <ext xmlns:x14="http://schemas.microsoft.com/office/spreadsheetml/2009/9/main" uri="{B025F937-C7B1-47D3-B67F-A62EFF666E3E}">
          <x14:id>{851432F7-C270-448D-9FC6-BADED3A169A7}</x14:id>
        </ext>
      </extLst>
    </cfRule>
  </conditionalFormatting>
  <hyperlinks>
    <hyperlink ref="D57" r:id="rId1" xr:uid="{F14E5766-1D47-4868-8669-40DF65155A94}"/>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3F4FC57-5AA0-4DB0-8382-F59F9714B095}">
            <x14:dataBar minLength="0" maxLength="100" gradient="0" direction="rightToLeft">
              <x14:cfvo type="autoMin"/>
              <x14:cfvo type="autoMax"/>
              <x14:negativeFillColor rgb="FFFF0000"/>
              <x14:axisColor rgb="FF000000"/>
            </x14:dataBar>
          </x14:cfRule>
          <xm:sqref>E65:G65</xm:sqref>
        </x14:conditionalFormatting>
        <x14:conditionalFormatting xmlns:xm="http://schemas.microsoft.com/office/excel/2006/main">
          <x14:cfRule type="dataBar" id="{D0CB7FEF-8FC2-429B-9953-79A36657DE5C}">
            <x14:dataBar minLength="0" maxLength="100" gradient="0" direction="rightToLeft">
              <x14:cfvo type="autoMin"/>
              <x14:cfvo type="autoMax"/>
              <x14:negativeFillColor rgb="FFFF0000"/>
              <x14:axisColor rgb="FF000000"/>
            </x14:dataBar>
          </x14:cfRule>
          <x14:cfRule type="dataBar" id="{A52EA590-E32B-4A84-B8E4-94BBBD7158A7}">
            <x14:dataBar minLength="0" maxLength="100" gradient="0">
              <x14:cfvo type="autoMin"/>
              <x14:cfvo type="autoMax"/>
              <x14:negativeFillColor rgb="FFFF0000"/>
              <x14:axisColor rgb="FF000000"/>
            </x14:dataBar>
          </x14:cfRule>
          <xm:sqref>E70:G70</xm:sqref>
        </x14:conditionalFormatting>
        <x14:conditionalFormatting xmlns:xm="http://schemas.microsoft.com/office/excel/2006/main">
          <x14:cfRule type="dataBar" id="{6676727A-BA59-4525-A9D1-5F5D81FA9310}">
            <x14:dataBar minLength="0" maxLength="100" gradient="0" direction="rightToLeft">
              <x14:cfvo type="autoMin"/>
              <x14:cfvo type="autoMax"/>
              <x14:negativeFillColor rgb="FFFF0000"/>
              <x14:axisColor rgb="FF000000"/>
            </x14:dataBar>
          </x14:cfRule>
          <xm:sqref>E72:G72</xm:sqref>
        </x14:conditionalFormatting>
        <x14:conditionalFormatting xmlns:xm="http://schemas.microsoft.com/office/excel/2006/main">
          <x14:cfRule type="dataBar" id="{85891E32-2274-4A8C-9B29-5E55CB33C236}">
            <x14:dataBar minLength="0" maxLength="100" gradient="0" direction="rightToLeft">
              <x14:cfvo type="autoMin"/>
              <x14:cfvo type="autoMax"/>
              <x14:negativeFillColor rgb="FFFF0000"/>
              <x14:axisColor rgb="FF000000"/>
            </x14:dataBar>
          </x14:cfRule>
          <xm:sqref>E77:G81</xm:sqref>
        </x14:conditionalFormatting>
        <x14:conditionalFormatting xmlns:xm="http://schemas.microsoft.com/office/excel/2006/main">
          <x14:cfRule type="dataBar" id="{5242A5AE-8C6F-41E0-BE78-9EE7A3005650}">
            <x14:dataBar minLength="0" maxLength="100" gradient="0">
              <x14:cfvo type="autoMin"/>
              <x14:cfvo type="autoMax"/>
              <x14:negativeFillColor rgb="FFFF0000"/>
              <x14:axisColor rgb="FF000000"/>
            </x14:dataBar>
          </x14:cfRule>
          <x14:cfRule type="dataBar" id="{54AB31C2-A7F4-414C-BAD8-51E7D3DCED55}">
            <x14:dataBar minLength="0" maxLength="100" gradient="0" direction="rightToLeft">
              <x14:cfvo type="autoMin"/>
              <x14:cfvo type="autoMax"/>
              <x14:negativeFillColor rgb="FFFF0000"/>
              <x14:axisColor rgb="FF000000"/>
            </x14:dataBar>
          </x14:cfRule>
          <xm:sqref>E86:G86</xm:sqref>
        </x14:conditionalFormatting>
        <x14:conditionalFormatting xmlns:xm="http://schemas.microsoft.com/office/excel/2006/main">
          <x14:cfRule type="dataBar" id="{46A06B76-8C6C-4A2C-A9A5-28EDE521799F}">
            <x14:dataBar minLength="0" maxLength="100" gradient="0" direction="rightToLeft">
              <x14:cfvo type="autoMin"/>
              <x14:cfvo type="autoMax"/>
              <x14:negativeFillColor rgb="FFFF0000"/>
              <x14:axisColor rgb="FF000000"/>
            </x14:dataBar>
          </x14:cfRule>
          <xm:sqref>E88:G88</xm:sqref>
        </x14:conditionalFormatting>
        <x14:conditionalFormatting xmlns:xm="http://schemas.microsoft.com/office/excel/2006/main">
          <x14:cfRule type="dataBar" id="{06FEF070-D47D-4E96-AF55-D9A2EDA6D9DB}">
            <x14:dataBar minLength="0" maxLength="100" gradient="0" direction="rightToLeft">
              <x14:cfvo type="autoMin"/>
              <x14:cfvo type="autoMax"/>
              <x14:negativeFillColor rgb="FFFF0000"/>
              <x14:axisColor rgb="FF000000"/>
            </x14:dataBar>
          </x14:cfRule>
          <xm:sqref>E6:H6</xm:sqref>
        </x14:conditionalFormatting>
        <x14:conditionalFormatting xmlns:xm="http://schemas.microsoft.com/office/excel/2006/main">
          <x14:cfRule type="dataBar" id="{5956D0E4-8088-4090-A970-CE82D2E0FF8B}">
            <x14:dataBar minLength="0" maxLength="100" gradient="0" direction="rightToLeft">
              <x14:cfvo type="autoMin"/>
              <x14:cfvo type="autoMax"/>
              <x14:negativeFillColor rgb="FFFF0000"/>
              <x14:axisColor rgb="FF000000"/>
            </x14:dataBar>
          </x14:cfRule>
          <xm:sqref>E7:H7</xm:sqref>
        </x14:conditionalFormatting>
        <x14:conditionalFormatting xmlns:xm="http://schemas.microsoft.com/office/excel/2006/main">
          <x14:cfRule type="dataBar" id="{C6B10D79-28D5-4537-B014-EC3410F63FCB}">
            <x14:dataBar minLength="0" maxLength="100" gradient="0" direction="rightToLeft">
              <x14:cfvo type="autoMin"/>
              <x14:cfvo type="autoMax"/>
              <x14:negativeFillColor rgb="FFFF0000"/>
              <x14:axisColor rgb="FF000000"/>
            </x14:dataBar>
          </x14:cfRule>
          <xm:sqref>E8:H8</xm:sqref>
        </x14:conditionalFormatting>
        <x14:conditionalFormatting xmlns:xm="http://schemas.microsoft.com/office/excel/2006/main">
          <x14:cfRule type="dataBar" id="{93F05A7D-BF3E-49B2-8360-7482C09C18DD}">
            <x14:dataBar minLength="0" maxLength="100" gradient="0" direction="rightToLeft">
              <x14:cfvo type="autoMin"/>
              <x14:cfvo type="autoMax"/>
              <x14:negativeFillColor rgb="FFFF0000"/>
              <x14:axisColor rgb="FF000000"/>
            </x14:dataBar>
          </x14:cfRule>
          <xm:sqref>E9:H9</xm:sqref>
        </x14:conditionalFormatting>
        <x14:conditionalFormatting xmlns:xm="http://schemas.microsoft.com/office/excel/2006/main">
          <x14:cfRule type="dataBar" id="{45E401F1-4BD7-4BAA-A105-DF963751EECC}">
            <x14:dataBar minLength="0" maxLength="100" gradient="0" direction="rightToLeft">
              <x14:cfvo type="autoMin"/>
              <x14:cfvo type="autoMax"/>
              <x14:negativeFillColor rgb="FFFF0000"/>
              <x14:axisColor rgb="FF000000"/>
            </x14:dataBar>
          </x14:cfRule>
          <xm:sqref>E10:H10</xm:sqref>
        </x14:conditionalFormatting>
        <x14:conditionalFormatting xmlns:xm="http://schemas.microsoft.com/office/excel/2006/main">
          <x14:cfRule type="dataBar" id="{98F6E54E-1B1E-4842-8F4B-BBF0B501E195}">
            <x14:dataBar minLength="0" maxLength="100" gradient="0" direction="rightToLeft">
              <x14:cfvo type="autoMin"/>
              <x14:cfvo type="autoMax"/>
              <x14:negativeFillColor rgb="FFFF0000"/>
              <x14:axisColor rgb="FF000000"/>
            </x14:dataBar>
          </x14:cfRule>
          <xm:sqref>E11:H11</xm:sqref>
        </x14:conditionalFormatting>
        <x14:conditionalFormatting xmlns:xm="http://schemas.microsoft.com/office/excel/2006/main">
          <x14:cfRule type="dataBar" id="{D5FE61E9-F9B4-47EC-8FFD-351C642601B5}">
            <x14:dataBar minLength="0" maxLength="100" gradient="0" direction="rightToLeft">
              <x14:cfvo type="autoMin"/>
              <x14:cfvo type="autoMax"/>
              <x14:negativeFillColor rgb="FFFF0000"/>
              <x14:axisColor rgb="FF000000"/>
            </x14:dataBar>
          </x14:cfRule>
          <xm:sqref>E12:H12</xm:sqref>
        </x14:conditionalFormatting>
        <x14:conditionalFormatting xmlns:xm="http://schemas.microsoft.com/office/excel/2006/main">
          <x14:cfRule type="dataBar" id="{5642D582-6880-4729-8B25-167B19F2CDBB}">
            <x14:dataBar minLength="0" maxLength="100" gradient="0" direction="rightToLeft">
              <x14:cfvo type="autoMin"/>
              <x14:cfvo type="autoMax"/>
              <x14:negativeFillColor rgb="FFFF0000"/>
              <x14:axisColor rgb="FF000000"/>
            </x14:dataBar>
          </x14:cfRule>
          <xm:sqref>E13:H13</xm:sqref>
        </x14:conditionalFormatting>
        <x14:conditionalFormatting xmlns:xm="http://schemas.microsoft.com/office/excel/2006/main">
          <x14:cfRule type="dataBar" id="{A16F67A1-01EF-490E-BB3D-9DCAD2E61F0C}">
            <x14:dataBar minLength="0" maxLength="100" gradient="0" direction="rightToLeft">
              <x14:cfvo type="autoMin"/>
              <x14:cfvo type="autoMax"/>
              <x14:negativeFillColor rgb="FFFF0000"/>
              <x14:axisColor rgb="FF000000"/>
            </x14:dataBar>
          </x14:cfRule>
          <xm:sqref>E14:H14</xm:sqref>
        </x14:conditionalFormatting>
        <x14:conditionalFormatting xmlns:xm="http://schemas.microsoft.com/office/excel/2006/main">
          <x14:cfRule type="dataBar" id="{1689502A-0220-4C14-BB97-8AB14432F62F}">
            <x14:dataBar minLength="0" maxLength="100" gradient="0" direction="rightToLeft">
              <x14:cfvo type="autoMin"/>
              <x14:cfvo type="autoMax"/>
              <x14:negativeFillColor rgb="FFFF0000"/>
              <x14:axisColor rgb="FF000000"/>
            </x14:dataBar>
          </x14:cfRule>
          <xm:sqref>E15:H15</xm:sqref>
        </x14:conditionalFormatting>
        <x14:conditionalFormatting xmlns:xm="http://schemas.microsoft.com/office/excel/2006/main">
          <x14:cfRule type="dataBar" id="{CA96313D-EE77-46D0-853A-41D92A276B45}">
            <x14:dataBar minLength="0" maxLength="100" gradient="0" direction="rightToLeft">
              <x14:cfvo type="autoMin"/>
              <x14:cfvo type="autoMax"/>
              <x14:negativeFillColor rgb="FFFF0000"/>
              <x14:axisColor rgb="FF000000"/>
            </x14:dataBar>
          </x14:cfRule>
          <xm:sqref>E16:H16</xm:sqref>
        </x14:conditionalFormatting>
        <x14:conditionalFormatting xmlns:xm="http://schemas.microsoft.com/office/excel/2006/main">
          <x14:cfRule type="dataBar" id="{0D182ACD-1962-4E15-B7F9-35017D9BA1E9}">
            <x14:dataBar minLength="0" maxLength="100" gradient="0" direction="rightToLeft">
              <x14:cfvo type="autoMin"/>
              <x14:cfvo type="autoMax"/>
              <x14:negativeFillColor rgb="FFFF0000"/>
              <x14:axisColor rgb="FF000000"/>
            </x14:dataBar>
          </x14:cfRule>
          <xm:sqref>E17:H17</xm:sqref>
        </x14:conditionalFormatting>
        <x14:conditionalFormatting xmlns:xm="http://schemas.microsoft.com/office/excel/2006/main">
          <x14:cfRule type="dataBar" id="{6753477B-7E42-4B46-8C8B-320115B3B071}">
            <x14:dataBar minLength="0" maxLength="100" gradient="0" direction="rightToLeft">
              <x14:cfvo type="autoMin"/>
              <x14:cfvo type="autoMax"/>
              <x14:negativeFillColor rgb="FFFF0000"/>
              <x14:axisColor rgb="FF000000"/>
            </x14:dataBar>
          </x14:cfRule>
          <xm:sqref>E18:H18</xm:sqref>
        </x14:conditionalFormatting>
        <x14:conditionalFormatting xmlns:xm="http://schemas.microsoft.com/office/excel/2006/main">
          <x14:cfRule type="dataBar" id="{B69DBECA-A593-4A68-8DA7-2B3D2C14FAFB}">
            <x14:dataBar minLength="0" maxLength="100" gradient="0" direction="rightToLeft">
              <x14:cfvo type="autoMin"/>
              <x14:cfvo type="autoMax"/>
              <x14:negativeFillColor rgb="FFFF0000"/>
              <x14:axisColor rgb="FF000000"/>
            </x14:dataBar>
          </x14:cfRule>
          <xm:sqref>E19:H19</xm:sqref>
        </x14:conditionalFormatting>
        <x14:conditionalFormatting xmlns:xm="http://schemas.microsoft.com/office/excel/2006/main">
          <x14:cfRule type="dataBar" id="{A733FBF1-E8E1-40F7-A43E-9287568395E9}">
            <x14:dataBar minLength="0" maxLength="100" gradient="0" direction="rightToLeft">
              <x14:cfvo type="autoMin"/>
              <x14:cfvo type="autoMax"/>
              <x14:negativeFillColor rgb="FFFF0000"/>
              <x14:axisColor rgb="FF000000"/>
            </x14:dataBar>
          </x14:cfRule>
          <xm:sqref>E20:H20</xm:sqref>
        </x14:conditionalFormatting>
        <x14:conditionalFormatting xmlns:xm="http://schemas.microsoft.com/office/excel/2006/main">
          <x14:cfRule type="dataBar" id="{53B5CB1F-E8A4-4A3C-8E27-F81C2A0035B6}">
            <x14:dataBar minLength="0" maxLength="100" gradient="0" direction="rightToLeft">
              <x14:cfvo type="autoMin"/>
              <x14:cfvo type="autoMax"/>
              <x14:negativeFillColor rgb="FFFF0000"/>
              <x14:axisColor rgb="FF000000"/>
            </x14:dataBar>
          </x14:cfRule>
          <xm:sqref>E21:H21</xm:sqref>
        </x14:conditionalFormatting>
        <x14:conditionalFormatting xmlns:xm="http://schemas.microsoft.com/office/excel/2006/main">
          <x14:cfRule type="dataBar" id="{C944A27A-6A12-4A0C-BF07-6BD36CC78435}">
            <x14:dataBar minLength="0" maxLength="100" gradient="0" direction="rightToLeft">
              <x14:cfvo type="autoMin"/>
              <x14:cfvo type="autoMax"/>
              <x14:negativeFillColor rgb="FFFF0000"/>
              <x14:axisColor rgb="FF000000"/>
            </x14:dataBar>
          </x14:cfRule>
          <xm:sqref>E22:H22</xm:sqref>
        </x14:conditionalFormatting>
        <x14:conditionalFormatting xmlns:xm="http://schemas.microsoft.com/office/excel/2006/main">
          <x14:cfRule type="dataBar" id="{FEC3268B-D489-4B51-ABB2-C4496DFCA841}">
            <x14:dataBar minLength="0" maxLength="100" gradient="0" direction="rightToLeft">
              <x14:cfvo type="autoMin"/>
              <x14:cfvo type="autoMax"/>
              <x14:negativeFillColor rgb="FFFF0000"/>
              <x14:axisColor rgb="FF000000"/>
            </x14:dataBar>
          </x14:cfRule>
          <xm:sqref>E23:H23</xm:sqref>
        </x14:conditionalFormatting>
        <x14:conditionalFormatting xmlns:xm="http://schemas.microsoft.com/office/excel/2006/main">
          <x14:cfRule type="dataBar" id="{F2B477B4-E9E4-426D-A76E-D1DF2A27EBEA}">
            <x14:dataBar minLength="0" maxLength="100" gradient="0" direction="rightToLeft">
              <x14:cfvo type="autoMin"/>
              <x14:cfvo type="autoMax"/>
              <x14:negativeFillColor rgb="FFFF0000"/>
              <x14:axisColor rgb="FF000000"/>
            </x14:dataBar>
          </x14:cfRule>
          <xm:sqref>E24:H24</xm:sqref>
        </x14:conditionalFormatting>
        <x14:conditionalFormatting xmlns:xm="http://schemas.microsoft.com/office/excel/2006/main">
          <x14:cfRule type="dataBar" id="{5BD334D0-C2C2-4413-8F79-A20A75445EDC}">
            <x14:dataBar minLength="0" maxLength="100" gradient="0" direction="rightToLeft">
              <x14:cfvo type="autoMin"/>
              <x14:cfvo type="autoMax"/>
              <x14:negativeFillColor rgb="FFFF0000"/>
              <x14:axisColor rgb="FF000000"/>
            </x14:dataBar>
          </x14:cfRule>
          <xm:sqref>E25:H25</xm:sqref>
        </x14:conditionalFormatting>
        <x14:conditionalFormatting xmlns:xm="http://schemas.microsoft.com/office/excel/2006/main">
          <x14:cfRule type="dataBar" id="{A154CEF7-DE8B-4647-9039-F4E3DD73B1C8}">
            <x14:dataBar minLength="0" maxLength="100" gradient="0" direction="rightToLeft">
              <x14:cfvo type="autoMin"/>
              <x14:cfvo type="autoMax"/>
              <x14:negativeFillColor rgb="FFFF0000"/>
              <x14:axisColor rgb="FF000000"/>
            </x14:dataBar>
          </x14:cfRule>
          <xm:sqref>E26:H26</xm:sqref>
        </x14:conditionalFormatting>
        <x14:conditionalFormatting xmlns:xm="http://schemas.microsoft.com/office/excel/2006/main">
          <x14:cfRule type="dataBar" id="{40B059D0-49FA-418D-A309-04785A3F9AF9}">
            <x14:dataBar minLength="0" maxLength="100" gradient="0" direction="rightToLeft">
              <x14:cfvo type="autoMin"/>
              <x14:cfvo type="autoMax"/>
              <x14:negativeFillColor rgb="FFFF0000"/>
              <x14:axisColor rgb="FF000000"/>
            </x14:dataBar>
          </x14:cfRule>
          <xm:sqref>E27:H27</xm:sqref>
        </x14:conditionalFormatting>
        <x14:conditionalFormatting xmlns:xm="http://schemas.microsoft.com/office/excel/2006/main">
          <x14:cfRule type="dataBar" id="{240ACB57-3DB8-402A-8DB8-0EEC3E5BB29C}">
            <x14:dataBar minLength="0" maxLength="100" gradient="0" direction="rightToLeft">
              <x14:cfvo type="autoMin"/>
              <x14:cfvo type="autoMax"/>
              <x14:negativeFillColor rgb="FFFF0000"/>
              <x14:axisColor rgb="FF000000"/>
            </x14:dataBar>
          </x14:cfRule>
          <xm:sqref>E28:H28</xm:sqref>
        </x14:conditionalFormatting>
        <x14:conditionalFormatting xmlns:xm="http://schemas.microsoft.com/office/excel/2006/main">
          <x14:cfRule type="dataBar" id="{2E1B49EC-FF55-4ABF-907C-0B455A292F8D}">
            <x14:dataBar minLength="0" maxLength="100" gradient="0" direction="rightToLeft">
              <x14:cfvo type="autoMin"/>
              <x14:cfvo type="autoMax"/>
              <x14:negativeFillColor rgb="FFFF0000"/>
              <x14:axisColor rgb="FF000000"/>
            </x14:dataBar>
          </x14:cfRule>
          <xm:sqref>E29:H29</xm:sqref>
        </x14:conditionalFormatting>
        <x14:conditionalFormatting xmlns:xm="http://schemas.microsoft.com/office/excel/2006/main">
          <x14:cfRule type="dataBar" id="{BE887437-7587-4E4B-BA9B-1AAE4F3C6197}">
            <x14:dataBar minLength="0" maxLength="100" gradient="0" direction="rightToLeft">
              <x14:cfvo type="autoMin"/>
              <x14:cfvo type="autoMax"/>
              <x14:negativeFillColor rgb="FFFF0000"/>
              <x14:axisColor rgb="FF000000"/>
            </x14:dataBar>
          </x14:cfRule>
          <xm:sqref>E30:H30</xm:sqref>
        </x14:conditionalFormatting>
        <x14:conditionalFormatting xmlns:xm="http://schemas.microsoft.com/office/excel/2006/main">
          <x14:cfRule type="dataBar" id="{8041B839-EA20-4CC7-95ED-9D8A94009AFF}">
            <x14:dataBar minLength="0" maxLength="100" gradient="0" direction="rightToLeft">
              <x14:cfvo type="autoMin"/>
              <x14:cfvo type="autoMax"/>
              <x14:negativeFillColor rgb="FFFF0000"/>
              <x14:axisColor rgb="FF000000"/>
            </x14:dataBar>
          </x14:cfRule>
          <xm:sqref>E31:H31</xm:sqref>
        </x14:conditionalFormatting>
        <x14:conditionalFormatting xmlns:xm="http://schemas.microsoft.com/office/excel/2006/main">
          <x14:cfRule type="dataBar" id="{6AE8227F-66E0-41CE-92F4-6C80B8FC4802}">
            <x14:dataBar minLength="0" maxLength="100" gradient="0" direction="rightToLeft">
              <x14:cfvo type="autoMin"/>
              <x14:cfvo type="autoMax"/>
              <x14:negativeFillColor rgb="FFFF0000"/>
              <x14:axisColor rgb="FF000000"/>
            </x14:dataBar>
          </x14:cfRule>
          <xm:sqref>E32:H32</xm:sqref>
        </x14:conditionalFormatting>
        <x14:conditionalFormatting xmlns:xm="http://schemas.microsoft.com/office/excel/2006/main">
          <x14:cfRule type="dataBar" id="{D47A831B-DFF9-4081-AD44-89D06C7988D7}">
            <x14:dataBar minLength="0" maxLength="100" gradient="0" direction="rightToLeft">
              <x14:cfvo type="autoMin"/>
              <x14:cfvo type="autoMax"/>
              <x14:negativeFillColor rgb="FFFF0000"/>
              <x14:axisColor rgb="FF000000"/>
            </x14:dataBar>
          </x14:cfRule>
          <xm:sqref>E33:H33</xm:sqref>
        </x14:conditionalFormatting>
        <x14:conditionalFormatting xmlns:xm="http://schemas.microsoft.com/office/excel/2006/main">
          <x14:cfRule type="dataBar" id="{41D790E2-1C3F-4826-A8EF-612BFC7CE31D}">
            <x14:dataBar minLength="0" maxLength="100" gradient="0" direction="rightToLeft">
              <x14:cfvo type="autoMin"/>
              <x14:cfvo type="autoMax"/>
              <x14:negativeFillColor rgb="FFFF0000"/>
              <x14:axisColor rgb="FF000000"/>
            </x14:dataBar>
          </x14:cfRule>
          <xm:sqref>E34:H34</xm:sqref>
        </x14:conditionalFormatting>
        <x14:conditionalFormatting xmlns:xm="http://schemas.microsoft.com/office/excel/2006/main">
          <x14:cfRule type="dataBar" id="{94F1514B-D38E-4ECF-A8DB-EBFD890B5F1A}">
            <x14:dataBar minLength="0" maxLength="100" gradient="0" direction="rightToLeft">
              <x14:cfvo type="autoMin"/>
              <x14:cfvo type="autoMax"/>
              <x14:negativeFillColor rgb="FFFF0000"/>
              <x14:axisColor rgb="FF000000"/>
            </x14:dataBar>
          </x14:cfRule>
          <xm:sqref>E35:H35</xm:sqref>
        </x14:conditionalFormatting>
        <x14:conditionalFormatting xmlns:xm="http://schemas.microsoft.com/office/excel/2006/main">
          <x14:cfRule type="dataBar" id="{B5E60CF3-3941-4FD4-8F7B-E6175D07A774}">
            <x14:dataBar minLength="0" maxLength="100" gradient="0" direction="rightToLeft">
              <x14:cfvo type="autoMin"/>
              <x14:cfvo type="autoMax"/>
              <x14:negativeFillColor rgb="FFFF0000"/>
              <x14:axisColor rgb="FF000000"/>
            </x14:dataBar>
          </x14:cfRule>
          <xm:sqref>E36:H36</xm:sqref>
        </x14:conditionalFormatting>
        <x14:conditionalFormatting xmlns:xm="http://schemas.microsoft.com/office/excel/2006/main">
          <x14:cfRule type="dataBar" id="{966283AB-6C6C-44F2-87B3-57FF2EE50FEF}">
            <x14:dataBar minLength="0" maxLength="100" gradient="0" direction="rightToLeft">
              <x14:cfvo type="autoMin"/>
              <x14:cfvo type="autoMax"/>
              <x14:negativeFillColor rgb="FFFF0000"/>
              <x14:axisColor rgb="FF000000"/>
            </x14:dataBar>
          </x14:cfRule>
          <xm:sqref>E37:H37</xm:sqref>
        </x14:conditionalFormatting>
        <x14:conditionalFormatting xmlns:xm="http://schemas.microsoft.com/office/excel/2006/main">
          <x14:cfRule type="dataBar" id="{881FE87D-9E73-4272-B171-60C6858CD30E}">
            <x14:dataBar minLength="0" maxLength="100" gradient="0" direction="rightToLeft">
              <x14:cfvo type="autoMin"/>
              <x14:cfvo type="autoMax"/>
              <x14:negativeFillColor rgb="FFFF0000"/>
              <x14:axisColor rgb="FF000000"/>
            </x14:dataBar>
          </x14:cfRule>
          <xm:sqref>E38:H38</xm:sqref>
        </x14:conditionalFormatting>
        <x14:conditionalFormatting xmlns:xm="http://schemas.microsoft.com/office/excel/2006/main">
          <x14:cfRule type="dataBar" id="{EDA3B96E-ABA1-4F49-B0EA-4749B4D7A369}">
            <x14:dataBar minLength="0" maxLength="100" gradient="0" direction="rightToLeft">
              <x14:cfvo type="autoMin"/>
              <x14:cfvo type="autoMax"/>
              <x14:negativeFillColor rgb="FFFF0000"/>
              <x14:axisColor rgb="FF000000"/>
            </x14:dataBar>
          </x14:cfRule>
          <xm:sqref>E39:H39</xm:sqref>
        </x14:conditionalFormatting>
        <x14:conditionalFormatting xmlns:xm="http://schemas.microsoft.com/office/excel/2006/main">
          <x14:cfRule type="dataBar" id="{65849AB3-984E-4648-B5AB-4A4396C05530}">
            <x14:dataBar minLength="0" maxLength="100" gradient="0" direction="rightToLeft">
              <x14:cfvo type="autoMin"/>
              <x14:cfvo type="autoMax"/>
              <x14:negativeFillColor rgb="FFFF0000"/>
              <x14:axisColor rgb="FF000000"/>
            </x14:dataBar>
          </x14:cfRule>
          <xm:sqref>E40:H40</xm:sqref>
        </x14:conditionalFormatting>
        <x14:conditionalFormatting xmlns:xm="http://schemas.microsoft.com/office/excel/2006/main">
          <x14:cfRule type="dataBar" id="{D6354468-BAAF-4BB1-A6F8-2F06B2B3607B}">
            <x14:dataBar minLength="0" maxLength="100" gradient="0" direction="rightToLeft">
              <x14:cfvo type="autoMin"/>
              <x14:cfvo type="autoMax"/>
              <x14:negativeFillColor rgb="FFFF0000"/>
              <x14:axisColor rgb="FF000000"/>
            </x14:dataBar>
          </x14:cfRule>
          <x14:cfRule type="dataBar" id="{1EBF60EB-E7E0-4B14-96C9-FAB1BDAEB954}">
            <x14:dataBar minLength="0" maxLength="100" gradient="0" direction="rightToLeft">
              <x14:cfvo type="autoMin"/>
              <x14:cfvo type="autoMax"/>
              <x14:negativeFillColor rgb="FFFF0000"/>
              <x14:axisColor rgb="FF000000"/>
            </x14:dataBar>
          </x14:cfRule>
          <xm:sqref>E41:H41</xm:sqref>
        </x14:conditionalFormatting>
        <x14:conditionalFormatting xmlns:xm="http://schemas.microsoft.com/office/excel/2006/main">
          <x14:cfRule type="dataBar" id="{9CD76104-9BBD-4B4B-A3E5-1B90E4AE96AA}">
            <x14:dataBar minLength="0" maxLength="100" gradient="0" direction="rightToLeft">
              <x14:cfvo type="autoMin"/>
              <x14:cfvo type="autoMax"/>
              <x14:negativeFillColor rgb="FFFF0000"/>
              <x14:axisColor rgb="FF000000"/>
            </x14:dataBar>
          </x14:cfRule>
          <xm:sqref>E42:H42</xm:sqref>
        </x14:conditionalFormatting>
        <x14:conditionalFormatting xmlns:xm="http://schemas.microsoft.com/office/excel/2006/main">
          <x14:cfRule type="dataBar" id="{D8EB2904-F5A6-46B5-BF7E-89ACF2387617}">
            <x14:dataBar minLength="0" maxLength="100" gradient="0" direction="rightToLeft">
              <x14:cfvo type="autoMin"/>
              <x14:cfvo type="autoMax"/>
              <x14:negativeFillColor rgb="FFFF0000"/>
              <x14:axisColor rgb="FF000000"/>
            </x14:dataBar>
          </x14:cfRule>
          <x14:cfRule type="dataBar" id="{D9398561-A88F-4065-98B6-404D13E9833F}">
            <x14:dataBar minLength="0" maxLength="100" gradient="0" direction="rightToLeft">
              <x14:cfvo type="autoMin"/>
              <x14:cfvo type="autoMax"/>
              <x14:negativeFillColor rgb="FFFF0000"/>
              <x14:axisColor rgb="FF000000"/>
            </x14:dataBar>
          </x14:cfRule>
          <xm:sqref>E43:H43</xm:sqref>
        </x14:conditionalFormatting>
        <x14:conditionalFormatting xmlns:xm="http://schemas.microsoft.com/office/excel/2006/main">
          <x14:cfRule type="dataBar" id="{80B2EA68-BAC5-4A6A-82E1-001C279148DE}">
            <x14:dataBar minLength="0" maxLength="100" gradient="0" direction="rightToLeft">
              <x14:cfvo type="autoMin"/>
              <x14:cfvo type="autoMax"/>
              <x14:negativeFillColor rgb="FFFF0000"/>
              <x14:axisColor rgb="FF000000"/>
            </x14:dataBar>
          </x14:cfRule>
          <x14:cfRule type="dataBar" id="{57F34F1E-0B1E-4630-99EE-ED356221B76A}">
            <x14:dataBar minLength="0" maxLength="100" gradient="0" direction="rightToLeft">
              <x14:cfvo type="autoMin"/>
              <x14:cfvo type="autoMax"/>
              <x14:negativeFillColor rgb="FFFF0000"/>
              <x14:axisColor rgb="FF000000"/>
            </x14:dataBar>
          </x14:cfRule>
          <x14:cfRule type="dataBar" id="{EF56901E-D3F2-4E6C-9F1C-1B4EAB9069FD}">
            <x14:dataBar minLength="0" maxLength="100" gradient="0" direction="rightToLeft">
              <x14:cfvo type="autoMin"/>
              <x14:cfvo type="autoMax"/>
              <x14:negativeFillColor rgb="FFFF0000"/>
              <x14:axisColor rgb="FF000000"/>
            </x14:dataBar>
          </x14:cfRule>
          <xm:sqref>E44:H44</xm:sqref>
        </x14:conditionalFormatting>
        <x14:conditionalFormatting xmlns:xm="http://schemas.microsoft.com/office/excel/2006/main">
          <x14:cfRule type="dataBar" id="{D991B005-A8F7-4715-9C4D-73C31E12DDE9}">
            <x14:dataBar minLength="0" maxLength="100" gradient="0" direction="rightToLeft">
              <x14:cfvo type="autoMin"/>
              <x14:cfvo type="autoMax"/>
              <x14:negativeFillColor rgb="FFFF0000"/>
              <x14:axisColor rgb="FF000000"/>
            </x14:dataBar>
          </x14:cfRule>
          <xm:sqref>E45:H45</xm:sqref>
        </x14:conditionalFormatting>
        <x14:conditionalFormatting xmlns:xm="http://schemas.microsoft.com/office/excel/2006/main">
          <x14:cfRule type="dataBar" id="{3076685E-16BD-427C-A2FC-B5F660DE80AC}">
            <x14:dataBar minLength="0" maxLength="100" gradient="0" direction="rightToLeft">
              <x14:cfvo type="autoMin"/>
              <x14:cfvo type="autoMax"/>
              <x14:negativeFillColor rgb="FFFF0000"/>
              <x14:axisColor rgb="FF000000"/>
            </x14:dataBar>
          </x14:cfRule>
          <x14:cfRule type="dataBar" id="{36B0FE25-80A2-41AF-A791-0067C9DF9240}">
            <x14:dataBar minLength="0" maxLength="100" gradient="0" direction="rightToLeft">
              <x14:cfvo type="autoMin"/>
              <x14:cfvo type="autoMax"/>
              <x14:negativeFillColor rgb="FFFF0000"/>
              <x14:axisColor rgb="FF000000"/>
            </x14:dataBar>
          </x14:cfRule>
          <x14:cfRule type="dataBar" id="{7D98CCFE-F75B-4C79-A407-8756F78F71BC}">
            <x14:dataBar minLength="0" maxLength="100" gradient="0" direction="rightToLeft">
              <x14:cfvo type="autoMin"/>
              <x14:cfvo type="autoMax"/>
              <x14:negativeFillColor rgb="FFFF0000"/>
              <x14:axisColor rgb="FF000000"/>
            </x14:dataBar>
          </x14:cfRule>
          <xm:sqref>E46:H46</xm:sqref>
        </x14:conditionalFormatting>
        <x14:conditionalFormatting xmlns:xm="http://schemas.microsoft.com/office/excel/2006/main">
          <x14:cfRule type="dataBar" id="{ABB271B1-0DCD-4D93-A835-07182371E60E}">
            <x14:dataBar minLength="0" maxLength="100" gradient="0" direction="rightToLeft">
              <x14:cfvo type="autoMin"/>
              <x14:cfvo type="autoMax"/>
              <x14:negativeFillColor rgb="FFFF0000"/>
              <x14:axisColor rgb="FF000000"/>
            </x14:dataBar>
          </x14:cfRule>
          <xm:sqref>E47:H47</xm:sqref>
        </x14:conditionalFormatting>
        <x14:conditionalFormatting xmlns:xm="http://schemas.microsoft.com/office/excel/2006/main">
          <x14:cfRule type="dataBar" id="{5EA210E1-7F65-439D-9E2F-A30A6A55FE0C}">
            <x14:dataBar minLength="0" maxLength="100" gradient="0" direction="rightToLeft">
              <x14:cfvo type="autoMin"/>
              <x14:cfvo type="autoMax"/>
              <x14:negativeFillColor rgb="FFFF0000"/>
              <x14:axisColor rgb="FF000000"/>
            </x14:dataBar>
          </x14:cfRule>
          <xm:sqref>E48:H48</xm:sqref>
        </x14:conditionalFormatting>
        <x14:conditionalFormatting xmlns:xm="http://schemas.microsoft.com/office/excel/2006/main">
          <x14:cfRule type="dataBar" id="{6089E190-3D80-4629-A4AB-643E28F3B085}">
            <x14:dataBar minLength="0" maxLength="100" gradient="0" direction="rightToLeft">
              <x14:cfvo type="autoMin"/>
              <x14:cfvo type="autoMax"/>
              <x14:negativeFillColor rgb="FFFF0000"/>
              <x14:axisColor rgb="FF000000"/>
            </x14:dataBar>
          </x14:cfRule>
          <xm:sqref>E49:H49</xm:sqref>
        </x14:conditionalFormatting>
        <x14:conditionalFormatting xmlns:xm="http://schemas.microsoft.com/office/excel/2006/main">
          <x14:cfRule type="dataBar" id="{206CFDC2-D47F-4E07-87D3-15820969758C}">
            <x14:dataBar minLength="0" maxLength="100" gradient="0" direction="rightToLeft">
              <x14:cfvo type="autoMin"/>
              <x14:cfvo type="autoMax"/>
              <x14:negativeFillColor rgb="FFFF0000"/>
              <x14:axisColor rgb="FF000000"/>
            </x14:dataBar>
          </x14:cfRule>
          <xm:sqref>E50:H50</xm:sqref>
        </x14:conditionalFormatting>
        <x14:conditionalFormatting xmlns:xm="http://schemas.microsoft.com/office/excel/2006/main">
          <x14:cfRule type="dataBar" id="{A0EB5FFE-73F7-4EC0-8A28-9F7064FCA5D7}">
            <x14:dataBar minLength="0" maxLength="100" gradient="0" direction="rightToLeft">
              <x14:cfvo type="autoMin"/>
              <x14:cfvo type="autoMax"/>
              <x14:negativeFillColor rgb="FFFF0000"/>
              <x14:axisColor rgb="FF000000"/>
            </x14:dataBar>
          </x14:cfRule>
          <xm:sqref>E55:H55</xm:sqref>
        </x14:conditionalFormatting>
        <x14:conditionalFormatting xmlns:xm="http://schemas.microsoft.com/office/excel/2006/main">
          <x14:cfRule type="dataBar" id="{18581AC7-F513-4D12-B6FF-A20513AA48F3}">
            <x14:dataBar minLength="0" maxLength="100" gradient="0" direction="rightToLeft">
              <x14:cfvo type="autoMin"/>
              <x14:cfvo type="autoMax"/>
              <x14:negativeFillColor rgb="FFFF0000"/>
              <x14:axisColor rgb="FF000000"/>
            </x14:dataBar>
          </x14:cfRule>
          <xm:sqref>E68:H68</xm:sqref>
        </x14:conditionalFormatting>
        <x14:conditionalFormatting xmlns:xm="http://schemas.microsoft.com/office/excel/2006/main">
          <x14:cfRule type="dataBar" id="{446F7735-4801-4A61-A135-F4BE7BA680FE}">
            <x14:dataBar minLength="0" maxLength="100" gradient="0" direction="rightToLeft">
              <x14:cfvo type="autoMin"/>
              <x14:cfvo type="autoMax"/>
              <x14:negativeFillColor rgb="FFFF0000"/>
              <x14:axisColor rgb="FF000000"/>
            </x14:dataBar>
          </x14:cfRule>
          <xm:sqref>E71:H71</xm:sqref>
        </x14:conditionalFormatting>
        <x14:conditionalFormatting xmlns:xm="http://schemas.microsoft.com/office/excel/2006/main">
          <x14:cfRule type="dataBar" id="{B5D3EC40-163D-4505-A965-D7F980B902C0}">
            <x14:dataBar minLength="0" maxLength="100" gradient="0" direction="rightToLeft">
              <x14:cfvo type="autoMin"/>
              <x14:cfvo type="autoMax"/>
              <x14:negativeFillColor rgb="FFFF0000"/>
              <x14:axisColor rgb="FF000000"/>
            </x14:dataBar>
          </x14:cfRule>
          <xm:sqref>E84:H84</xm:sqref>
        </x14:conditionalFormatting>
        <x14:conditionalFormatting xmlns:xm="http://schemas.microsoft.com/office/excel/2006/main">
          <x14:cfRule type="dataBar" id="{7DC0E7B2-1A5B-4E38-B515-BC1DA8918948}">
            <x14:dataBar minLength="0" maxLength="100" gradient="0" direction="rightToLeft">
              <x14:cfvo type="autoMin"/>
              <x14:cfvo type="autoMax"/>
              <x14:negativeFillColor rgb="FFFF0000"/>
              <x14:axisColor rgb="FF000000"/>
            </x14:dataBar>
          </x14:cfRule>
          <xm:sqref>E87:H87</xm:sqref>
        </x14:conditionalFormatting>
        <x14:conditionalFormatting xmlns:xm="http://schemas.microsoft.com/office/excel/2006/main">
          <x14:cfRule type="dataBar" id="{C6A3EA4B-B0A0-4B56-A704-15A395F29E1D}">
            <x14:dataBar minLength="0" maxLength="100" gradient="0" direction="rightToLeft">
              <x14:cfvo type="autoMin"/>
              <x14:cfvo type="autoMax"/>
              <x14:negativeFillColor rgb="FFFF0000"/>
              <x14:axisColor rgb="FF000000"/>
            </x14:dataBar>
          </x14:cfRule>
          <xm:sqref>H65</xm:sqref>
        </x14:conditionalFormatting>
        <x14:conditionalFormatting xmlns:xm="http://schemas.microsoft.com/office/excel/2006/main">
          <x14:cfRule type="dataBar" id="{9C72FF67-5634-4443-964C-3C2729155035}">
            <x14:dataBar minLength="0" maxLength="100" gradient="0" direction="rightToLeft">
              <x14:cfvo type="autoMin"/>
              <x14:cfvo type="autoMax"/>
              <x14:negativeFillColor rgb="FFFF0000"/>
              <x14:axisColor rgb="FF000000"/>
            </x14:dataBar>
          </x14:cfRule>
          <xm:sqref>H72</xm:sqref>
        </x14:conditionalFormatting>
        <x14:conditionalFormatting xmlns:xm="http://schemas.microsoft.com/office/excel/2006/main">
          <x14:cfRule type="dataBar" id="{F8298D0F-EF1E-4E8A-9443-1EECECC01D5E}">
            <x14:dataBar minLength="0" maxLength="100" gradient="0" direction="rightToLeft">
              <x14:cfvo type="autoMin"/>
              <x14:cfvo type="autoMax"/>
              <x14:negativeFillColor rgb="FFFF0000"/>
              <x14:axisColor rgb="FF000000"/>
            </x14:dataBar>
          </x14:cfRule>
          <xm:sqref>H77:H81</xm:sqref>
        </x14:conditionalFormatting>
        <x14:conditionalFormatting xmlns:xm="http://schemas.microsoft.com/office/excel/2006/main">
          <x14:cfRule type="dataBar" id="{E04B97A7-F67B-44C4-9A58-2038635174A6}">
            <x14:dataBar minLength="0" maxLength="100" gradient="0" direction="rightToLeft">
              <x14:cfvo type="autoMin"/>
              <x14:cfvo type="autoMax"/>
              <x14:negativeFillColor rgb="FFFF0000"/>
              <x14:axisColor rgb="FF000000"/>
            </x14:dataBar>
          </x14:cfRule>
          <xm:sqref>H88</xm:sqref>
        </x14:conditionalFormatting>
        <x14:conditionalFormatting xmlns:xm="http://schemas.microsoft.com/office/excel/2006/main">
          <x14:cfRule type="dataBar" id="{851432F7-C270-448D-9FC6-BADED3A169A7}">
            <x14:dataBar minLength="0" maxLength="100" gradient="0" direction="rightToLeft">
              <x14:cfvo type="autoMin"/>
              <x14:cfvo type="autoMax"/>
              <x14:negativeFillColor rgb="FFFF0000"/>
              <x14:axisColor rgb="FF000000"/>
            </x14:dataBar>
          </x14:cfRule>
          <xm:sqref>M4:O4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4DB2-8F31-4125-897C-D98CCCA0EE12}">
  <sheetPr>
    <tabColor theme="5"/>
  </sheetPr>
  <dimension ref="B2:K100"/>
  <sheetViews>
    <sheetView tabSelected="1" zoomScale="90" zoomScaleNormal="90" workbookViewId="0">
      <selection activeCell="H57" sqref="H57"/>
    </sheetView>
  </sheetViews>
  <sheetFormatPr baseColWidth="10" defaultRowHeight="15" x14ac:dyDescent="0.2"/>
  <cols>
    <col min="2" max="2" width="14.83203125" customWidth="1"/>
    <col min="3" max="3" width="17.33203125" customWidth="1"/>
    <col min="4" max="4" width="22.33203125" customWidth="1"/>
    <col min="9" max="9" width="12.5" customWidth="1"/>
    <col min="10" max="10" width="12.6640625" customWidth="1"/>
    <col min="11" max="11" width="190.5" customWidth="1"/>
  </cols>
  <sheetData>
    <row r="2" spans="2:11" x14ac:dyDescent="0.2">
      <c r="B2" t="s">
        <v>756</v>
      </c>
    </row>
    <row r="3" spans="2:11" ht="16" thickBot="1" x14ac:dyDescent="0.25"/>
    <row r="4" spans="2:11" ht="19.5" customHeight="1" thickBot="1" x14ac:dyDescent="0.25">
      <c r="B4" s="573" t="s">
        <v>329</v>
      </c>
      <c r="C4" s="527" t="s">
        <v>330</v>
      </c>
      <c r="D4" s="605" t="s">
        <v>687</v>
      </c>
      <c r="E4" s="577" t="s">
        <v>331</v>
      </c>
      <c r="F4" s="578"/>
      <c r="G4" s="578"/>
      <c r="H4" s="579"/>
      <c r="I4" s="580" t="s">
        <v>450</v>
      </c>
      <c r="J4" s="575" t="s">
        <v>332</v>
      </c>
      <c r="K4" s="602" t="s">
        <v>0</v>
      </c>
    </row>
    <row r="5" spans="2:11" ht="19.5" customHeight="1" thickBot="1" x14ac:dyDescent="0.25">
      <c r="B5" s="574"/>
      <c r="C5" s="604"/>
      <c r="D5" s="606"/>
      <c r="E5" s="229" t="s">
        <v>328</v>
      </c>
      <c r="F5" s="230" t="s">
        <v>284</v>
      </c>
      <c r="G5" s="231" t="s">
        <v>285</v>
      </c>
      <c r="H5" s="232" t="s">
        <v>286</v>
      </c>
      <c r="I5" s="607"/>
      <c r="J5" s="582"/>
      <c r="K5" s="603"/>
    </row>
    <row r="6" spans="2:11" x14ac:dyDescent="0.2">
      <c r="B6" s="97" t="s">
        <v>334</v>
      </c>
      <c r="C6" s="99" t="s">
        <v>335</v>
      </c>
      <c r="D6" s="103" t="s">
        <v>336</v>
      </c>
      <c r="E6" s="116">
        <v>70</v>
      </c>
      <c r="F6" s="115">
        <v>70</v>
      </c>
      <c r="G6" s="134">
        <v>150</v>
      </c>
      <c r="H6" s="108"/>
      <c r="I6" s="137"/>
      <c r="J6" s="107" t="s">
        <v>337</v>
      </c>
      <c r="K6" s="108" t="s">
        <v>338</v>
      </c>
    </row>
    <row r="7" spans="2:11" x14ac:dyDescent="0.2">
      <c r="B7" s="109" t="s">
        <v>339</v>
      </c>
      <c r="C7" s="99" t="s">
        <v>335</v>
      </c>
      <c r="D7" s="103" t="s">
        <v>340</v>
      </c>
      <c r="E7" s="116">
        <v>120</v>
      </c>
      <c r="F7" s="115">
        <v>80</v>
      </c>
      <c r="G7" s="134">
        <v>150</v>
      </c>
      <c r="H7" s="108"/>
      <c r="I7" s="137"/>
      <c r="J7" s="107" t="s">
        <v>337</v>
      </c>
      <c r="K7" s="108" t="s">
        <v>341</v>
      </c>
    </row>
    <row r="8" spans="2:11" x14ac:dyDescent="0.2">
      <c r="B8" s="109" t="s">
        <v>339</v>
      </c>
      <c r="C8" s="99" t="s">
        <v>335</v>
      </c>
      <c r="D8" s="103" t="s">
        <v>342</v>
      </c>
      <c r="E8" s="116">
        <v>160</v>
      </c>
      <c r="F8" s="115">
        <v>60</v>
      </c>
      <c r="G8" s="134">
        <v>245</v>
      </c>
      <c r="H8" s="108">
        <v>18</v>
      </c>
      <c r="I8" s="137" t="s">
        <v>466</v>
      </c>
      <c r="J8" s="107" t="s">
        <v>337</v>
      </c>
      <c r="K8" s="108" t="s">
        <v>343</v>
      </c>
    </row>
    <row r="9" spans="2:11" x14ac:dyDescent="0.2">
      <c r="B9" s="97" t="s">
        <v>334</v>
      </c>
      <c r="C9" s="99" t="s">
        <v>335</v>
      </c>
      <c r="D9" s="103" t="s">
        <v>344</v>
      </c>
      <c r="E9" s="116">
        <v>60</v>
      </c>
      <c r="F9" s="115">
        <v>40</v>
      </c>
      <c r="G9" s="134">
        <v>50</v>
      </c>
      <c r="H9" s="108"/>
      <c r="I9" s="137"/>
      <c r="J9" s="107" t="s">
        <v>337</v>
      </c>
      <c r="K9" s="108" t="s">
        <v>345</v>
      </c>
    </row>
    <row r="10" spans="2:11" x14ac:dyDescent="0.2">
      <c r="B10" s="109" t="s">
        <v>339</v>
      </c>
      <c r="C10" s="99" t="s">
        <v>346</v>
      </c>
      <c r="D10" s="103" t="s">
        <v>347</v>
      </c>
      <c r="E10" s="104">
        <v>110</v>
      </c>
      <c r="F10" s="105">
        <v>40</v>
      </c>
      <c r="G10" s="106">
        <v>200</v>
      </c>
      <c r="H10" s="107">
        <v>15</v>
      </c>
      <c r="I10" s="137"/>
      <c r="J10" s="107" t="s">
        <v>337</v>
      </c>
      <c r="K10" s="108" t="s">
        <v>741</v>
      </c>
    </row>
    <row r="11" spans="2:11" x14ac:dyDescent="0.2">
      <c r="B11" s="97" t="s">
        <v>334</v>
      </c>
      <c r="C11" s="99" t="s">
        <v>346</v>
      </c>
      <c r="D11" s="103" t="s">
        <v>347</v>
      </c>
      <c r="E11" s="116">
        <v>175</v>
      </c>
      <c r="F11" s="115">
        <v>91</v>
      </c>
      <c r="G11" s="134">
        <v>357</v>
      </c>
      <c r="H11" s="108">
        <v>25</v>
      </c>
      <c r="I11" s="137">
        <v>70</v>
      </c>
      <c r="J11" s="107" t="s">
        <v>457</v>
      </c>
      <c r="K11" s="108" t="s">
        <v>459</v>
      </c>
    </row>
    <row r="12" spans="2:11" x14ac:dyDescent="0.2">
      <c r="B12" s="109" t="s">
        <v>339</v>
      </c>
      <c r="C12" s="99" t="s">
        <v>346</v>
      </c>
      <c r="D12" s="103" t="s">
        <v>347</v>
      </c>
      <c r="E12" s="116">
        <v>115</v>
      </c>
      <c r="F12" s="115">
        <v>70</v>
      </c>
      <c r="G12" s="134">
        <v>340</v>
      </c>
      <c r="H12" s="108">
        <v>15</v>
      </c>
      <c r="I12" s="137">
        <v>70</v>
      </c>
      <c r="J12" s="107" t="s">
        <v>457</v>
      </c>
      <c r="K12" s="108" t="s">
        <v>458</v>
      </c>
    </row>
    <row r="13" spans="2:11" x14ac:dyDescent="0.2">
      <c r="B13" s="97" t="s">
        <v>334</v>
      </c>
      <c r="C13" s="99" t="s">
        <v>346</v>
      </c>
      <c r="D13" s="103" t="s">
        <v>348</v>
      </c>
      <c r="E13" s="116">
        <v>250</v>
      </c>
      <c r="F13" s="115">
        <v>160</v>
      </c>
      <c r="G13" s="134">
        <v>300</v>
      </c>
      <c r="H13" s="108">
        <v>20</v>
      </c>
      <c r="I13" s="137"/>
      <c r="J13" s="107" t="s">
        <v>337</v>
      </c>
      <c r="K13" s="108" t="s">
        <v>738</v>
      </c>
    </row>
    <row r="14" spans="2:11" x14ac:dyDescent="0.2">
      <c r="B14" s="109" t="s">
        <v>339</v>
      </c>
      <c r="C14" s="99" t="s">
        <v>346</v>
      </c>
      <c r="D14" s="103" t="s">
        <v>349</v>
      </c>
      <c r="E14" s="116">
        <v>120</v>
      </c>
      <c r="F14" s="115">
        <v>80</v>
      </c>
      <c r="G14" s="134">
        <v>180</v>
      </c>
      <c r="H14" s="108"/>
      <c r="I14" s="137"/>
      <c r="J14" s="107" t="s">
        <v>337</v>
      </c>
      <c r="K14" s="108"/>
    </row>
    <row r="15" spans="2:11" x14ac:dyDescent="0.2">
      <c r="B15" s="109" t="s">
        <v>339</v>
      </c>
      <c r="C15" s="99" t="s">
        <v>346</v>
      </c>
      <c r="D15" s="103" t="s">
        <v>350</v>
      </c>
      <c r="E15" s="116">
        <v>120</v>
      </c>
      <c r="F15" s="115">
        <v>100</v>
      </c>
      <c r="G15" s="134">
        <v>250</v>
      </c>
      <c r="H15" s="108"/>
      <c r="I15" s="137"/>
      <c r="J15" s="107" t="s">
        <v>351</v>
      </c>
      <c r="K15" s="108" t="s">
        <v>352</v>
      </c>
    </row>
    <row r="16" spans="2:11" x14ac:dyDescent="0.2">
      <c r="B16" s="109" t="s">
        <v>339</v>
      </c>
      <c r="C16" s="99" t="s">
        <v>353</v>
      </c>
      <c r="D16" s="103" t="s">
        <v>354</v>
      </c>
      <c r="E16" s="116">
        <v>80</v>
      </c>
      <c r="F16" s="115">
        <v>70</v>
      </c>
      <c r="G16" s="134">
        <v>150</v>
      </c>
      <c r="H16" s="108"/>
      <c r="I16" s="137"/>
      <c r="J16" s="107" t="s">
        <v>337</v>
      </c>
      <c r="K16" s="108" t="s">
        <v>355</v>
      </c>
    </row>
    <row r="17" spans="2:11" x14ac:dyDescent="0.2">
      <c r="B17" s="109" t="s">
        <v>339</v>
      </c>
      <c r="C17" s="99" t="s">
        <v>353</v>
      </c>
      <c r="D17" s="103" t="s">
        <v>356</v>
      </c>
      <c r="E17" s="116">
        <v>80</v>
      </c>
      <c r="F17" s="115">
        <v>40</v>
      </c>
      <c r="G17" s="134">
        <v>170</v>
      </c>
      <c r="H17" s="108">
        <v>10</v>
      </c>
      <c r="I17" s="137" t="s">
        <v>464</v>
      </c>
      <c r="J17" s="107" t="s">
        <v>740</v>
      </c>
      <c r="K17" s="108" t="s">
        <v>465</v>
      </c>
    </row>
    <row r="18" spans="2:11" x14ac:dyDescent="0.2">
      <c r="B18" s="97" t="s">
        <v>334</v>
      </c>
      <c r="C18" s="99" t="s">
        <v>357</v>
      </c>
      <c r="D18" s="103" t="s">
        <v>358</v>
      </c>
      <c r="E18" s="116">
        <v>200</v>
      </c>
      <c r="F18" s="115">
        <v>100</v>
      </c>
      <c r="G18" s="134">
        <v>250</v>
      </c>
      <c r="H18" s="108"/>
      <c r="I18" s="137"/>
      <c r="J18" s="107" t="s">
        <v>337</v>
      </c>
      <c r="K18" s="108" t="s">
        <v>359</v>
      </c>
    </row>
    <row r="19" spans="2:11" x14ac:dyDescent="0.2">
      <c r="B19" s="109" t="s">
        <v>339</v>
      </c>
      <c r="C19" s="99" t="s">
        <v>357</v>
      </c>
      <c r="D19" s="103" t="s">
        <v>360</v>
      </c>
      <c r="E19" s="116">
        <v>100</v>
      </c>
      <c r="F19" s="115">
        <v>60</v>
      </c>
      <c r="G19" s="134">
        <v>200</v>
      </c>
      <c r="H19" s="108"/>
      <c r="I19" s="137"/>
      <c r="J19" s="107" t="s">
        <v>337</v>
      </c>
      <c r="K19" s="108"/>
    </row>
    <row r="20" spans="2:11" x14ac:dyDescent="0.2">
      <c r="B20" s="109" t="s">
        <v>339</v>
      </c>
      <c r="C20" s="99" t="s">
        <v>357</v>
      </c>
      <c r="D20" s="103" t="s">
        <v>361</v>
      </c>
      <c r="E20" s="116">
        <v>250</v>
      </c>
      <c r="F20" s="115">
        <v>150</v>
      </c>
      <c r="G20" s="134">
        <v>300</v>
      </c>
      <c r="H20" s="108"/>
      <c r="I20" s="137"/>
      <c r="J20" s="107" t="s">
        <v>337</v>
      </c>
      <c r="K20" s="108" t="s">
        <v>362</v>
      </c>
    </row>
    <row r="21" spans="2:11" x14ac:dyDescent="0.2">
      <c r="B21" s="109" t="s">
        <v>339</v>
      </c>
      <c r="C21" s="99" t="s">
        <v>357</v>
      </c>
      <c r="D21" s="103" t="s">
        <v>363</v>
      </c>
      <c r="E21" s="116">
        <v>90</v>
      </c>
      <c r="F21" s="115">
        <v>50</v>
      </c>
      <c r="G21" s="134">
        <v>140</v>
      </c>
      <c r="H21" s="108"/>
      <c r="I21" s="137"/>
      <c r="J21" s="107" t="s">
        <v>337</v>
      </c>
      <c r="K21" s="108" t="s">
        <v>364</v>
      </c>
    </row>
    <row r="22" spans="2:11" x14ac:dyDescent="0.2">
      <c r="B22" s="109" t="s">
        <v>339</v>
      </c>
      <c r="C22" s="99" t="s">
        <v>357</v>
      </c>
      <c r="D22" s="103" t="s">
        <v>473</v>
      </c>
      <c r="E22" s="116">
        <v>50</v>
      </c>
      <c r="F22" s="115">
        <v>25</v>
      </c>
      <c r="G22" s="134">
        <v>85</v>
      </c>
      <c r="H22" s="108">
        <v>5</v>
      </c>
      <c r="I22" s="137" t="s">
        <v>471</v>
      </c>
      <c r="J22" s="107" t="s">
        <v>337</v>
      </c>
      <c r="K22" s="108"/>
    </row>
    <row r="23" spans="2:11" x14ac:dyDescent="0.2">
      <c r="B23" s="97" t="s">
        <v>334</v>
      </c>
      <c r="C23" s="99" t="s">
        <v>365</v>
      </c>
      <c r="D23" s="103" t="s">
        <v>366</v>
      </c>
      <c r="E23" s="116">
        <v>100</v>
      </c>
      <c r="F23" s="115">
        <v>35</v>
      </c>
      <c r="G23" s="134">
        <v>185</v>
      </c>
      <c r="H23" s="108"/>
      <c r="I23" s="137"/>
      <c r="J23" s="107" t="s">
        <v>337</v>
      </c>
      <c r="K23" s="108" t="s">
        <v>367</v>
      </c>
    </row>
    <row r="24" spans="2:11" x14ac:dyDescent="0.2">
      <c r="B24" s="109" t="s">
        <v>339</v>
      </c>
      <c r="C24" s="99" t="s">
        <v>365</v>
      </c>
      <c r="D24" s="103" t="s">
        <v>368</v>
      </c>
      <c r="E24" s="116">
        <v>50</v>
      </c>
      <c r="F24" s="115">
        <v>25</v>
      </c>
      <c r="G24" s="134">
        <v>100</v>
      </c>
      <c r="H24" s="108"/>
      <c r="I24" s="137"/>
      <c r="J24" s="107" t="s">
        <v>337</v>
      </c>
      <c r="K24" s="108" t="s">
        <v>367</v>
      </c>
    </row>
    <row r="25" spans="2:11" x14ac:dyDescent="0.2">
      <c r="B25" s="109" t="s">
        <v>339</v>
      </c>
      <c r="C25" s="99" t="s">
        <v>365</v>
      </c>
      <c r="D25" s="103" t="s">
        <v>369</v>
      </c>
      <c r="E25" s="116">
        <v>150</v>
      </c>
      <c r="F25" s="115">
        <v>60</v>
      </c>
      <c r="G25" s="134">
        <v>220</v>
      </c>
      <c r="H25" s="108"/>
      <c r="I25" s="137"/>
      <c r="J25" s="107" t="s">
        <v>337</v>
      </c>
      <c r="K25" s="108" t="s">
        <v>370</v>
      </c>
    </row>
    <row r="26" spans="2:11" x14ac:dyDescent="0.2">
      <c r="B26" s="109" t="s">
        <v>339</v>
      </c>
      <c r="C26" s="99" t="s">
        <v>365</v>
      </c>
      <c r="D26" s="103" t="s">
        <v>371</v>
      </c>
      <c r="E26" s="116">
        <v>250</v>
      </c>
      <c r="F26" s="115">
        <v>180</v>
      </c>
      <c r="G26" s="134">
        <v>400</v>
      </c>
      <c r="H26" s="108"/>
      <c r="I26" s="137"/>
      <c r="J26" s="107" t="s">
        <v>337</v>
      </c>
      <c r="K26" s="108" t="s">
        <v>370</v>
      </c>
    </row>
    <row r="27" spans="2:11" x14ac:dyDescent="0.2">
      <c r="B27" s="109" t="s">
        <v>372</v>
      </c>
      <c r="C27" s="99" t="s">
        <v>365</v>
      </c>
      <c r="D27" s="103" t="s">
        <v>373</v>
      </c>
      <c r="E27" s="116">
        <v>100</v>
      </c>
      <c r="F27" s="115">
        <v>70</v>
      </c>
      <c r="G27" s="134">
        <v>250</v>
      </c>
      <c r="H27" s="108"/>
      <c r="I27" s="137" t="s">
        <v>463</v>
      </c>
      <c r="J27" s="107" t="s">
        <v>337</v>
      </c>
      <c r="K27" s="108" t="s">
        <v>374</v>
      </c>
    </row>
    <row r="28" spans="2:11" x14ac:dyDescent="0.2">
      <c r="B28" s="109" t="s">
        <v>339</v>
      </c>
      <c r="C28" s="99" t="s">
        <v>375</v>
      </c>
      <c r="D28" s="103" t="s">
        <v>376</v>
      </c>
      <c r="E28" s="116">
        <v>250</v>
      </c>
      <c r="F28" s="115">
        <v>160</v>
      </c>
      <c r="G28" s="134">
        <v>400</v>
      </c>
      <c r="H28" s="108">
        <v>40</v>
      </c>
      <c r="I28" s="137" t="s">
        <v>462</v>
      </c>
      <c r="J28" s="107" t="s">
        <v>740</v>
      </c>
      <c r="K28" s="108" t="s">
        <v>377</v>
      </c>
    </row>
    <row r="29" spans="2:11" x14ac:dyDescent="0.2">
      <c r="B29" s="109" t="s">
        <v>339</v>
      </c>
      <c r="C29" s="99" t="s">
        <v>375</v>
      </c>
      <c r="D29" s="103" t="s">
        <v>378</v>
      </c>
      <c r="E29" s="116">
        <v>300</v>
      </c>
      <c r="F29" s="115">
        <v>80</v>
      </c>
      <c r="G29" s="134">
        <v>450</v>
      </c>
      <c r="H29" s="108">
        <v>80</v>
      </c>
      <c r="I29" s="137" t="s">
        <v>451</v>
      </c>
      <c r="J29" s="107" t="s">
        <v>740</v>
      </c>
      <c r="K29" s="108" t="s">
        <v>379</v>
      </c>
    </row>
    <row r="30" spans="2:11" x14ac:dyDescent="0.2">
      <c r="B30" s="97" t="s">
        <v>334</v>
      </c>
      <c r="C30" s="99" t="s">
        <v>375</v>
      </c>
      <c r="D30" s="103" t="s">
        <v>380</v>
      </c>
      <c r="E30" s="116">
        <v>150</v>
      </c>
      <c r="F30" s="115">
        <v>40</v>
      </c>
      <c r="G30" s="134">
        <v>250</v>
      </c>
      <c r="H30" s="108"/>
      <c r="I30" s="137" t="s">
        <v>452</v>
      </c>
      <c r="J30" s="107" t="s">
        <v>740</v>
      </c>
      <c r="K30" s="108" t="s">
        <v>379</v>
      </c>
    </row>
    <row r="31" spans="2:11" x14ac:dyDescent="0.2">
      <c r="B31" s="97" t="s">
        <v>334</v>
      </c>
      <c r="C31" s="99" t="s">
        <v>375</v>
      </c>
      <c r="D31" s="103" t="s">
        <v>381</v>
      </c>
      <c r="E31" s="104">
        <v>150</v>
      </c>
      <c r="F31" s="105">
        <v>150</v>
      </c>
      <c r="G31" s="106">
        <v>220</v>
      </c>
      <c r="H31" s="108">
        <v>80</v>
      </c>
      <c r="I31" s="137"/>
      <c r="J31" s="107" t="s">
        <v>337</v>
      </c>
      <c r="K31" s="108" t="s">
        <v>739</v>
      </c>
    </row>
    <row r="32" spans="2:11" x14ac:dyDescent="0.2">
      <c r="B32" s="109" t="s">
        <v>339</v>
      </c>
      <c r="C32" s="99" t="s">
        <v>375</v>
      </c>
      <c r="D32" s="103" t="s">
        <v>381</v>
      </c>
      <c r="E32" s="116">
        <v>155</v>
      </c>
      <c r="F32" s="115">
        <v>70</v>
      </c>
      <c r="G32" s="134">
        <v>277</v>
      </c>
      <c r="H32" s="108">
        <v>68</v>
      </c>
      <c r="I32" s="137" t="s">
        <v>277</v>
      </c>
      <c r="J32" s="107" t="s">
        <v>457</v>
      </c>
      <c r="K32" s="108" t="s">
        <v>739</v>
      </c>
    </row>
    <row r="33" spans="2:11" x14ac:dyDescent="0.2">
      <c r="B33" s="109" t="s">
        <v>339</v>
      </c>
      <c r="C33" s="99" t="s">
        <v>375</v>
      </c>
      <c r="D33" s="103" t="s">
        <v>382</v>
      </c>
      <c r="E33" s="116">
        <v>120</v>
      </c>
      <c r="F33" s="115">
        <v>60</v>
      </c>
      <c r="G33" s="134">
        <v>100</v>
      </c>
      <c r="H33" s="108"/>
      <c r="I33" s="137"/>
      <c r="J33" s="107" t="s">
        <v>337</v>
      </c>
      <c r="K33" s="108" t="s">
        <v>383</v>
      </c>
    </row>
    <row r="34" spans="2:11" x14ac:dyDescent="0.2">
      <c r="B34" s="109" t="s">
        <v>339</v>
      </c>
      <c r="C34" s="99" t="s">
        <v>384</v>
      </c>
      <c r="D34" s="103" t="s">
        <v>385</v>
      </c>
      <c r="E34" s="116">
        <v>170</v>
      </c>
      <c r="F34" s="115">
        <v>80</v>
      </c>
      <c r="G34" s="134">
        <v>200</v>
      </c>
      <c r="H34" s="108"/>
      <c r="I34" s="137"/>
      <c r="J34" s="107" t="s">
        <v>337</v>
      </c>
      <c r="K34" s="108" t="s">
        <v>386</v>
      </c>
    </row>
    <row r="35" spans="2:11" x14ac:dyDescent="0.2">
      <c r="B35" s="109" t="s">
        <v>339</v>
      </c>
      <c r="C35" s="99" t="s">
        <v>384</v>
      </c>
      <c r="D35" s="103" t="s">
        <v>387</v>
      </c>
      <c r="E35" s="116">
        <v>50</v>
      </c>
      <c r="F35" s="115">
        <v>100</v>
      </c>
      <c r="G35" s="134">
        <v>150</v>
      </c>
      <c r="H35" s="108"/>
      <c r="I35" s="137"/>
      <c r="J35" s="107" t="s">
        <v>388</v>
      </c>
      <c r="K35" s="108" t="s">
        <v>389</v>
      </c>
    </row>
    <row r="36" spans="2:11" x14ac:dyDescent="0.2">
      <c r="B36" s="109" t="s">
        <v>339</v>
      </c>
      <c r="C36" s="99" t="s">
        <v>384</v>
      </c>
      <c r="D36" s="103" t="s">
        <v>390</v>
      </c>
      <c r="E36" s="116">
        <v>70</v>
      </c>
      <c r="F36" s="115">
        <v>20</v>
      </c>
      <c r="G36" s="134">
        <v>35</v>
      </c>
      <c r="H36" s="108"/>
      <c r="I36" s="137"/>
      <c r="J36" s="107" t="s">
        <v>337</v>
      </c>
      <c r="K36" s="108" t="s">
        <v>391</v>
      </c>
    </row>
    <row r="37" spans="2:11" x14ac:dyDescent="0.2">
      <c r="B37" s="97" t="s">
        <v>334</v>
      </c>
      <c r="C37" s="99" t="s">
        <v>392</v>
      </c>
      <c r="D37" s="103" t="s">
        <v>393</v>
      </c>
      <c r="E37" s="116">
        <v>180</v>
      </c>
      <c r="F37" s="115">
        <v>70</v>
      </c>
      <c r="G37" s="134">
        <v>130</v>
      </c>
      <c r="H37" s="108"/>
      <c r="I37" s="137"/>
      <c r="J37" s="107" t="s">
        <v>394</v>
      </c>
      <c r="K37" s="108"/>
    </row>
    <row r="38" spans="2:11" x14ac:dyDescent="0.2">
      <c r="B38" s="97" t="s">
        <v>334</v>
      </c>
      <c r="C38" s="99" t="s">
        <v>395</v>
      </c>
      <c r="D38" s="103" t="s">
        <v>102</v>
      </c>
      <c r="E38" s="104">
        <v>260</v>
      </c>
      <c r="F38" s="105">
        <v>70</v>
      </c>
      <c r="G38" s="106">
        <v>260</v>
      </c>
      <c r="H38" s="108">
        <v>40</v>
      </c>
      <c r="I38" s="137"/>
      <c r="J38" s="107" t="s">
        <v>337</v>
      </c>
      <c r="K38" s="108" t="s">
        <v>736</v>
      </c>
    </row>
    <row r="39" spans="2:11" x14ac:dyDescent="0.2">
      <c r="B39" s="97" t="s">
        <v>334</v>
      </c>
      <c r="C39" s="99" t="s">
        <v>395</v>
      </c>
      <c r="D39" s="103" t="s">
        <v>454</v>
      </c>
      <c r="E39" s="116">
        <v>490</v>
      </c>
      <c r="F39" s="115">
        <v>105</v>
      </c>
      <c r="G39" s="134">
        <v>465</v>
      </c>
      <c r="H39" s="108">
        <v>55</v>
      </c>
      <c r="I39" s="137" t="s">
        <v>453</v>
      </c>
      <c r="J39" s="107" t="s">
        <v>337</v>
      </c>
      <c r="K39" s="108" t="s">
        <v>735</v>
      </c>
    </row>
    <row r="40" spans="2:11" x14ac:dyDescent="0.2">
      <c r="B40" s="97" t="s">
        <v>334</v>
      </c>
      <c r="C40" s="99" t="s">
        <v>395</v>
      </c>
      <c r="D40" s="103" t="s">
        <v>455</v>
      </c>
      <c r="E40" s="116">
        <v>210</v>
      </c>
      <c r="F40" s="115">
        <v>45</v>
      </c>
      <c r="G40" s="134">
        <v>225</v>
      </c>
      <c r="H40" s="108">
        <v>25</v>
      </c>
      <c r="I40" s="137" t="s">
        <v>456</v>
      </c>
      <c r="J40" s="107" t="s">
        <v>337</v>
      </c>
      <c r="K40" s="108" t="s">
        <v>735</v>
      </c>
    </row>
    <row r="41" spans="2:11" x14ac:dyDescent="0.2">
      <c r="B41" s="109" t="s">
        <v>339</v>
      </c>
      <c r="C41" s="99" t="s">
        <v>395</v>
      </c>
      <c r="D41" s="103" t="s">
        <v>733</v>
      </c>
      <c r="E41" s="104">
        <v>150</v>
      </c>
      <c r="F41" s="105">
        <v>80</v>
      </c>
      <c r="G41" s="106">
        <v>200</v>
      </c>
      <c r="H41" s="108"/>
      <c r="I41" s="137"/>
      <c r="J41" s="107" t="s">
        <v>337</v>
      </c>
      <c r="K41" s="108" t="s">
        <v>734</v>
      </c>
    </row>
    <row r="42" spans="2:11" x14ac:dyDescent="0.2">
      <c r="B42" s="109" t="s">
        <v>339</v>
      </c>
      <c r="C42" s="99" t="s">
        <v>395</v>
      </c>
      <c r="D42" s="103" t="s">
        <v>469</v>
      </c>
      <c r="E42" s="116">
        <v>340</v>
      </c>
      <c r="F42" s="115">
        <v>100</v>
      </c>
      <c r="G42" s="134">
        <v>640</v>
      </c>
      <c r="H42" s="108">
        <v>70</v>
      </c>
      <c r="I42" s="137" t="s">
        <v>277</v>
      </c>
      <c r="J42" s="107" t="s">
        <v>337</v>
      </c>
      <c r="K42" s="108" t="s">
        <v>468</v>
      </c>
    </row>
    <row r="43" spans="2:11" x14ac:dyDescent="0.2">
      <c r="B43" s="109" t="s">
        <v>339</v>
      </c>
      <c r="C43" s="99" t="s">
        <v>395</v>
      </c>
      <c r="D43" s="103" t="s">
        <v>470</v>
      </c>
      <c r="E43" s="116">
        <v>160</v>
      </c>
      <c r="F43" s="115">
        <v>40</v>
      </c>
      <c r="G43" s="134">
        <v>250</v>
      </c>
      <c r="H43" s="108">
        <v>35</v>
      </c>
      <c r="I43" s="137" t="s">
        <v>467</v>
      </c>
      <c r="J43" s="107" t="s">
        <v>337</v>
      </c>
      <c r="K43" s="108" t="s">
        <v>468</v>
      </c>
    </row>
    <row r="44" spans="2:11" x14ac:dyDescent="0.2">
      <c r="B44" s="97" t="s">
        <v>334</v>
      </c>
      <c r="C44" s="99" t="s">
        <v>395</v>
      </c>
      <c r="D44" s="103" t="s">
        <v>333</v>
      </c>
      <c r="E44" s="116">
        <v>100</v>
      </c>
      <c r="F44" s="115">
        <v>35</v>
      </c>
      <c r="G44" s="134">
        <v>230</v>
      </c>
      <c r="H44" s="108"/>
      <c r="I44" s="137" t="s">
        <v>460</v>
      </c>
      <c r="J44" s="107" t="s">
        <v>337</v>
      </c>
      <c r="K44" s="108" t="s">
        <v>396</v>
      </c>
    </row>
    <row r="45" spans="2:11" x14ac:dyDescent="0.2">
      <c r="B45" s="109" t="s">
        <v>339</v>
      </c>
      <c r="C45" s="99" t="s">
        <v>395</v>
      </c>
      <c r="D45" s="103" t="s">
        <v>397</v>
      </c>
      <c r="E45" s="104">
        <v>300</v>
      </c>
      <c r="F45" s="105">
        <v>100</v>
      </c>
      <c r="G45" s="106">
        <v>400</v>
      </c>
      <c r="H45" s="108">
        <v>150</v>
      </c>
      <c r="I45" s="137"/>
      <c r="J45" s="107" t="s">
        <v>337</v>
      </c>
      <c r="K45" s="108" t="s">
        <v>737</v>
      </c>
    </row>
    <row r="46" spans="2:11" x14ac:dyDescent="0.2">
      <c r="B46" s="109" t="s">
        <v>339</v>
      </c>
      <c r="C46" s="99" t="s">
        <v>395</v>
      </c>
      <c r="D46" s="103" t="s">
        <v>474</v>
      </c>
      <c r="E46" s="116">
        <v>400</v>
      </c>
      <c r="F46" s="115">
        <v>136</v>
      </c>
      <c r="G46" s="134">
        <v>928</v>
      </c>
      <c r="H46" s="108">
        <v>118</v>
      </c>
      <c r="I46" s="137" t="s">
        <v>461</v>
      </c>
      <c r="J46" s="107" t="s">
        <v>457</v>
      </c>
      <c r="K46" s="108" t="s">
        <v>737</v>
      </c>
    </row>
    <row r="47" spans="2:11" x14ac:dyDescent="0.2">
      <c r="B47" s="109" t="s">
        <v>339</v>
      </c>
      <c r="C47" s="99" t="s">
        <v>395</v>
      </c>
      <c r="D47" s="103" t="s">
        <v>475</v>
      </c>
      <c r="E47" s="116">
        <v>140</v>
      </c>
      <c r="F47" s="115">
        <v>55</v>
      </c>
      <c r="G47" s="134">
        <v>232</v>
      </c>
      <c r="H47" s="108">
        <v>36</v>
      </c>
      <c r="I47" s="137" t="s">
        <v>472</v>
      </c>
      <c r="J47" s="107" t="s">
        <v>457</v>
      </c>
      <c r="K47" s="108" t="s">
        <v>737</v>
      </c>
    </row>
    <row r="48" spans="2:11" x14ac:dyDescent="0.2">
      <c r="B48" s="109" t="s">
        <v>339</v>
      </c>
      <c r="C48" s="99" t="s">
        <v>398</v>
      </c>
      <c r="D48" s="103" t="s">
        <v>399</v>
      </c>
      <c r="E48" s="116">
        <v>50</v>
      </c>
      <c r="F48" s="115">
        <v>35</v>
      </c>
      <c r="G48" s="134">
        <v>85</v>
      </c>
      <c r="H48" s="108">
        <v>25</v>
      </c>
      <c r="I48" s="137" t="s">
        <v>252</v>
      </c>
      <c r="J48" s="107" t="s">
        <v>337</v>
      </c>
      <c r="K48" s="108"/>
    </row>
    <row r="49" spans="2:11" x14ac:dyDescent="0.2">
      <c r="B49" s="109" t="s">
        <v>339</v>
      </c>
      <c r="C49" s="99" t="s">
        <v>400</v>
      </c>
      <c r="D49" s="103" t="s">
        <v>401</v>
      </c>
      <c r="E49" s="116">
        <v>100</v>
      </c>
      <c r="F49" s="115">
        <v>50</v>
      </c>
      <c r="G49" s="134">
        <v>220</v>
      </c>
      <c r="H49" s="108"/>
      <c r="I49" s="137"/>
      <c r="J49" s="107" t="s">
        <v>402</v>
      </c>
      <c r="K49" s="108" t="s">
        <v>403</v>
      </c>
    </row>
    <row r="50" spans="2:11" x14ac:dyDescent="0.2">
      <c r="B50" s="97" t="s">
        <v>334</v>
      </c>
      <c r="C50" s="99" t="s">
        <v>400</v>
      </c>
      <c r="D50" s="103" t="s">
        <v>401</v>
      </c>
      <c r="E50" s="116">
        <v>65</v>
      </c>
      <c r="F50" s="115">
        <v>160</v>
      </c>
      <c r="G50" s="134">
        <v>100</v>
      </c>
      <c r="H50" s="108"/>
      <c r="I50" s="137"/>
      <c r="J50" s="107" t="s">
        <v>402</v>
      </c>
      <c r="K50" s="108"/>
    </row>
    <row r="51" spans="2:11" x14ac:dyDescent="0.2">
      <c r="B51" s="97"/>
      <c r="C51" s="99"/>
      <c r="D51" s="103"/>
      <c r="E51" s="104"/>
      <c r="F51" s="105"/>
      <c r="G51" s="106"/>
      <c r="H51" s="107"/>
      <c r="I51" s="135"/>
      <c r="J51" s="107"/>
      <c r="K51" s="108"/>
    </row>
    <row r="52" spans="2:11" x14ac:dyDescent="0.2">
      <c r="B52" s="97"/>
      <c r="C52" s="99"/>
      <c r="D52" s="103"/>
      <c r="E52" s="104"/>
      <c r="F52" s="105"/>
      <c r="G52" s="106"/>
      <c r="H52" s="107"/>
      <c r="I52" s="135"/>
      <c r="J52" s="107"/>
      <c r="K52" s="108"/>
    </row>
    <row r="53" spans="2:11" x14ac:dyDescent="0.2">
      <c r="B53" s="97"/>
      <c r="C53" s="99"/>
      <c r="D53" s="103"/>
      <c r="E53" s="104"/>
      <c r="F53" s="105"/>
      <c r="G53" s="106"/>
      <c r="H53" s="107"/>
      <c r="I53" s="135"/>
      <c r="J53" s="107"/>
      <c r="K53" s="108"/>
    </row>
    <row r="54" spans="2:11" x14ac:dyDescent="0.2">
      <c r="B54" s="97"/>
      <c r="C54" s="99"/>
      <c r="D54" s="103"/>
      <c r="E54" s="104"/>
      <c r="F54" s="105"/>
      <c r="G54" s="106"/>
      <c r="H54" s="107"/>
      <c r="I54" s="135"/>
      <c r="J54" s="107"/>
      <c r="K54" s="108"/>
    </row>
    <row r="55" spans="2:11" ht="16" thickBot="1" x14ac:dyDescent="0.25">
      <c r="B55" s="110"/>
      <c r="C55" s="111"/>
      <c r="D55" s="112" t="s">
        <v>17</v>
      </c>
      <c r="E55" s="118">
        <v>138.02631578947367</v>
      </c>
      <c r="F55" s="119">
        <v>75.873684210526307</v>
      </c>
      <c r="G55" s="120">
        <v>204.86842105263159</v>
      </c>
      <c r="H55" s="114"/>
      <c r="I55" s="136"/>
      <c r="J55" s="113"/>
      <c r="K55" s="114"/>
    </row>
    <row r="56" spans="2:11" ht="16" thickBot="1" x14ac:dyDescent="0.25">
      <c r="B56" s="280"/>
      <c r="C56" s="280"/>
      <c r="D56" s="280"/>
      <c r="E56" s="95"/>
      <c r="F56" s="95"/>
      <c r="G56" s="95"/>
      <c r="H56" s="95"/>
      <c r="I56" s="281"/>
      <c r="J56" s="280"/>
      <c r="K56" s="95"/>
    </row>
    <row r="57" spans="2:11" ht="16" thickBot="1" x14ac:dyDescent="0.25">
      <c r="B57" s="83" t="s">
        <v>723</v>
      </c>
      <c r="C57" s="283"/>
      <c r="D57" s="284" t="s">
        <v>722</v>
      </c>
      <c r="E57" s="248"/>
      <c r="F57" s="248"/>
      <c r="G57" s="249"/>
      <c r="H57" s="95"/>
      <c r="I57" s="281"/>
      <c r="J57" s="280"/>
      <c r="K57" s="95"/>
    </row>
    <row r="58" spans="2:11" x14ac:dyDescent="0.2">
      <c r="C58" s="280"/>
      <c r="D58" s="282"/>
      <c r="E58" s="95"/>
      <c r="F58" s="95"/>
      <c r="G58" s="95"/>
      <c r="H58" s="95"/>
      <c r="I58" s="281"/>
      <c r="J58" s="280"/>
      <c r="K58" s="95"/>
    </row>
    <row r="59" spans="2:11" x14ac:dyDescent="0.2">
      <c r="B59" s="470"/>
      <c r="C59" s="471"/>
      <c r="D59" t="s">
        <v>729</v>
      </c>
      <c r="E59" s="95"/>
      <c r="F59" s="95"/>
      <c r="G59" s="95"/>
      <c r="H59" s="95"/>
      <c r="I59" s="281"/>
      <c r="J59" s="280"/>
      <c r="K59" s="95"/>
    </row>
    <row r="60" spans="2:11" x14ac:dyDescent="0.2">
      <c r="B60" s="160"/>
      <c r="C60" s="160"/>
      <c r="D60" t="s">
        <v>728</v>
      </c>
    </row>
    <row r="61" spans="2:11" x14ac:dyDescent="0.2">
      <c r="B61" s="171"/>
      <c r="C61" s="171"/>
      <c r="D61" t="s">
        <v>599</v>
      </c>
    </row>
    <row r="62" spans="2:11" ht="16" thickBot="1" x14ac:dyDescent="0.25">
      <c r="B62" s="95"/>
      <c r="C62" s="95"/>
      <c r="D62" s="95"/>
      <c r="E62" s="95"/>
      <c r="F62" s="95"/>
      <c r="G62" s="95"/>
      <c r="H62" s="95"/>
      <c r="I62" s="95"/>
      <c r="J62" s="95"/>
      <c r="K62" s="95"/>
    </row>
    <row r="63" spans="2:11" ht="16" thickBot="1" x14ac:dyDescent="0.25">
      <c r="B63" s="536" t="s">
        <v>700</v>
      </c>
      <c r="C63" s="537"/>
      <c r="D63" s="537"/>
      <c r="E63" s="537"/>
      <c r="F63" s="537"/>
      <c r="G63" s="537"/>
      <c r="H63" s="537"/>
      <c r="I63" s="537"/>
      <c r="J63" s="537"/>
      <c r="K63" s="538"/>
    </row>
    <row r="64" spans="2:11" ht="16" thickBot="1" x14ac:dyDescent="0.25">
      <c r="B64" s="539" t="s">
        <v>477</v>
      </c>
      <c r="C64" s="540"/>
      <c r="D64" s="250" t="s">
        <v>327</v>
      </c>
      <c r="E64" s="229" t="s">
        <v>328</v>
      </c>
      <c r="F64" s="230" t="s">
        <v>84</v>
      </c>
      <c r="G64" s="232" t="s">
        <v>85</v>
      </c>
      <c r="H64" s="541" t="s">
        <v>0</v>
      </c>
      <c r="I64" s="542"/>
      <c r="J64" s="542"/>
      <c r="K64" s="543"/>
    </row>
    <row r="65" spans="2:11" x14ac:dyDescent="0.2">
      <c r="B65" s="544" t="s">
        <v>404</v>
      </c>
      <c r="C65" s="572"/>
      <c r="D65" s="273" t="s">
        <v>405</v>
      </c>
      <c r="E65" s="117">
        <v>400</v>
      </c>
      <c r="F65" s="128">
        <v>136</v>
      </c>
      <c r="G65" s="130">
        <v>928</v>
      </c>
      <c r="H65" s="544" t="s">
        <v>686</v>
      </c>
      <c r="I65" s="546"/>
      <c r="J65" s="546"/>
      <c r="K65" s="545"/>
    </row>
    <row r="66" spans="2:11" x14ac:dyDescent="0.2">
      <c r="B66" s="314" t="s">
        <v>696</v>
      </c>
      <c r="C66" s="317"/>
      <c r="D66" s="301"/>
      <c r="E66" s="299"/>
      <c r="F66" s="233">
        <v>1</v>
      </c>
      <c r="G66" s="234">
        <v>1</v>
      </c>
      <c r="H66" s="584" t="s">
        <v>697</v>
      </c>
      <c r="I66" s="596"/>
      <c r="J66" s="596"/>
      <c r="K66" s="585"/>
    </row>
    <row r="67" spans="2:11" x14ac:dyDescent="0.2">
      <c r="B67" s="598" t="s">
        <v>753</v>
      </c>
      <c r="C67" s="599"/>
      <c r="D67" s="320"/>
      <c r="E67" s="319">
        <f>E65</f>
        <v>400</v>
      </c>
      <c r="F67" s="321">
        <f>F65*F66</f>
        <v>136</v>
      </c>
      <c r="G67" s="322">
        <f>G65*G66</f>
        <v>928</v>
      </c>
      <c r="H67" s="598" t="s">
        <v>751</v>
      </c>
      <c r="I67" s="600"/>
      <c r="J67" s="600"/>
      <c r="K67" s="601"/>
    </row>
    <row r="68" spans="2:11" x14ac:dyDescent="0.2">
      <c r="B68" s="586" t="s">
        <v>476</v>
      </c>
      <c r="C68" s="595"/>
      <c r="D68" s="274"/>
      <c r="E68" s="275"/>
      <c r="F68" s="233"/>
      <c r="G68" s="233"/>
      <c r="H68" s="586" t="s">
        <v>743</v>
      </c>
      <c r="I68" s="587"/>
      <c r="J68" s="587"/>
      <c r="K68" s="588"/>
    </row>
    <row r="69" spans="2:11" ht="16" thickBot="1" x14ac:dyDescent="0.25">
      <c r="B69" s="589" t="s">
        <v>698</v>
      </c>
      <c r="C69" s="590"/>
      <c r="D69" s="236"/>
      <c r="E69" s="295">
        <f>E67-E68</f>
        <v>400</v>
      </c>
      <c r="F69" s="296">
        <f>F67-F68</f>
        <v>136</v>
      </c>
      <c r="G69" s="297">
        <f>G67-G68</f>
        <v>928</v>
      </c>
      <c r="H69" s="591" t="s">
        <v>690</v>
      </c>
      <c r="I69" s="592"/>
      <c r="J69" s="592"/>
      <c r="K69" s="593"/>
    </row>
    <row r="70" spans="2:11" ht="16" thickBot="1" x14ac:dyDescent="0.25">
      <c r="B70" s="541" t="s">
        <v>701</v>
      </c>
      <c r="C70" s="542"/>
      <c r="D70" s="542"/>
      <c r="E70" s="542"/>
      <c r="F70" s="542"/>
      <c r="G70" s="542"/>
      <c r="H70" s="542"/>
      <c r="I70" s="542"/>
      <c r="J70" s="542"/>
      <c r="K70" s="543"/>
    </row>
    <row r="71" spans="2:11" x14ac:dyDescent="0.2">
      <c r="B71" s="553" t="s">
        <v>326</v>
      </c>
      <c r="C71" s="554"/>
      <c r="D71" s="228">
        <v>60</v>
      </c>
      <c r="E71" s="100">
        <f>$D$71*1.5</f>
        <v>90</v>
      </c>
      <c r="F71" s="101">
        <f>$D$71*1.5</f>
        <v>90</v>
      </c>
      <c r="G71" s="102">
        <f>$D$71*1.5</f>
        <v>90</v>
      </c>
      <c r="H71" s="553" t="s">
        <v>689</v>
      </c>
      <c r="I71" s="554"/>
      <c r="J71" s="554"/>
      <c r="K71" s="555"/>
    </row>
    <row r="72" spans="2:11" ht="16" thickBot="1" x14ac:dyDescent="0.25">
      <c r="B72" s="566" t="s">
        <v>699</v>
      </c>
      <c r="C72" s="567"/>
      <c r="D72" s="242"/>
      <c r="E72" s="238">
        <f>E69/10000*E71</f>
        <v>3.6</v>
      </c>
      <c r="F72" s="239">
        <f>F69/10000*F71</f>
        <v>1.224</v>
      </c>
      <c r="G72" s="240">
        <f>G69/10000*G71</f>
        <v>8.3520000000000003</v>
      </c>
      <c r="H72" s="566" t="s">
        <v>720</v>
      </c>
      <c r="I72" s="568"/>
      <c r="J72" s="568"/>
      <c r="K72" s="567"/>
    </row>
    <row r="73" spans="2:11" ht="16" thickBot="1" x14ac:dyDescent="0.25">
      <c r="B73" s="444" t="s">
        <v>702</v>
      </c>
      <c r="C73" s="347"/>
      <c r="D73" s="347"/>
      <c r="E73" s="347"/>
      <c r="F73" s="347"/>
      <c r="G73" s="347"/>
      <c r="H73" s="347"/>
      <c r="I73" s="347"/>
      <c r="J73" s="347"/>
      <c r="K73" s="348"/>
    </row>
    <row r="74" spans="2:11" x14ac:dyDescent="0.2">
      <c r="B74" s="553" t="s">
        <v>596</v>
      </c>
      <c r="C74" s="554"/>
      <c r="D74" s="96"/>
      <c r="E74" s="244">
        <v>0.57999999999999996</v>
      </c>
      <c r="F74" s="101">
        <v>0.32</v>
      </c>
      <c r="G74" s="124">
        <v>0.93</v>
      </c>
      <c r="H74" s="544" t="s">
        <v>691</v>
      </c>
      <c r="I74" s="546"/>
      <c r="J74" s="546"/>
      <c r="K74" s="545"/>
    </row>
    <row r="75" spans="2:11" x14ac:dyDescent="0.2">
      <c r="B75" s="561" t="s">
        <v>714</v>
      </c>
      <c r="C75" s="583"/>
      <c r="D75" s="300"/>
      <c r="E75" s="289">
        <f>E69/E74*100/1000</f>
        <v>68.965517241379317</v>
      </c>
      <c r="F75" s="247">
        <f>F69/F74*100/1000</f>
        <v>42.5</v>
      </c>
      <c r="G75" s="290">
        <f t="shared" ref="G75" si="0">G69/G74*100/1000</f>
        <v>99.784946236559136</v>
      </c>
      <c r="H75" s="561" t="s">
        <v>693</v>
      </c>
      <c r="I75" s="562"/>
      <c r="J75" s="562"/>
      <c r="K75" s="583"/>
    </row>
    <row r="76" spans="2:11" x14ac:dyDescent="0.2">
      <c r="B76" s="561" t="s">
        <v>715</v>
      </c>
      <c r="C76" s="583"/>
      <c r="D76" s="300"/>
      <c r="E76" s="289">
        <f>E72/E74*100</f>
        <v>620.68965517241384</v>
      </c>
      <c r="F76" s="247">
        <f>F72/F74*100</f>
        <v>382.5</v>
      </c>
      <c r="G76" s="290">
        <f t="shared" ref="G76" si="1">G72/G74*100</f>
        <v>898.0645161290322</v>
      </c>
      <c r="H76" s="561" t="s">
        <v>695</v>
      </c>
      <c r="I76" s="562"/>
      <c r="J76" s="562"/>
      <c r="K76" s="583"/>
    </row>
    <row r="77" spans="2:11" x14ac:dyDescent="0.2">
      <c r="B77" s="584" t="s">
        <v>692</v>
      </c>
      <c r="C77" s="585"/>
      <c r="D77" s="301"/>
      <c r="E77" s="246">
        <v>0.3</v>
      </c>
      <c r="F77" s="233">
        <v>0.8</v>
      </c>
      <c r="G77" s="234">
        <v>1</v>
      </c>
      <c r="H77" s="584" t="s">
        <v>694</v>
      </c>
      <c r="I77" s="596"/>
      <c r="J77" s="596"/>
      <c r="K77" s="585"/>
    </row>
    <row r="78" spans="2:11" ht="16" thickBot="1" x14ac:dyDescent="0.25">
      <c r="B78" s="556" t="s">
        <v>406</v>
      </c>
      <c r="C78" s="557"/>
      <c r="D78" s="302"/>
      <c r="E78" s="245">
        <f>E76/E77</f>
        <v>2068.9655172413795</v>
      </c>
      <c r="F78" s="201">
        <f>F76/F77</f>
        <v>478.125</v>
      </c>
      <c r="G78" s="298">
        <f>G76/G77</f>
        <v>898.0645161290322</v>
      </c>
      <c r="H78" s="558" t="s">
        <v>730</v>
      </c>
      <c r="I78" s="559"/>
      <c r="J78" s="559"/>
      <c r="K78" s="560"/>
    </row>
    <row r="80" spans="2:11" ht="16" thickBot="1" x14ac:dyDescent="0.25">
      <c r="B80" s="569" t="s">
        <v>742</v>
      </c>
      <c r="C80" s="570"/>
      <c r="D80" s="570"/>
      <c r="E80" s="570"/>
      <c r="F80" s="570"/>
      <c r="G80" s="570"/>
      <c r="H80" s="570"/>
      <c r="I80" s="570"/>
      <c r="J80" s="570"/>
      <c r="K80" s="571"/>
    </row>
    <row r="81" spans="2:11" ht="16" thickBot="1" x14ac:dyDescent="0.25">
      <c r="B81" s="536" t="s">
        <v>700</v>
      </c>
      <c r="C81" s="537"/>
      <c r="D81" s="537"/>
      <c r="E81" s="537"/>
      <c r="F81" s="537"/>
      <c r="G81" s="537"/>
      <c r="H81" s="537"/>
      <c r="I81" s="537"/>
      <c r="J81" s="537"/>
      <c r="K81" s="538"/>
    </row>
    <row r="82" spans="2:11" ht="16" thickBot="1" x14ac:dyDescent="0.25">
      <c r="B82" s="539" t="s">
        <v>444</v>
      </c>
      <c r="C82" s="540"/>
      <c r="D82" s="251" t="s">
        <v>327</v>
      </c>
      <c r="E82" s="229" t="s">
        <v>328</v>
      </c>
      <c r="F82" s="230" t="s">
        <v>84</v>
      </c>
      <c r="G82" s="232" t="s">
        <v>85</v>
      </c>
      <c r="H82" s="541" t="s">
        <v>0</v>
      </c>
      <c r="I82" s="542"/>
      <c r="J82" s="542"/>
      <c r="K82" s="543"/>
    </row>
    <row r="83" spans="2:11" x14ac:dyDescent="0.2">
      <c r="B83" s="544" t="s">
        <v>404</v>
      </c>
      <c r="C83" s="572"/>
      <c r="D83" s="96" t="s">
        <v>405</v>
      </c>
      <c r="E83" s="324">
        <v>400</v>
      </c>
      <c r="F83" s="128">
        <v>136</v>
      </c>
      <c r="G83" s="130">
        <v>928</v>
      </c>
      <c r="H83" s="544" t="s">
        <v>686</v>
      </c>
      <c r="I83" s="546"/>
      <c r="J83" s="546"/>
      <c r="K83" s="545"/>
    </row>
    <row r="84" spans="2:11" x14ac:dyDescent="0.2">
      <c r="B84" s="547" t="s">
        <v>404</v>
      </c>
      <c r="C84" s="594"/>
      <c r="D84" s="122"/>
      <c r="E84" s="324"/>
      <c r="F84" s="128"/>
      <c r="G84" s="130"/>
      <c r="H84" s="547" t="s">
        <v>686</v>
      </c>
      <c r="I84" s="549"/>
      <c r="J84" s="549"/>
      <c r="K84" s="548"/>
    </row>
    <row r="85" spans="2:11" x14ac:dyDescent="0.2">
      <c r="B85" s="547" t="s">
        <v>404</v>
      </c>
      <c r="C85" s="594"/>
      <c r="D85" s="122"/>
      <c r="E85" s="324"/>
      <c r="F85" s="128"/>
      <c r="G85" s="130"/>
      <c r="H85" s="547" t="s">
        <v>686</v>
      </c>
      <c r="I85" s="549"/>
      <c r="J85" s="549"/>
      <c r="K85" s="548"/>
    </row>
    <row r="86" spans="2:11" x14ac:dyDescent="0.2">
      <c r="B86" s="547" t="s">
        <v>404</v>
      </c>
      <c r="C86" s="594"/>
      <c r="D86" s="122"/>
      <c r="E86" s="324"/>
      <c r="F86" s="128"/>
      <c r="G86" s="130"/>
      <c r="H86" s="547" t="s">
        <v>686</v>
      </c>
      <c r="I86" s="549"/>
      <c r="J86" s="549"/>
      <c r="K86" s="548"/>
    </row>
    <row r="87" spans="2:11" x14ac:dyDescent="0.2">
      <c r="B87" s="547" t="s">
        <v>404</v>
      </c>
      <c r="C87" s="594"/>
      <c r="D87" s="122"/>
      <c r="E87" s="324"/>
      <c r="F87" s="128"/>
      <c r="G87" s="130"/>
      <c r="H87" s="547" t="s">
        <v>686</v>
      </c>
      <c r="I87" s="549"/>
      <c r="J87" s="549"/>
      <c r="K87" s="548"/>
    </row>
    <row r="88" spans="2:11" x14ac:dyDescent="0.2">
      <c r="B88" s="314" t="s">
        <v>696</v>
      </c>
      <c r="C88" s="317"/>
      <c r="D88" s="301"/>
      <c r="E88" s="299"/>
      <c r="F88" s="233">
        <v>1</v>
      </c>
      <c r="G88" s="234">
        <v>1</v>
      </c>
      <c r="H88" s="584" t="s">
        <v>697</v>
      </c>
      <c r="I88" s="596"/>
      <c r="J88" s="596"/>
      <c r="K88" s="585"/>
    </row>
    <row r="89" spans="2:11" x14ac:dyDescent="0.2">
      <c r="B89" s="598" t="s">
        <v>754</v>
      </c>
      <c r="C89" s="599"/>
      <c r="D89" s="329"/>
      <c r="E89" s="330">
        <f>SUM(E83:E87)</f>
        <v>400</v>
      </c>
      <c r="F89" s="321">
        <f>SUM(F83:F87)*F88</f>
        <v>136</v>
      </c>
      <c r="G89" s="322">
        <f>SUM(G83:G87)*G88</f>
        <v>928</v>
      </c>
      <c r="H89" s="598" t="s">
        <v>752</v>
      </c>
      <c r="I89" s="600"/>
      <c r="J89" s="600"/>
      <c r="K89" s="601"/>
    </row>
    <row r="90" spans="2:11" x14ac:dyDescent="0.2">
      <c r="B90" s="586" t="s">
        <v>476</v>
      </c>
      <c r="C90" s="595"/>
      <c r="D90" s="327"/>
      <c r="E90" s="325"/>
      <c r="F90" s="233"/>
      <c r="G90" s="233"/>
      <c r="H90" s="586" t="s">
        <v>743</v>
      </c>
      <c r="I90" s="587"/>
      <c r="J90" s="587"/>
      <c r="K90" s="588"/>
    </row>
    <row r="91" spans="2:11" ht="16" thickBot="1" x14ac:dyDescent="0.25">
      <c r="B91" s="589" t="s">
        <v>698</v>
      </c>
      <c r="C91" s="590"/>
      <c r="D91" s="328"/>
      <c r="E91" s="326">
        <f>E89-E90</f>
        <v>400</v>
      </c>
      <c r="F91" s="296">
        <f>F89-F90</f>
        <v>136</v>
      </c>
      <c r="G91" s="297">
        <f>G89-G90</f>
        <v>928</v>
      </c>
      <c r="H91" s="591" t="s">
        <v>690</v>
      </c>
      <c r="I91" s="592"/>
      <c r="J91" s="592"/>
      <c r="K91" s="593"/>
    </row>
    <row r="92" spans="2:11" ht="16" thickBot="1" x14ac:dyDescent="0.25">
      <c r="B92" s="541" t="s">
        <v>701</v>
      </c>
      <c r="C92" s="542"/>
      <c r="D92" s="542"/>
      <c r="E92" s="542"/>
      <c r="F92" s="542"/>
      <c r="G92" s="542"/>
      <c r="H92" s="542"/>
      <c r="I92" s="542"/>
      <c r="J92" s="542"/>
      <c r="K92" s="543"/>
    </row>
    <row r="93" spans="2:11" x14ac:dyDescent="0.2">
      <c r="B93" s="553" t="s">
        <v>326</v>
      </c>
      <c r="C93" s="554"/>
      <c r="D93" s="228">
        <v>60</v>
      </c>
      <c r="E93" s="100">
        <f>$D$71*1.5</f>
        <v>90</v>
      </c>
      <c r="F93" s="101">
        <f>$D$71*1.5</f>
        <v>90</v>
      </c>
      <c r="G93" s="102">
        <f>$D$71*1.5</f>
        <v>90</v>
      </c>
      <c r="H93" s="553" t="s">
        <v>689</v>
      </c>
      <c r="I93" s="554"/>
      <c r="J93" s="554"/>
      <c r="K93" s="555"/>
    </row>
    <row r="94" spans="2:11" ht="16" thickBot="1" x14ac:dyDescent="0.25">
      <c r="B94" s="566" t="s">
        <v>699</v>
      </c>
      <c r="C94" s="567"/>
      <c r="D94" s="242"/>
      <c r="E94" s="238">
        <f>E91/10000*E93</f>
        <v>3.6</v>
      </c>
      <c r="F94" s="239">
        <f>F91/10000*F93</f>
        <v>1.224</v>
      </c>
      <c r="G94" s="240">
        <f>G91/10000*G93</f>
        <v>8.3520000000000003</v>
      </c>
      <c r="H94" s="566" t="s">
        <v>720</v>
      </c>
      <c r="I94" s="568"/>
      <c r="J94" s="568"/>
      <c r="K94" s="567"/>
    </row>
    <row r="95" spans="2:11" ht="16" thickBot="1" x14ac:dyDescent="0.25">
      <c r="B95" s="444" t="s">
        <v>702</v>
      </c>
      <c r="C95" s="347"/>
      <c r="D95" s="347"/>
      <c r="E95" s="347"/>
      <c r="F95" s="347"/>
      <c r="G95" s="347"/>
      <c r="H95" s="347"/>
      <c r="I95" s="347"/>
      <c r="J95" s="347"/>
      <c r="K95" s="348"/>
    </row>
    <row r="96" spans="2:11" x14ac:dyDescent="0.2">
      <c r="B96" s="553" t="s">
        <v>596</v>
      </c>
      <c r="C96" s="555"/>
      <c r="D96" s="310"/>
      <c r="E96" s="100">
        <v>0.57999999999999996</v>
      </c>
      <c r="F96" s="101">
        <v>0.32</v>
      </c>
      <c r="G96" s="102">
        <v>0.93</v>
      </c>
      <c r="H96" s="544" t="s">
        <v>691</v>
      </c>
      <c r="I96" s="546"/>
      <c r="J96" s="546"/>
      <c r="K96" s="545"/>
    </row>
    <row r="97" spans="2:11" x14ac:dyDescent="0.2">
      <c r="B97" s="561" t="s">
        <v>714</v>
      </c>
      <c r="C97" s="583"/>
      <c r="D97" s="311"/>
      <c r="E97" s="312">
        <f>E91/E96*100/1000</f>
        <v>68.965517241379317</v>
      </c>
      <c r="F97" s="247">
        <f t="shared" ref="F97:G97" si="2">F91/F96*100/1000</f>
        <v>42.5</v>
      </c>
      <c r="G97" s="313">
        <f t="shared" si="2"/>
        <v>99.784946236559136</v>
      </c>
      <c r="H97" s="563" t="s">
        <v>693</v>
      </c>
      <c r="I97" s="564"/>
      <c r="J97" s="564"/>
      <c r="K97" s="565"/>
    </row>
    <row r="98" spans="2:11" x14ac:dyDescent="0.2">
      <c r="B98" s="561" t="s">
        <v>715</v>
      </c>
      <c r="C98" s="583"/>
      <c r="D98" s="311"/>
      <c r="E98" s="312">
        <f>E94/E96*100</f>
        <v>620.68965517241384</v>
      </c>
      <c r="F98" s="247">
        <f t="shared" ref="F98:G98" si="3">F94/F96*100</f>
        <v>382.5</v>
      </c>
      <c r="G98" s="313">
        <f t="shared" si="3"/>
        <v>898.0645161290322</v>
      </c>
      <c r="H98" s="563" t="s">
        <v>695</v>
      </c>
      <c r="I98" s="564"/>
      <c r="J98" s="564"/>
      <c r="K98" s="565"/>
    </row>
    <row r="99" spans="2:11" x14ac:dyDescent="0.2">
      <c r="B99" s="584" t="s">
        <v>692</v>
      </c>
      <c r="C99" s="585"/>
      <c r="D99" s="317"/>
      <c r="E99" s="315">
        <v>0.3</v>
      </c>
      <c r="F99" s="233">
        <v>0.8</v>
      </c>
      <c r="G99" s="316">
        <v>1</v>
      </c>
      <c r="H99" s="586" t="s">
        <v>694</v>
      </c>
      <c r="I99" s="587"/>
      <c r="J99" s="587"/>
      <c r="K99" s="588"/>
    </row>
    <row r="100" spans="2:11" ht="16" thickBot="1" x14ac:dyDescent="0.25">
      <c r="B100" s="556" t="s">
        <v>406</v>
      </c>
      <c r="C100" s="597"/>
      <c r="D100" s="307"/>
      <c r="E100" s="308">
        <f>E98/E99</f>
        <v>2068.9655172413795</v>
      </c>
      <c r="F100" s="201">
        <f>F98/F99</f>
        <v>478.125</v>
      </c>
      <c r="G100" s="309">
        <f>G98/G99</f>
        <v>898.0645161290322</v>
      </c>
      <c r="H100" s="558" t="s">
        <v>732</v>
      </c>
      <c r="I100" s="559"/>
      <c r="J100" s="559"/>
      <c r="K100" s="560"/>
    </row>
  </sheetData>
  <mergeCells count="73">
    <mergeCell ref="H75:K75"/>
    <mergeCell ref="B68:C68"/>
    <mergeCell ref="H68:K68"/>
    <mergeCell ref="K4:K5"/>
    <mergeCell ref="B59:C59"/>
    <mergeCell ref="B63:K63"/>
    <mergeCell ref="B64:C64"/>
    <mergeCell ref="H64:K64"/>
    <mergeCell ref="B65:C65"/>
    <mergeCell ref="H65:K65"/>
    <mergeCell ref="B4:B5"/>
    <mergeCell ref="C4:C5"/>
    <mergeCell ref="D4:D5"/>
    <mergeCell ref="E4:H4"/>
    <mergeCell ref="I4:I5"/>
    <mergeCell ref="J4:J5"/>
    <mergeCell ref="B74:C74"/>
    <mergeCell ref="H74:K74"/>
    <mergeCell ref="B69:C69"/>
    <mergeCell ref="H69:K69"/>
    <mergeCell ref="B70:K70"/>
    <mergeCell ref="B71:C71"/>
    <mergeCell ref="H71:K71"/>
    <mergeCell ref="B67:C67"/>
    <mergeCell ref="H67:K67"/>
    <mergeCell ref="B72:C72"/>
    <mergeCell ref="H72:K72"/>
    <mergeCell ref="B73:K73"/>
    <mergeCell ref="H66:K66"/>
    <mergeCell ref="B81:K81"/>
    <mergeCell ref="B82:C82"/>
    <mergeCell ref="H82:K82"/>
    <mergeCell ref="B76:C76"/>
    <mergeCell ref="H76:K76"/>
    <mergeCell ref="B77:C77"/>
    <mergeCell ref="H77:K77"/>
    <mergeCell ref="B78:C78"/>
    <mergeCell ref="H78:K78"/>
    <mergeCell ref="B80:K80"/>
    <mergeCell ref="B89:C89"/>
    <mergeCell ref="H89:K89"/>
    <mergeCell ref="H90:K90"/>
    <mergeCell ref="B83:C83"/>
    <mergeCell ref="H83:K83"/>
    <mergeCell ref="B84:C84"/>
    <mergeCell ref="H84:K84"/>
    <mergeCell ref="B85:C85"/>
    <mergeCell ref="H85:K85"/>
    <mergeCell ref="B100:C100"/>
    <mergeCell ref="H100:K100"/>
    <mergeCell ref="B95:K95"/>
    <mergeCell ref="B96:C96"/>
    <mergeCell ref="H96:K96"/>
    <mergeCell ref="B97:C97"/>
    <mergeCell ref="H97:K97"/>
    <mergeCell ref="B98:C98"/>
    <mergeCell ref="H98:K98"/>
    <mergeCell ref="B75:C75"/>
    <mergeCell ref="B99:C99"/>
    <mergeCell ref="H99:K99"/>
    <mergeCell ref="B91:C91"/>
    <mergeCell ref="H91:K91"/>
    <mergeCell ref="B92:K92"/>
    <mergeCell ref="B93:C93"/>
    <mergeCell ref="H93:K93"/>
    <mergeCell ref="B94:C94"/>
    <mergeCell ref="H94:K94"/>
    <mergeCell ref="B86:C86"/>
    <mergeCell ref="H86:K86"/>
    <mergeCell ref="B87:C87"/>
    <mergeCell ref="H87:K87"/>
    <mergeCell ref="B90:C90"/>
    <mergeCell ref="H88:K88"/>
  </mergeCells>
  <conditionalFormatting sqref="E77">
    <cfRule type="dataBar" priority="55">
      <dataBar>
        <cfvo type="min"/>
        <cfvo type="max"/>
        <color theme="9" tint="0.59999389629810485"/>
      </dataBar>
      <extLst>
        <ext xmlns:x14="http://schemas.microsoft.com/office/spreadsheetml/2009/9/main" uri="{B025F937-C7B1-47D3-B67F-A62EFF666E3E}">
          <x14:id>{6031F88D-7104-499A-BDC9-B746188F0862}</x14:id>
        </ext>
      </extLst>
    </cfRule>
  </conditionalFormatting>
  <conditionalFormatting sqref="E99">
    <cfRule type="dataBar" priority="39">
      <dataBar>
        <cfvo type="min"/>
        <cfvo type="max"/>
        <color theme="9" tint="0.59999389629810485"/>
      </dataBar>
      <extLst>
        <ext xmlns:x14="http://schemas.microsoft.com/office/spreadsheetml/2009/9/main" uri="{B025F937-C7B1-47D3-B67F-A62EFF666E3E}">
          <x14:id>{1A63E0A3-EDA5-4F53-A4C9-1FE2727B8B33}</x14:id>
        </ext>
      </extLst>
    </cfRule>
  </conditionalFormatting>
  <conditionalFormatting sqref="E65:G65">
    <cfRule type="dataBar" priority="64">
      <dataBar>
        <cfvo type="min"/>
        <cfvo type="max"/>
        <color theme="9" tint="0.59999389629810485"/>
      </dataBar>
      <extLst>
        <ext xmlns:x14="http://schemas.microsoft.com/office/spreadsheetml/2009/9/main" uri="{B025F937-C7B1-47D3-B67F-A62EFF666E3E}">
          <x14:id>{4DC8E620-50CF-4605-AB9E-1BFA9A6BD502}</x14:id>
        </ext>
      </extLst>
    </cfRule>
  </conditionalFormatting>
  <conditionalFormatting sqref="E67:G67">
    <cfRule type="dataBar" priority="4">
      <dataBar>
        <cfvo type="min"/>
        <cfvo type="max"/>
        <color theme="9" tint="0.59999389629810485"/>
      </dataBar>
      <extLst>
        <ext xmlns:x14="http://schemas.microsoft.com/office/spreadsheetml/2009/9/main" uri="{B025F937-C7B1-47D3-B67F-A62EFF666E3E}">
          <x14:id>{46A0E1F3-5D65-474F-A334-983DA130772F}</x14:id>
        </ext>
      </extLst>
    </cfRule>
  </conditionalFormatting>
  <conditionalFormatting sqref="E74:G74">
    <cfRule type="dataBar" priority="63">
      <dataBar>
        <cfvo type="min"/>
        <cfvo type="max"/>
        <color rgb="FF63C384"/>
      </dataBar>
      <extLst>
        <ext xmlns:x14="http://schemas.microsoft.com/office/spreadsheetml/2009/9/main" uri="{B025F937-C7B1-47D3-B67F-A62EFF666E3E}">
          <x14:id>{F7F4E870-7ACD-4417-967F-91FA989B9280}</x14:id>
        </ext>
      </extLst>
    </cfRule>
    <cfRule type="dataBar" priority="62">
      <dataBar>
        <cfvo type="min"/>
        <cfvo type="max"/>
        <color theme="9" tint="0.39997558519241921"/>
      </dataBar>
      <extLst>
        <ext xmlns:x14="http://schemas.microsoft.com/office/spreadsheetml/2009/9/main" uri="{B025F937-C7B1-47D3-B67F-A62EFF666E3E}">
          <x14:id>{8127E43C-12C9-4E31-802E-04B2D55B3A2E}</x14:id>
        </ext>
      </extLst>
    </cfRule>
  </conditionalFormatting>
  <conditionalFormatting sqref="E76:G76">
    <cfRule type="dataBar" priority="69">
      <dataBar>
        <cfvo type="min"/>
        <cfvo type="max"/>
        <color theme="9" tint="0.59999389629810485"/>
      </dataBar>
      <extLst>
        <ext xmlns:x14="http://schemas.microsoft.com/office/spreadsheetml/2009/9/main" uri="{B025F937-C7B1-47D3-B67F-A62EFF666E3E}">
          <x14:id>{1C17FEDB-8BC5-4B23-A1F4-6C031B720073}</x14:id>
        </ext>
      </extLst>
    </cfRule>
  </conditionalFormatting>
  <conditionalFormatting sqref="E83:G87">
    <cfRule type="dataBar" priority="48">
      <dataBar>
        <cfvo type="min"/>
        <cfvo type="max"/>
        <color theme="9" tint="0.59999389629810485"/>
      </dataBar>
      <extLst>
        <ext xmlns:x14="http://schemas.microsoft.com/office/spreadsheetml/2009/9/main" uri="{B025F937-C7B1-47D3-B67F-A62EFF666E3E}">
          <x14:id>{41D70844-A2B2-4917-9750-54A6C3C7F3FC}</x14:id>
        </ext>
      </extLst>
    </cfRule>
  </conditionalFormatting>
  <conditionalFormatting sqref="E89:G89">
    <cfRule type="dataBar" priority="2">
      <dataBar>
        <cfvo type="min"/>
        <cfvo type="max"/>
        <color theme="9" tint="0.59999389629810485"/>
      </dataBar>
      <extLst>
        <ext xmlns:x14="http://schemas.microsoft.com/office/spreadsheetml/2009/9/main" uri="{B025F937-C7B1-47D3-B67F-A62EFF666E3E}">
          <x14:id>{18FCFC40-5E9B-4A38-AFA4-4B67492CF214}</x14:id>
        </ext>
      </extLst>
    </cfRule>
  </conditionalFormatting>
  <conditionalFormatting sqref="E96:G96">
    <cfRule type="dataBar" priority="47">
      <dataBar>
        <cfvo type="min"/>
        <cfvo type="max"/>
        <color rgb="FF63C384"/>
      </dataBar>
      <extLst>
        <ext xmlns:x14="http://schemas.microsoft.com/office/spreadsheetml/2009/9/main" uri="{B025F937-C7B1-47D3-B67F-A62EFF666E3E}">
          <x14:id>{E1C4CE49-5C64-4CF6-9172-8402AB59EA7A}</x14:id>
        </ext>
      </extLst>
    </cfRule>
    <cfRule type="dataBar" priority="46">
      <dataBar>
        <cfvo type="min"/>
        <cfvo type="max"/>
        <color theme="9" tint="0.39997558519241921"/>
      </dataBar>
      <extLst>
        <ext xmlns:x14="http://schemas.microsoft.com/office/spreadsheetml/2009/9/main" uri="{B025F937-C7B1-47D3-B67F-A62EFF666E3E}">
          <x14:id>{F3DF78FC-BFBA-497C-98C7-1F3CD7AACD92}</x14:id>
        </ext>
      </extLst>
    </cfRule>
  </conditionalFormatting>
  <conditionalFormatting sqref="E98:G98">
    <cfRule type="dataBar" priority="52">
      <dataBar>
        <cfvo type="min"/>
        <cfvo type="max"/>
        <color theme="9" tint="0.59999389629810485"/>
      </dataBar>
      <extLst>
        <ext xmlns:x14="http://schemas.microsoft.com/office/spreadsheetml/2009/9/main" uri="{B025F937-C7B1-47D3-B67F-A62EFF666E3E}">
          <x14:id>{1EE92258-DB7B-42CF-996A-70F4C66349A6}</x14:id>
        </ext>
      </extLst>
    </cfRule>
  </conditionalFormatting>
  <conditionalFormatting sqref="E6:H6">
    <cfRule type="dataBar" priority="107">
      <dataBar>
        <cfvo type="min"/>
        <cfvo type="max"/>
        <color theme="9" tint="0.59999389629810485"/>
      </dataBar>
      <extLst>
        <ext xmlns:x14="http://schemas.microsoft.com/office/spreadsheetml/2009/9/main" uri="{B025F937-C7B1-47D3-B67F-A62EFF666E3E}">
          <x14:id>{E8875599-93C7-4F3D-AD5C-D7F2E2D22A47}</x14:id>
        </ext>
      </extLst>
    </cfRule>
  </conditionalFormatting>
  <conditionalFormatting sqref="E7:H7">
    <cfRule type="dataBar" priority="106">
      <dataBar>
        <cfvo type="min"/>
        <cfvo type="max"/>
        <color theme="9" tint="0.59999389629810485"/>
      </dataBar>
      <extLst>
        <ext xmlns:x14="http://schemas.microsoft.com/office/spreadsheetml/2009/9/main" uri="{B025F937-C7B1-47D3-B67F-A62EFF666E3E}">
          <x14:id>{85CC036C-8D62-4426-89E5-23F16229DF60}</x14:id>
        </ext>
      </extLst>
    </cfRule>
  </conditionalFormatting>
  <conditionalFormatting sqref="E8:H8">
    <cfRule type="dataBar" priority="105">
      <dataBar>
        <cfvo type="min"/>
        <cfvo type="max"/>
        <color theme="9" tint="0.59999389629810485"/>
      </dataBar>
      <extLst>
        <ext xmlns:x14="http://schemas.microsoft.com/office/spreadsheetml/2009/9/main" uri="{B025F937-C7B1-47D3-B67F-A62EFF666E3E}">
          <x14:id>{4C2595E0-73D9-4665-BF58-AC86B7A2B08E}</x14:id>
        </ext>
      </extLst>
    </cfRule>
  </conditionalFormatting>
  <conditionalFormatting sqref="E9:H9">
    <cfRule type="dataBar" priority="104">
      <dataBar>
        <cfvo type="min"/>
        <cfvo type="max"/>
        <color theme="9" tint="0.59999389629810485"/>
      </dataBar>
      <extLst>
        <ext xmlns:x14="http://schemas.microsoft.com/office/spreadsheetml/2009/9/main" uri="{B025F937-C7B1-47D3-B67F-A62EFF666E3E}">
          <x14:id>{7BD6C942-2946-40AD-A396-787343484A32}</x14:id>
        </ext>
      </extLst>
    </cfRule>
  </conditionalFormatting>
  <conditionalFormatting sqref="E10:H10">
    <cfRule type="dataBar" priority="8">
      <dataBar>
        <cfvo type="min"/>
        <cfvo type="max"/>
        <color theme="9" tint="0.59999389629810485"/>
      </dataBar>
      <extLst>
        <ext xmlns:x14="http://schemas.microsoft.com/office/spreadsheetml/2009/9/main" uri="{B025F937-C7B1-47D3-B67F-A62EFF666E3E}">
          <x14:id>{E91F7CC8-7A81-499F-8028-C40915F7F5A6}</x14:id>
        </ext>
      </extLst>
    </cfRule>
  </conditionalFormatting>
  <conditionalFormatting sqref="E11:H11">
    <cfRule type="dataBar" priority="65">
      <dataBar>
        <cfvo type="min"/>
        <cfvo type="max"/>
        <color theme="9" tint="0.59999389629810485"/>
      </dataBar>
      <extLst>
        <ext xmlns:x14="http://schemas.microsoft.com/office/spreadsheetml/2009/9/main" uri="{B025F937-C7B1-47D3-B67F-A62EFF666E3E}">
          <x14:id>{3FF1E18E-3F66-4586-AD00-D6B7EF55AABB}</x14:id>
        </ext>
      </extLst>
    </cfRule>
  </conditionalFormatting>
  <conditionalFormatting sqref="E12:H12">
    <cfRule type="dataBar" priority="103">
      <dataBar>
        <cfvo type="min"/>
        <cfvo type="max"/>
        <color theme="9" tint="0.59999389629810485"/>
      </dataBar>
      <extLst>
        <ext xmlns:x14="http://schemas.microsoft.com/office/spreadsheetml/2009/9/main" uri="{B025F937-C7B1-47D3-B67F-A62EFF666E3E}">
          <x14:id>{00FBE9B7-5062-4622-B96B-7C6677016C98}</x14:id>
        </ext>
      </extLst>
    </cfRule>
  </conditionalFormatting>
  <conditionalFormatting sqref="E13:H13">
    <cfRule type="dataBar" priority="102">
      <dataBar>
        <cfvo type="min"/>
        <cfvo type="max"/>
        <color theme="9" tint="0.59999389629810485"/>
      </dataBar>
      <extLst>
        <ext xmlns:x14="http://schemas.microsoft.com/office/spreadsheetml/2009/9/main" uri="{B025F937-C7B1-47D3-B67F-A62EFF666E3E}">
          <x14:id>{310F9B11-0677-4632-831B-E3A568AD5EF0}</x14:id>
        </ext>
      </extLst>
    </cfRule>
  </conditionalFormatting>
  <conditionalFormatting sqref="E14:H14">
    <cfRule type="dataBar" priority="93">
      <dataBar>
        <cfvo type="min"/>
        <cfvo type="max"/>
        <color theme="9" tint="0.59999389629810485"/>
      </dataBar>
      <extLst>
        <ext xmlns:x14="http://schemas.microsoft.com/office/spreadsheetml/2009/9/main" uri="{B025F937-C7B1-47D3-B67F-A62EFF666E3E}">
          <x14:id>{2D9DA77F-8FA8-49B2-AE34-46C1AD30D190}</x14:id>
        </ext>
      </extLst>
    </cfRule>
  </conditionalFormatting>
  <conditionalFormatting sqref="E15:H15">
    <cfRule type="dataBar" priority="92">
      <dataBar>
        <cfvo type="min"/>
        <cfvo type="max"/>
        <color theme="9" tint="0.59999389629810485"/>
      </dataBar>
      <extLst>
        <ext xmlns:x14="http://schemas.microsoft.com/office/spreadsheetml/2009/9/main" uri="{B025F937-C7B1-47D3-B67F-A62EFF666E3E}">
          <x14:id>{66B8E8A1-AAF3-4B29-B1CC-A49FF727BAC4}</x14:id>
        </ext>
      </extLst>
    </cfRule>
  </conditionalFormatting>
  <conditionalFormatting sqref="E16:H16">
    <cfRule type="dataBar" priority="91">
      <dataBar>
        <cfvo type="min"/>
        <cfvo type="max"/>
        <color theme="9" tint="0.59999389629810485"/>
      </dataBar>
      <extLst>
        <ext xmlns:x14="http://schemas.microsoft.com/office/spreadsheetml/2009/9/main" uri="{B025F937-C7B1-47D3-B67F-A62EFF666E3E}">
          <x14:id>{922B384C-56E6-4813-892F-6221D2D7C4C1}</x14:id>
        </ext>
      </extLst>
    </cfRule>
  </conditionalFormatting>
  <conditionalFormatting sqref="E17:H17">
    <cfRule type="dataBar" priority="101">
      <dataBar>
        <cfvo type="min"/>
        <cfvo type="max"/>
        <color theme="9" tint="0.59999389629810485"/>
      </dataBar>
      <extLst>
        <ext xmlns:x14="http://schemas.microsoft.com/office/spreadsheetml/2009/9/main" uri="{B025F937-C7B1-47D3-B67F-A62EFF666E3E}">
          <x14:id>{9455AADA-A8AA-4101-90D0-929C71BFC5B8}</x14:id>
        </ext>
      </extLst>
    </cfRule>
  </conditionalFormatting>
  <conditionalFormatting sqref="E18:H18">
    <cfRule type="dataBar" priority="100">
      <dataBar>
        <cfvo type="min"/>
        <cfvo type="max"/>
        <color theme="9" tint="0.59999389629810485"/>
      </dataBar>
      <extLst>
        <ext xmlns:x14="http://schemas.microsoft.com/office/spreadsheetml/2009/9/main" uri="{B025F937-C7B1-47D3-B67F-A62EFF666E3E}">
          <x14:id>{17977FA6-377A-412B-95DB-0C9511FCB13F}</x14:id>
        </ext>
      </extLst>
    </cfRule>
  </conditionalFormatting>
  <conditionalFormatting sqref="E19:H19">
    <cfRule type="dataBar" priority="99">
      <dataBar>
        <cfvo type="min"/>
        <cfvo type="max"/>
        <color theme="9" tint="0.59999389629810485"/>
      </dataBar>
      <extLst>
        <ext xmlns:x14="http://schemas.microsoft.com/office/spreadsheetml/2009/9/main" uri="{B025F937-C7B1-47D3-B67F-A62EFF666E3E}">
          <x14:id>{BEE95BD0-6404-4A65-950D-49AEC4AECC2A}</x14:id>
        </ext>
      </extLst>
    </cfRule>
  </conditionalFormatting>
  <conditionalFormatting sqref="E20:H20">
    <cfRule type="dataBar" priority="98">
      <dataBar>
        <cfvo type="min"/>
        <cfvo type="max"/>
        <color theme="9" tint="0.59999389629810485"/>
      </dataBar>
      <extLst>
        <ext xmlns:x14="http://schemas.microsoft.com/office/spreadsheetml/2009/9/main" uri="{B025F937-C7B1-47D3-B67F-A62EFF666E3E}">
          <x14:id>{E206EDC5-841B-4930-8D6B-BDA5AD9A339F}</x14:id>
        </ext>
      </extLst>
    </cfRule>
  </conditionalFormatting>
  <conditionalFormatting sqref="E21:H21">
    <cfRule type="dataBar" priority="97">
      <dataBar>
        <cfvo type="min"/>
        <cfvo type="max"/>
        <color theme="9" tint="0.59999389629810485"/>
      </dataBar>
      <extLst>
        <ext xmlns:x14="http://schemas.microsoft.com/office/spreadsheetml/2009/9/main" uri="{B025F937-C7B1-47D3-B67F-A62EFF666E3E}">
          <x14:id>{571E0E90-0E83-445D-B915-D3BC9051FBA2}</x14:id>
        </ext>
      </extLst>
    </cfRule>
  </conditionalFormatting>
  <conditionalFormatting sqref="E22:H22">
    <cfRule type="dataBar" priority="96">
      <dataBar>
        <cfvo type="min"/>
        <cfvo type="max"/>
        <color theme="9" tint="0.59999389629810485"/>
      </dataBar>
      <extLst>
        <ext xmlns:x14="http://schemas.microsoft.com/office/spreadsheetml/2009/9/main" uri="{B025F937-C7B1-47D3-B67F-A62EFF666E3E}">
          <x14:id>{DE5D39E7-F602-4D50-9B07-1F7439985689}</x14:id>
        </ext>
      </extLst>
    </cfRule>
  </conditionalFormatting>
  <conditionalFormatting sqref="E23:H23">
    <cfRule type="dataBar" priority="95">
      <dataBar>
        <cfvo type="min"/>
        <cfvo type="max"/>
        <color theme="9" tint="0.59999389629810485"/>
      </dataBar>
      <extLst>
        <ext xmlns:x14="http://schemas.microsoft.com/office/spreadsheetml/2009/9/main" uri="{B025F937-C7B1-47D3-B67F-A62EFF666E3E}">
          <x14:id>{51CDD53F-A756-472C-8554-7A9B3554F740}</x14:id>
        </ext>
      </extLst>
    </cfRule>
  </conditionalFormatting>
  <conditionalFormatting sqref="E24:H24">
    <cfRule type="dataBar" priority="94">
      <dataBar>
        <cfvo type="min"/>
        <cfvo type="max"/>
        <color theme="9" tint="0.59999389629810485"/>
      </dataBar>
      <extLst>
        <ext xmlns:x14="http://schemas.microsoft.com/office/spreadsheetml/2009/9/main" uri="{B025F937-C7B1-47D3-B67F-A62EFF666E3E}">
          <x14:id>{2D07E2C1-3B22-4874-A1E7-F8EF856EB02B}</x14:id>
        </ext>
      </extLst>
    </cfRule>
  </conditionalFormatting>
  <conditionalFormatting sqref="E25:H25">
    <cfRule type="dataBar" priority="90">
      <dataBar>
        <cfvo type="min"/>
        <cfvo type="max"/>
        <color theme="9" tint="0.59999389629810485"/>
      </dataBar>
      <extLst>
        <ext xmlns:x14="http://schemas.microsoft.com/office/spreadsheetml/2009/9/main" uri="{B025F937-C7B1-47D3-B67F-A62EFF666E3E}">
          <x14:id>{0B33B325-8797-4E76-BE64-1956208CB545}</x14:id>
        </ext>
      </extLst>
    </cfRule>
  </conditionalFormatting>
  <conditionalFormatting sqref="E26:H26">
    <cfRule type="dataBar" priority="89">
      <dataBar>
        <cfvo type="min"/>
        <cfvo type="max"/>
        <color theme="9" tint="0.59999389629810485"/>
      </dataBar>
      <extLst>
        <ext xmlns:x14="http://schemas.microsoft.com/office/spreadsheetml/2009/9/main" uri="{B025F937-C7B1-47D3-B67F-A62EFF666E3E}">
          <x14:id>{253B501B-5EFC-4F34-9A4C-A5B5B75B5C85}</x14:id>
        </ext>
      </extLst>
    </cfRule>
  </conditionalFormatting>
  <conditionalFormatting sqref="E27:H27">
    <cfRule type="dataBar" priority="88">
      <dataBar>
        <cfvo type="min"/>
        <cfvo type="max"/>
        <color theme="9" tint="0.59999389629810485"/>
      </dataBar>
      <extLst>
        <ext xmlns:x14="http://schemas.microsoft.com/office/spreadsheetml/2009/9/main" uri="{B025F937-C7B1-47D3-B67F-A62EFF666E3E}">
          <x14:id>{512F9589-2C27-4758-ADC6-2F3E118311F5}</x14:id>
        </ext>
      </extLst>
    </cfRule>
  </conditionalFormatting>
  <conditionalFormatting sqref="E28:H28">
    <cfRule type="dataBar" priority="87">
      <dataBar>
        <cfvo type="min"/>
        <cfvo type="max"/>
        <color theme="9" tint="0.59999389629810485"/>
      </dataBar>
      <extLst>
        <ext xmlns:x14="http://schemas.microsoft.com/office/spreadsheetml/2009/9/main" uri="{B025F937-C7B1-47D3-B67F-A62EFF666E3E}">
          <x14:id>{077699DC-9F47-460A-A8B8-5FB6F1F26D4A}</x14:id>
        </ext>
      </extLst>
    </cfRule>
  </conditionalFormatting>
  <conditionalFormatting sqref="E29:H29">
    <cfRule type="dataBar" priority="86">
      <dataBar>
        <cfvo type="min"/>
        <cfvo type="max"/>
        <color theme="9" tint="0.59999389629810485"/>
      </dataBar>
      <extLst>
        <ext xmlns:x14="http://schemas.microsoft.com/office/spreadsheetml/2009/9/main" uri="{B025F937-C7B1-47D3-B67F-A62EFF666E3E}">
          <x14:id>{D01A5D75-7B21-4F3B-B79C-BD8DB6D7FFC9}</x14:id>
        </ext>
      </extLst>
    </cfRule>
  </conditionalFormatting>
  <conditionalFormatting sqref="E30:H30">
    <cfRule type="dataBar" priority="85">
      <dataBar>
        <cfvo type="min"/>
        <cfvo type="max"/>
        <color theme="9" tint="0.59999389629810485"/>
      </dataBar>
      <extLst>
        <ext xmlns:x14="http://schemas.microsoft.com/office/spreadsheetml/2009/9/main" uri="{B025F937-C7B1-47D3-B67F-A62EFF666E3E}">
          <x14:id>{1D73D16C-EDE6-404C-8F60-68D0FABA09EA}</x14:id>
        </ext>
      </extLst>
    </cfRule>
  </conditionalFormatting>
  <conditionalFormatting sqref="E31:H31">
    <cfRule type="dataBar" priority="7">
      <dataBar>
        <cfvo type="min"/>
        <cfvo type="max"/>
        <color theme="9" tint="0.59999389629810485"/>
      </dataBar>
      <extLst>
        <ext xmlns:x14="http://schemas.microsoft.com/office/spreadsheetml/2009/9/main" uri="{B025F937-C7B1-47D3-B67F-A62EFF666E3E}">
          <x14:id>{FF52CA79-4DAB-43B4-BDDF-2967D6302BA3}</x14:id>
        </ext>
      </extLst>
    </cfRule>
  </conditionalFormatting>
  <conditionalFormatting sqref="E32:H32">
    <cfRule type="dataBar" priority="84">
      <dataBar>
        <cfvo type="min"/>
        <cfvo type="max"/>
        <color theme="9" tint="0.59999389629810485"/>
      </dataBar>
      <extLst>
        <ext xmlns:x14="http://schemas.microsoft.com/office/spreadsheetml/2009/9/main" uri="{B025F937-C7B1-47D3-B67F-A62EFF666E3E}">
          <x14:id>{E81E7B80-122D-44C4-8BF6-4B80AB5C78A8}</x14:id>
        </ext>
      </extLst>
    </cfRule>
  </conditionalFormatting>
  <conditionalFormatting sqref="E33:H33">
    <cfRule type="dataBar" priority="83">
      <dataBar>
        <cfvo type="min"/>
        <cfvo type="max"/>
        <color theme="9" tint="0.59999389629810485"/>
      </dataBar>
      <extLst>
        <ext xmlns:x14="http://schemas.microsoft.com/office/spreadsheetml/2009/9/main" uri="{B025F937-C7B1-47D3-B67F-A62EFF666E3E}">
          <x14:id>{C9142BC5-E69D-455F-91C0-F424335F28B8}</x14:id>
        </ext>
      </extLst>
    </cfRule>
  </conditionalFormatting>
  <conditionalFormatting sqref="E34:H34">
    <cfRule type="dataBar" priority="82">
      <dataBar>
        <cfvo type="min"/>
        <cfvo type="max"/>
        <color theme="9" tint="0.59999389629810485"/>
      </dataBar>
      <extLst>
        <ext xmlns:x14="http://schemas.microsoft.com/office/spreadsheetml/2009/9/main" uri="{B025F937-C7B1-47D3-B67F-A62EFF666E3E}">
          <x14:id>{BB1DAAAA-3D2C-4739-A3EB-577834DCFBC5}</x14:id>
        </ext>
      </extLst>
    </cfRule>
  </conditionalFormatting>
  <conditionalFormatting sqref="E35:H35">
    <cfRule type="dataBar" priority="81">
      <dataBar>
        <cfvo type="min"/>
        <cfvo type="max"/>
        <color theme="9" tint="0.59999389629810485"/>
      </dataBar>
      <extLst>
        <ext xmlns:x14="http://schemas.microsoft.com/office/spreadsheetml/2009/9/main" uri="{B025F937-C7B1-47D3-B67F-A62EFF666E3E}">
          <x14:id>{6433D536-D619-4FB6-8025-A5215DDDC2E7}</x14:id>
        </ext>
      </extLst>
    </cfRule>
  </conditionalFormatting>
  <conditionalFormatting sqref="E36:H36">
    <cfRule type="dataBar" priority="80">
      <dataBar>
        <cfvo type="min"/>
        <cfvo type="max"/>
        <color theme="9" tint="0.59999389629810485"/>
      </dataBar>
      <extLst>
        <ext xmlns:x14="http://schemas.microsoft.com/office/spreadsheetml/2009/9/main" uri="{B025F937-C7B1-47D3-B67F-A62EFF666E3E}">
          <x14:id>{A7A17F69-A878-481B-A560-48372D1FAD46}</x14:id>
        </ext>
      </extLst>
    </cfRule>
  </conditionalFormatting>
  <conditionalFormatting sqref="E37:H37">
    <cfRule type="dataBar" priority="79">
      <dataBar>
        <cfvo type="min"/>
        <cfvo type="max"/>
        <color theme="9" tint="0.59999389629810485"/>
      </dataBar>
      <extLst>
        <ext xmlns:x14="http://schemas.microsoft.com/office/spreadsheetml/2009/9/main" uri="{B025F937-C7B1-47D3-B67F-A62EFF666E3E}">
          <x14:id>{CAD0A48B-94DC-4F6C-8A6C-99EC288711FD}</x14:id>
        </ext>
      </extLst>
    </cfRule>
  </conditionalFormatting>
  <conditionalFormatting sqref="E38:H38">
    <cfRule type="dataBar" priority="9">
      <dataBar>
        <cfvo type="min"/>
        <cfvo type="max"/>
        <color theme="9" tint="0.59999389629810485"/>
      </dataBar>
      <extLst>
        <ext xmlns:x14="http://schemas.microsoft.com/office/spreadsheetml/2009/9/main" uri="{B025F937-C7B1-47D3-B67F-A62EFF666E3E}">
          <x14:id>{B82DDC86-4B47-4FE9-8688-8F05E6C577AB}</x14:id>
        </ext>
      </extLst>
    </cfRule>
  </conditionalFormatting>
  <conditionalFormatting sqref="E39:H39">
    <cfRule type="dataBar" priority="78">
      <dataBar>
        <cfvo type="min"/>
        <cfvo type="max"/>
        <color theme="9" tint="0.59999389629810485"/>
      </dataBar>
      <extLst>
        <ext xmlns:x14="http://schemas.microsoft.com/office/spreadsheetml/2009/9/main" uri="{B025F937-C7B1-47D3-B67F-A62EFF666E3E}">
          <x14:id>{2B8ECC89-212E-4440-B6B5-EAE892A63294}</x14:id>
        </ext>
      </extLst>
    </cfRule>
  </conditionalFormatting>
  <conditionalFormatting sqref="E40:H40">
    <cfRule type="dataBar" priority="16">
      <dataBar>
        <cfvo type="min"/>
        <cfvo type="max"/>
        <color theme="9" tint="0.59999389629810485"/>
      </dataBar>
      <extLst>
        <ext xmlns:x14="http://schemas.microsoft.com/office/spreadsheetml/2009/9/main" uri="{B025F937-C7B1-47D3-B67F-A62EFF666E3E}">
          <x14:id>{FF981B49-4D55-4C9D-BAA0-F59BA5B1DA67}</x14:id>
        </ext>
      </extLst>
    </cfRule>
  </conditionalFormatting>
  <conditionalFormatting sqref="E41:H41">
    <cfRule type="dataBar" priority="15">
      <dataBar>
        <cfvo type="min"/>
        <cfvo type="max"/>
        <color theme="9" tint="0.59999389629810485"/>
      </dataBar>
      <extLst>
        <ext xmlns:x14="http://schemas.microsoft.com/office/spreadsheetml/2009/9/main" uri="{B025F937-C7B1-47D3-B67F-A62EFF666E3E}">
          <x14:id>{6DC0D85D-FFB3-424A-967A-701AA0BB3101}</x14:id>
        </ext>
      </extLst>
    </cfRule>
    <cfRule type="dataBar" priority="17">
      <dataBar>
        <cfvo type="min"/>
        <cfvo type="max"/>
        <color theme="9" tint="0.39997558519241921"/>
      </dataBar>
      <extLst>
        <ext xmlns:x14="http://schemas.microsoft.com/office/spreadsheetml/2009/9/main" uri="{B025F937-C7B1-47D3-B67F-A62EFF666E3E}">
          <x14:id>{F12394CF-CE28-4E0F-ABA3-B55731746EF7}</x14:id>
        </ext>
      </extLst>
    </cfRule>
  </conditionalFormatting>
  <conditionalFormatting sqref="E42:H42">
    <cfRule type="dataBar" priority="77">
      <dataBar>
        <cfvo type="min"/>
        <cfvo type="max"/>
        <color theme="9" tint="0.59999389629810485"/>
      </dataBar>
      <extLst>
        <ext xmlns:x14="http://schemas.microsoft.com/office/spreadsheetml/2009/9/main" uri="{B025F937-C7B1-47D3-B67F-A62EFF666E3E}">
          <x14:id>{0B940B8A-E33A-49D2-B984-482593486227}</x14:id>
        </ext>
      </extLst>
    </cfRule>
  </conditionalFormatting>
  <conditionalFormatting sqref="E43:H43">
    <cfRule type="dataBar" priority="18">
      <dataBar>
        <cfvo type="min"/>
        <cfvo type="max"/>
        <color theme="9" tint="0.39997558519241921"/>
      </dataBar>
      <extLst>
        <ext xmlns:x14="http://schemas.microsoft.com/office/spreadsheetml/2009/9/main" uri="{B025F937-C7B1-47D3-B67F-A62EFF666E3E}">
          <x14:id>{7894FD07-DE77-492C-83C8-C5E4FCEF1BED}</x14:id>
        </ext>
      </extLst>
    </cfRule>
    <cfRule type="dataBar" priority="14">
      <dataBar>
        <cfvo type="min"/>
        <cfvo type="max"/>
        <color theme="9" tint="0.59999389629810485"/>
      </dataBar>
      <extLst>
        <ext xmlns:x14="http://schemas.microsoft.com/office/spreadsheetml/2009/9/main" uri="{B025F937-C7B1-47D3-B67F-A62EFF666E3E}">
          <x14:id>{C6236259-727B-45D0-8761-5EA6B07C1786}</x14:id>
        </ext>
      </extLst>
    </cfRule>
  </conditionalFormatting>
  <conditionalFormatting sqref="E44:H44">
    <cfRule type="dataBar" priority="19">
      <dataBar>
        <cfvo type="min"/>
        <cfvo type="max"/>
        <color theme="9" tint="0.39997558519241921"/>
      </dataBar>
      <extLst>
        <ext xmlns:x14="http://schemas.microsoft.com/office/spreadsheetml/2009/9/main" uri="{B025F937-C7B1-47D3-B67F-A62EFF666E3E}">
          <x14:id>{4D2C878D-E2D6-4D76-80D1-1BBAF5A8DDB3}</x14:id>
        </ext>
      </extLst>
    </cfRule>
    <cfRule type="dataBar" priority="13">
      <dataBar>
        <cfvo type="min"/>
        <cfvo type="max"/>
        <color theme="9" tint="0.59999389629810485"/>
      </dataBar>
      <extLst>
        <ext xmlns:x14="http://schemas.microsoft.com/office/spreadsheetml/2009/9/main" uri="{B025F937-C7B1-47D3-B67F-A62EFF666E3E}">
          <x14:id>{F2D4250D-7E51-4E19-95E5-9F4B7B0AC644}</x14:id>
        </ext>
      </extLst>
    </cfRule>
    <cfRule type="dataBar" priority="76">
      <dataBar>
        <cfvo type="min"/>
        <cfvo type="max"/>
        <color theme="9" tint="0.59999389629810485"/>
      </dataBar>
      <extLst>
        <ext xmlns:x14="http://schemas.microsoft.com/office/spreadsheetml/2009/9/main" uri="{B025F937-C7B1-47D3-B67F-A62EFF666E3E}">
          <x14:id>{FE4C3373-D90E-41FD-924C-C71B075D3E6F}</x14:id>
        </ext>
      </extLst>
    </cfRule>
  </conditionalFormatting>
  <conditionalFormatting sqref="E45:H45">
    <cfRule type="dataBar" priority="6">
      <dataBar>
        <cfvo type="min"/>
        <cfvo type="max"/>
        <color theme="9" tint="0.59999389629810485"/>
      </dataBar>
      <extLst>
        <ext xmlns:x14="http://schemas.microsoft.com/office/spreadsheetml/2009/9/main" uri="{B025F937-C7B1-47D3-B67F-A62EFF666E3E}">
          <x14:id>{FB6D7C5C-CE0E-446F-A45F-FC7DC62F99AD}</x14:id>
        </ext>
      </extLst>
    </cfRule>
  </conditionalFormatting>
  <conditionalFormatting sqref="E46:H46">
    <cfRule type="dataBar" priority="11">
      <dataBar>
        <cfvo type="min"/>
        <cfvo type="max"/>
        <color theme="9" tint="0.59999389629810485"/>
      </dataBar>
      <extLst>
        <ext xmlns:x14="http://schemas.microsoft.com/office/spreadsheetml/2009/9/main" uri="{B025F937-C7B1-47D3-B67F-A62EFF666E3E}">
          <x14:id>{5B7402EB-FC0B-4180-83C9-3C8B61F63F15}</x14:id>
        </ext>
      </extLst>
    </cfRule>
    <cfRule type="dataBar" priority="12">
      <dataBar>
        <cfvo type="min"/>
        <cfvo type="max"/>
        <color theme="9" tint="0.59999389629810485"/>
      </dataBar>
      <extLst>
        <ext xmlns:x14="http://schemas.microsoft.com/office/spreadsheetml/2009/9/main" uri="{B025F937-C7B1-47D3-B67F-A62EFF666E3E}">
          <x14:id>{3552BB07-06BD-4D45-A748-B3C0A37B4526}</x14:id>
        </ext>
      </extLst>
    </cfRule>
    <cfRule type="dataBar" priority="10">
      <dataBar>
        <cfvo type="min"/>
        <cfvo type="max"/>
        <color theme="9" tint="0.59999389629810485"/>
      </dataBar>
      <extLst>
        <ext xmlns:x14="http://schemas.microsoft.com/office/spreadsheetml/2009/9/main" uri="{B025F937-C7B1-47D3-B67F-A62EFF666E3E}">
          <x14:id>{1A1D71CF-8869-4475-B7FC-FBAF2A399B95}</x14:id>
        </ext>
      </extLst>
    </cfRule>
  </conditionalFormatting>
  <conditionalFormatting sqref="E47:H47">
    <cfRule type="dataBar" priority="75">
      <dataBar>
        <cfvo type="min"/>
        <cfvo type="max"/>
        <color theme="9" tint="0.59999389629810485"/>
      </dataBar>
      <extLst>
        <ext xmlns:x14="http://schemas.microsoft.com/office/spreadsheetml/2009/9/main" uri="{B025F937-C7B1-47D3-B67F-A62EFF666E3E}">
          <x14:id>{009B7DCE-A2C2-427D-9357-7FBD02F97638}</x14:id>
        </ext>
      </extLst>
    </cfRule>
  </conditionalFormatting>
  <conditionalFormatting sqref="E48:H48">
    <cfRule type="dataBar" priority="74">
      <dataBar>
        <cfvo type="min"/>
        <cfvo type="max"/>
        <color theme="9" tint="0.59999389629810485"/>
      </dataBar>
      <extLst>
        <ext xmlns:x14="http://schemas.microsoft.com/office/spreadsheetml/2009/9/main" uri="{B025F937-C7B1-47D3-B67F-A62EFF666E3E}">
          <x14:id>{E4C07A83-DB4D-45BC-840B-206B695A50B5}</x14:id>
        </ext>
      </extLst>
    </cfRule>
  </conditionalFormatting>
  <conditionalFormatting sqref="E49:H49">
    <cfRule type="dataBar" priority="73">
      <dataBar>
        <cfvo type="min"/>
        <cfvo type="max"/>
        <color theme="9" tint="0.59999389629810485"/>
      </dataBar>
      <extLst>
        <ext xmlns:x14="http://schemas.microsoft.com/office/spreadsheetml/2009/9/main" uri="{B025F937-C7B1-47D3-B67F-A62EFF666E3E}">
          <x14:id>{80589984-C8FA-43A4-9C50-0CA965783858}</x14:id>
        </ext>
      </extLst>
    </cfRule>
  </conditionalFormatting>
  <conditionalFormatting sqref="E50:H50">
    <cfRule type="dataBar" priority="72">
      <dataBar>
        <cfvo type="min"/>
        <cfvo type="max"/>
        <color theme="9" tint="0.59999389629810485"/>
      </dataBar>
      <extLst>
        <ext xmlns:x14="http://schemas.microsoft.com/office/spreadsheetml/2009/9/main" uri="{B025F937-C7B1-47D3-B67F-A62EFF666E3E}">
          <x14:id>{0734E38A-5182-473B-B4F0-08205CB82C8C}</x14:id>
        </ext>
      </extLst>
    </cfRule>
  </conditionalFormatting>
  <conditionalFormatting sqref="E55:H55">
    <cfRule type="dataBar" priority="71">
      <dataBar>
        <cfvo type="min"/>
        <cfvo type="max"/>
        <color theme="9" tint="0.59999389629810485"/>
      </dataBar>
      <extLst>
        <ext xmlns:x14="http://schemas.microsoft.com/office/spreadsheetml/2009/9/main" uri="{B025F937-C7B1-47D3-B67F-A62EFF666E3E}">
          <x14:id>{7BFE83FC-364B-44EC-9ECB-7DDC39EBE1FA}</x14:id>
        </ext>
      </extLst>
    </cfRule>
  </conditionalFormatting>
  <conditionalFormatting sqref="E69:H69">
    <cfRule type="dataBar" priority="67">
      <dataBar>
        <cfvo type="min"/>
        <cfvo type="max"/>
        <color theme="9" tint="0.59999389629810485"/>
      </dataBar>
      <extLst>
        <ext xmlns:x14="http://schemas.microsoft.com/office/spreadsheetml/2009/9/main" uri="{B025F937-C7B1-47D3-B67F-A62EFF666E3E}">
          <x14:id>{D364C00D-C804-4077-8D15-1E3390FDCBC5}</x14:id>
        </ext>
      </extLst>
    </cfRule>
  </conditionalFormatting>
  <conditionalFormatting sqref="E72:H72">
    <cfRule type="dataBar" priority="68">
      <dataBar>
        <cfvo type="min"/>
        <cfvo type="max"/>
        <color theme="9" tint="0.59999389629810485"/>
      </dataBar>
      <extLst>
        <ext xmlns:x14="http://schemas.microsoft.com/office/spreadsheetml/2009/9/main" uri="{B025F937-C7B1-47D3-B67F-A62EFF666E3E}">
          <x14:id>{4D127CA4-13EE-4532-AE07-5E0CF45FAD6C}</x14:id>
        </ext>
      </extLst>
    </cfRule>
  </conditionalFormatting>
  <conditionalFormatting sqref="E75:H75">
    <cfRule type="dataBar" priority="66">
      <dataBar>
        <cfvo type="min"/>
        <cfvo type="max"/>
        <color theme="9" tint="0.59999389629810485"/>
      </dataBar>
      <extLst>
        <ext xmlns:x14="http://schemas.microsoft.com/office/spreadsheetml/2009/9/main" uri="{B025F937-C7B1-47D3-B67F-A62EFF666E3E}">
          <x14:id>{59EC426C-3F95-4933-ABC5-675D1F3F9B39}</x14:id>
        </ext>
      </extLst>
    </cfRule>
  </conditionalFormatting>
  <conditionalFormatting sqref="E91:H91">
    <cfRule type="dataBar" priority="50">
      <dataBar>
        <cfvo type="min"/>
        <cfvo type="max"/>
        <color theme="9" tint="0.59999389629810485"/>
      </dataBar>
      <extLst>
        <ext xmlns:x14="http://schemas.microsoft.com/office/spreadsheetml/2009/9/main" uri="{B025F937-C7B1-47D3-B67F-A62EFF666E3E}">
          <x14:id>{F7B2AB38-8A97-4238-A9A5-17740AFDC643}</x14:id>
        </ext>
      </extLst>
    </cfRule>
  </conditionalFormatting>
  <conditionalFormatting sqref="E94:H94">
    <cfRule type="dataBar" priority="51">
      <dataBar>
        <cfvo type="min"/>
        <cfvo type="max"/>
        <color theme="9" tint="0.59999389629810485"/>
      </dataBar>
      <extLst>
        <ext xmlns:x14="http://schemas.microsoft.com/office/spreadsheetml/2009/9/main" uri="{B025F937-C7B1-47D3-B67F-A62EFF666E3E}">
          <x14:id>{7496DF55-67C5-479E-9B29-E3B1F605F100}</x14:id>
        </ext>
      </extLst>
    </cfRule>
  </conditionalFormatting>
  <conditionalFormatting sqref="E97:H97">
    <cfRule type="dataBar" priority="49">
      <dataBar>
        <cfvo type="min"/>
        <cfvo type="max"/>
        <color theme="9" tint="0.59999389629810485"/>
      </dataBar>
      <extLst>
        <ext xmlns:x14="http://schemas.microsoft.com/office/spreadsheetml/2009/9/main" uri="{B025F937-C7B1-47D3-B67F-A62EFF666E3E}">
          <x14:id>{90C3018B-845D-4601-8236-AC40593A763D}</x14:id>
        </ext>
      </extLst>
    </cfRule>
  </conditionalFormatting>
  <conditionalFormatting sqref="F66 F77">
    <cfRule type="dataBar" priority="56">
      <dataBar>
        <cfvo type="min"/>
        <cfvo type="max"/>
        <color theme="9" tint="0.59999389629810485"/>
      </dataBar>
      <extLst>
        <ext xmlns:x14="http://schemas.microsoft.com/office/spreadsheetml/2009/9/main" uri="{B025F937-C7B1-47D3-B67F-A62EFF666E3E}">
          <x14:id>{C3701BF7-B4F2-4B2A-B25C-DCF70504C0E2}</x14:id>
        </ext>
      </extLst>
    </cfRule>
    <cfRule type="dataBar" priority="58">
      <dataBar>
        <cfvo type="min"/>
        <cfvo type="max"/>
        <color rgb="FF63C384"/>
      </dataBar>
      <extLst>
        <ext xmlns:x14="http://schemas.microsoft.com/office/spreadsheetml/2009/9/main" uri="{B025F937-C7B1-47D3-B67F-A62EFF666E3E}">
          <x14:id>{87FD0F85-FD44-4A55-BFA0-B182104C307C}</x14:id>
        </ext>
      </extLst>
    </cfRule>
    <cfRule type="dataBar" priority="57">
      <dataBar>
        <cfvo type="min"/>
        <cfvo type="max"/>
        <color theme="9" tint="0.39997558519241921"/>
      </dataBar>
      <extLst>
        <ext xmlns:x14="http://schemas.microsoft.com/office/spreadsheetml/2009/9/main" uri="{B025F937-C7B1-47D3-B67F-A62EFF666E3E}">
          <x14:id>{C00EDF54-107D-470F-A335-05601222608B}</x14:id>
        </ext>
      </extLst>
    </cfRule>
  </conditionalFormatting>
  <conditionalFormatting sqref="F88 F99">
    <cfRule type="dataBar" priority="40">
      <dataBar>
        <cfvo type="min"/>
        <cfvo type="max"/>
        <color theme="9" tint="0.59999389629810485"/>
      </dataBar>
      <extLst>
        <ext xmlns:x14="http://schemas.microsoft.com/office/spreadsheetml/2009/9/main" uri="{B025F937-C7B1-47D3-B67F-A62EFF666E3E}">
          <x14:id>{F7300C8B-C88A-49E7-9B70-A98622336841}</x14:id>
        </ext>
      </extLst>
    </cfRule>
    <cfRule type="dataBar" priority="41">
      <dataBar>
        <cfvo type="min"/>
        <cfvo type="max"/>
        <color theme="9" tint="0.39997558519241921"/>
      </dataBar>
      <extLst>
        <ext xmlns:x14="http://schemas.microsoft.com/office/spreadsheetml/2009/9/main" uri="{B025F937-C7B1-47D3-B67F-A62EFF666E3E}">
          <x14:id>{CD596D72-506E-4028-AFEE-1351C6395210}</x14:id>
        </ext>
      </extLst>
    </cfRule>
    <cfRule type="dataBar" priority="42">
      <dataBar>
        <cfvo type="min"/>
        <cfvo type="max"/>
        <color rgb="FF63C384"/>
      </dataBar>
      <extLst>
        <ext xmlns:x14="http://schemas.microsoft.com/office/spreadsheetml/2009/9/main" uri="{B025F937-C7B1-47D3-B67F-A62EFF666E3E}">
          <x14:id>{F3A7DDB1-CF28-482A-A59C-A778A7154977}</x14:id>
        </ext>
      </extLst>
    </cfRule>
  </conditionalFormatting>
  <conditionalFormatting sqref="G66 G77 E77">
    <cfRule type="dataBar" priority="61">
      <dataBar>
        <cfvo type="min"/>
        <cfvo type="max"/>
        <color rgb="FF63C384"/>
      </dataBar>
      <extLst>
        <ext xmlns:x14="http://schemas.microsoft.com/office/spreadsheetml/2009/9/main" uri="{B025F937-C7B1-47D3-B67F-A62EFF666E3E}">
          <x14:id>{2F76FC92-1FCC-46F7-89B2-2AD4608447A9}</x14:id>
        </ext>
      </extLst>
    </cfRule>
    <cfRule type="dataBar" priority="60">
      <dataBar>
        <cfvo type="min"/>
        <cfvo type="max"/>
        <color theme="9" tint="0.39997558519241921"/>
      </dataBar>
      <extLst>
        <ext xmlns:x14="http://schemas.microsoft.com/office/spreadsheetml/2009/9/main" uri="{B025F937-C7B1-47D3-B67F-A62EFF666E3E}">
          <x14:id>{C2F86349-8827-4971-834E-2932E0F29646}</x14:id>
        </ext>
      </extLst>
    </cfRule>
  </conditionalFormatting>
  <conditionalFormatting sqref="G66 G77">
    <cfRule type="dataBar" priority="59">
      <dataBar>
        <cfvo type="min"/>
        <cfvo type="max"/>
        <color theme="9" tint="0.59999389629810485"/>
      </dataBar>
      <extLst>
        <ext xmlns:x14="http://schemas.microsoft.com/office/spreadsheetml/2009/9/main" uri="{B025F937-C7B1-47D3-B67F-A62EFF666E3E}">
          <x14:id>{D32D4E27-A5EA-4B92-8926-B09BB6B7D066}</x14:id>
        </ext>
      </extLst>
    </cfRule>
  </conditionalFormatting>
  <conditionalFormatting sqref="G88 G99 E99">
    <cfRule type="dataBar" priority="44">
      <dataBar>
        <cfvo type="min"/>
        <cfvo type="max"/>
        <color theme="9" tint="0.39997558519241921"/>
      </dataBar>
      <extLst>
        <ext xmlns:x14="http://schemas.microsoft.com/office/spreadsheetml/2009/9/main" uri="{B025F937-C7B1-47D3-B67F-A62EFF666E3E}">
          <x14:id>{359628BE-776E-40FA-A3A7-8EDFCC8A48B6}</x14:id>
        </ext>
      </extLst>
    </cfRule>
    <cfRule type="dataBar" priority="45">
      <dataBar>
        <cfvo type="min"/>
        <cfvo type="max"/>
        <color rgb="FF63C384"/>
      </dataBar>
      <extLst>
        <ext xmlns:x14="http://schemas.microsoft.com/office/spreadsheetml/2009/9/main" uri="{B025F937-C7B1-47D3-B67F-A62EFF666E3E}">
          <x14:id>{BBFFAC67-AAC4-4108-BCC9-FDB8300D7FB0}</x14:id>
        </ext>
      </extLst>
    </cfRule>
  </conditionalFormatting>
  <conditionalFormatting sqref="G88 G99">
    <cfRule type="dataBar" priority="43">
      <dataBar>
        <cfvo type="min"/>
        <cfvo type="max"/>
        <color theme="9" tint="0.59999389629810485"/>
      </dataBar>
      <extLst>
        <ext xmlns:x14="http://schemas.microsoft.com/office/spreadsheetml/2009/9/main" uri="{B025F937-C7B1-47D3-B67F-A62EFF666E3E}">
          <x14:id>{22BCFAA5-C9DF-42A0-8A40-B34ADDB66D60}</x14:id>
        </ext>
      </extLst>
    </cfRule>
  </conditionalFormatting>
  <conditionalFormatting sqref="H65">
    <cfRule type="dataBar" priority="70">
      <dataBar>
        <cfvo type="min"/>
        <cfvo type="max"/>
        <color theme="9" tint="0.59999389629810485"/>
      </dataBar>
      <extLst>
        <ext xmlns:x14="http://schemas.microsoft.com/office/spreadsheetml/2009/9/main" uri="{B025F937-C7B1-47D3-B67F-A62EFF666E3E}">
          <x14:id>{091DE1DE-4914-46BC-B601-C66061072F5C}</x14:id>
        </ext>
      </extLst>
    </cfRule>
  </conditionalFormatting>
  <conditionalFormatting sqref="H67">
    <cfRule type="dataBar" priority="5">
      <dataBar>
        <cfvo type="min"/>
        <cfvo type="max"/>
        <color theme="9" tint="0.59999389629810485"/>
      </dataBar>
      <extLst>
        <ext xmlns:x14="http://schemas.microsoft.com/office/spreadsheetml/2009/9/main" uri="{B025F937-C7B1-47D3-B67F-A62EFF666E3E}">
          <x14:id>{DE31728A-F3C5-462D-8114-587DE89C0F6A}</x14:id>
        </ext>
      </extLst>
    </cfRule>
  </conditionalFormatting>
  <conditionalFormatting sqref="H76">
    <cfRule type="dataBar" priority="54">
      <dataBar>
        <cfvo type="min"/>
        <cfvo type="max"/>
        <color theme="9" tint="0.59999389629810485"/>
      </dataBar>
      <extLst>
        <ext xmlns:x14="http://schemas.microsoft.com/office/spreadsheetml/2009/9/main" uri="{B025F937-C7B1-47D3-B67F-A62EFF666E3E}">
          <x14:id>{4F2073CB-4518-4485-9491-9FB8C34DFB54}</x14:id>
        </ext>
      </extLst>
    </cfRule>
  </conditionalFormatting>
  <conditionalFormatting sqref="H83:H87">
    <cfRule type="dataBar" priority="53">
      <dataBar>
        <cfvo type="min"/>
        <cfvo type="max"/>
        <color theme="9" tint="0.59999389629810485"/>
      </dataBar>
      <extLst>
        <ext xmlns:x14="http://schemas.microsoft.com/office/spreadsheetml/2009/9/main" uri="{B025F937-C7B1-47D3-B67F-A62EFF666E3E}">
          <x14:id>{A5A1CED5-CA5A-446E-A201-435B82F248C7}</x14:id>
        </ext>
      </extLst>
    </cfRule>
  </conditionalFormatting>
  <conditionalFormatting sqref="H89">
    <cfRule type="dataBar" priority="1">
      <dataBar>
        <cfvo type="min"/>
        <cfvo type="max"/>
        <color theme="9" tint="0.59999389629810485"/>
      </dataBar>
      <extLst>
        <ext xmlns:x14="http://schemas.microsoft.com/office/spreadsheetml/2009/9/main" uri="{B025F937-C7B1-47D3-B67F-A62EFF666E3E}">
          <x14:id>{7EE744A4-5506-4BAB-84B8-4C0479D7C609}</x14:id>
        </ext>
      </extLst>
    </cfRule>
  </conditionalFormatting>
  <conditionalFormatting sqref="H98">
    <cfRule type="dataBar" priority="38">
      <dataBar>
        <cfvo type="min"/>
        <cfvo type="max"/>
        <color theme="9" tint="0.59999389629810485"/>
      </dataBar>
      <extLst>
        <ext xmlns:x14="http://schemas.microsoft.com/office/spreadsheetml/2009/9/main" uri="{B025F937-C7B1-47D3-B67F-A62EFF666E3E}">
          <x14:id>{742F6B18-9EFF-41C3-B17F-21A773C16A4A}</x14:id>
        </ext>
      </extLst>
    </cfRule>
  </conditionalFormatting>
  <conditionalFormatting sqref="M4:O4">
    <cfRule type="dataBar" priority="108">
      <dataBar>
        <cfvo type="min"/>
        <cfvo type="max"/>
        <color theme="9" tint="0.59999389629810485"/>
      </dataBar>
      <extLst>
        <ext xmlns:x14="http://schemas.microsoft.com/office/spreadsheetml/2009/9/main" uri="{B025F937-C7B1-47D3-B67F-A62EFF666E3E}">
          <x14:id>{B9895470-F8D7-4BF3-BEEE-5AA414DA129A}</x14:id>
        </ext>
      </extLst>
    </cfRule>
  </conditionalFormatting>
  <hyperlinks>
    <hyperlink ref="D57" r:id="rId1" xr:uid="{49D9AFAF-D2F4-4A90-B762-62A65772D4C7}"/>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031F88D-7104-499A-BDC9-B746188F0862}">
            <x14:dataBar minLength="0" maxLength="100" gradient="0" direction="rightToLeft">
              <x14:cfvo type="autoMin"/>
              <x14:cfvo type="autoMax"/>
              <x14:negativeFillColor rgb="FFFF0000"/>
              <x14:axisColor rgb="FF000000"/>
            </x14:dataBar>
          </x14:cfRule>
          <xm:sqref>E77</xm:sqref>
        </x14:conditionalFormatting>
        <x14:conditionalFormatting xmlns:xm="http://schemas.microsoft.com/office/excel/2006/main">
          <x14:cfRule type="dataBar" id="{1A63E0A3-EDA5-4F53-A4C9-1FE2727B8B33}">
            <x14:dataBar minLength="0" maxLength="100" gradient="0" direction="rightToLeft">
              <x14:cfvo type="autoMin"/>
              <x14:cfvo type="autoMax"/>
              <x14:negativeFillColor rgb="FFFF0000"/>
              <x14:axisColor rgb="FF000000"/>
            </x14:dataBar>
          </x14:cfRule>
          <xm:sqref>E99</xm:sqref>
        </x14:conditionalFormatting>
        <x14:conditionalFormatting xmlns:xm="http://schemas.microsoft.com/office/excel/2006/main">
          <x14:cfRule type="dataBar" id="{4DC8E620-50CF-4605-AB9E-1BFA9A6BD502}">
            <x14:dataBar minLength="0" maxLength="100" gradient="0" direction="rightToLeft">
              <x14:cfvo type="autoMin"/>
              <x14:cfvo type="autoMax"/>
              <x14:negativeFillColor rgb="FFFF0000"/>
              <x14:axisColor rgb="FF000000"/>
            </x14:dataBar>
          </x14:cfRule>
          <xm:sqref>E65:G65</xm:sqref>
        </x14:conditionalFormatting>
        <x14:conditionalFormatting xmlns:xm="http://schemas.microsoft.com/office/excel/2006/main">
          <x14:cfRule type="dataBar" id="{46A0E1F3-5D65-474F-A334-983DA130772F}">
            <x14:dataBar minLength="0" maxLength="100" gradient="0" direction="rightToLeft">
              <x14:cfvo type="autoMin"/>
              <x14:cfvo type="autoMax"/>
              <x14:negativeFillColor rgb="FFFF0000"/>
              <x14:axisColor rgb="FF000000"/>
            </x14:dataBar>
          </x14:cfRule>
          <xm:sqref>E67:G67</xm:sqref>
        </x14:conditionalFormatting>
        <x14:conditionalFormatting xmlns:xm="http://schemas.microsoft.com/office/excel/2006/main">
          <x14:cfRule type="dataBar" id="{F7F4E870-7ACD-4417-967F-91FA989B9280}">
            <x14:dataBar minLength="0" maxLength="100" gradient="0">
              <x14:cfvo type="autoMin"/>
              <x14:cfvo type="autoMax"/>
              <x14:negativeFillColor rgb="FFFF0000"/>
              <x14:axisColor rgb="FF000000"/>
            </x14:dataBar>
          </x14:cfRule>
          <x14:cfRule type="dataBar" id="{8127E43C-12C9-4E31-802E-04B2D55B3A2E}">
            <x14:dataBar minLength="0" maxLength="100" gradient="0" direction="rightToLeft">
              <x14:cfvo type="autoMin"/>
              <x14:cfvo type="autoMax"/>
              <x14:negativeFillColor rgb="FFFF0000"/>
              <x14:axisColor rgb="FF000000"/>
            </x14:dataBar>
          </x14:cfRule>
          <xm:sqref>E74:G74</xm:sqref>
        </x14:conditionalFormatting>
        <x14:conditionalFormatting xmlns:xm="http://schemas.microsoft.com/office/excel/2006/main">
          <x14:cfRule type="dataBar" id="{1C17FEDB-8BC5-4B23-A1F4-6C031B720073}">
            <x14:dataBar minLength="0" maxLength="100" gradient="0" direction="rightToLeft">
              <x14:cfvo type="autoMin"/>
              <x14:cfvo type="autoMax"/>
              <x14:negativeFillColor rgb="FFFF0000"/>
              <x14:axisColor rgb="FF000000"/>
            </x14:dataBar>
          </x14:cfRule>
          <xm:sqref>E76:G76</xm:sqref>
        </x14:conditionalFormatting>
        <x14:conditionalFormatting xmlns:xm="http://schemas.microsoft.com/office/excel/2006/main">
          <x14:cfRule type="dataBar" id="{41D70844-A2B2-4917-9750-54A6C3C7F3FC}">
            <x14:dataBar minLength="0" maxLength="100" gradient="0" direction="rightToLeft">
              <x14:cfvo type="autoMin"/>
              <x14:cfvo type="autoMax"/>
              <x14:negativeFillColor rgb="FFFF0000"/>
              <x14:axisColor rgb="FF000000"/>
            </x14:dataBar>
          </x14:cfRule>
          <xm:sqref>E83:G87</xm:sqref>
        </x14:conditionalFormatting>
        <x14:conditionalFormatting xmlns:xm="http://schemas.microsoft.com/office/excel/2006/main">
          <x14:cfRule type="dataBar" id="{18FCFC40-5E9B-4A38-AFA4-4B67492CF214}">
            <x14:dataBar minLength="0" maxLength="100" gradient="0" direction="rightToLeft">
              <x14:cfvo type="autoMin"/>
              <x14:cfvo type="autoMax"/>
              <x14:negativeFillColor rgb="FFFF0000"/>
              <x14:axisColor rgb="FF000000"/>
            </x14:dataBar>
          </x14:cfRule>
          <xm:sqref>E89:G89</xm:sqref>
        </x14:conditionalFormatting>
        <x14:conditionalFormatting xmlns:xm="http://schemas.microsoft.com/office/excel/2006/main">
          <x14:cfRule type="dataBar" id="{E1C4CE49-5C64-4CF6-9172-8402AB59EA7A}">
            <x14:dataBar minLength="0" maxLength="100" gradient="0">
              <x14:cfvo type="autoMin"/>
              <x14:cfvo type="autoMax"/>
              <x14:negativeFillColor rgb="FFFF0000"/>
              <x14:axisColor rgb="FF000000"/>
            </x14:dataBar>
          </x14:cfRule>
          <x14:cfRule type="dataBar" id="{F3DF78FC-BFBA-497C-98C7-1F3CD7AACD92}">
            <x14:dataBar minLength="0" maxLength="100" gradient="0" direction="rightToLeft">
              <x14:cfvo type="autoMin"/>
              <x14:cfvo type="autoMax"/>
              <x14:negativeFillColor rgb="FFFF0000"/>
              <x14:axisColor rgb="FF000000"/>
            </x14:dataBar>
          </x14:cfRule>
          <xm:sqref>E96:G96</xm:sqref>
        </x14:conditionalFormatting>
        <x14:conditionalFormatting xmlns:xm="http://schemas.microsoft.com/office/excel/2006/main">
          <x14:cfRule type="dataBar" id="{1EE92258-DB7B-42CF-996A-70F4C66349A6}">
            <x14:dataBar minLength="0" maxLength="100" gradient="0" direction="rightToLeft">
              <x14:cfvo type="autoMin"/>
              <x14:cfvo type="autoMax"/>
              <x14:negativeFillColor rgb="FFFF0000"/>
              <x14:axisColor rgb="FF000000"/>
            </x14:dataBar>
          </x14:cfRule>
          <xm:sqref>E98:G98</xm:sqref>
        </x14:conditionalFormatting>
        <x14:conditionalFormatting xmlns:xm="http://schemas.microsoft.com/office/excel/2006/main">
          <x14:cfRule type="dataBar" id="{E8875599-93C7-4F3D-AD5C-D7F2E2D22A47}">
            <x14:dataBar minLength="0" maxLength="100" gradient="0" direction="rightToLeft">
              <x14:cfvo type="autoMin"/>
              <x14:cfvo type="autoMax"/>
              <x14:negativeFillColor rgb="FFFF0000"/>
              <x14:axisColor rgb="FF000000"/>
            </x14:dataBar>
          </x14:cfRule>
          <xm:sqref>E6:H6</xm:sqref>
        </x14:conditionalFormatting>
        <x14:conditionalFormatting xmlns:xm="http://schemas.microsoft.com/office/excel/2006/main">
          <x14:cfRule type="dataBar" id="{85CC036C-8D62-4426-89E5-23F16229DF60}">
            <x14:dataBar minLength="0" maxLength="100" gradient="0" direction="rightToLeft">
              <x14:cfvo type="autoMin"/>
              <x14:cfvo type="autoMax"/>
              <x14:negativeFillColor rgb="FFFF0000"/>
              <x14:axisColor rgb="FF000000"/>
            </x14:dataBar>
          </x14:cfRule>
          <xm:sqref>E7:H7</xm:sqref>
        </x14:conditionalFormatting>
        <x14:conditionalFormatting xmlns:xm="http://schemas.microsoft.com/office/excel/2006/main">
          <x14:cfRule type="dataBar" id="{4C2595E0-73D9-4665-BF58-AC86B7A2B08E}">
            <x14:dataBar minLength="0" maxLength="100" gradient="0" direction="rightToLeft">
              <x14:cfvo type="autoMin"/>
              <x14:cfvo type="autoMax"/>
              <x14:negativeFillColor rgb="FFFF0000"/>
              <x14:axisColor rgb="FF000000"/>
            </x14:dataBar>
          </x14:cfRule>
          <xm:sqref>E8:H8</xm:sqref>
        </x14:conditionalFormatting>
        <x14:conditionalFormatting xmlns:xm="http://schemas.microsoft.com/office/excel/2006/main">
          <x14:cfRule type="dataBar" id="{7BD6C942-2946-40AD-A396-787343484A32}">
            <x14:dataBar minLength="0" maxLength="100" gradient="0" direction="rightToLeft">
              <x14:cfvo type="autoMin"/>
              <x14:cfvo type="autoMax"/>
              <x14:negativeFillColor rgb="FFFF0000"/>
              <x14:axisColor rgb="FF000000"/>
            </x14:dataBar>
          </x14:cfRule>
          <xm:sqref>E9:H9</xm:sqref>
        </x14:conditionalFormatting>
        <x14:conditionalFormatting xmlns:xm="http://schemas.microsoft.com/office/excel/2006/main">
          <x14:cfRule type="dataBar" id="{E91F7CC8-7A81-499F-8028-C40915F7F5A6}">
            <x14:dataBar minLength="0" maxLength="100" gradient="0" direction="rightToLeft">
              <x14:cfvo type="autoMin"/>
              <x14:cfvo type="autoMax"/>
              <x14:negativeFillColor rgb="FFFF0000"/>
              <x14:axisColor rgb="FF000000"/>
            </x14:dataBar>
          </x14:cfRule>
          <xm:sqref>E10:H10</xm:sqref>
        </x14:conditionalFormatting>
        <x14:conditionalFormatting xmlns:xm="http://schemas.microsoft.com/office/excel/2006/main">
          <x14:cfRule type="dataBar" id="{3FF1E18E-3F66-4586-AD00-D6B7EF55AABB}">
            <x14:dataBar minLength="0" maxLength="100" gradient="0" direction="rightToLeft">
              <x14:cfvo type="autoMin"/>
              <x14:cfvo type="autoMax"/>
              <x14:negativeFillColor rgb="FFFF0000"/>
              <x14:axisColor rgb="FF000000"/>
            </x14:dataBar>
          </x14:cfRule>
          <xm:sqref>E11:H11</xm:sqref>
        </x14:conditionalFormatting>
        <x14:conditionalFormatting xmlns:xm="http://schemas.microsoft.com/office/excel/2006/main">
          <x14:cfRule type="dataBar" id="{00FBE9B7-5062-4622-B96B-7C6677016C98}">
            <x14:dataBar minLength="0" maxLength="100" gradient="0" direction="rightToLeft">
              <x14:cfvo type="autoMin"/>
              <x14:cfvo type="autoMax"/>
              <x14:negativeFillColor rgb="FFFF0000"/>
              <x14:axisColor rgb="FF000000"/>
            </x14:dataBar>
          </x14:cfRule>
          <xm:sqref>E12:H12</xm:sqref>
        </x14:conditionalFormatting>
        <x14:conditionalFormatting xmlns:xm="http://schemas.microsoft.com/office/excel/2006/main">
          <x14:cfRule type="dataBar" id="{310F9B11-0677-4632-831B-E3A568AD5EF0}">
            <x14:dataBar minLength="0" maxLength="100" gradient="0" direction="rightToLeft">
              <x14:cfvo type="autoMin"/>
              <x14:cfvo type="autoMax"/>
              <x14:negativeFillColor rgb="FFFF0000"/>
              <x14:axisColor rgb="FF000000"/>
            </x14:dataBar>
          </x14:cfRule>
          <xm:sqref>E13:H13</xm:sqref>
        </x14:conditionalFormatting>
        <x14:conditionalFormatting xmlns:xm="http://schemas.microsoft.com/office/excel/2006/main">
          <x14:cfRule type="dataBar" id="{2D9DA77F-8FA8-49B2-AE34-46C1AD30D190}">
            <x14:dataBar minLength="0" maxLength="100" gradient="0" direction="rightToLeft">
              <x14:cfvo type="autoMin"/>
              <x14:cfvo type="autoMax"/>
              <x14:negativeFillColor rgb="FFFF0000"/>
              <x14:axisColor rgb="FF000000"/>
            </x14:dataBar>
          </x14:cfRule>
          <xm:sqref>E14:H14</xm:sqref>
        </x14:conditionalFormatting>
        <x14:conditionalFormatting xmlns:xm="http://schemas.microsoft.com/office/excel/2006/main">
          <x14:cfRule type="dataBar" id="{66B8E8A1-AAF3-4B29-B1CC-A49FF727BAC4}">
            <x14:dataBar minLength="0" maxLength="100" gradient="0" direction="rightToLeft">
              <x14:cfvo type="autoMin"/>
              <x14:cfvo type="autoMax"/>
              <x14:negativeFillColor rgb="FFFF0000"/>
              <x14:axisColor rgb="FF000000"/>
            </x14:dataBar>
          </x14:cfRule>
          <xm:sqref>E15:H15</xm:sqref>
        </x14:conditionalFormatting>
        <x14:conditionalFormatting xmlns:xm="http://schemas.microsoft.com/office/excel/2006/main">
          <x14:cfRule type="dataBar" id="{922B384C-56E6-4813-892F-6221D2D7C4C1}">
            <x14:dataBar minLength="0" maxLength="100" gradient="0" direction="rightToLeft">
              <x14:cfvo type="autoMin"/>
              <x14:cfvo type="autoMax"/>
              <x14:negativeFillColor rgb="FFFF0000"/>
              <x14:axisColor rgb="FF000000"/>
            </x14:dataBar>
          </x14:cfRule>
          <xm:sqref>E16:H16</xm:sqref>
        </x14:conditionalFormatting>
        <x14:conditionalFormatting xmlns:xm="http://schemas.microsoft.com/office/excel/2006/main">
          <x14:cfRule type="dataBar" id="{9455AADA-A8AA-4101-90D0-929C71BFC5B8}">
            <x14:dataBar minLength="0" maxLength="100" gradient="0" direction="rightToLeft">
              <x14:cfvo type="autoMin"/>
              <x14:cfvo type="autoMax"/>
              <x14:negativeFillColor rgb="FFFF0000"/>
              <x14:axisColor rgb="FF000000"/>
            </x14:dataBar>
          </x14:cfRule>
          <xm:sqref>E17:H17</xm:sqref>
        </x14:conditionalFormatting>
        <x14:conditionalFormatting xmlns:xm="http://schemas.microsoft.com/office/excel/2006/main">
          <x14:cfRule type="dataBar" id="{17977FA6-377A-412B-95DB-0C9511FCB13F}">
            <x14:dataBar minLength="0" maxLength="100" gradient="0" direction="rightToLeft">
              <x14:cfvo type="autoMin"/>
              <x14:cfvo type="autoMax"/>
              <x14:negativeFillColor rgb="FFFF0000"/>
              <x14:axisColor rgb="FF000000"/>
            </x14:dataBar>
          </x14:cfRule>
          <xm:sqref>E18:H18</xm:sqref>
        </x14:conditionalFormatting>
        <x14:conditionalFormatting xmlns:xm="http://schemas.microsoft.com/office/excel/2006/main">
          <x14:cfRule type="dataBar" id="{BEE95BD0-6404-4A65-950D-49AEC4AECC2A}">
            <x14:dataBar minLength="0" maxLength="100" gradient="0" direction="rightToLeft">
              <x14:cfvo type="autoMin"/>
              <x14:cfvo type="autoMax"/>
              <x14:negativeFillColor rgb="FFFF0000"/>
              <x14:axisColor rgb="FF000000"/>
            </x14:dataBar>
          </x14:cfRule>
          <xm:sqref>E19:H19</xm:sqref>
        </x14:conditionalFormatting>
        <x14:conditionalFormatting xmlns:xm="http://schemas.microsoft.com/office/excel/2006/main">
          <x14:cfRule type="dataBar" id="{E206EDC5-841B-4930-8D6B-BDA5AD9A339F}">
            <x14:dataBar minLength="0" maxLength="100" gradient="0" direction="rightToLeft">
              <x14:cfvo type="autoMin"/>
              <x14:cfvo type="autoMax"/>
              <x14:negativeFillColor rgb="FFFF0000"/>
              <x14:axisColor rgb="FF000000"/>
            </x14:dataBar>
          </x14:cfRule>
          <xm:sqref>E20:H20</xm:sqref>
        </x14:conditionalFormatting>
        <x14:conditionalFormatting xmlns:xm="http://schemas.microsoft.com/office/excel/2006/main">
          <x14:cfRule type="dataBar" id="{571E0E90-0E83-445D-B915-D3BC9051FBA2}">
            <x14:dataBar minLength="0" maxLength="100" gradient="0" direction="rightToLeft">
              <x14:cfvo type="autoMin"/>
              <x14:cfvo type="autoMax"/>
              <x14:negativeFillColor rgb="FFFF0000"/>
              <x14:axisColor rgb="FF000000"/>
            </x14:dataBar>
          </x14:cfRule>
          <xm:sqref>E21:H21</xm:sqref>
        </x14:conditionalFormatting>
        <x14:conditionalFormatting xmlns:xm="http://schemas.microsoft.com/office/excel/2006/main">
          <x14:cfRule type="dataBar" id="{DE5D39E7-F602-4D50-9B07-1F7439985689}">
            <x14:dataBar minLength="0" maxLength="100" gradient="0" direction="rightToLeft">
              <x14:cfvo type="autoMin"/>
              <x14:cfvo type="autoMax"/>
              <x14:negativeFillColor rgb="FFFF0000"/>
              <x14:axisColor rgb="FF000000"/>
            </x14:dataBar>
          </x14:cfRule>
          <xm:sqref>E22:H22</xm:sqref>
        </x14:conditionalFormatting>
        <x14:conditionalFormatting xmlns:xm="http://schemas.microsoft.com/office/excel/2006/main">
          <x14:cfRule type="dataBar" id="{51CDD53F-A756-472C-8554-7A9B3554F740}">
            <x14:dataBar minLength="0" maxLength="100" gradient="0" direction="rightToLeft">
              <x14:cfvo type="autoMin"/>
              <x14:cfvo type="autoMax"/>
              <x14:negativeFillColor rgb="FFFF0000"/>
              <x14:axisColor rgb="FF000000"/>
            </x14:dataBar>
          </x14:cfRule>
          <xm:sqref>E23:H23</xm:sqref>
        </x14:conditionalFormatting>
        <x14:conditionalFormatting xmlns:xm="http://schemas.microsoft.com/office/excel/2006/main">
          <x14:cfRule type="dataBar" id="{2D07E2C1-3B22-4874-A1E7-F8EF856EB02B}">
            <x14:dataBar minLength="0" maxLength="100" gradient="0" direction="rightToLeft">
              <x14:cfvo type="autoMin"/>
              <x14:cfvo type="autoMax"/>
              <x14:negativeFillColor rgb="FFFF0000"/>
              <x14:axisColor rgb="FF000000"/>
            </x14:dataBar>
          </x14:cfRule>
          <xm:sqref>E24:H24</xm:sqref>
        </x14:conditionalFormatting>
        <x14:conditionalFormatting xmlns:xm="http://schemas.microsoft.com/office/excel/2006/main">
          <x14:cfRule type="dataBar" id="{0B33B325-8797-4E76-BE64-1956208CB545}">
            <x14:dataBar minLength="0" maxLength="100" gradient="0" direction="rightToLeft">
              <x14:cfvo type="autoMin"/>
              <x14:cfvo type="autoMax"/>
              <x14:negativeFillColor rgb="FFFF0000"/>
              <x14:axisColor rgb="FF000000"/>
            </x14:dataBar>
          </x14:cfRule>
          <xm:sqref>E25:H25</xm:sqref>
        </x14:conditionalFormatting>
        <x14:conditionalFormatting xmlns:xm="http://schemas.microsoft.com/office/excel/2006/main">
          <x14:cfRule type="dataBar" id="{253B501B-5EFC-4F34-9A4C-A5B5B75B5C85}">
            <x14:dataBar minLength="0" maxLength="100" gradient="0" direction="rightToLeft">
              <x14:cfvo type="autoMin"/>
              <x14:cfvo type="autoMax"/>
              <x14:negativeFillColor rgb="FFFF0000"/>
              <x14:axisColor rgb="FF000000"/>
            </x14:dataBar>
          </x14:cfRule>
          <xm:sqref>E26:H26</xm:sqref>
        </x14:conditionalFormatting>
        <x14:conditionalFormatting xmlns:xm="http://schemas.microsoft.com/office/excel/2006/main">
          <x14:cfRule type="dataBar" id="{512F9589-2C27-4758-ADC6-2F3E118311F5}">
            <x14:dataBar minLength="0" maxLength="100" gradient="0" direction="rightToLeft">
              <x14:cfvo type="autoMin"/>
              <x14:cfvo type="autoMax"/>
              <x14:negativeFillColor rgb="FFFF0000"/>
              <x14:axisColor rgb="FF000000"/>
            </x14:dataBar>
          </x14:cfRule>
          <xm:sqref>E27:H27</xm:sqref>
        </x14:conditionalFormatting>
        <x14:conditionalFormatting xmlns:xm="http://schemas.microsoft.com/office/excel/2006/main">
          <x14:cfRule type="dataBar" id="{077699DC-9F47-460A-A8B8-5FB6F1F26D4A}">
            <x14:dataBar minLength="0" maxLength="100" gradient="0" direction="rightToLeft">
              <x14:cfvo type="autoMin"/>
              <x14:cfvo type="autoMax"/>
              <x14:negativeFillColor rgb="FFFF0000"/>
              <x14:axisColor rgb="FF000000"/>
            </x14:dataBar>
          </x14:cfRule>
          <xm:sqref>E28:H28</xm:sqref>
        </x14:conditionalFormatting>
        <x14:conditionalFormatting xmlns:xm="http://schemas.microsoft.com/office/excel/2006/main">
          <x14:cfRule type="dataBar" id="{D01A5D75-7B21-4F3B-B79C-BD8DB6D7FFC9}">
            <x14:dataBar minLength="0" maxLength="100" gradient="0" direction="rightToLeft">
              <x14:cfvo type="autoMin"/>
              <x14:cfvo type="autoMax"/>
              <x14:negativeFillColor rgb="FFFF0000"/>
              <x14:axisColor rgb="FF000000"/>
            </x14:dataBar>
          </x14:cfRule>
          <xm:sqref>E29:H29</xm:sqref>
        </x14:conditionalFormatting>
        <x14:conditionalFormatting xmlns:xm="http://schemas.microsoft.com/office/excel/2006/main">
          <x14:cfRule type="dataBar" id="{1D73D16C-EDE6-404C-8F60-68D0FABA09EA}">
            <x14:dataBar minLength="0" maxLength="100" gradient="0" direction="rightToLeft">
              <x14:cfvo type="autoMin"/>
              <x14:cfvo type="autoMax"/>
              <x14:negativeFillColor rgb="FFFF0000"/>
              <x14:axisColor rgb="FF000000"/>
            </x14:dataBar>
          </x14:cfRule>
          <xm:sqref>E30:H30</xm:sqref>
        </x14:conditionalFormatting>
        <x14:conditionalFormatting xmlns:xm="http://schemas.microsoft.com/office/excel/2006/main">
          <x14:cfRule type="dataBar" id="{FF52CA79-4DAB-43B4-BDDF-2967D6302BA3}">
            <x14:dataBar minLength="0" maxLength="100" gradient="0" direction="rightToLeft">
              <x14:cfvo type="autoMin"/>
              <x14:cfvo type="autoMax"/>
              <x14:negativeFillColor rgb="FFFF0000"/>
              <x14:axisColor rgb="FF000000"/>
            </x14:dataBar>
          </x14:cfRule>
          <xm:sqref>E31:H31</xm:sqref>
        </x14:conditionalFormatting>
        <x14:conditionalFormatting xmlns:xm="http://schemas.microsoft.com/office/excel/2006/main">
          <x14:cfRule type="dataBar" id="{E81E7B80-122D-44C4-8BF6-4B80AB5C78A8}">
            <x14:dataBar minLength="0" maxLength="100" gradient="0" direction="rightToLeft">
              <x14:cfvo type="autoMin"/>
              <x14:cfvo type="autoMax"/>
              <x14:negativeFillColor rgb="FFFF0000"/>
              <x14:axisColor rgb="FF000000"/>
            </x14:dataBar>
          </x14:cfRule>
          <xm:sqref>E32:H32</xm:sqref>
        </x14:conditionalFormatting>
        <x14:conditionalFormatting xmlns:xm="http://schemas.microsoft.com/office/excel/2006/main">
          <x14:cfRule type="dataBar" id="{C9142BC5-E69D-455F-91C0-F424335F28B8}">
            <x14:dataBar minLength="0" maxLength="100" gradient="0" direction="rightToLeft">
              <x14:cfvo type="autoMin"/>
              <x14:cfvo type="autoMax"/>
              <x14:negativeFillColor rgb="FFFF0000"/>
              <x14:axisColor rgb="FF000000"/>
            </x14:dataBar>
          </x14:cfRule>
          <xm:sqref>E33:H33</xm:sqref>
        </x14:conditionalFormatting>
        <x14:conditionalFormatting xmlns:xm="http://schemas.microsoft.com/office/excel/2006/main">
          <x14:cfRule type="dataBar" id="{BB1DAAAA-3D2C-4739-A3EB-577834DCFBC5}">
            <x14:dataBar minLength="0" maxLength="100" gradient="0" direction="rightToLeft">
              <x14:cfvo type="autoMin"/>
              <x14:cfvo type="autoMax"/>
              <x14:negativeFillColor rgb="FFFF0000"/>
              <x14:axisColor rgb="FF000000"/>
            </x14:dataBar>
          </x14:cfRule>
          <xm:sqref>E34:H34</xm:sqref>
        </x14:conditionalFormatting>
        <x14:conditionalFormatting xmlns:xm="http://schemas.microsoft.com/office/excel/2006/main">
          <x14:cfRule type="dataBar" id="{6433D536-D619-4FB6-8025-A5215DDDC2E7}">
            <x14:dataBar minLength="0" maxLength="100" gradient="0" direction="rightToLeft">
              <x14:cfvo type="autoMin"/>
              <x14:cfvo type="autoMax"/>
              <x14:negativeFillColor rgb="FFFF0000"/>
              <x14:axisColor rgb="FF000000"/>
            </x14:dataBar>
          </x14:cfRule>
          <xm:sqref>E35:H35</xm:sqref>
        </x14:conditionalFormatting>
        <x14:conditionalFormatting xmlns:xm="http://schemas.microsoft.com/office/excel/2006/main">
          <x14:cfRule type="dataBar" id="{A7A17F69-A878-481B-A560-48372D1FAD46}">
            <x14:dataBar minLength="0" maxLength="100" gradient="0" direction="rightToLeft">
              <x14:cfvo type="autoMin"/>
              <x14:cfvo type="autoMax"/>
              <x14:negativeFillColor rgb="FFFF0000"/>
              <x14:axisColor rgb="FF000000"/>
            </x14:dataBar>
          </x14:cfRule>
          <xm:sqref>E36:H36</xm:sqref>
        </x14:conditionalFormatting>
        <x14:conditionalFormatting xmlns:xm="http://schemas.microsoft.com/office/excel/2006/main">
          <x14:cfRule type="dataBar" id="{CAD0A48B-94DC-4F6C-8A6C-99EC288711FD}">
            <x14:dataBar minLength="0" maxLength="100" gradient="0" direction="rightToLeft">
              <x14:cfvo type="autoMin"/>
              <x14:cfvo type="autoMax"/>
              <x14:negativeFillColor rgb="FFFF0000"/>
              <x14:axisColor rgb="FF000000"/>
            </x14:dataBar>
          </x14:cfRule>
          <xm:sqref>E37:H37</xm:sqref>
        </x14:conditionalFormatting>
        <x14:conditionalFormatting xmlns:xm="http://schemas.microsoft.com/office/excel/2006/main">
          <x14:cfRule type="dataBar" id="{B82DDC86-4B47-4FE9-8688-8F05E6C577AB}">
            <x14:dataBar minLength="0" maxLength="100" gradient="0" direction="rightToLeft">
              <x14:cfvo type="autoMin"/>
              <x14:cfvo type="autoMax"/>
              <x14:negativeFillColor rgb="FFFF0000"/>
              <x14:axisColor rgb="FF000000"/>
            </x14:dataBar>
          </x14:cfRule>
          <xm:sqref>E38:H38</xm:sqref>
        </x14:conditionalFormatting>
        <x14:conditionalFormatting xmlns:xm="http://schemas.microsoft.com/office/excel/2006/main">
          <x14:cfRule type="dataBar" id="{2B8ECC89-212E-4440-B6B5-EAE892A63294}">
            <x14:dataBar minLength="0" maxLength="100" gradient="0" direction="rightToLeft">
              <x14:cfvo type="autoMin"/>
              <x14:cfvo type="autoMax"/>
              <x14:negativeFillColor rgb="FFFF0000"/>
              <x14:axisColor rgb="FF000000"/>
            </x14:dataBar>
          </x14:cfRule>
          <xm:sqref>E39:H39</xm:sqref>
        </x14:conditionalFormatting>
        <x14:conditionalFormatting xmlns:xm="http://schemas.microsoft.com/office/excel/2006/main">
          <x14:cfRule type="dataBar" id="{FF981B49-4D55-4C9D-BAA0-F59BA5B1DA67}">
            <x14:dataBar minLength="0" maxLength="100" gradient="0" direction="rightToLeft">
              <x14:cfvo type="autoMin"/>
              <x14:cfvo type="autoMax"/>
              <x14:negativeFillColor rgb="FFFF0000"/>
              <x14:axisColor rgb="FF000000"/>
            </x14:dataBar>
          </x14:cfRule>
          <xm:sqref>E40:H40</xm:sqref>
        </x14:conditionalFormatting>
        <x14:conditionalFormatting xmlns:xm="http://schemas.microsoft.com/office/excel/2006/main">
          <x14:cfRule type="dataBar" id="{6DC0D85D-FFB3-424A-967A-701AA0BB3101}">
            <x14:dataBar minLength="0" maxLength="100" gradient="0" direction="rightToLeft">
              <x14:cfvo type="autoMin"/>
              <x14:cfvo type="autoMax"/>
              <x14:negativeFillColor rgb="FFFF0000"/>
              <x14:axisColor rgb="FF000000"/>
            </x14:dataBar>
          </x14:cfRule>
          <x14:cfRule type="dataBar" id="{F12394CF-CE28-4E0F-ABA3-B55731746EF7}">
            <x14:dataBar minLength="0" maxLength="100" gradient="0" direction="rightToLeft">
              <x14:cfvo type="autoMin"/>
              <x14:cfvo type="autoMax"/>
              <x14:negativeFillColor rgb="FFFF0000"/>
              <x14:axisColor rgb="FF000000"/>
            </x14:dataBar>
          </x14:cfRule>
          <xm:sqref>E41:H41</xm:sqref>
        </x14:conditionalFormatting>
        <x14:conditionalFormatting xmlns:xm="http://schemas.microsoft.com/office/excel/2006/main">
          <x14:cfRule type="dataBar" id="{0B940B8A-E33A-49D2-B984-482593486227}">
            <x14:dataBar minLength="0" maxLength="100" gradient="0" direction="rightToLeft">
              <x14:cfvo type="autoMin"/>
              <x14:cfvo type="autoMax"/>
              <x14:negativeFillColor rgb="FFFF0000"/>
              <x14:axisColor rgb="FF000000"/>
            </x14:dataBar>
          </x14:cfRule>
          <xm:sqref>E42:H42</xm:sqref>
        </x14:conditionalFormatting>
        <x14:conditionalFormatting xmlns:xm="http://schemas.microsoft.com/office/excel/2006/main">
          <x14:cfRule type="dataBar" id="{7894FD07-DE77-492C-83C8-C5E4FCEF1BED}">
            <x14:dataBar minLength="0" maxLength="100" gradient="0" direction="rightToLeft">
              <x14:cfvo type="autoMin"/>
              <x14:cfvo type="autoMax"/>
              <x14:negativeFillColor rgb="FFFF0000"/>
              <x14:axisColor rgb="FF000000"/>
            </x14:dataBar>
          </x14:cfRule>
          <x14:cfRule type="dataBar" id="{C6236259-727B-45D0-8761-5EA6B07C1786}">
            <x14:dataBar minLength="0" maxLength="100" gradient="0" direction="rightToLeft">
              <x14:cfvo type="autoMin"/>
              <x14:cfvo type="autoMax"/>
              <x14:negativeFillColor rgb="FFFF0000"/>
              <x14:axisColor rgb="FF000000"/>
            </x14:dataBar>
          </x14:cfRule>
          <xm:sqref>E43:H43</xm:sqref>
        </x14:conditionalFormatting>
        <x14:conditionalFormatting xmlns:xm="http://schemas.microsoft.com/office/excel/2006/main">
          <x14:cfRule type="dataBar" id="{4D2C878D-E2D6-4D76-80D1-1BBAF5A8DDB3}">
            <x14:dataBar minLength="0" maxLength="100" gradient="0" direction="rightToLeft">
              <x14:cfvo type="autoMin"/>
              <x14:cfvo type="autoMax"/>
              <x14:negativeFillColor rgb="FFFF0000"/>
              <x14:axisColor rgb="FF000000"/>
            </x14:dataBar>
          </x14:cfRule>
          <x14:cfRule type="dataBar" id="{F2D4250D-7E51-4E19-95E5-9F4B7B0AC644}">
            <x14:dataBar minLength="0" maxLength="100" gradient="0" direction="rightToLeft">
              <x14:cfvo type="autoMin"/>
              <x14:cfvo type="autoMax"/>
              <x14:negativeFillColor rgb="FFFF0000"/>
              <x14:axisColor rgb="FF000000"/>
            </x14:dataBar>
          </x14:cfRule>
          <x14:cfRule type="dataBar" id="{FE4C3373-D90E-41FD-924C-C71B075D3E6F}">
            <x14:dataBar minLength="0" maxLength="100" gradient="0" direction="rightToLeft">
              <x14:cfvo type="autoMin"/>
              <x14:cfvo type="autoMax"/>
              <x14:negativeFillColor rgb="FFFF0000"/>
              <x14:axisColor rgb="FF000000"/>
            </x14:dataBar>
          </x14:cfRule>
          <xm:sqref>E44:H44</xm:sqref>
        </x14:conditionalFormatting>
        <x14:conditionalFormatting xmlns:xm="http://schemas.microsoft.com/office/excel/2006/main">
          <x14:cfRule type="dataBar" id="{FB6D7C5C-CE0E-446F-A45F-FC7DC62F99AD}">
            <x14:dataBar minLength="0" maxLength="100" gradient="0" direction="rightToLeft">
              <x14:cfvo type="autoMin"/>
              <x14:cfvo type="autoMax"/>
              <x14:negativeFillColor rgb="FFFF0000"/>
              <x14:axisColor rgb="FF000000"/>
            </x14:dataBar>
          </x14:cfRule>
          <xm:sqref>E45:H45</xm:sqref>
        </x14:conditionalFormatting>
        <x14:conditionalFormatting xmlns:xm="http://schemas.microsoft.com/office/excel/2006/main">
          <x14:cfRule type="dataBar" id="{5B7402EB-FC0B-4180-83C9-3C8B61F63F15}">
            <x14:dataBar minLength="0" maxLength="100" gradient="0" direction="rightToLeft">
              <x14:cfvo type="autoMin"/>
              <x14:cfvo type="autoMax"/>
              <x14:negativeFillColor rgb="FFFF0000"/>
              <x14:axisColor rgb="FF000000"/>
            </x14:dataBar>
          </x14:cfRule>
          <x14:cfRule type="dataBar" id="{3552BB07-06BD-4D45-A748-B3C0A37B4526}">
            <x14:dataBar minLength="0" maxLength="100" gradient="0" direction="rightToLeft">
              <x14:cfvo type="autoMin"/>
              <x14:cfvo type="autoMax"/>
              <x14:negativeFillColor rgb="FFFF0000"/>
              <x14:axisColor rgb="FF000000"/>
            </x14:dataBar>
          </x14:cfRule>
          <x14:cfRule type="dataBar" id="{1A1D71CF-8869-4475-B7FC-FBAF2A399B95}">
            <x14:dataBar minLength="0" maxLength="100" gradient="0" direction="rightToLeft">
              <x14:cfvo type="autoMin"/>
              <x14:cfvo type="autoMax"/>
              <x14:negativeFillColor rgb="FFFF0000"/>
              <x14:axisColor rgb="FF000000"/>
            </x14:dataBar>
          </x14:cfRule>
          <xm:sqref>E46:H46</xm:sqref>
        </x14:conditionalFormatting>
        <x14:conditionalFormatting xmlns:xm="http://schemas.microsoft.com/office/excel/2006/main">
          <x14:cfRule type="dataBar" id="{009B7DCE-A2C2-427D-9357-7FBD02F97638}">
            <x14:dataBar minLength="0" maxLength="100" gradient="0" direction="rightToLeft">
              <x14:cfvo type="autoMin"/>
              <x14:cfvo type="autoMax"/>
              <x14:negativeFillColor rgb="FFFF0000"/>
              <x14:axisColor rgb="FF000000"/>
            </x14:dataBar>
          </x14:cfRule>
          <xm:sqref>E47:H47</xm:sqref>
        </x14:conditionalFormatting>
        <x14:conditionalFormatting xmlns:xm="http://schemas.microsoft.com/office/excel/2006/main">
          <x14:cfRule type="dataBar" id="{E4C07A83-DB4D-45BC-840B-206B695A50B5}">
            <x14:dataBar minLength="0" maxLength="100" gradient="0" direction="rightToLeft">
              <x14:cfvo type="autoMin"/>
              <x14:cfvo type="autoMax"/>
              <x14:negativeFillColor rgb="FFFF0000"/>
              <x14:axisColor rgb="FF000000"/>
            </x14:dataBar>
          </x14:cfRule>
          <xm:sqref>E48:H48</xm:sqref>
        </x14:conditionalFormatting>
        <x14:conditionalFormatting xmlns:xm="http://schemas.microsoft.com/office/excel/2006/main">
          <x14:cfRule type="dataBar" id="{80589984-C8FA-43A4-9C50-0CA965783858}">
            <x14:dataBar minLength="0" maxLength="100" gradient="0" direction="rightToLeft">
              <x14:cfvo type="autoMin"/>
              <x14:cfvo type="autoMax"/>
              <x14:negativeFillColor rgb="FFFF0000"/>
              <x14:axisColor rgb="FF000000"/>
            </x14:dataBar>
          </x14:cfRule>
          <xm:sqref>E49:H49</xm:sqref>
        </x14:conditionalFormatting>
        <x14:conditionalFormatting xmlns:xm="http://schemas.microsoft.com/office/excel/2006/main">
          <x14:cfRule type="dataBar" id="{0734E38A-5182-473B-B4F0-08205CB82C8C}">
            <x14:dataBar minLength="0" maxLength="100" gradient="0" direction="rightToLeft">
              <x14:cfvo type="autoMin"/>
              <x14:cfvo type="autoMax"/>
              <x14:negativeFillColor rgb="FFFF0000"/>
              <x14:axisColor rgb="FF000000"/>
            </x14:dataBar>
          </x14:cfRule>
          <xm:sqref>E50:H50</xm:sqref>
        </x14:conditionalFormatting>
        <x14:conditionalFormatting xmlns:xm="http://schemas.microsoft.com/office/excel/2006/main">
          <x14:cfRule type="dataBar" id="{7BFE83FC-364B-44EC-9ECB-7DDC39EBE1FA}">
            <x14:dataBar minLength="0" maxLength="100" gradient="0" direction="rightToLeft">
              <x14:cfvo type="autoMin"/>
              <x14:cfvo type="autoMax"/>
              <x14:negativeFillColor rgb="FFFF0000"/>
              <x14:axisColor rgb="FF000000"/>
            </x14:dataBar>
          </x14:cfRule>
          <xm:sqref>E55:H55</xm:sqref>
        </x14:conditionalFormatting>
        <x14:conditionalFormatting xmlns:xm="http://schemas.microsoft.com/office/excel/2006/main">
          <x14:cfRule type="dataBar" id="{D364C00D-C804-4077-8D15-1E3390FDCBC5}">
            <x14:dataBar minLength="0" maxLength="100" gradient="0" direction="rightToLeft">
              <x14:cfvo type="autoMin"/>
              <x14:cfvo type="autoMax"/>
              <x14:negativeFillColor rgb="FFFF0000"/>
              <x14:axisColor rgb="FF000000"/>
            </x14:dataBar>
          </x14:cfRule>
          <xm:sqref>E69:H69</xm:sqref>
        </x14:conditionalFormatting>
        <x14:conditionalFormatting xmlns:xm="http://schemas.microsoft.com/office/excel/2006/main">
          <x14:cfRule type="dataBar" id="{4D127CA4-13EE-4532-AE07-5E0CF45FAD6C}">
            <x14:dataBar minLength="0" maxLength="100" gradient="0" direction="rightToLeft">
              <x14:cfvo type="autoMin"/>
              <x14:cfvo type="autoMax"/>
              <x14:negativeFillColor rgb="FFFF0000"/>
              <x14:axisColor rgb="FF000000"/>
            </x14:dataBar>
          </x14:cfRule>
          <xm:sqref>E72:H72</xm:sqref>
        </x14:conditionalFormatting>
        <x14:conditionalFormatting xmlns:xm="http://schemas.microsoft.com/office/excel/2006/main">
          <x14:cfRule type="dataBar" id="{59EC426C-3F95-4933-ABC5-675D1F3F9B39}">
            <x14:dataBar minLength="0" maxLength="100" gradient="0" direction="rightToLeft">
              <x14:cfvo type="autoMin"/>
              <x14:cfvo type="autoMax"/>
              <x14:negativeFillColor rgb="FFFF0000"/>
              <x14:axisColor rgb="FF000000"/>
            </x14:dataBar>
          </x14:cfRule>
          <xm:sqref>E75:H75</xm:sqref>
        </x14:conditionalFormatting>
        <x14:conditionalFormatting xmlns:xm="http://schemas.microsoft.com/office/excel/2006/main">
          <x14:cfRule type="dataBar" id="{F7B2AB38-8A97-4238-A9A5-17740AFDC643}">
            <x14:dataBar minLength="0" maxLength="100" gradient="0" direction="rightToLeft">
              <x14:cfvo type="autoMin"/>
              <x14:cfvo type="autoMax"/>
              <x14:negativeFillColor rgb="FFFF0000"/>
              <x14:axisColor rgb="FF000000"/>
            </x14:dataBar>
          </x14:cfRule>
          <xm:sqref>E91:H91</xm:sqref>
        </x14:conditionalFormatting>
        <x14:conditionalFormatting xmlns:xm="http://schemas.microsoft.com/office/excel/2006/main">
          <x14:cfRule type="dataBar" id="{7496DF55-67C5-479E-9B29-E3B1F605F100}">
            <x14:dataBar minLength="0" maxLength="100" gradient="0" direction="rightToLeft">
              <x14:cfvo type="autoMin"/>
              <x14:cfvo type="autoMax"/>
              <x14:negativeFillColor rgb="FFFF0000"/>
              <x14:axisColor rgb="FF000000"/>
            </x14:dataBar>
          </x14:cfRule>
          <xm:sqref>E94:H94</xm:sqref>
        </x14:conditionalFormatting>
        <x14:conditionalFormatting xmlns:xm="http://schemas.microsoft.com/office/excel/2006/main">
          <x14:cfRule type="dataBar" id="{90C3018B-845D-4601-8236-AC40593A763D}">
            <x14:dataBar minLength="0" maxLength="100" gradient="0" direction="rightToLeft">
              <x14:cfvo type="autoMin"/>
              <x14:cfvo type="autoMax"/>
              <x14:negativeFillColor rgb="FFFF0000"/>
              <x14:axisColor rgb="FF000000"/>
            </x14:dataBar>
          </x14:cfRule>
          <xm:sqref>E97:H97</xm:sqref>
        </x14:conditionalFormatting>
        <x14:conditionalFormatting xmlns:xm="http://schemas.microsoft.com/office/excel/2006/main">
          <x14:cfRule type="dataBar" id="{C3701BF7-B4F2-4B2A-B25C-DCF70504C0E2}">
            <x14:dataBar minLength="0" maxLength="100" gradient="0" direction="rightToLeft">
              <x14:cfvo type="autoMin"/>
              <x14:cfvo type="autoMax"/>
              <x14:negativeFillColor rgb="FFFF0000"/>
              <x14:axisColor rgb="FF000000"/>
            </x14:dataBar>
          </x14:cfRule>
          <x14:cfRule type="dataBar" id="{87FD0F85-FD44-4A55-BFA0-B182104C307C}">
            <x14:dataBar minLength="0" maxLength="100" gradient="0">
              <x14:cfvo type="autoMin"/>
              <x14:cfvo type="autoMax"/>
              <x14:negativeFillColor rgb="FFFF0000"/>
              <x14:axisColor rgb="FF000000"/>
            </x14:dataBar>
          </x14:cfRule>
          <x14:cfRule type="dataBar" id="{C00EDF54-107D-470F-A335-05601222608B}">
            <x14:dataBar minLength="0" maxLength="100" gradient="0" direction="rightToLeft">
              <x14:cfvo type="autoMin"/>
              <x14:cfvo type="autoMax"/>
              <x14:negativeFillColor rgb="FFFF0000"/>
              <x14:axisColor rgb="FF000000"/>
            </x14:dataBar>
          </x14:cfRule>
          <xm:sqref>F66 F77</xm:sqref>
        </x14:conditionalFormatting>
        <x14:conditionalFormatting xmlns:xm="http://schemas.microsoft.com/office/excel/2006/main">
          <x14:cfRule type="dataBar" id="{F7300C8B-C88A-49E7-9B70-A98622336841}">
            <x14:dataBar minLength="0" maxLength="100" gradient="0" direction="rightToLeft">
              <x14:cfvo type="autoMin"/>
              <x14:cfvo type="autoMax"/>
              <x14:negativeFillColor rgb="FFFF0000"/>
              <x14:axisColor rgb="FF000000"/>
            </x14:dataBar>
          </x14:cfRule>
          <x14:cfRule type="dataBar" id="{CD596D72-506E-4028-AFEE-1351C6395210}">
            <x14:dataBar minLength="0" maxLength="100" gradient="0" direction="rightToLeft">
              <x14:cfvo type="autoMin"/>
              <x14:cfvo type="autoMax"/>
              <x14:negativeFillColor rgb="FFFF0000"/>
              <x14:axisColor rgb="FF000000"/>
            </x14:dataBar>
          </x14:cfRule>
          <x14:cfRule type="dataBar" id="{F3A7DDB1-CF28-482A-A59C-A778A7154977}">
            <x14:dataBar minLength="0" maxLength="100" gradient="0">
              <x14:cfvo type="autoMin"/>
              <x14:cfvo type="autoMax"/>
              <x14:negativeFillColor rgb="FFFF0000"/>
              <x14:axisColor rgb="FF000000"/>
            </x14:dataBar>
          </x14:cfRule>
          <xm:sqref>F88 F99</xm:sqref>
        </x14:conditionalFormatting>
        <x14:conditionalFormatting xmlns:xm="http://schemas.microsoft.com/office/excel/2006/main">
          <x14:cfRule type="dataBar" id="{2F76FC92-1FCC-46F7-89B2-2AD4608447A9}">
            <x14:dataBar minLength="0" maxLength="100" gradient="0">
              <x14:cfvo type="autoMin"/>
              <x14:cfvo type="autoMax"/>
              <x14:negativeFillColor rgb="FFFF0000"/>
              <x14:axisColor rgb="FF000000"/>
            </x14:dataBar>
          </x14:cfRule>
          <x14:cfRule type="dataBar" id="{C2F86349-8827-4971-834E-2932E0F29646}">
            <x14:dataBar minLength="0" maxLength="100" gradient="0" direction="rightToLeft">
              <x14:cfvo type="autoMin"/>
              <x14:cfvo type="autoMax"/>
              <x14:negativeFillColor rgb="FFFF0000"/>
              <x14:axisColor rgb="FF000000"/>
            </x14:dataBar>
          </x14:cfRule>
          <xm:sqref>G66 G77 E77</xm:sqref>
        </x14:conditionalFormatting>
        <x14:conditionalFormatting xmlns:xm="http://schemas.microsoft.com/office/excel/2006/main">
          <x14:cfRule type="dataBar" id="{D32D4E27-A5EA-4B92-8926-B09BB6B7D066}">
            <x14:dataBar minLength="0" maxLength="100" gradient="0" direction="rightToLeft">
              <x14:cfvo type="autoMin"/>
              <x14:cfvo type="autoMax"/>
              <x14:negativeFillColor rgb="FFFF0000"/>
              <x14:axisColor rgb="FF000000"/>
            </x14:dataBar>
          </x14:cfRule>
          <xm:sqref>G66 G77</xm:sqref>
        </x14:conditionalFormatting>
        <x14:conditionalFormatting xmlns:xm="http://schemas.microsoft.com/office/excel/2006/main">
          <x14:cfRule type="dataBar" id="{359628BE-776E-40FA-A3A7-8EDFCC8A48B6}">
            <x14:dataBar minLength="0" maxLength="100" gradient="0" direction="rightToLeft">
              <x14:cfvo type="autoMin"/>
              <x14:cfvo type="autoMax"/>
              <x14:negativeFillColor rgb="FFFF0000"/>
              <x14:axisColor rgb="FF000000"/>
            </x14:dataBar>
          </x14:cfRule>
          <x14:cfRule type="dataBar" id="{BBFFAC67-AAC4-4108-BCC9-FDB8300D7FB0}">
            <x14:dataBar minLength="0" maxLength="100" gradient="0">
              <x14:cfvo type="autoMin"/>
              <x14:cfvo type="autoMax"/>
              <x14:negativeFillColor rgb="FFFF0000"/>
              <x14:axisColor rgb="FF000000"/>
            </x14:dataBar>
          </x14:cfRule>
          <xm:sqref>G88 G99 E99</xm:sqref>
        </x14:conditionalFormatting>
        <x14:conditionalFormatting xmlns:xm="http://schemas.microsoft.com/office/excel/2006/main">
          <x14:cfRule type="dataBar" id="{22BCFAA5-C9DF-42A0-8A40-B34ADDB66D60}">
            <x14:dataBar minLength="0" maxLength="100" gradient="0" direction="rightToLeft">
              <x14:cfvo type="autoMin"/>
              <x14:cfvo type="autoMax"/>
              <x14:negativeFillColor rgb="FFFF0000"/>
              <x14:axisColor rgb="FF000000"/>
            </x14:dataBar>
          </x14:cfRule>
          <xm:sqref>G88 G99</xm:sqref>
        </x14:conditionalFormatting>
        <x14:conditionalFormatting xmlns:xm="http://schemas.microsoft.com/office/excel/2006/main">
          <x14:cfRule type="dataBar" id="{091DE1DE-4914-46BC-B601-C66061072F5C}">
            <x14:dataBar minLength="0" maxLength="100" gradient="0" direction="rightToLeft">
              <x14:cfvo type="autoMin"/>
              <x14:cfvo type="autoMax"/>
              <x14:negativeFillColor rgb="FFFF0000"/>
              <x14:axisColor rgb="FF000000"/>
            </x14:dataBar>
          </x14:cfRule>
          <xm:sqref>H65</xm:sqref>
        </x14:conditionalFormatting>
        <x14:conditionalFormatting xmlns:xm="http://schemas.microsoft.com/office/excel/2006/main">
          <x14:cfRule type="dataBar" id="{DE31728A-F3C5-462D-8114-587DE89C0F6A}">
            <x14:dataBar minLength="0" maxLength="100" gradient="0" direction="rightToLeft">
              <x14:cfvo type="autoMin"/>
              <x14:cfvo type="autoMax"/>
              <x14:negativeFillColor rgb="FFFF0000"/>
              <x14:axisColor rgb="FF000000"/>
            </x14:dataBar>
          </x14:cfRule>
          <xm:sqref>H67</xm:sqref>
        </x14:conditionalFormatting>
        <x14:conditionalFormatting xmlns:xm="http://schemas.microsoft.com/office/excel/2006/main">
          <x14:cfRule type="dataBar" id="{4F2073CB-4518-4485-9491-9FB8C34DFB54}">
            <x14:dataBar minLength="0" maxLength="100" gradient="0" direction="rightToLeft">
              <x14:cfvo type="autoMin"/>
              <x14:cfvo type="autoMax"/>
              <x14:negativeFillColor rgb="FFFF0000"/>
              <x14:axisColor rgb="FF000000"/>
            </x14:dataBar>
          </x14:cfRule>
          <xm:sqref>H76</xm:sqref>
        </x14:conditionalFormatting>
        <x14:conditionalFormatting xmlns:xm="http://schemas.microsoft.com/office/excel/2006/main">
          <x14:cfRule type="dataBar" id="{A5A1CED5-CA5A-446E-A201-435B82F248C7}">
            <x14:dataBar minLength="0" maxLength="100" gradient="0" direction="rightToLeft">
              <x14:cfvo type="autoMin"/>
              <x14:cfvo type="autoMax"/>
              <x14:negativeFillColor rgb="FFFF0000"/>
              <x14:axisColor rgb="FF000000"/>
            </x14:dataBar>
          </x14:cfRule>
          <xm:sqref>H83:H87</xm:sqref>
        </x14:conditionalFormatting>
        <x14:conditionalFormatting xmlns:xm="http://schemas.microsoft.com/office/excel/2006/main">
          <x14:cfRule type="dataBar" id="{7EE744A4-5506-4BAB-84B8-4C0479D7C609}">
            <x14:dataBar minLength="0" maxLength="100" gradient="0" direction="rightToLeft">
              <x14:cfvo type="autoMin"/>
              <x14:cfvo type="autoMax"/>
              <x14:negativeFillColor rgb="FFFF0000"/>
              <x14:axisColor rgb="FF000000"/>
            </x14:dataBar>
          </x14:cfRule>
          <xm:sqref>H89</xm:sqref>
        </x14:conditionalFormatting>
        <x14:conditionalFormatting xmlns:xm="http://schemas.microsoft.com/office/excel/2006/main">
          <x14:cfRule type="dataBar" id="{742F6B18-9EFF-41C3-B17F-21A773C16A4A}">
            <x14:dataBar minLength="0" maxLength="100" gradient="0" direction="rightToLeft">
              <x14:cfvo type="autoMin"/>
              <x14:cfvo type="autoMax"/>
              <x14:negativeFillColor rgb="FFFF0000"/>
              <x14:axisColor rgb="FF000000"/>
            </x14:dataBar>
          </x14:cfRule>
          <xm:sqref>H98</xm:sqref>
        </x14:conditionalFormatting>
        <x14:conditionalFormatting xmlns:xm="http://schemas.microsoft.com/office/excel/2006/main">
          <x14:cfRule type="dataBar" id="{B9895470-F8D7-4BF3-BEEE-5AA414DA129A}">
            <x14:dataBar minLength="0" maxLength="100" gradient="0" direction="rightToLeft">
              <x14:cfvo type="autoMin"/>
              <x14:cfvo type="autoMax"/>
              <x14:negativeFillColor rgb="FFFF0000"/>
              <x14:axisColor rgb="FF000000"/>
            </x14:dataBar>
          </x14:cfRule>
          <xm:sqref>M4:O4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1CFE3-0969-4B56-A5A6-26F7A4141165}">
  <sheetPr>
    <tabColor theme="5"/>
  </sheetPr>
  <dimension ref="B2:K131"/>
  <sheetViews>
    <sheetView topLeftCell="A56" zoomScale="110" zoomScaleNormal="110" workbookViewId="0">
      <selection activeCell="J61" sqref="J61"/>
    </sheetView>
  </sheetViews>
  <sheetFormatPr baseColWidth="10" defaultRowHeight="15" x14ac:dyDescent="0.2"/>
  <cols>
    <col min="2" max="2" width="14.83203125" customWidth="1"/>
    <col min="3" max="3" width="17.33203125" customWidth="1"/>
    <col min="4" max="4" width="22.33203125" customWidth="1"/>
    <col min="9" max="9" width="12.5" customWidth="1"/>
    <col min="10" max="10" width="12.6640625" customWidth="1"/>
    <col min="11" max="11" width="190.5" customWidth="1"/>
  </cols>
  <sheetData>
    <row r="2" spans="2:11" x14ac:dyDescent="0.2">
      <c r="B2" t="s">
        <v>756</v>
      </c>
    </row>
    <row r="3" spans="2:11" ht="16" thickBot="1" x14ac:dyDescent="0.25"/>
    <row r="4" spans="2:11" ht="19.5" customHeight="1" thickBot="1" x14ac:dyDescent="0.25">
      <c r="B4" s="573" t="s">
        <v>329</v>
      </c>
      <c r="C4" s="527" t="s">
        <v>330</v>
      </c>
      <c r="D4" s="605" t="s">
        <v>687</v>
      </c>
      <c r="E4" s="577" t="s">
        <v>331</v>
      </c>
      <c r="F4" s="578"/>
      <c r="G4" s="578"/>
      <c r="H4" s="579"/>
      <c r="I4" s="580" t="s">
        <v>450</v>
      </c>
      <c r="J4" s="575" t="s">
        <v>332</v>
      </c>
      <c r="K4" s="602" t="s">
        <v>0</v>
      </c>
    </row>
    <row r="5" spans="2:11" ht="19.5" customHeight="1" thickBot="1" x14ac:dyDescent="0.25">
      <c r="B5" s="574"/>
      <c r="C5" s="604"/>
      <c r="D5" s="606"/>
      <c r="E5" s="229" t="s">
        <v>328</v>
      </c>
      <c r="F5" s="230" t="s">
        <v>284</v>
      </c>
      <c r="G5" s="231" t="s">
        <v>285</v>
      </c>
      <c r="H5" s="232" t="s">
        <v>286</v>
      </c>
      <c r="I5" s="607"/>
      <c r="J5" s="582"/>
      <c r="K5" s="603"/>
    </row>
    <row r="6" spans="2:11" x14ac:dyDescent="0.2">
      <c r="B6" s="97" t="s">
        <v>334</v>
      </c>
      <c r="C6" s="99" t="s">
        <v>335</v>
      </c>
      <c r="D6" s="103" t="s">
        <v>336</v>
      </c>
      <c r="E6" s="116">
        <v>70</v>
      </c>
      <c r="F6" s="115">
        <v>70</v>
      </c>
      <c r="G6" s="134">
        <v>150</v>
      </c>
      <c r="H6" s="108"/>
      <c r="I6" s="137"/>
      <c r="J6" s="107" t="s">
        <v>337</v>
      </c>
      <c r="K6" s="108" t="s">
        <v>338</v>
      </c>
    </row>
    <row r="7" spans="2:11" x14ac:dyDescent="0.2">
      <c r="B7" s="109" t="s">
        <v>339</v>
      </c>
      <c r="C7" s="99" t="s">
        <v>335</v>
      </c>
      <c r="D7" s="103" t="s">
        <v>340</v>
      </c>
      <c r="E7" s="116">
        <v>120</v>
      </c>
      <c r="F7" s="115">
        <v>80</v>
      </c>
      <c r="G7" s="134">
        <v>150</v>
      </c>
      <c r="H7" s="108"/>
      <c r="I7" s="137"/>
      <c r="J7" s="107" t="s">
        <v>337</v>
      </c>
      <c r="K7" s="108" t="s">
        <v>341</v>
      </c>
    </row>
    <row r="8" spans="2:11" x14ac:dyDescent="0.2">
      <c r="B8" s="109" t="s">
        <v>339</v>
      </c>
      <c r="C8" s="99" t="s">
        <v>335</v>
      </c>
      <c r="D8" s="103" t="s">
        <v>342</v>
      </c>
      <c r="E8" s="116">
        <v>160</v>
      </c>
      <c r="F8" s="115">
        <v>60</v>
      </c>
      <c r="G8" s="134">
        <v>245</v>
      </c>
      <c r="H8" s="108">
        <v>18</v>
      </c>
      <c r="I8" s="137" t="s">
        <v>466</v>
      </c>
      <c r="J8" s="107" t="s">
        <v>337</v>
      </c>
      <c r="K8" s="108" t="s">
        <v>343</v>
      </c>
    </row>
    <row r="9" spans="2:11" x14ac:dyDescent="0.2">
      <c r="B9" s="97" t="s">
        <v>334</v>
      </c>
      <c r="C9" s="99" t="s">
        <v>335</v>
      </c>
      <c r="D9" s="103" t="s">
        <v>344</v>
      </c>
      <c r="E9" s="116">
        <v>60</v>
      </c>
      <c r="F9" s="115">
        <v>40</v>
      </c>
      <c r="G9" s="134">
        <v>50</v>
      </c>
      <c r="H9" s="108"/>
      <c r="I9" s="137"/>
      <c r="J9" s="107" t="s">
        <v>337</v>
      </c>
      <c r="K9" s="108" t="s">
        <v>345</v>
      </c>
    </row>
    <row r="10" spans="2:11" x14ac:dyDescent="0.2">
      <c r="B10" s="109" t="s">
        <v>339</v>
      </c>
      <c r="C10" s="99" t="s">
        <v>346</v>
      </c>
      <c r="D10" s="103" t="s">
        <v>347</v>
      </c>
      <c r="E10" s="104">
        <v>110</v>
      </c>
      <c r="F10" s="105">
        <v>40</v>
      </c>
      <c r="G10" s="106">
        <v>200</v>
      </c>
      <c r="H10" s="107">
        <v>15</v>
      </c>
      <c r="I10" s="137"/>
      <c r="J10" s="107" t="s">
        <v>337</v>
      </c>
      <c r="K10" s="108" t="s">
        <v>741</v>
      </c>
    </row>
    <row r="11" spans="2:11" x14ac:dyDescent="0.2">
      <c r="B11" s="97" t="s">
        <v>334</v>
      </c>
      <c r="C11" s="99" t="s">
        <v>346</v>
      </c>
      <c r="D11" s="103" t="s">
        <v>347</v>
      </c>
      <c r="E11" s="116">
        <v>175</v>
      </c>
      <c r="F11" s="115">
        <v>91</v>
      </c>
      <c r="G11" s="134">
        <v>357</v>
      </c>
      <c r="H11" s="108">
        <v>25</v>
      </c>
      <c r="I11" s="137">
        <v>70</v>
      </c>
      <c r="J11" s="107" t="s">
        <v>457</v>
      </c>
      <c r="K11" s="108" t="s">
        <v>459</v>
      </c>
    </row>
    <row r="12" spans="2:11" x14ac:dyDescent="0.2">
      <c r="B12" s="109" t="s">
        <v>339</v>
      </c>
      <c r="C12" s="99" t="s">
        <v>346</v>
      </c>
      <c r="D12" s="103" t="s">
        <v>347</v>
      </c>
      <c r="E12" s="116">
        <v>115</v>
      </c>
      <c r="F12" s="115">
        <v>70</v>
      </c>
      <c r="G12" s="134">
        <v>340</v>
      </c>
      <c r="H12" s="108">
        <v>15</v>
      </c>
      <c r="I12" s="137">
        <v>70</v>
      </c>
      <c r="J12" s="107" t="s">
        <v>457</v>
      </c>
      <c r="K12" s="108" t="s">
        <v>458</v>
      </c>
    </row>
    <row r="13" spans="2:11" x14ac:dyDescent="0.2">
      <c r="B13" s="97" t="s">
        <v>334</v>
      </c>
      <c r="C13" s="99" t="s">
        <v>346</v>
      </c>
      <c r="D13" s="103" t="s">
        <v>348</v>
      </c>
      <c r="E13" s="116">
        <v>250</v>
      </c>
      <c r="F13" s="115">
        <v>160</v>
      </c>
      <c r="G13" s="134">
        <v>300</v>
      </c>
      <c r="H13" s="108">
        <v>20</v>
      </c>
      <c r="I13" s="137"/>
      <c r="J13" s="107" t="s">
        <v>337</v>
      </c>
      <c r="K13" s="108" t="s">
        <v>738</v>
      </c>
    </row>
    <row r="14" spans="2:11" x14ac:dyDescent="0.2">
      <c r="B14" s="109" t="s">
        <v>339</v>
      </c>
      <c r="C14" s="99" t="s">
        <v>346</v>
      </c>
      <c r="D14" s="103" t="s">
        <v>349</v>
      </c>
      <c r="E14" s="116">
        <v>120</v>
      </c>
      <c r="F14" s="115">
        <v>80</v>
      </c>
      <c r="G14" s="134">
        <v>180</v>
      </c>
      <c r="H14" s="108"/>
      <c r="I14" s="137"/>
      <c r="J14" s="107" t="s">
        <v>337</v>
      </c>
      <c r="K14" s="108"/>
    </row>
    <row r="15" spans="2:11" x14ac:dyDescent="0.2">
      <c r="B15" s="109" t="s">
        <v>339</v>
      </c>
      <c r="C15" s="99" t="s">
        <v>346</v>
      </c>
      <c r="D15" s="103" t="s">
        <v>350</v>
      </c>
      <c r="E15" s="116">
        <v>120</v>
      </c>
      <c r="F15" s="115">
        <v>100</v>
      </c>
      <c r="G15" s="134">
        <v>250</v>
      </c>
      <c r="H15" s="108"/>
      <c r="I15" s="137"/>
      <c r="J15" s="107" t="s">
        <v>351</v>
      </c>
      <c r="K15" s="108" t="s">
        <v>352</v>
      </c>
    </row>
    <row r="16" spans="2:11" x14ac:dyDescent="0.2">
      <c r="B16" s="109" t="s">
        <v>339</v>
      </c>
      <c r="C16" s="99" t="s">
        <v>353</v>
      </c>
      <c r="D16" s="103" t="s">
        <v>354</v>
      </c>
      <c r="E16" s="116">
        <v>80</v>
      </c>
      <c r="F16" s="115">
        <v>70</v>
      </c>
      <c r="G16" s="134">
        <v>150</v>
      </c>
      <c r="H16" s="108"/>
      <c r="I16" s="137"/>
      <c r="J16" s="107" t="s">
        <v>337</v>
      </c>
      <c r="K16" s="108" t="s">
        <v>355</v>
      </c>
    </row>
    <row r="17" spans="2:11" x14ac:dyDescent="0.2">
      <c r="B17" s="109" t="s">
        <v>339</v>
      </c>
      <c r="C17" s="99" t="s">
        <v>353</v>
      </c>
      <c r="D17" s="103" t="s">
        <v>356</v>
      </c>
      <c r="E17" s="116">
        <v>80</v>
      </c>
      <c r="F17" s="115">
        <v>40</v>
      </c>
      <c r="G17" s="134">
        <v>170</v>
      </c>
      <c r="H17" s="108">
        <v>10</v>
      </c>
      <c r="I17" s="137" t="s">
        <v>464</v>
      </c>
      <c r="J17" s="107" t="s">
        <v>740</v>
      </c>
      <c r="K17" s="108" t="s">
        <v>465</v>
      </c>
    </row>
    <row r="18" spans="2:11" x14ac:dyDescent="0.2">
      <c r="B18" s="97" t="s">
        <v>334</v>
      </c>
      <c r="C18" s="99" t="s">
        <v>357</v>
      </c>
      <c r="D18" s="103" t="s">
        <v>358</v>
      </c>
      <c r="E18" s="116">
        <v>200</v>
      </c>
      <c r="F18" s="115">
        <v>100</v>
      </c>
      <c r="G18" s="134">
        <v>250</v>
      </c>
      <c r="H18" s="108"/>
      <c r="I18" s="137"/>
      <c r="J18" s="107" t="s">
        <v>337</v>
      </c>
      <c r="K18" s="108" t="s">
        <v>359</v>
      </c>
    </row>
    <row r="19" spans="2:11" x14ac:dyDescent="0.2">
      <c r="B19" s="109" t="s">
        <v>339</v>
      </c>
      <c r="C19" s="99" t="s">
        <v>357</v>
      </c>
      <c r="D19" s="103" t="s">
        <v>360</v>
      </c>
      <c r="E19" s="116">
        <v>100</v>
      </c>
      <c r="F19" s="115">
        <v>60</v>
      </c>
      <c r="G19" s="134">
        <v>200</v>
      </c>
      <c r="H19" s="108"/>
      <c r="I19" s="137"/>
      <c r="J19" s="107" t="s">
        <v>337</v>
      </c>
      <c r="K19" s="108"/>
    </row>
    <row r="20" spans="2:11" x14ac:dyDescent="0.2">
      <c r="B20" s="109" t="s">
        <v>339</v>
      </c>
      <c r="C20" s="99" t="s">
        <v>357</v>
      </c>
      <c r="D20" s="103" t="s">
        <v>361</v>
      </c>
      <c r="E20" s="116">
        <v>250</v>
      </c>
      <c r="F20" s="115">
        <v>150</v>
      </c>
      <c r="G20" s="134">
        <v>300</v>
      </c>
      <c r="H20" s="108"/>
      <c r="I20" s="137"/>
      <c r="J20" s="107" t="s">
        <v>337</v>
      </c>
      <c r="K20" s="108" t="s">
        <v>362</v>
      </c>
    </row>
    <row r="21" spans="2:11" x14ac:dyDescent="0.2">
      <c r="B21" s="109" t="s">
        <v>339</v>
      </c>
      <c r="C21" s="99" t="s">
        <v>357</v>
      </c>
      <c r="D21" s="103" t="s">
        <v>363</v>
      </c>
      <c r="E21" s="116">
        <v>90</v>
      </c>
      <c r="F21" s="115">
        <v>50</v>
      </c>
      <c r="G21" s="134">
        <v>140</v>
      </c>
      <c r="H21" s="108"/>
      <c r="I21" s="137"/>
      <c r="J21" s="107" t="s">
        <v>337</v>
      </c>
      <c r="K21" s="108" t="s">
        <v>364</v>
      </c>
    </row>
    <row r="22" spans="2:11" x14ac:dyDescent="0.2">
      <c r="B22" s="109" t="s">
        <v>339</v>
      </c>
      <c r="C22" s="99" t="s">
        <v>357</v>
      </c>
      <c r="D22" s="103" t="s">
        <v>473</v>
      </c>
      <c r="E22" s="116">
        <v>50</v>
      </c>
      <c r="F22" s="115">
        <v>25</v>
      </c>
      <c r="G22" s="134">
        <v>85</v>
      </c>
      <c r="H22" s="108">
        <v>5</v>
      </c>
      <c r="I22" s="137" t="s">
        <v>471</v>
      </c>
      <c r="J22" s="107" t="s">
        <v>337</v>
      </c>
      <c r="K22" s="108"/>
    </row>
    <row r="23" spans="2:11" x14ac:dyDescent="0.2">
      <c r="B23" s="97" t="s">
        <v>334</v>
      </c>
      <c r="C23" s="99" t="s">
        <v>365</v>
      </c>
      <c r="D23" s="103" t="s">
        <v>366</v>
      </c>
      <c r="E23" s="116">
        <v>100</v>
      </c>
      <c r="F23" s="115">
        <v>35</v>
      </c>
      <c r="G23" s="134">
        <v>185</v>
      </c>
      <c r="H23" s="108"/>
      <c r="I23" s="137"/>
      <c r="J23" s="107" t="s">
        <v>337</v>
      </c>
      <c r="K23" s="108" t="s">
        <v>367</v>
      </c>
    </row>
    <row r="24" spans="2:11" x14ac:dyDescent="0.2">
      <c r="B24" s="109" t="s">
        <v>339</v>
      </c>
      <c r="C24" s="99" t="s">
        <v>365</v>
      </c>
      <c r="D24" s="103" t="s">
        <v>368</v>
      </c>
      <c r="E24" s="116">
        <v>50</v>
      </c>
      <c r="F24" s="115">
        <v>25</v>
      </c>
      <c r="G24" s="134">
        <v>100</v>
      </c>
      <c r="H24" s="108"/>
      <c r="I24" s="137"/>
      <c r="J24" s="107" t="s">
        <v>337</v>
      </c>
      <c r="K24" s="108" t="s">
        <v>367</v>
      </c>
    </row>
    <row r="25" spans="2:11" x14ac:dyDescent="0.2">
      <c r="B25" s="109" t="s">
        <v>339</v>
      </c>
      <c r="C25" s="99" t="s">
        <v>365</v>
      </c>
      <c r="D25" s="103" t="s">
        <v>369</v>
      </c>
      <c r="E25" s="116">
        <v>150</v>
      </c>
      <c r="F25" s="115">
        <v>60</v>
      </c>
      <c r="G25" s="134">
        <v>220</v>
      </c>
      <c r="H25" s="108"/>
      <c r="I25" s="137"/>
      <c r="J25" s="107" t="s">
        <v>337</v>
      </c>
      <c r="K25" s="108" t="s">
        <v>370</v>
      </c>
    </row>
    <row r="26" spans="2:11" x14ac:dyDescent="0.2">
      <c r="B26" s="109" t="s">
        <v>339</v>
      </c>
      <c r="C26" s="99" t="s">
        <v>365</v>
      </c>
      <c r="D26" s="103" t="s">
        <v>371</v>
      </c>
      <c r="E26" s="116">
        <v>250</v>
      </c>
      <c r="F26" s="115">
        <v>180</v>
      </c>
      <c r="G26" s="134">
        <v>400</v>
      </c>
      <c r="H26" s="108"/>
      <c r="I26" s="137"/>
      <c r="J26" s="107" t="s">
        <v>337</v>
      </c>
      <c r="K26" s="108" t="s">
        <v>370</v>
      </c>
    </row>
    <row r="27" spans="2:11" x14ac:dyDescent="0.2">
      <c r="B27" s="109" t="s">
        <v>372</v>
      </c>
      <c r="C27" s="99" t="s">
        <v>365</v>
      </c>
      <c r="D27" s="103" t="s">
        <v>373</v>
      </c>
      <c r="E27" s="116">
        <v>100</v>
      </c>
      <c r="F27" s="115">
        <v>70</v>
      </c>
      <c r="G27" s="134">
        <v>250</v>
      </c>
      <c r="H27" s="108"/>
      <c r="I27" s="137" t="s">
        <v>463</v>
      </c>
      <c r="J27" s="107" t="s">
        <v>337</v>
      </c>
      <c r="K27" s="108" t="s">
        <v>374</v>
      </c>
    </row>
    <row r="28" spans="2:11" x14ac:dyDescent="0.2">
      <c r="B28" s="109" t="s">
        <v>339</v>
      </c>
      <c r="C28" s="99" t="s">
        <v>375</v>
      </c>
      <c r="D28" s="103" t="s">
        <v>376</v>
      </c>
      <c r="E28" s="116">
        <v>250</v>
      </c>
      <c r="F28" s="115">
        <v>160</v>
      </c>
      <c r="G28" s="134">
        <v>400</v>
      </c>
      <c r="H28" s="108">
        <v>40</v>
      </c>
      <c r="I28" s="137" t="s">
        <v>462</v>
      </c>
      <c r="J28" s="107" t="s">
        <v>740</v>
      </c>
      <c r="K28" s="108" t="s">
        <v>377</v>
      </c>
    </row>
    <row r="29" spans="2:11" x14ac:dyDescent="0.2">
      <c r="B29" s="109" t="s">
        <v>339</v>
      </c>
      <c r="C29" s="99" t="s">
        <v>375</v>
      </c>
      <c r="D29" s="103" t="s">
        <v>378</v>
      </c>
      <c r="E29" s="116">
        <v>300</v>
      </c>
      <c r="F29" s="115">
        <v>80</v>
      </c>
      <c r="G29" s="134">
        <v>450</v>
      </c>
      <c r="H29" s="108">
        <v>80</v>
      </c>
      <c r="I29" s="137" t="s">
        <v>451</v>
      </c>
      <c r="J29" s="107" t="s">
        <v>740</v>
      </c>
      <c r="K29" s="108" t="s">
        <v>379</v>
      </c>
    </row>
    <row r="30" spans="2:11" x14ac:dyDescent="0.2">
      <c r="B30" s="97" t="s">
        <v>334</v>
      </c>
      <c r="C30" s="99" t="s">
        <v>375</v>
      </c>
      <c r="D30" s="103" t="s">
        <v>380</v>
      </c>
      <c r="E30" s="116">
        <v>150</v>
      </c>
      <c r="F30" s="115">
        <v>40</v>
      </c>
      <c r="G30" s="134">
        <v>250</v>
      </c>
      <c r="H30" s="108"/>
      <c r="I30" s="137" t="s">
        <v>452</v>
      </c>
      <c r="J30" s="107" t="s">
        <v>740</v>
      </c>
      <c r="K30" s="108" t="s">
        <v>379</v>
      </c>
    </row>
    <row r="31" spans="2:11" x14ac:dyDescent="0.2">
      <c r="B31" s="97" t="s">
        <v>334</v>
      </c>
      <c r="C31" s="99" t="s">
        <v>375</v>
      </c>
      <c r="D31" s="103" t="s">
        <v>381</v>
      </c>
      <c r="E31" s="104">
        <v>150</v>
      </c>
      <c r="F31" s="105">
        <v>150</v>
      </c>
      <c r="G31" s="106">
        <v>220</v>
      </c>
      <c r="H31" s="108">
        <v>80</v>
      </c>
      <c r="I31" s="137"/>
      <c r="J31" s="107" t="s">
        <v>337</v>
      </c>
      <c r="K31" s="108" t="s">
        <v>739</v>
      </c>
    </row>
    <row r="32" spans="2:11" x14ac:dyDescent="0.2">
      <c r="B32" s="109" t="s">
        <v>339</v>
      </c>
      <c r="C32" s="99" t="s">
        <v>375</v>
      </c>
      <c r="D32" s="103" t="s">
        <v>381</v>
      </c>
      <c r="E32" s="116">
        <v>155</v>
      </c>
      <c r="F32" s="115">
        <v>70</v>
      </c>
      <c r="G32" s="134">
        <v>277</v>
      </c>
      <c r="H32" s="108">
        <v>68</v>
      </c>
      <c r="I32" s="137" t="s">
        <v>277</v>
      </c>
      <c r="J32" s="107" t="s">
        <v>457</v>
      </c>
      <c r="K32" s="108" t="s">
        <v>739</v>
      </c>
    </row>
    <row r="33" spans="2:11" x14ac:dyDescent="0.2">
      <c r="B33" s="109" t="s">
        <v>339</v>
      </c>
      <c r="C33" s="99" t="s">
        <v>375</v>
      </c>
      <c r="D33" s="103" t="s">
        <v>382</v>
      </c>
      <c r="E33" s="116">
        <v>120</v>
      </c>
      <c r="F33" s="115">
        <v>60</v>
      </c>
      <c r="G33" s="134">
        <v>100</v>
      </c>
      <c r="H33" s="108"/>
      <c r="I33" s="137"/>
      <c r="J33" s="107" t="s">
        <v>337</v>
      </c>
      <c r="K33" s="108" t="s">
        <v>383</v>
      </c>
    </row>
    <row r="34" spans="2:11" x14ac:dyDescent="0.2">
      <c r="B34" s="109" t="s">
        <v>339</v>
      </c>
      <c r="C34" s="99" t="s">
        <v>384</v>
      </c>
      <c r="D34" s="103" t="s">
        <v>385</v>
      </c>
      <c r="E34" s="116">
        <v>170</v>
      </c>
      <c r="F34" s="115">
        <v>80</v>
      </c>
      <c r="G34" s="134">
        <v>200</v>
      </c>
      <c r="H34" s="108"/>
      <c r="I34" s="137"/>
      <c r="J34" s="107" t="s">
        <v>337</v>
      </c>
      <c r="K34" s="108" t="s">
        <v>386</v>
      </c>
    </row>
    <row r="35" spans="2:11" x14ac:dyDescent="0.2">
      <c r="B35" s="109" t="s">
        <v>339</v>
      </c>
      <c r="C35" s="99" t="s">
        <v>384</v>
      </c>
      <c r="D35" s="103" t="s">
        <v>387</v>
      </c>
      <c r="E35" s="116">
        <v>50</v>
      </c>
      <c r="F35" s="115">
        <v>100</v>
      </c>
      <c r="G35" s="134">
        <v>150</v>
      </c>
      <c r="H35" s="108"/>
      <c r="I35" s="137"/>
      <c r="J35" s="107" t="s">
        <v>388</v>
      </c>
      <c r="K35" s="108" t="s">
        <v>389</v>
      </c>
    </row>
    <row r="36" spans="2:11" x14ac:dyDescent="0.2">
      <c r="B36" s="109" t="s">
        <v>339</v>
      </c>
      <c r="C36" s="99" t="s">
        <v>384</v>
      </c>
      <c r="D36" s="103" t="s">
        <v>390</v>
      </c>
      <c r="E36" s="116">
        <v>70</v>
      </c>
      <c r="F36" s="115">
        <v>20</v>
      </c>
      <c r="G36" s="134">
        <v>35</v>
      </c>
      <c r="H36" s="108"/>
      <c r="I36" s="137"/>
      <c r="J36" s="107" t="s">
        <v>337</v>
      </c>
      <c r="K36" s="108" t="s">
        <v>391</v>
      </c>
    </row>
    <row r="37" spans="2:11" x14ac:dyDescent="0.2">
      <c r="B37" s="97" t="s">
        <v>334</v>
      </c>
      <c r="C37" s="99" t="s">
        <v>392</v>
      </c>
      <c r="D37" s="103" t="s">
        <v>393</v>
      </c>
      <c r="E37" s="116">
        <v>180</v>
      </c>
      <c r="F37" s="115">
        <v>70</v>
      </c>
      <c r="G37" s="134">
        <v>130</v>
      </c>
      <c r="H37" s="108"/>
      <c r="I37" s="137"/>
      <c r="J37" s="107" t="s">
        <v>394</v>
      </c>
      <c r="K37" s="108"/>
    </row>
    <row r="38" spans="2:11" x14ac:dyDescent="0.2">
      <c r="B38" s="97" t="s">
        <v>334</v>
      </c>
      <c r="C38" s="99" t="s">
        <v>395</v>
      </c>
      <c r="D38" s="103" t="s">
        <v>102</v>
      </c>
      <c r="E38" s="104">
        <v>260</v>
      </c>
      <c r="F38" s="105">
        <v>70</v>
      </c>
      <c r="G38" s="106">
        <v>260</v>
      </c>
      <c r="H38" s="108">
        <v>40</v>
      </c>
      <c r="I38" s="137"/>
      <c r="J38" s="107" t="s">
        <v>337</v>
      </c>
      <c r="K38" s="108" t="s">
        <v>736</v>
      </c>
    </row>
    <row r="39" spans="2:11" x14ac:dyDescent="0.2">
      <c r="B39" s="97" t="s">
        <v>334</v>
      </c>
      <c r="C39" s="99" t="s">
        <v>395</v>
      </c>
      <c r="D39" s="103" t="s">
        <v>454</v>
      </c>
      <c r="E39" s="116">
        <v>490</v>
      </c>
      <c r="F39" s="115">
        <v>105</v>
      </c>
      <c r="G39" s="134">
        <v>465</v>
      </c>
      <c r="H39" s="108">
        <v>55</v>
      </c>
      <c r="I39" s="137" t="s">
        <v>453</v>
      </c>
      <c r="J39" s="107" t="s">
        <v>337</v>
      </c>
      <c r="K39" s="108" t="s">
        <v>735</v>
      </c>
    </row>
    <row r="40" spans="2:11" x14ac:dyDescent="0.2">
      <c r="B40" s="97" t="s">
        <v>334</v>
      </c>
      <c r="C40" s="99" t="s">
        <v>395</v>
      </c>
      <c r="D40" s="103" t="s">
        <v>455</v>
      </c>
      <c r="E40" s="116">
        <v>210</v>
      </c>
      <c r="F40" s="115">
        <v>45</v>
      </c>
      <c r="G40" s="134">
        <v>225</v>
      </c>
      <c r="H40" s="108">
        <v>25</v>
      </c>
      <c r="I40" s="137" t="s">
        <v>456</v>
      </c>
      <c r="J40" s="107" t="s">
        <v>337</v>
      </c>
      <c r="K40" s="108" t="s">
        <v>735</v>
      </c>
    </row>
    <row r="41" spans="2:11" x14ac:dyDescent="0.2">
      <c r="B41" s="109" t="s">
        <v>339</v>
      </c>
      <c r="C41" s="99" t="s">
        <v>395</v>
      </c>
      <c r="D41" s="103" t="s">
        <v>733</v>
      </c>
      <c r="E41" s="104">
        <v>150</v>
      </c>
      <c r="F41" s="105">
        <v>80</v>
      </c>
      <c r="G41" s="106">
        <v>200</v>
      </c>
      <c r="H41" s="108"/>
      <c r="I41" s="137"/>
      <c r="J41" s="107" t="s">
        <v>337</v>
      </c>
      <c r="K41" s="108" t="s">
        <v>734</v>
      </c>
    </row>
    <row r="42" spans="2:11" x14ac:dyDescent="0.2">
      <c r="B42" s="109" t="s">
        <v>339</v>
      </c>
      <c r="C42" s="99" t="s">
        <v>395</v>
      </c>
      <c r="D42" s="103" t="s">
        <v>469</v>
      </c>
      <c r="E42" s="116">
        <v>340</v>
      </c>
      <c r="F42" s="115">
        <v>100</v>
      </c>
      <c r="G42" s="134">
        <v>640</v>
      </c>
      <c r="H42" s="108">
        <v>70</v>
      </c>
      <c r="I42" s="137" t="s">
        <v>277</v>
      </c>
      <c r="J42" s="107" t="s">
        <v>337</v>
      </c>
      <c r="K42" s="108" t="s">
        <v>468</v>
      </c>
    </row>
    <row r="43" spans="2:11" x14ac:dyDescent="0.2">
      <c r="B43" s="109" t="s">
        <v>339</v>
      </c>
      <c r="C43" s="99" t="s">
        <v>395</v>
      </c>
      <c r="D43" s="103" t="s">
        <v>470</v>
      </c>
      <c r="E43" s="116">
        <v>160</v>
      </c>
      <c r="F43" s="115">
        <v>40</v>
      </c>
      <c r="G43" s="134">
        <v>250</v>
      </c>
      <c r="H43" s="108">
        <v>35</v>
      </c>
      <c r="I43" s="137" t="s">
        <v>467</v>
      </c>
      <c r="J43" s="107" t="s">
        <v>337</v>
      </c>
      <c r="K43" s="108" t="s">
        <v>468</v>
      </c>
    </row>
    <row r="44" spans="2:11" x14ac:dyDescent="0.2">
      <c r="B44" s="97" t="s">
        <v>334</v>
      </c>
      <c r="C44" s="99" t="s">
        <v>395</v>
      </c>
      <c r="D44" s="103" t="s">
        <v>333</v>
      </c>
      <c r="E44" s="116">
        <v>100</v>
      </c>
      <c r="F44" s="115">
        <v>35</v>
      </c>
      <c r="G44" s="134">
        <v>230</v>
      </c>
      <c r="H44" s="108"/>
      <c r="I44" s="137" t="s">
        <v>460</v>
      </c>
      <c r="J44" s="107" t="s">
        <v>337</v>
      </c>
      <c r="K44" s="108" t="s">
        <v>396</v>
      </c>
    </row>
    <row r="45" spans="2:11" x14ac:dyDescent="0.2">
      <c r="B45" s="109" t="s">
        <v>339</v>
      </c>
      <c r="C45" s="99" t="s">
        <v>395</v>
      </c>
      <c r="D45" s="103" t="s">
        <v>397</v>
      </c>
      <c r="E45" s="104">
        <v>300</v>
      </c>
      <c r="F45" s="105">
        <v>100</v>
      </c>
      <c r="G45" s="106">
        <v>400</v>
      </c>
      <c r="H45" s="108">
        <v>150</v>
      </c>
      <c r="I45" s="137"/>
      <c r="J45" s="107" t="s">
        <v>337</v>
      </c>
      <c r="K45" s="108" t="s">
        <v>737</v>
      </c>
    </row>
    <row r="46" spans="2:11" x14ac:dyDescent="0.2">
      <c r="B46" s="109" t="s">
        <v>339</v>
      </c>
      <c r="C46" s="99" t="s">
        <v>395</v>
      </c>
      <c r="D46" s="103" t="s">
        <v>474</v>
      </c>
      <c r="E46" s="116">
        <v>400</v>
      </c>
      <c r="F46" s="115">
        <v>136</v>
      </c>
      <c r="G46" s="134">
        <v>928</v>
      </c>
      <c r="H46" s="108">
        <v>118</v>
      </c>
      <c r="I46" s="137" t="s">
        <v>461</v>
      </c>
      <c r="J46" s="107" t="s">
        <v>457</v>
      </c>
      <c r="K46" s="108" t="s">
        <v>737</v>
      </c>
    </row>
    <row r="47" spans="2:11" x14ac:dyDescent="0.2">
      <c r="B47" s="109" t="s">
        <v>339</v>
      </c>
      <c r="C47" s="99" t="s">
        <v>395</v>
      </c>
      <c r="D47" s="103" t="s">
        <v>475</v>
      </c>
      <c r="E47" s="116">
        <v>140</v>
      </c>
      <c r="F47" s="115">
        <v>55</v>
      </c>
      <c r="G47" s="134">
        <v>232</v>
      </c>
      <c r="H47" s="108">
        <v>36</v>
      </c>
      <c r="I47" s="137" t="s">
        <v>472</v>
      </c>
      <c r="J47" s="107" t="s">
        <v>457</v>
      </c>
      <c r="K47" s="108" t="s">
        <v>737</v>
      </c>
    </row>
    <row r="48" spans="2:11" x14ac:dyDescent="0.2">
      <c r="B48" s="109" t="s">
        <v>339</v>
      </c>
      <c r="C48" s="99" t="s">
        <v>398</v>
      </c>
      <c r="D48" s="103" t="s">
        <v>399</v>
      </c>
      <c r="E48" s="116">
        <v>50</v>
      </c>
      <c r="F48" s="115">
        <v>35</v>
      </c>
      <c r="G48" s="134">
        <v>85</v>
      </c>
      <c r="H48" s="108">
        <v>25</v>
      </c>
      <c r="I48" s="137" t="s">
        <v>252</v>
      </c>
      <c r="J48" s="107" t="s">
        <v>337</v>
      </c>
      <c r="K48" s="108"/>
    </row>
    <row r="49" spans="2:11" x14ac:dyDescent="0.2">
      <c r="B49" s="109" t="s">
        <v>339</v>
      </c>
      <c r="C49" s="99" t="s">
        <v>400</v>
      </c>
      <c r="D49" s="103" t="s">
        <v>401</v>
      </c>
      <c r="E49" s="116">
        <v>100</v>
      </c>
      <c r="F49" s="115">
        <v>50</v>
      </c>
      <c r="G49" s="134">
        <v>220</v>
      </c>
      <c r="H49" s="108"/>
      <c r="I49" s="137"/>
      <c r="J49" s="107" t="s">
        <v>402</v>
      </c>
      <c r="K49" s="108" t="s">
        <v>403</v>
      </c>
    </row>
    <row r="50" spans="2:11" x14ac:dyDescent="0.2">
      <c r="B50" s="97" t="s">
        <v>334</v>
      </c>
      <c r="C50" s="99" t="s">
        <v>400</v>
      </c>
      <c r="D50" s="103" t="s">
        <v>401</v>
      </c>
      <c r="E50" s="116">
        <v>65</v>
      </c>
      <c r="F50" s="115">
        <v>160</v>
      </c>
      <c r="G50" s="134">
        <v>100</v>
      </c>
      <c r="H50" s="108"/>
      <c r="I50" s="137"/>
      <c r="J50" s="107" t="s">
        <v>402</v>
      </c>
      <c r="K50" s="108"/>
    </row>
    <row r="51" spans="2:11" x14ac:dyDescent="0.2">
      <c r="B51" s="97"/>
      <c r="C51" s="99"/>
      <c r="D51" s="103"/>
      <c r="E51" s="104"/>
      <c r="F51" s="105"/>
      <c r="G51" s="106"/>
      <c r="H51" s="107"/>
      <c r="I51" s="135"/>
      <c r="J51" s="107"/>
      <c r="K51" s="108"/>
    </row>
    <row r="52" spans="2:11" x14ac:dyDescent="0.2">
      <c r="B52" s="97"/>
      <c r="C52" s="99"/>
      <c r="D52" s="103"/>
      <c r="E52" s="104"/>
      <c r="F52" s="105"/>
      <c r="G52" s="106"/>
      <c r="H52" s="107"/>
      <c r="I52" s="135"/>
      <c r="J52" s="107"/>
      <c r="K52" s="108"/>
    </row>
    <row r="53" spans="2:11" x14ac:dyDescent="0.2">
      <c r="B53" s="97"/>
      <c r="C53" s="99"/>
      <c r="D53" s="103"/>
      <c r="E53" s="104"/>
      <c r="F53" s="105"/>
      <c r="G53" s="106"/>
      <c r="H53" s="107"/>
      <c r="I53" s="135"/>
      <c r="J53" s="107"/>
      <c r="K53" s="108"/>
    </row>
    <row r="54" spans="2:11" x14ac:dyDescent="0.2">
      <c r="B54" s="97"/>
      <c r="C54" s="99"/>
      <c r="D54" s="103"/>
      <c r="E54" s="104"/>
      <c r="F54" s="105"/>
      <c r="G54" s="106"/>
      <c r="H54" s="107"/>
      <c r="I54" s="135"/>
      <c r="J54" s="107"/>
      <c r="K54" s="108"/>
    </row>
    <row r="55" spans="2:11" ht="16" thickBot="1" x14ac:dyDescent="0.25">
      <c r="B55" s="110"/>
      <c r="C55" s="111"/>
      <c r="D55" s="112" t="s">
        <v>17</v>
      </c>
      <c r="E55" s="118">
        <v>138.02631578947367</v>
      </c>
      <c r="F55" s="119">
        <v>75.873684210526307</v>
      </c>
      <c r="G55" s="120">
        <v>204.86842105263159</v>
      </c>
      <c r="H55" s="114"/>
      <c r="I55" s="136"/>
      <c r="J55" s="113"/>
      <c r="K55" s="114"/>
    </row>
    <row r="56" spans="2:11" ht="16" thickBot="1" x14ac:dyDescent="0.25">
      <c r="B56" s="280"/>
      <c r="C56" s="280"/>
      <c r="D56" s="280"/>
      <c r="E56" s="95"/>
      <c r="F56" s="95"/>
      <c r="G56" s="95"/>
      <c r="H56" s="95"/>
      <c r="I56" s="281"/>
      <c r="J56" s="280"/>
      <c r="K56" s="95"/>
    </row>
    <row r="57" spans="2:11" ht="16" thickBot="1" x14ac:dyDescent="0.25">
      <c r="B57" s="83" t="s">
        <v>723</v>
      </c>
      <c r="C57" s="283"/>
      <c r="D57" s="284" t="s">
        <v>722</v>
      </c>
      <c r="E57" s="248"/>
      <c r="F57" s="248"/>
      <c r="G57" s="249"/>
      <c r="H57" s="95"/>
      <c r="I57" s="281"/>
      <c r="J57" s="280"/>
      <c r="K57" s="95"/>
    </row>
    <row r="58" spans="2:11" x14ac:dyDescent="0.2">
      <c r="C58" s="280"/>
      <c r="D58" s="282"/>
      <c r="E58" s="95"/>
      <c r="F58" s="95"/>
      <c r="G58" s="95"/>
      <c r="H58" s="95"/>
      <c r="I58" s="281"/>
      <c r="J58" s="280"/>
      <c r="K58" s="95"/>
    </row>
    <row r="59" spans="2:11" x14ac:dyDescent="0.2">
      <c r="B59" s="470"/>
      <c r="C59" s="471"/>
      <c r="D59" t="s">
        <v>729</v>
      </c>
      <c r="E59" s="95"/>
      <c r="F59" s="95"/>
      <c r="G59" s="95"/>
      <c r="H59" s="95"/>
      <c r="I59" s="281"/>
      <c r="J59" s="280"/>
      <c r="K59" s="95"/>
    </row>
    <row r="60" spans="2:11" x14ac:dyDescent="0.2">
      <c r="B60" s="160"/>
      <c r="C60" s="160"/>
      <c r="D60" t="s">
        <v>728</v>
      </c>
    </row>
    <row r="61" spans="2:11" x14ac:dyDescent="0.2">
      <c r="B61" s="171"/>
      <c r="C61" s="171"/>
      <c r="D61" t="s">
        <v>599</v>
      </c>
    </row>
    <row r="62" spans="2:11" ht="16" thickBot="1" x14ac:dyDescent="0.25">
      <c r="B62" s="95"/>
      <c r="C62" s="95"/>
      <c r="D62" s="95"/>
      <c r="E62" s="95"/>
      <c r="F62" s="95"/>
      <c r="G62" s="95"/>
      <c r="H62" s="95"/>
      <c r="I62" s="95"/>
      <c r="J62" s="95"/>
      <c r="K62" s="95"/>
    </row>
    <row r="63" spans="2:11" ht="16" thickBot="1" x14ac:dyDescent="0.25">
      <c r="B63" s="536" t="s">
        <v>700</v>
      </c>
      <c r="C63" s="537"/>
      <c r="D63" s="537"/>
      <c r="E63" s="537"/>
      <c r="F63" s="537"/>
      <c r="G63" s="537"/>
      <c r="H63" s="537"/>
      <c r="I63" s="537"/>
      <c r="J63" s="537"/>
      <c r="K63" s="538"/>
    </row>
    <row r="64" spans="2:11" ht="16" thickBot="1" x14ac:dyDescent="0.25">
      <c r="B64" s="539" t="s">
        <v>477</v>
      </c>
      <c r="C64" s="540"/>
      <c r="D64" s="250" t="s">
        <v>327</v>
      </c>
      <c r="E64" s="229" t="s">
        <v>328</v>
      </c>
      <c r="F64" s="230" t="s">
        <v>84</v>
      </c>
      <c r="G64" s="232" t="s">
        <v>85</v>
      </c>
      <c r="H64" s="541" t="s">
        <v>0</v>
      </c>
      <c r="I64" s="542"/>
      <c r="J64" s="542"/>
      <c r="K64" s="543"/>
    </row>
    <row r="65" spans="2:11" x14ac:dyDescent="0.2">
      <c r="B65" s="544" t="s">
        <v>404</v>
      </c>
      <c r="C65" s="572"/>
      <c r="D65" s="273" t="s">
        <v>405</v>
      </c>
      <c r="E65" s="117">
        <v>400</v>
      </c>
      <c r="F65" s="128">
        <v>136</v>
      </c>
      <c r="G65" s="130">
        <v>928</v>
      </c>
      <c r="H65" s="544" t="s">
        <v>686</v>
      </c>
      <c r="I65" s="546"/>
      <c r="J65" s="546"/>
      <c r="K65" s="545"/>
    </row>
    <row r="66" spans="2:11" x14ac:dyDescent="0.2">
      <c r="B66" s="314" t="s">
        <v>696</v>
      </c>
      <c r="C66" s="317"/>
      <c r="D66" s="301"/>
      <c r="E66" s="299"/>
      <c r="F66" s="233">
        <v>1</v>
      </c>
      <c r="G66" s="234">
        <v>1</v>
      </c>
      <c r="H66" s="584" t="s">
        <v>697</v>
      </c>
      <c r="I66" s="596"/>
      <c r="J66" s="596"/>
      <c r="K66" s="585"/>
    </row>
    <row r="67" spans="2:11" x14ac:dyDescent="0.2">
      <c r="B67" s="598" t="s">
        <v>404</v>
      </c>
      <c r="C67" s="599"/>
      <c r="D67" s="320"/>
      <c r="E67" s="319">
        <f>E65</f>
        <v>400</v>
      </c>
      <c r="F67" s="321">
        <f>F65*F66</f>
        <v>136</v>
      </c>
      <c r="G67" s="322">
        <f>G65*G66</f>
        <v>928</v>
      </c>
      <c r="H67" s="598" t="s">
        <v>751</v>
      </c>
      <c r="I67" s="600"/>
      <c r="J67" s="600"/>
      <c r="K67" s="601"/>
    </row>
    <row r="68" spans="2:11" x14ac:dyDescent="0.2">
      <c r="B68" s="586" t="s">
        <v>593</v>
      </c>
      <c r="C68" s="595"/>
      <c r="D68" s="274"/>
      <c r="E68" s="275"/>
      <c r="F68" s="241"/>
      <c r="G68" s="276"/>
      <c r="H68" s="586" t="s">
        <v>718</v>
      </c>
      <c r="I68" s="587"/>
      <c r="J68" s="587"/>
      <c r="K68" s="588"/>
    </row>
    <row r="69" spans="2:11" x14ac:dyDescent="0.2">
      <c r="B69" s="634" t="s">
        <v>721</v>
      </c>
      <c r="C69" s="635"/>
      <c r="D69" s="285"/>
      <c r="E69" s="286"/>
      <c r="F69" s="287"/>
      <c r="G69" s="288"/>
      <c r="H69" s="634" t="s">
        <v>724</v>
      </c>
      <c r="I69" s="636"/>
      <c r="J69" s="636"/>
      <c r="K69" s="635"/>
    </row>
    <row r="70" spans="2:11" x14ac:dyDescent="0.2">
      <c r="B70" s="586" t="s">
        <v>679</v>
      </c>
      <c r="C70" s="595"/>
      <c r="D70" s="274"/>
      <c r="E70" s="275"/>
      <c r="F70" s="241"/>
      <c r="G70" s="276"/>
      <c r="H70" s="586" t="s">
        <v>717</v>
      </c>
      <c r="I70" s="587"/>
      <c r="J70" s="587"/>
      <c r="K70" s="588"/>
    </row>
    <row r="71" spans="2:11" x14ac:dyDescent="0.2">
      <c r="B71" s="586" t="s">
        <v>594</v>
      </c>
      <c r="C71" s="595"/>
      <c r="D71" s="274"/>
      <c r="E71" s="275"/>
      <c r="F71" s="235"/>
      <c r="G71" s="277"/>
      <c r="H71" s="586" t="s">
        <v>749</v>
      </c>
      <c r="I71" s="587"/>
      <c r="J71" s="587"/>
      <c r="K71" s="588"/>
    </row>
    <row r="72" spans="2:11" x14ac:dyDescent="0.2">
      <c r="B72" s="586" t="s">
        <v>747</v>
      </c>
      <c r="C72" s="595"/>
      <c r="D72" s="274"/>
      <c r="E72" s="275"/>
      <c r="F72" s="235"/>
      <c r="G72" s="277"/>
      <c r="H72" s="637" t="s">
        <v>748</v>
      </c>
      <c r="I72" s="587"/>
      <c r="J72" s="587"/>
      <c r="K72" s="588"/>
    </row>
    <row r="73" spans="2:11" x14ac:dyDescent="0.2">
      <c r="B73" s="586" t="s">
        <v>595</v>
      </c>
      <c r="C73" s="595"/>
      <c r="D73" s="274"/>
      <c r="E73" s="275"/>
      <c r="F73" s="241"/>
      <c r="G73" s="276"/>
      <c r="H73" s="586" t="s">
        <v>688</v>
      </c>
      <c r="I73" s="587"/>
      <c r="J73" s="587"/>
      <c r="K73" s="588"/>
    </row>
    <row r="74" spans="2:11" x14ac:dyDescent="0.2">
      <c r="B74" s="584" t="s">
        <v>716</v>
      </c>
      <c r="C74" s="585"/>
      <c r="D74" s="274"/>
      <c r="E74" s="275"/>
      <c r="F74" s="235"/>
      <c r="G74" s="277"/>
      <c r="H74" s="586" t="s">
        <v>725</v>
      </c>
      <c r="I74" s="587"/>
      <c r="J74" s="587"/>
      <c r="K74" s="588"/>
    </row>
    <row r="75" spans="2:11" x14ac:dyDescent="0.2">
      <c r="B75" s="584" t="s">
        <v>716</v>
      </c>
      <c r="C75" s="585"/>
      <c r="D75" s="274"/>
      <c r="E75" s="275"/>
      <c r="F75" s="235"/>
      <c r="G75" s="277"/>
      <c r="H75" s="586" t="s">
        <v>725</v>
      </c>
      <c r="I75" s="587"/>
      <c r="J75" s="587"/>
      <c r="K75" s="588"/>
    </row>
    <row r="76" spans="2:11" ht="16" thickBot="1" x14ac:dyDescent="0.25">
      <c r="B76" s="589" t="s">
        <v>698</v>
      </c>
      <c r="C76" s="590"/>
      <c r="D76" s="236"/>
      <c r="E76" s="278">
        <f>E67+E69-SUM(E68,E70:E75)</f>
        <v>400</v>
      </c>
      <c r="F76" s="237">
        <f>F67+F69-SUM(F68,F70:F75)</f>
        <v>136</v>
      </c>
      <c r="G76" s="279">
        <f>G67+G69-SUM(G68,G70:G75)</f>
        <v>928</v>
      </c>
      <c r="H76" s="591" t="s">
        <v>690</v>
      </c>
      <c r="I76" s="592"/>
      <c r="J76" s="592"/>
      <c r="K76" s="593"/>
    </row>
    <row r="77" spans="2:11" ht="16" thickBot="1" x14ac:dyDescent="0.25">
      <c r="B77" s="541" t="s">
        <v>701</v>
      </c>
      <c r="C77" s="542"/>
      <c r="D77" s="542"/>
      <c r="E77" s="542"/>
      <c r="F77" s="542"/>
      <c r="G77" s="542"/>
      <c r="H77" s="542"/>
      <c r="I77" s="542"/>
      <c r="J77" s="542"/>
      <c r="K77" s="543"/>
    </row>
    <row r="78" spans="2:11" x14ac:dyDescent="0.2">
      <c r="B78" s="553" t="s">
        <v>326</v>
      </c>
      <c r="C78" s="554"/>
      <c r="D78" s="100">
        <v>60</v>
      </c>
      <c r="E78" s="101">
        <f>$D$78*1.5</f>
        <v>90</v>
      </c>
      <c r="F78" s="101">
        <f>$D$78*1.5</f>
        <v>90</v>
      </c>
      <c r="G78" s="124">
        <f>$D$78*1.5</f>
        <v>90</v>
      </c>
      <c r="H78" s="553" t="s">
        <v>689</v>
      </c>
      <c r="I78" s="554"/>
      <c r="J78" s="554"/>
      <c r="K78" s="555"/>
    </row>
    <row r="79" spans="2:11" ht="16" thickBot="1" x14ac:dyDescent="0.25">
      <c r="B79" s="566" t="s">
        <v>699</v>
      </c>
      <c r="C79" s="567"/>
      <c r="D79" s="238"/>
      <c r="E79" s="239">
        <f>E76/10000*E78</f>
        <v>3.6</v>
      </c>
      <c r="F79" s="239">
        <f>F76/10000*F78</f>
        <v>1.224</v>
      </c>
      <c r="G79" s="243">
        <f>G76/10000*G78</f>
        <v>8.3520000000000003</v>
      </c>
      <c r="H79" s="566" t="s">
        <v>720</v>
      </c>
      <c r="I79" s="568"/>
      <c r="J79" s="568"/>
      <c r="K79" s="567"/>
    </row>
    <row r="80" spans="2:11" ht="16" thickBot="1" x14ac:dyDescent="0.25">
      <c r="B80" s="444" t="s">
        <v>702</v>
      </c>
      <c r="C80" s="347"/>
      <c r="D80" s="347"/>
      <c r="E80" s="347"/>
      <c r="F80" s="347"/>
      <c r="G80" s="347"/>
      <c r="H80" s="347"/>
      <c r="I80" s="347"/>
      <c r="J80" s="347"/>
      <c r="K80" s="348"/>
    </row>
    <row r="81" spans="2:11" x14ac:dyDescent="0.2">
      <c r="B81" s="553" t="s">
        <v>596</v>
      </c>
      <c r="C81" s="554"/>
      <c r="D81" s="96"/>
      <c r="E81" s="244">
        <v>0.57999999999999996</v>
      </c>
      <c r="F81" s="101">
        <v>0.32</v>
      </c>
      <c r="G81" s="124">
        <v>0.93</v>
      </c>
      <c r="H81" s="544" t="s">
        <v>691</v>
      </c>
      <c r="I81" s="546"/>
      <c r="J81" s="546"/>
      <c r="K81" s="545"/>
    </row>
    <row r="82" spans="2:11" x14ac:dyDescent="0.2">
      <c r="B82" s="561" t="s">
        <v>714</v>
      </c>
      <c r="C82" s="562"/>
      <c r="D82" s="300"/>
      <c r="E82" s="289">
        <f>E76/E81*100/1000</f>
        <v>68.965517241379317</v>
      </c>
      <c r="F82" s="247">
        <f t="shared" ref="F82:G82" si="0">F76/F81*100/1000</f>
        <v>42.5</v>
      </c>
      <c r="G82" s="290">
        <f t="shared" si="0"/>
        <v>99.784946236559136</v>
      </c>
      <c r="H82" s="563" t="s">
        <v>693</v>
      </c>
      <c r="I82" s="564"/>
      <c r="J82" s="564"/>
      <c r="K82" s="565"/>
    </row>
    <row r="83" spans="2:11" x14ac:dyDescent="0.2">
      <c r="B83" s="561" t="s">
        <v>715</v>
      </c>
      <c r="C83" s="562"/>
      <c r="D83" s="300"/>
      <c r="E83" s="289">
        <f>E79/E81*100</f>
        <v>620.68965517241384</v>
      </c>
      <c r="F83" s="247">
        <f t="shared" ref="F83:G83" si="1">F79/F81*100</f>
        <v>382.5</v>
      </c>
      <c r="G83" s="290">
        <f t="shared" si="1"/>
        <v>898.0645161290322</v>
      </c>
      <c r="H83" s="563" t="s">
        <v>695</v>
      </c>
      <c r="I83" s="564"/>
      <c r="J83" s="564"/>
      <c r="K83" s="565"/>
    </row>
    <row r="84" spans="2:11" x14ac:dyDescent="0.2">
      <c r="B84" s="584" t="s">
        <v>692</v>
      </c>
      <c r="C84" s="596"/>
      <c r="D84" s="301"/>
      <c r="E84" s="246">
        <v>0.3</v>
      </c>
      <c r="F84" s="233">
        <v>0.8</v>
      </c>
      <c r="G84" s="234">
        <v>1</v>
      </c>
      <c r="H84" s="586" t="s">
        <v>694</v>
      </c>
      <c r="I84" s="587"/>
      <c r="J84" s="587"/>
      <c r="K84" s="588"/>
    </row>
    <row r="85" spans="2:11" ht="16" thickBot="1" x14ac:dyDescent="0.25">
      <c r="B85" s="556" t="s">
        <v>406</v>
      </c>
      <c r="C85" s="557"/>
      <c r="D85" s="302"/>
      <c r="E85" s="245">
        <f>E83/E84</f>
        <v>2068.9655172413795</v>
      </c>
      <c r="F85" s="201">
        <f>F83/F84</f>
        <v>478.125</v>
      </c>
      <c r="G85" s="298">
        <f>G83/G84</f>
        <v>898.0645161290322</v>
      </c>
      <c r="H85" s="558" t="s">
        <v>730</v>
      </c>
      <c r="I85" s="559"/>
      <c r="J85" s="559"/>
      <c r="K85" s="560"/>
    </row>
    <row r="86" spans="2:11" ht="16" thickBot="1" x14ac:dyDescent="0.25">
      <c r="B86" s="623" t="s">
        <v>731</v>
      </c>
      <c r="C86" s="624"/>
      <c r="D86" s="624"/>
      <c r="E86" s="624"/>
      <c r="F86" s="624"/>
      <c r="G86" s="624"/>
      <c r="H86" s="624"/>
      <c r="I86" s="624"/>
      <c r="J86" s="624"/>
      <c r="K86" s="625"/>
    </row>
    <row r="87" spans="2:11" ht="16" thickBot="1" x14ac:dyDescent="0.25">
      <c r="B87" s="539" t="s">
        <v>477</v>
      </c>
      <c r="C87" s="540"/>
      <c r="D87" s="270" t="s">
        <v>327</v>
      </c>
      <c r="E87" s="271" t="s">
        <v>328</v>
      </c>
      <c r="F87" s="271" t="s">
        <v>84</v>
      </c>
      <c r="G87" s="272" t="s">
        <v>85</v>
      </c>
      <c r="H87" s="626" t="s">
        <v>0</v>
      </c>
      <c r="I87" s="627"/>
      <c r="J87" s="627"/>
      <c r="K87" s="628"/>
    </row>
    <row r="88" spans="2:11" x14ac:dyDescent="0.2">
      <c r="B88" s="616" t="s">
        <v>710</v>
      </c>
      <c r="C88" s="617"/>
      <c r="D88" s="303"/>
      <c r="E88" s="28">
        <v>898.0645161290322</v>
      </c>
      <c r="F88" s="29">
        <v>898.0645161290322</v>
      </c>
      <c r="G88" s="30">
        <v>898.0645161290322</v>
      </c>
      <c r="H88" s="617" t="s">
        <v>727</v>
      </c>
      <c r="I88" s="618"/>
      <c r="J88" s="618"/>
      <c r="K88" s="619"/>
    </row>
    <row r="89" spans="2:11" x14ac:dyDescent="0.2">
      <c r="B89" s="620" t="s">
        <v>326</v>
      </c>
      <c r="C89" s="622"/>
      <c r="D89" s="323">
        <v>60</v>
      </c>
      <c r="E89" s="116">
        <f>$D$78*1.5</f>
        <v>90</v>
      </c>
      <c r="F89" s="115">
        <f>$D$78*1.5</f>
        <v>90</v>
      </c>
      <c r="G89" s="134">
        <f>$D$78*1.5</f>
        <v>90</v>
      </c>
      <c r="H89" s="622" t="s">
        <v>689</v>
      </c>
      <c r="I89" s="549"/>
      <c r="J89" s="549"/>
      <c r="K89" s="548"/>
    </row>
    <row r="90" spans="2:11" x14ac:dyDescent="0.2">
      <c r="B90" s="613" t="s">
        <v>711</v>
      </c>
      <c r="C90" s="614"/>
      <c r="D90" s="304"/>
      <c r="E90" s="305">
        <f>E88*10000/E89/1000</f>
        <v>99.784946236559136</v>
      </c>
      <c r="F90" s="167">
        <f t="shared" ref="F90" si="2">F88*10000/F89/1000</f>
        <v>99.784946236559136</v>
      </c>
      <c r="G90" s="306">
        <f t="shared" ref="G90" si="3">G88*10000/G89/1000</f>
        <v>99.784946236559136</v>
      </c>
      <c r="H90" s="391"/>
      <c r="I90" s="391"/>
      <c r="J90" s="391"/>
      <c r="K90" s="392"/>
    </row>
    <row r="91" spans="2:11" x14ac:dyDescent="0.2">
      <c r="B91" s="519" t="s">
        <v>596</v>
      </c>
      <c r="C91" s="520"/>
      <c r="D91" s="180"/>
      <c r="E91" s="315">
        <v>0.57999999999999996</v>
      </c>
      <c r="F91" s="233">
        <v>0.32</v>
      </c>
      <c r="G91" s="316">
        <v>0.93</v>
      </c>
      <c r="H91" s="520" t="s">
        <v>691</v>
      </c>
      <c r="I91" s="406"/>
      <c r="J91" s="406"/>
      <c r="K91" s="407"/>
    </row>
    <row r="92" spans="2:11" x14ac:dyDescent="0.2">
      <c r="B92" s="613" t="s">
        <v>713</v>
      </c>
      <c r="C92" s="391"/>
      <c r="D92" s="391"/>
      <c r="E92" s="312">
        <f>E90*E91/100*1000</f>
        <v>578.75268817204289</v>
      </c>
      <c r="F92" s="247">
        <f t="shared" ref="F92" si="4">F90*F91/100*1000</f>
        <v>319.31182795698925</v>
      </c>
      <c r="G92" s="313">
        <f t="shared" ref="G92" si="5">G90*G91/100*1000</f>
        <v>927.99999999999989</v>
      </c>
      <c r="H92" s="614"/>
      <c r="I92" s="423"/>
      <c r="J92" s="423"/>
      <c r="K92" s="513"/>
    </row>
    <row r="93" spans="2:11" x14ac:dyDescent="0.2">
      <c r="B93" s="584" t="s">
        <v>692</v>
      </c>
      <c r="C93" s="615"/>
      <c r="D93" s="234"/>
      <c r="E93" s="315">
        <v>0.3</v>
      </c>
      <c r="F93" s="233">
        <v>0.8</v>
      </c>
      <c r="G93" s="316">
        <v>1</v>
      </c>
      <c r="H93" s="520"/>
      <c r="I93" s="406"/>
      <c r="J93" s="406"/>
      <c r="K93" s="407"/>
    </row>
    <row r="94" spans="2:11" ht="16" thickBot="1" x14ac:dyDescent="0.25">
      <c r="B94" s="608" t="s">
        <v>712</v>
      </c>
      <c r="C94" s="609"/>
      <c r="D94" s="609"/>
      <c r="E94" s="308">
        <f>E92*E93</f>
        <v>173.62580645161287</v>
      </c>
      <c r="F94" s="201">
        <f t="shared" ref="F94" si="6">F92*F93</f>
        <v>255.44946236559142</v>
      </c>
      <c r="G94" s="309">
        <f t="shared" ref="G94" si="7">G92*G93</f>
        <v>927.99999999999989</v>
      </c>
      <c r="H94" s="610" t="s">
        <v>726</v>
      </c>
      <c r="I94" s="611"/>
      <c r="J94" s="611"/>
      <c r="K94" s="612"/>
    </row>
    <row r="96" spans="2:11" ht="16" thickBot="1" x14ac:dyDescent="0.25">
      <c r="B96" s="569" t="s">
        <v>742</v>
      </c>
      <c r="C96" s="570"/>
      <c r="D96" s="570"/>
      <c r="E96" s="570"/>
      <c r="F96" s="570"/>
      <c r="G96" s="570"/>
      <c r="H96" s="570"/>
      <c r="I96" s="570"/>
      <c r="J96" s="570"/>
      <c r="K96" s="571"/>
    </row>
    <row r="97" spans="2:11" ht="16" thickBot="1" x14ac:dyDescent="0.25">
      <c r="B97" s="536" t="s">
        <v>700</v>
      </c>
      <c r="C97" s="537"/>
      <c r="D97" s="537"/>
      <c r="E97" s="537"/>
      <c r="F97" s="537"/>
      <c r="G97" s="537"/>
      <c r="H97" s="537"/>
      <c r="I97" s="537"/>
      <c r="J97" s="537"/>
      <c r="K97" s="538"/>
    </row>
    <row r="98" spans="2:11" ht="16" thickBot="1" x14ac:dyDescent="0.25">
      <c r="B98" s="539" t="s">
        <v>444</v>
      </c>
      <c r="C98" s="540"/>
      <c r="D98" s="251" t="s">
        <v>327</v>
      </c>
      <c r="E98" s="229" t="s">
        <v>328</v>
      </c>
      <c r="F98" s="230" t="s">
        <v>84</v>
      </c>
      <c r="G98" s="232" t="s">
        <v>85</v>
      </c>
      <c r="H98" s="541" t="s">
        <v>0</v>
      </c>
      <c r="I98" s="542"/>
      <c r="J98" s="542"/>
      <c r="K98" s="543"/>
    </row>
    <row r="99" spans="2:11" x14ac:dyDescent="0.2">
      <c r="B99" s="630" t="s">
        <v>404</v>
      </c>
      <c r="C99" s="631"/>
      <c r="D99" s="291" t="s">
        <v>405</v>
      </c>
      <c r="E99" s="117">
        <v>400</v>
      </c>
      <c r="F99" s="128">
        <v>136</v>
      </c>
      <c r="G99" s="130">
        <v>928</v>
      </c>
      <c r="H99" s="544" t="s">
        <v>686</v>
      </c>
      <c r="I99" s="546"/>
      <c r="J99" s="546"/>
      <c r="K99" s="545"/>
    </row>
    <row r="100" spans="2:11" x14ac:dyDescent="0.2">
      <c r="B100" s="547" t="s">
        <v>404</v>
      </c>
      <c r="C100" s="548"/>
      <c r="D100" s="291"/>
      <c r="E100" s="117"/>
      <c r="F100" s="128"/>
      <c r="G100" s="130"/>
      <c r="H100" s="547" t="s">
        <v>686</v>
      </c>
      <c r="I100" s="549"/>
      <c r="J100" s="549"/>
      <c r="K100" s="548"/>
    </row>
    <row r="101" spans="2:11" x14ac:dyDescent="0.2">
      <c r="B101" s="547" t="s">
        <v>404</v>
      </c>
      <c r="C101" s="548"/>
      <c r="D101" s="291"/>
      <c r="E101" s="117"/>
      <c r="F101" s="128"/>
      <c r="G101" s="130"/>
      <c r="H101" s="547" t="s">
        <v>686</v>
      </c>
      <c r="I101" s="549"/>
      <c r="J101" s="549"/>
      <c r="K101" s="548"/>
    </row>
    <row r="102" spans="2:11" x14ac:dyDescent="0.2">
      <c r="B102" s="547" t="s">
        <v>404</v>
      </c>
      <c r="C102" s="548"/>
      <c r="D102" s="291"/>
      <c r="E102" s="117"/>
      <c r="F102" s="128"/>
      <c r="G102" s="130"/>
      <c r="H102" s="547" t="s">
        <v>686</v>
      </c>
      <c r="I102" s="549"/>
      <c r="J102" s="549"/>
      <c r="K102" s="548"/>
    </row>
    <row r="103" spans="2:11" x14ac:dyDescent="0.2">
      <c r="B103" s="547" t="s">
        <v>404</v>
      </c>
      <c r="C103" s="548"/>
      <c r="D103" s="291"/>
      <c r="E103" s="117"/>
      <c r="F103" s="128"/>
      <c r="G103" s="130"/>
      <c r="H103" s="547" t="s">
        <v>686</v>
      </c>
      <c r="I103" s="549"/>
      <c r="J103" s="549"/>
      <c r="K103" s="548"/>
    </row>
    <row r="104" spans="2:11" x14ac:dyDescent="0.2">
      <c r="B104" s="314" t="s">
        <v>696</v>
      </c>
      <c r="C104" s="317"/>
      <c r="D104" s="301"/>
      <c r="E104" s="299"/>
      <c r="F104" s="233">
        <v>1</v>
      </c>
      <c r="G104" s="234">
        <v>1</v>
      </c>
      <c r="H104" s="584" t="s">
        <v>697</v>
      </c>
      <c r="I104" s="596"/>
      <c r="J104" s="596"/>
      <c r="K104" s="585"/>
    </row>
    <row r="105" spans="2:11" x14ac:dyDescent="0.2">
      <c r="B105" s="598" t="s">
        <v>754</v>
      </c>
      <c r="C105" s="601"/>
      <c r="D105" s="331"/>
      <c r="E105" s="319">
        <f>SUM(E99:E103)</f>
        <v>400</v>
      </c>
      <c r="F105" s="321">
        <f>SUM(F99:F103)*F104</f>
        <v>136</v>
      </c>
      <c r="G105" s="322">
        <f>SUM(G99:G103)*G104</f>
        <v>928</v>
      </c>
      <c r="H105" s="598" t="s">
        <v>752</v>
      </c>
      <c r="I105" s="600"/>
      <c r="J105" s="600"/>
      <c r="K105" s="601"/>
    </row>
    <row r="106" spans="2:11" x14ac:dyDescent="0.2">
      <c r="B106" s="632" t="s">
        <v>593</v>
      </c>
      <c r="C106" s="633"/>
      <c r="D106" s="292"/>
      <c r="E106" s="275"/>
      <c r="F106" s="241"/>
      <c r="G106" s="276"/>
      <c r="H106" s="586" t="s">
        <v>718</v>
      </c>
      <c r="I106" s="587"/>
      <c r="J106" s="587"/>
      <c r="K106" s="588"/>
    </row>
    <row r="107" spans="2:11" x14ac:dyDescent="0.2">
      <c r="B107" s="634" t="s">
        <v>721</v>
      </c>
      <c r="C107" s="635"/>
      <c r="D107" s="293"/>
      <c r="E107" s="286"/>
      <c r="F107" s="287"/>
      <c r="G107" s="288"/>
      <c r="H107" s="634" t="s">
        <v>724</v>
      </c>
      <c r="I107" s="636"/>
      <c r="J107" s="636"/>
      <c r="K107" s="635"/>
    </row>
    <row r="108" spans="2:11" x14ac:dyDescent="0.2">
      <c r="B108" s="586" t="s">
        <v>679</v>
      </c>
      <c r="C108" s="588"/>
      <c r="D108" s="292"/>
      <c r="E108" s="275"/>
      <c r="F108" s="241"/>
      <c r="G108" s="276"/>
      <c r="H108" s="586" t="s">
        <v>717</v>
      </c>
      <c r="I108" s="587"/>
      <c r="J108" s="587"/>
      <c r="K108" s="588"/>
    </row>
    <row r="109" spans="2:11" x14ac:dyDescent="0.2">
      <c r="B109" s="586" t="s">
        <v>594</v>
      </c>
      <c r="C109" s="588"/>
      <c r="D109" s="292"/>
      <c r="E109" s="275"/>
      <c r="F109" s="235"/>
      <c r="G109" s="277"/>
      <c r="H109" s="586" t="s">
        <v>719</v>
      </c>
      <c r="I109" s="587"/>
      <c r="J109" s="587"/>
      <c r="K109" s="588"/>
    </row>
    <row r="110" spans="2:11" x14ac:dyDescent="0.2">
      <c r="B110" s="586" t="s">
        <v>595</v>
      </c>
      <c r="C110" s="588"/>
      <c r="D110" s="292"/>
      <c r="E110" s="275"/>
      <c r="F110" s="241"/>
      <c r="G110" s="276"/>
      <c r="H110" s="586" t="s">
        <v>688</v>
      </c>
      <c r="I110" s="587"/>
      <c r="J110" s="587"/>
      <c r="K110" s="588"/>
    </row>
    <row r="111" spans="2:11" x14ac:dyDescent="0.2">
      <c r="B111" s="584" t="s">
        <v>716</v>
      </c>
      <c r="C111" s="585"/>
      <c r="D111" s="292"/>
      <c r="E111" s="275"/>
      <c r="F111" s="235"/>
      <c r="G111" s="277"/>
      <c r="H111" s="586" t="s">
        <v>725</v>
      </c>
      <c r="I111" s="587"/>
      <c r="J111" s="587"/>
      <c r="K111" s="588"/>
    </row>
    <row r="112" spans="2:11" x14ac:dyDescent="0.2">
      <c r="B112" s="584" t="s">
        <v>716</v>
      </c>
      <c r="C112" s="585"/>
      <c r="D112" s="292"/>
      <c r="E112" s="275"/>
      <c r="F112" s="235"/>
      <c r="G112" s="277"/>
      <c r="H112" s="586" t="s">
        <v>725</v>
      </c>
      <c r="I112" s="587"/>
      <c r="J112" s="587"/>
      <c r="K112" s="588"/>
    </row>
    <row r="113" spans="2:11" ht="16" thickBot="1" x14ac:dyDescent="0.25">
      <c r="B113" s="589" t="s">
        <v>698</v>
      </c>
      <c r="C113" s="629"/>
      <c r="D113" s="294"/>
      <c r="E113" s="295">
        <f>E105+E107-SUM(E106,E108:E112)</f>
        <v>400</v>
      </c>
      <c r="F113" s="296">
        <f>F105+F107-SUM(F106,F108:F112)</f>
        <v>136</v>
      </c>
      <c r="G113" s="297">
        <f>G105+G107-SUM(G106,G108:G112)</f>
        <v>928</v>
      </c>
      <c r="H113" s="591" t="s">
        <v>690</v>
      </c>
      <c r="I113" s="592"/>
      <c r="J113" s="592"/>
      <c r="K113" s="593"/>
    </row>
    <row r="114" spans="2:11" ht="16" thickBot="1" x14ac:dyDescent="0.25">
      <c r="B114" s="541" t="s">
        <v>701</v>
      </c>
      <c r="C114" s="542"/>
      <c r="D114" s="542"/>
      <c r="E114" s="542"/>
      <c r="F114" s="542"/>
      <c r="G114" s="542"/>
      <c r="H114" s="542"/>
      <c r="I114" s="542"/>
      <c r="J114" s="542"/>
      <c r="K114" s="543"/>
    </row>
    <row r="115" spans="2:11" x14ac:dyDescent="0.2">
      <c r="B115" s="553" t="s">
        <v>326</v>
      </c>
      <c r="C115" s="554"/>
      <c r="D115" s="228">
        <v>60</v>
      </c>
      <c r="E115" s="100">
        <f>$D$78*1.5</f>
        <v>90</v>
      </c>
      <c r="F115" s="101">
        <f>$D$78*1.5</f>
        <v>90</v>
      </c>
      <c r="G115" s="102">
        <f>$D$78*1.5</f>
        <v>90</v>
      </c>
      <c r="H115" s="553" t="s">
        <v>689</v>
      </c>
      <c r="I115" s="554"/>
      <c r="J115" s="554"/>
      <c r="K115" s="555"/>
    </row>
    <row r="116" spans="2:11" ht="16" thickBot="1" x14ac:dyDescent="0.25">
      <c r="B116" s="566" t="s">
        <v>699</v>
      </c>
      <c r="C116" s="567"/>
      <c r="D116" s="242"/>
      <c r="E116" s="238">
        <f>E113/10000*E115</f>
        <v>3.6</v>
      </c>
      <c r="F116" s="239">
        <f>F113/10000*F115</f>
        <v>1.224</v>
      </c>
      <c r="G116" s="240">
        <f>G113/10000*G115</f>
        <v>8.3520000000000003</v>
      </c>
      <c r="H116" s="566" t="s">
        <v>720</v>
      </c>
      <c r="I116" s="568"/>
      <c r="J116" s="568"/>
      <c r="K116" s="567"/>
    </row>
    <row r="117" spans="2:11" ht="16" thickBot="1" x14ac:dyDescent="0.25">
      <c r="B117" s="444" t="s">
        <v>702</v>
      </c>
      <c r="C117" s="347"/>
      <c r="D117" s="347"/>
      <c r="E117" s="347"/>
      <c r="F117" s="347"/>
      <c r="G117" s="347"/>
      <c r="H117" s="347"/>
      <c r="I117" s="347"/>
      <c r="J117" s="347"/>
      <c r="K117" s="348"/>
    </row>
    <row r="118" spans="2:11" x14ac:dyDescent="0.2">
      <c r="B118" s="553" t="s">
        <v>596</v>
      </c>
      <c r="C118" s="554"/>
      <c r="D118" s="96"/>
      <c r="E118" s="244">
        <v>0.57999999999999996</v>
      </c>
      <c r="F118" s="101">
        <v>0.32</v>
      </c>
      <c r="G118" s="124">
        <v>0.93</v>
      </c>
      <c r="H118" s="544" t="s">
        <v>691</v>
      </c>
      <c r="I118" s="546"/>
      <c r="J118" s="546"/>
      <c r="K118" s="545"/>
    </row>
    <row r="119" spans="2:11" x14ac:dyDescent="0.2">
      <c r="B119" s="561" t="s">
        <v>714</v>
      </c>
      <c r="C119" s="562"/>
      <c r="D119" s="300"/>
      <c r="E119" s="289">
        <f>E113/E118*100/1000</f>
        <v>68.965517241379317</v>
      </c>
      <c r="F119" s="247">
        <f t="shared" ref="F119:G119" si="8">F113/F118*100/1000</f>
        <v>42.5</v>
      </c>
      <c r="G119" s="290">
        <f t="shared" si="8"/>
        <v>99.784946236559136</v>
      </c>
      <c r="H119" s="563" t="s">
        <v>693</v>
      </c>
      <c r="I119" s="564"/>
      <c r="J119" s="564"/>
      <c r="K119" s="565"/>
    </row>
    <row r="120" spans="2:11" x14ac:dyDescent="0.2">
      <c r="B120" s="561" t="s">
        <v>715</v>
      </c>
      <c r="C120" s="562"/>
      <c r="D120" s="300"/>
      <c r="E120" s="289">
        <f>E116/E118*100</f>
        <v>620.68965517241384</v>
      </c>
      <c r="F120" s="247">
        <f t="shared" ref="F120:G120" si="9">F116/F118*100</f>
        <v>382.5</v>
      </c>
      <c r="G120" s="290">
        <f t="shared" si="9"/>
        <v>898.0645161290322</v>
      </c>
      <c r="H120" s="563" t="s">
        <v>695</v>
      </c>
      <c r="I120" s="564"/>
      <c r="J120" s="564"/>
      <c r="K120" s="565"/>
    </row>
    <row r="121" spans="2:11" x14ac:dyDescent="0.2">
      <c r="B121" s="584" t="s">
        <v>692</v>
      </c>
      <c r="C121" s="596"/>
      <c r="D121" s="301"/>
      <c r="E121" s="246">
        <v>0.3</v>
      </c>
      <c r="F121" s="233">
        <v>0.8</v>
      </c>
      <c r="G121" s="234">
        <v>1</v>
      </c>
      <c r="H121" s="586" t="s">
        <v>694</v>
      </c>
      <c r="I121" s="587"/>
      <c r="J121" s="587"/>
      <c r="K121" s="588"/>
    </row>
    <row r="122" spans="2:11" ht="16" thickBot="1" x14ac:dyDescent="0.25">
      <c r="B122" s="556" t="s">
        <v>406</v>
      </c>
      <c r="C122" s="557"/>
      <c r="D122" s="302"/>
      <c r="E122" s="245">
        <f>E120/E121</f>
        <v>2068.9655172413795</v>
      </c>
      <c r="F122" s="201">
        <f>F120/F121</f>
        <v>478.125</v>
      </c>
      <c r="G122" s="298">
        <f>G120/G121</f>
        <v>898.0645161290322</v>
      </c>
      <c r="H122" s="558" t="s">
        <v>732</v>
      </c>
      <c r="I122" s="559"/>
      <c r="J122" s="559"/>
      <c r="K122" s="560"/>
    </row>
    <row r="123" spans="2:11" ht="16" thickBot="1" x14ac:dyDescent="0.25">
      <c r="B123" s="623" t="s">
        <v>731</v>
      </c>
      <c r="C123" s="624"/>
      <c r="D123" s="624"/>
      <c r="E123" s="624"/>
      <c r="F123" s="624"/>
      <c r="G123" s="624"/>
      <c r="H123" s="624"/>
      <c r="I123" s="624"/>
      <c r="J123" s="624"/>
      <c r="K123" s="625"/>
    </row>
    <row r="124" spans="2:11" ht="16" thickBot="1" x14ac:dyDescent="0.25">
      <c r="B124" s="539" t="s">
        <v>444</v>
      </c>
      <c r="C124" s="540"/>
      <c r="D124" s="270" t="s">
        <v>327</v>
      </c>
      <c r="E124" s="271" t="s">
        <v>328</v>
      </c>
      <c r="F124" s="271" t="s">
        <v>84</v>
      </c>
      <c r="G124" s="272" t="s">
        <v>85</v>
      </c>
      <c r="H124" s="626" t="s">
        <v>0</v>
      </c>
      <c r="I124" s="627"/>
      <c r="J124" s="627"/>
      <c r="K124" s="628"/>
    </row>
    <row r="125" spans="2:11" x14ac:dyDescent="0.2">
      <c r="B125" s="616" t="s">
        <v>710</v>
      </c>
      <c r="C125" s="353"/>
      <c r="D125" s="80"/>
      <c r="E125" s="28">
        <v>898.0645161290322</v>
      </c>
      <c r="F125" s="29">
        <v>898.0645161290322</v>
      </c>
      <c r="G125" s="30">
        <v>898.0645161290322</v>
      </c>
      <c r="H125" s="617" t="s">
        <v>727</v>
      </c>
      <c r="I125" s="618"/>
      <c r="J125" s="618"/>
      <c r="K125" s="619"/>
    </row>
    <row r="126" spans="2:11" x14ac:dyDescent="0.2">
      <c r="B126" s="620" t="s">
        <v>326</v>
      </c>
      <c r="C126" s="621"/>
      <c r="D126" s="318">
        <v>60</v>
      </c>
      <c r="E126" s="116">
        <f>$D$78*1.5</f>
        <v>90</v>
      </c>
      <c r="F126" s="115">
        <f>$D$78*1.5</f>
        <v>90</v>
      </c>
      <c r="G126" s="134">
        <f>$D$78*1.5</f>
        <v>90</v>
      </c>
      <c r="H126" s="622" t="s">
        <v>689</v>
      </c>
      <c r="I126" s="549"/>
      <c r="J126" s="549"/>
      <c r="K126" s="548"/>
    </row>
    <row r="127" spans="2:11" x14ac:dyDescent="0.2">
      <c r="B127" s="613" t="s">
        <v>711</v>
      </c>
      <c r="C127" s="391"/>
      <c r="D127" s="169"/>
      <c r="E127" s="305">
        <f>E125*10000/E126/1000</f>
        <v>99.784946236559136</v>
      </c>
      <c r="F127" s="167">
        <f t="shared" ref="F127" si="10">F125*10000/F126/1000</f>
        <v>99.784946236559136</v>
      </c>
      <c r="G127" s="306">
        <f t="shared" ref="G127" si="11">G125*10000/G126/1000</f>
        <v>99.784946236559136</v>
      </c>
      <c r="H127" s="614"/>
      <c r="I127" s="423"/>
      <c r="J127" s="423"/>
      <c r="K127" s="513"/>
    </row>
    <row r="128" spans="2:11" x14ac:dyDescent="0.2">
      <c r="B128" s="519" t="s">
        <v>596</v>
      </c>
      <c r="C128" s="364"/>
      <c r="D128" s="55"/>
      <c r="E128" s="315">
        <v>0.57999999999999996</v>
      </c>
      <c r="F128" s="233">
        <v>0.32</v>
      </c>
      <c r="G128" s="316">
        <v>0.93</v>
      </c>
      <c r="H128" s="520" t="s">
        <v>691</v>
      </c>
      <c r="I128" s="406"/>
      <c r="J128" s="406"/>
      <c r="K128" s="407"/>
    </row>
    <row r="129" spans="2:11" x14ac:dyDescent="0.2">
      <c r="B129" s="613" t="s">
        <v>713</v>
      </c>
      <c r="C129" s="391"/>
      <c r="D129" s="361"/>
      <c r="E129" s="312">
        <f>E127*E128/100*1000</f>
        <v>578.75268817204289</v>
      </c>
      <c r="F129" s="247">
        <f t="shared" ref="F129" si="12">F127*F128/100*1000</f>
        <v>319.31182795698925</v>
      </c>
      <c r="G129" s="313">
        <f t="shared" ref="G129" si="13">G127*G128/100*1000</f>
        <v>927.99999999999989</v>
      </c>
      <c r="H129" s="614"/>
      <c r="I129" s="423"/>
      <c r="J129" s="423"/>
      <c r="K129" s="513"/>
    </row>
    <row r="130" spans="2:11" x14ac:dyDescent="0.2">
      <c r="B130" s="584" t="s">
        <v>692</v>
      </c>
      <c r="C130" s="615"/>
      <c r="D130" s="234"/>
      <c r="E130" s="315">
        <v>0.3</v>
      </c>
      <c r="F130" s="233">
        <v>0.8</v>
      </c>
      <c r="G130" s="316">
        <v>1</v>
      </c>
      <c r="H130" s="520"/>
      <c r="I130" s="406"/>
      <c r="J130" s="406"/>
      <c r="K130" s="407"/>
    </row>
    <row r="131" spans="2:11" ht="16" thickBot="1" x14ac:dyDescent="0.25">
      <c r="B131" s="608" t="s">
        <v>712</v>
      </c>
      <c r="C131" s="609"/>
      <c r="D131" s="609"/>
      <c r="E131" s="308">
        <f>E129*E130</f>
        <v>173.62580645161287</v>
      </c>
      <c r="F131" s="201">
        <f t="shared" ref="F131" si="14">F129*F130</f>
        <v>255.44946236559142</v>
      </c>
      <c r="G131" s="309">
        <f t="shared" ref="G131" si="15">G129*G130</f>
        <v>927.99999999999989</v>
      </c>
      <c r="H131" s="610" t="s">
        <v>726</v>
      </c>
      <c r="I131" s="611"/>
      <c r="J131" s="611"/>
      <c r="K131" s="612"/>
    </row>
  </sheetData>
  <mergeCells count="133">
    <mergeCell ref="B4:B5"/>
    <mergeCell ref="C4:C5"/>
    <mergeCell ref="D4:D5"/>
    <mergeCell ref="E4:H4"/>
    <mergeCell ref="B72:C72"/>
    <mergeCell ref="H72:K72"/>
    <mergeCell ref="I4:I5"/>
    <mergeCell ref="B110:C110"/>
    <mergeCell ref="B111:C111"/>
    <mergeCell ref="J4:J5"/>
    <mergeCell ref="K4:K5"/>
    <mergeCell ref="B63:K63"/>
    <mergeCell ref="H69:K69"/>
    <mergeCell ref="H64:K64"/>
    <mergeCell ref="H65:K65"/>
    <mergeCell ref="H68:K68"/>
    <mergeCell ref="H70:K70"/>
    <mergeCell ref="H71:K71"/>
    <mergeCell ref="H73:K73"/>
    <mergeCell ref="H74:K74"/>
    <mergeCell ref="B71:C71"/>
    <mergeCell ref="B73:C73"/>
    <mergeCell ref="B89:C89"/>
    <mergeCell ref="H89:K89"/>
    <mergeCell ref="B112:C112"/>
    <mergeCell ref="B107:C107"/>
    <mergeCell ref="H107:K107"/>
    <mergeCell ref="B108:C108"/>
    <mergeCell ref="H108:K108"/>
    <mergeCell ref="H76:K76"/>
    <mergeCell ref="B64:C64"/>
    <mergeCell ref="H78:K78"/>
    <mergeCell ref="H79:K79"/>
    <mergeCell ref="B81:C81"/>
    <mergeCell ref="B82:C82"/>
    <mergeCell ref="B83:C83"/>
    <mergeCell ref="B84:C84"/>
    <mergeCell ref="B85:C85"/>
    <mergeCell ref="H81:K81"/>
    <mergeCell ref="H82:K82"/>
    <mergeCell ref="B65:C65"/>
    <mergeCell ref="B68:C68"/>
    <mergeCell ref="B76:C76"/>
    <mergeCell ref="B78:C78"/>
    <mergeCell ref="B79:C79"/>
    <mergeCell ref="B74:C74"/>
    <mergeCell ref="B70:C70"/>
    <mergeCell ref="B77:K77"/>
    <mergeCell ref="H67:K67"/>
    <mergeCell ref="H92:K92"/>
    <mergeCell ref="H93:K93"/>
    <mergeCell ref="H83:K83"/>
    <mergeCell ref="H84:K84"/>
    <mergeCell ref="H85:K85"/>
    <mergeCell ref="H66:K66"/>
    <mergeCell ref="B106:C106"/>
    <mergeCell ref="H106:K106"/>
    <mergeCell ref="B80:K80"/>
    <mergeCell ref="B75:C75"/>
    <mergeCell ref="H75:K75"/>
    <mergeCell ref="B69:C69"/>
    <mergeCell ref="H111:K111"/>
    <mergeCell ref="H112:K112"/>
    <mergeCell ref="B115:C115"/>
    <mergeCell ref="B59:C59"/>
    <mergeCell ref="B97:K97"/>
    <mergeCell ref="B98:C98"/>
    <mergeCell ref="H98:K98"/>
    <mergeCell ref="B99:C99"/>
    <mergeCell ref="H99:K99"/>
    <mergeCell ref="B96:K96"/>
    <mergeCell ref="H94:K94"/>
    <mergeCell ref="H87:K87"/>
    <mergeCell ref="B86:K86"/>
    <mergeCell ref="B88:C88"/>
    <mergeCell ref="B90:C90"/>
    <mergeCell ref="B91:C91"/>
    <mergeCell ref="B87:C87"/>
    <mergeCell ref="B92:D92"/>
    <mergeCell ref="B94:D94"/>
    <mergeCell ref="H88:K88"/>
    <mergeCell ref="B93:C93"/>
    <mergeCell ref="H90:K90"/>
    <mergeCell ref="H91:K91"/>
    <mergeCell ref="B67:C67"/>
    <mergeCell ref="B123:K123"/>
    <mergeCell ref="B124:C124"/>
    <mergeCell ref="H124:K124"/>
    <mergeCell ref="B120:C120"/>
    <mergeCell ref="H120:K120"/>
    <mergeCell ref="B121:C121"/>
    <mergeCell ref="H121:K121"/>
    <mergeCell ref="H104:K104"/>
    <mergeCell ref="B117:K117"/>
    <mergeCell ref="B118:C118"/>
    <mergeCell ref="H118:K118"/>
    <mergeCell ref="B119:C119"/>
    <mergeCell ref="H119:K119"/>
    <mergeCell ref="B105:C105"/>
    <mergeCell ref="H105:K105"/>
    <mergeCell ref="B113:C113"/>
    <mergeCell ref="H113:K113"/>
    <mergeCell ref="B114:K114"/>
    <mergeCell ref="H115:K115"/>
    <mergeCell ref="B116:C116"/>
    <mergeCell ref="H116:K116"/>
    <mergeCell ref="B109:C109"/>
    <mergeCell ref="H109:K109"/>
    <mergeCell ref="H110:K110"/>
    <mergeCell ref="B131:D131"/>
    <mergeCell ref="H131:K131"/>
    <mergeCell ref="B100:C100"/>
    <mergeCell ref="B101:C101"/>
    <mergeCell ref="B102:C102"/>
    <mergeCell ref="B103:C103"/>
    <mergeCell ref="H100:K100"/>
    <mergeCell ref="H101:K101"/>
    <mergeCell ref="H102:K102"/>
    <mergeCell ref="H103:K103"/>
    <mergeCell ref="B128:C128"/>
    <mergeCell ref="H128:K128"/>
    <mergeCell ref="B129:D129"/>
    <mergeCell ref="H129:K129"/>
    <mergeCell ref="B130:C130"/>
    <mergeCell ref="H130:K130"/>
    <mergeCell ref="B125:C125"/>
    <mergeCell ref="H125:K125"/>
    <mergeCell ref="B126:C126"/>
    <mergeCell ref="H126:K126"/>
    <mergeCell ref="B127:C127"/>
    <mergeCell ref="H127:K127"/>
    <mergeCell ref="B122:C122"/>
    <mergeCell ref="H122:K122"/>
  </mergeCells>
  <conditionalFormatting sqref="E84">
    <cfRule type="dataBar" priority="76">
      <dataBar>
        <cfvo type="min"/>
        <cfvo type="max"/>
        <color theme="9" tint="0.59999389629810485"/>
      </dataBar>
      <extLst>
        <ext xmlns:x14="http://schemas.microsoft.com/office/spreadsheetml/2009/9/main" uri="{B025F937-C7B1-47D3-B67F-A62EFF666E3E}">
          <x14:id>{A6944817-7977-4835-978D-72B44F7E6B2F}</x14:id>
        </ext>
      </extLst>
    </cfRule>
  </conditionalFormatting>
  <conditionalFormatting sqref="E93">
    <cfRule type="dataBar" priority="24">
      <dataBar>
        <cfvo type="min"/>
        <cfvo type="max"/>
        <color theme="9" tint="0.59999389629810485"/>
      </dataBar>
      <extLst>
        <ext xmlns:x14="http://schemas.microsoft.com/office/spreadsheetml/2009/9/main" uri="{B025F937-C7B1-47D3-B67F-A62EFF666E3E}">
          <x14:id>{29904CFA-F11B-4211-8A04-5E71C28F79B9}</x14:id>
        </ext>
      </extLst>
    </cfRule>
  </conditionalFormatting>
  <conditionalFormatting sqref="E121">
    <cfRule type="dataBar" priority="41">
      <dataBar>
        <cfvo type="min"/>
        <cfvo type="max"/>
        <color theme="9" tint="0.59999389629810485"/>
      </dataBar>
      <extLst>
        <ext xmlns:x14="http://schemas.microsoft.com/office/spreadsheetml/2009/9/main" uri="{B025F937-C7B1-47D3-B67F-A62EFF666E3E}">
          <x14:id>{54CBA1FD-F511-4920-8B62-A0394D94B03A}</x14:id>
        </ext>
      </extLst>
    </cfRule>
  </conditionalFormatting>
  <conditionalFormatting sqref="E130">
    <cfRule type="dataBar" priority="33">
      <dataBar>
        <cfvo type="min"/>
        <cfvo type="max"/>
        <color theme="9" tint="0.59999389629810485"/>
      </dataBar>
      <extLst>
        <ext xmlns:x14="http://schemas.microsoft.com/office/spreadsheetml/2009/9/main" uri="{B025F937-C7B1-47D3-B67F-A62EFF666E3E}">
          <x14:id>{D380C80D-8920-4A20-AF71-9B51FC363363}</x14:id>
        </ext>
      </extLst>
    </cfRule>
  </conditionalFormatting>
  <conditionalFormatting sqref="E65:G65">
    <cfRule type="dataBar" priority="85">
      <dataBar>
        <cfvo type="min"/>
        <cfvo type="max"/>
        <color theme="9" tint="0.59999389629810485"/>
      </dataBar>
      <extLst>
        <ext xmlns:x14="http://schemas.microsoft.com/office/spreadsheetml/2009/9/main" uri="{B025F937-C7B1-47D3-B67F-A62EFF666E3E}">
          <x14:id>{A0E82E20-A4DD-4568-BD80-BB96EB7B4AB7}</x14:id>
        </ext>
      </extLst>
    </cfRule>
  </conditionalFormatting>
  <conditionalFormatting sqref="E67:G67">
    <cfRule type="dataBar" priority="6">
      <dataBar>
        <cfvo type="min"/>
        <cfvo type="max"/>
        <color theme="9" tint="0.59999389629810485"/>
      </dataBar>
      <extLst>
        <ext xmlns:x14="http://schemas.microsoft.com/office/spreadsheetml/2009/9/main" uri="{B025F937-C7B1-47D3-B67F-A62EFF666E3E}">
          <x14:id>{D3B697B4-7C11-4E47-9144-5E4838DA9783}</x14:id>
        </ext>
      </extLst>
    </cfRule>
  </conditionalFormatting>
  <conditionalFormatting sqref="E81:G81">
    <cfRule type="dataBar" priority="84">
      <dataBar>
        <cfvo type="min"/>
        <cfvo type="max"/>
        <color rgb="FF63C384"/>
      </dataBar>
      <extLst>
        <ext xmlns:x14="http://schemas.microsoft.com/office/spreadsheetml/2009/9/main" uri="{B025F937-C7B1-47D3-B67F-A62EFF666E3E}">
          <x14:id>{6204B348-6581-480A-B40C-AC951F876B4A}</x14:id>
        </ext>
      </extLst>
    </cfRule>
    <cfRule type="dataBar" priority="83">
      <dataBar>
        <cfvo type="min"/>
        <cfvo type="max"/>
        <color theme="9" tint="0.39997558519241921"/>
      </dataBar>
      <extLst>
        <ext xmlns:x14="http://schemas.microsoft.com/office/spreadsheetml/2009/9/main" uri="{B025F937-C7B1-47D3-B67F-A62EFF666E3E}">
          <x14:id>{144A623F-5AAD-42E8-928B-AEFE5F2B33F3}</x14:id>
        </ext>
      </extLst>
    </cfRule>
  </conditionalFormatting>
  <conditionalFormatting sqref="E83:G83">
    <cfRule type="dataBar" priority="99">
      <dataBar>
        <cfvo type="min"/>
        <cfvo type="max"/>
        <color theme="9" tint="0.59999389629810485"/>
      </dataBar>
      <extLst>
        <ext xmlns:x14="http://schemas.microsoft.com/office/spreadsheetml/2009/9/main" uri="{B025F937-C7B1-47D3-B67F-A62EFF666E3E}">
          <x14:id>{1BB3D954-4B01-4431-ABFC-3722F82C240F}</x14:id>
        </ext>
      </extLst>
    </cfRule>
  </conditionalFormatting>
  <conditionalFormatting sqref="E91:G92">
    <cfRule type="dataBar" priority="22">
      <dataBar>
        <cfvo type="min"/>
        <cfvo type="max"/>
        <color theme="9" tint="0.39997558519241921"/>
      </dataBar>
      <extLst>
        <ext xmlns:x14="http://schemas.microsoft.com/office/spreadsheetml/2009/9/main" uri="{B025F937-C7B1-47D3-B67F-A62EFF666E3E}">
          <x14:id>{6D0902F5-C343-4D49-96F0-F34B8933455B}</x14:id>
        </ext>
      </extLst>
    </cfRule>
    <cfRule type="dataBar" priority="23">
      <dataBar>
        <cfvo type="min"/>
        <cfvo type="max"/>
        <color rgb="FF63C384"/>
      </dataBar>
      <extLst>
        <ext xmlns:x14="http://schemas.microsoft.com/office/spreadsheetml/2009/9/main" uri="{B025F937-C7B1-47D3-B67F-A62EFF666E3E}">
          <x14:id>{844C9A3A-7F85-4317-8D86-88D774499499}</x14:id>
        </ext>
      </extLst>
    </cfRule>
  </conditionalFormatting>
  <conditionalFormatting sqref="E94:G94 F93">
    <cfRule type="dataBar" priority="25">
      <dataBar>
        <cfvo type="min"/>
        <cfvo type="max"/>
        <color theme="9" tint="0.59999389629810485"/>
      </dataBar>
      <extLst>
        <ext xmlns:x14="http://schemas.microsoft.com/office/spreadsheetml/2009/9/main" uri="{B025F937-C7B1-47D3-B67F-A62EFF666E3E}">
          <x14:id>{ED8024D0-6985-4D97-969D-92C5DBD4A47C}</x14:id>
        </ext>
      </extLst>
    </cfRule>
    <cfRule type="dataBar" priority="27">
      <dataBar>
        <cfvo type="min"/>
        <cfvo type="max"/>
        <color rgb="FF63C384"/>
      </dataBar>
      <extLst>
        <ext xmlns:x14="http://schemas.microsoft.com/office/spreadsheetml/2009/9/main" uri="{B025F937-C7B1-47D3-B67F-A62EFF666E3E}">
          <x14:id>{B0E7861E-FB65-41A0-A425-A9EF0F525D5B}</x14:id>
        </ext>
      </extLst>
    </cfRule>
    <cfRule type="dataBar" priority="26">
      <dataBar>
        <cfvo type="min"/>
        <cfvo type="max"/>
        <color theme="9" tint="0.39997558519241921"/>
      </dataBar>
      <extLst>
        <ext xmlns:x14="http://schemas.microsoft.com/office/spreadsheetml/2009/9/main" uri="{B025F937-C7B1-47D3-B67F-A62EFF666E3E}">
          <x14:id>{49B997B2-E5B4-48A9-A1D4-A0954E1E7B0D}</x14:id>
        </ext>
      </extLst>
    </cfRule>
  </conditionalFormatting>
  <conditionalFormatting sqref="E99:G103">
    <cfRule type="dataBar" priority="50">
      <dataBar>
        <cfvo type="min"/>
        <cfvo type="max"/>
        <color theme="9" tint="0.59999389629810485"/>
      </dataBar>
      <extLst>
        <ext xmlns:x14="http://schemas.microsoft.com/office/spreadsheetml/2009/9/main" uri="{B025F937-C7B1-47D3-B67F-A62EFF666E3E}">
          <x14:id>{6C40E886-25C7-4FE1-BAAE-79961C35DA46}</x14:id>
        </ext>
      </extLst>
    </cfRule>
  </conditionalFormatting>
  <conditionalFormatting sqref="E105:G105">
    <cfRule type="dataBar" priority="4">
      <dataBar>
        <cfvo type="min"/>
        <cfvo type="max"/>
        <color theme="9" tint="0.59999389629810485"/>
      </dataBar>
      <extLst>
        <ext xmlns:x14="http://schemas.microsoft.com/office/spreadsheetml/2009/9/main" uri="{B025F937-C7B1-47D3-B67F-A62EFF666E3E}">
          <x14:id>{8A61C83C-CCD0-43B9-9DCA-01DC43820F31}</x14:id>
        </ext>
      </extLst>
    </cfRule>
  </conditionalFormatting>
  <conditionalFormatting sqref="E118:G118">
    <cfRule type="dataBar" priority="48">
      <dataBar>
        <cfvo type="min"/>
        <cfvo type="max"/>
        <color theme="9" tint="0.39997558519241921"/>
      </dataBar>
      <extLst>
        <ext xmlns:x14="http://schemas.microsoft.com/office/spreadsheetml/2009/9/main" uri="{B025F937-C7B1-47D3-B67F-A62EFF666E3E}">
          <x14:id>{128B00F6-23C1-43FB-965B-C7B8316BF145}</x14:id>
        </ext>
      </extLst>
    </cfRule>
    <cfRule type="dataBar" priority="49">
      <dataBar>
        <cfvo type="min"/>
        <cfvo type="max"/>
        <color rgb="FF63C384"/>
      </dataBar>
      <extLst>
        <ext xmlns:x14="http://schemas.microsoft.com/office/spreadsheetml/2009/9/main" uri="{B025F937-C7B1-47D3-B67F-A62EFF666E3E}">
          <x14:id>{1196FD7E-7290-4C01-B52F-8E17795AEE43}</x14:id>
        </ext>
      </extLst>
    </cfRule>
  </conditionalFormatting>
  <conditionalFormatting sqref="E120:G120">
    <cfRule type="dataBar" priority="54">
      <dataBar>
        <cfvo type="min"/>
        <cfvo type="max"/>
        <color theme="9" tint="0.59999389629810485"/>
      </dataBar>
      <extLst>
        <ext xmlns:x14="http://schemas.microsoft.com/office/spreadsheetml/2009/9/main" uri="{B025F937-C7B1-47D3-B67F-A62EFF666E3E}">
          <x14:id>{84664C30-B997-4AF2-AC1B-3D89CC5B119E}</x14:id>
        </ext>
      </extLst>
    </cfRule>
  </conditionalFormatting>
  <conditionalFormatting sqref="E128:G129">
    <cfRule type="dataBar" priority="31">
      <dataBar>
        <cfvo type="min"/>
        <cfvo type="max"/>
        <color theme="9" tint="0.39997558519241921"/>
      </dataBar>
      <extLst>
        <ext xmlns:x14="http://schemas.microsoft.com/office/spreadsheetml/2009/9/main" uri="{B025F937-C7B1-47D3-B67F-A62EFF666E3E}">
          <x14:id>{32359B39-E4A1-4C93-99FB-C6A6DBDC86B9}</x14:id>
        </ext>
      </extLst>
    </cfRule>
    <cfRule type="dataBar" priority="32">
      <dataBar>
        <cfvo type="min"/>
        <cfvo type="max"/>
        <color rgb="FF63C384"/>
      </dataBar>
      <extLst>
        <ext xmlns:x14="http://schemas.microsoft.com/office/spreadsheetml/2009/9/main" uri="{B025F937-C7B1-47D3-B67F-A62EFF666E3E}">
          <x14:id>{D8C10774-8AC6-4636-B119-3568323DD6C5}</x14:id>
        </ext>
      </extLst>
    </cfRule>
  </conditionalFormatting>
  <conditionalFormatting sqref="E131:G131 F130">
    <cfRule type="dataBar" priority="35">
      <dataBar>
        <cfvo type="min"/>
        <cfvo type="max"/>
        <color theme="9" tint="0.39997558519241921"/>
      </dataBar>
      <extLst>
        <ext xmlns:x14="http://schemas.microsoft.com/office/spreadsheetml/2009/9/main" uri="{B025F937-C7B1-47D3-B67F-A62EFF666E3E}">
          <x14:id>{EFDA3A80-64F5-47EF-9D50-2F40AE145C09}</x14:id>
        </ext>
      </extLst>
    </cfRule>
    <cfRule type="dataBar" priority="36">
      <dataBar>
        <cfvo type="min"/>
        <cfvo type="max"/>
        <color rgb="FF63C384"/>
      </dataBar>
      <extLst>
        <ext xmlns:x14="http://schemas.microsoft.com/office/spreadsheetml/2009/9/main" uri="{B025F937-C7B1-47D3-B67F-A62EFF666E3E}">
          <x14:id>{1DD85775-7AB1-414C-B340-CFB52732E2E4}</x14:id>
        </ext>
      </extLst>
    </cfRule>
    <cfRule type="dataBar" priority="34">
      <dataBar>
        <cfvo type="min"/>
        <cfvo type="max"/>
        <color theme="9" tint="0.59999389629810485"/>
      </dataBar>
      <extLst>
        <ext xmlns:x14="http://schemas.microsoft.com/office/spreadsheetml/2009/9/main" uri="{B025F937-C7B1-47D3-B67F-A62EFF666E3E}">
          <x14:id>{C022F243-B186-4D74-A100-CDB8B851CC2E}</x14:id>
        </ext>
      </extLst>
    </cfRule>
  </conditionalFormatting>
  <conditionalFormatting sqref="E6:H6">
    <cfRule type="dataBar" priority="137">
      <dataBar>
        <cfvo type="min"/>
        <cfvo type="max"/>
        <color theme="9" tint="0.59999389629810485"/>
      </dataBar>
      <extLst>
        <ext xmlns:x14="http://schemas.microsoft.com/office/spreadsheetml/2009/9/main" uri="{B025F937-C7B1-47D3-B67F-A62EFF666E3E}">
          <x14:id>{1BAC141D-C7D0-4DFA-8D03-C809A92929CE}</x14:id>
        </ext>
      </extLst>
    </cfRule>
  </conditionalFormatting>
  <conditionalFormatting sqref="E7:H7">
    <cfRule type="dataBar" priority="136">
      <dataBar>
        <cfvo type="min"/>
        <cfvo type="max"/>
        <color theme="9" tint="0.59999389629810485"/>
      </dataBar>
      <extLst>
        <ext xmlns:x14="http://schemas.microsoft.com/office/spreadsheetml/2009/9/main" uri="{B025F937-C7B1-47D3-B67F-A62EFF666E3E}">
          <x14:id>{5CB052D9-731D-4EAB-8676-8960C38BB6B1}</x14:id>
        </ext>
      </extLst>
    </cfRule>
  </conditionalFormatting>
  <conditionalFormatting sqref="E8:H8">
    <cfRule type="dataBar" priority="135">
      <dataBar>
        <cfvo type="min"/>
        <cfvo type="max"/>
        <color theme="9" tint="0.59999389629810485"/>
      </dataBar>
      <extLst>
        <ext xmlns:x14="http://schemas.microsoft.com/office/spreadsheetml/2009/9/main" uri="{B025F937-C7B1-47D3-B67F-A62EFF666E3E}">
          <x14:id>{38075064-FD75-4184-87AB-1B530B94C0CB}</x14:id>
        </ext>
      </extLst>
    </cfRule>
  </conditionalFormatting>
  <conditionalFormatting sqref="E9:H9">
    <cfRule type="dataBar" priority="134">
      <dataBar>
        <cfvo type="min"/>
        <cfvo type="max"/>
        <color theme="9" tint="0.59999389629810485"/>
      </dataBar>
      <extLst>
        <ext xmlns:x14="http://schemas.microsoft.com/office/spreadsheetml/2009/9/main" uri="{B025F937-C7B1-47D3-B67F-A62EFF666E3E}">
          <x14:id>{20AEA76F-DD91-4777-97F4-C2520A733549}</x14:id>
        </ext>
      </extLst>
    </cfRule>
  </conditionalFormatting>
  <conditionalFormatting sqref="E10:H10">
    <cfRule type="dataBar" priority="10">
      <dataBar>
        <cfvo type="min"/>
        <cfvo type="max"/>
        <color theme="9" tint="0.59999389629810485"/>
      </dataBar>
      <extLst>
        <ext xmlns:x14="http://schemas.microsoft.com/office/spreadsheetml/2009/9/main" uri="{B025F937-C7B1-47D3-B67F-A62EFF666E3E}">
          <x14:id>{22CE3B3C-B677-4FE7-8951-499E51A6849E}</x14:id>
        </ext>
      </extLst>
    </cfRule>
  </conditionalFormatting>
  <conditionalFormatting sqref="E11:H11">
    <cfRule type="dataBar" priority="86">
      <dataBar>
        <cfvo type="min"/>
        <cfvo type="max"/>
        <color theme="9" tint="0.59999389629810485"/>
      </dataBar>
      <extLst>
        <ext xmlns:x14="http://schemas.microsoft.com/office/spreadsheetml/2009/9/main" uri="{B025F937-C7B1-47D3-B67F-A62EFF666E3E}">
          <x14:id>{C21FC151-C93F-4DA2-9376-2D27DE103E58}</x14:id>
        </ext>
      </extLst>
    </cfRule>
  </conditionalFormatting>
  <conditionalFormatting sqref="E12:H12">
    <cfRule type="dataBar" priority="133">
      <dataBar>
        <cfvo type="min"/>
        <cfvo type="max"/>
        <color theme="9" tint="0.59999389629810485"/>
      </dataBar>
      <extLst>
        <ext xmlns:x14="http://schemas.microsoft.com/office/spreadsheetml/2009/9/main" uri="{B025F937-C7B1-47D3-B67F-A62EFF666E3E}">
          <x14:id>{C76A809A-3688-4F6D-80E8-2E7CCDA2A5EF}</x14:id>
        </ext>
      </extLst>
    </cfRule>
  </conditionalFormatting>
  <conditionalFormatting sqref="E13:H13">
    <cfRule type="dataBar" priority="132">
      <dataBar>
        <cfvo type="min"/>
        <cfvo type="max"/>
        <color theme="9" tint="0.59999389629810485"/>
      </dataBar>
      <extLst>
        <ext xmlns:x14="http://schemas.microsoft.com/office/spreadsheetml/2009/9/main" uri="{B025F937-C7B1-47D3-B67F-A62EFF666E3E}">
          <x14:id>{4EB0B29F-557A-4379-A24D-D1EB0B086D3A}</x14:id>
        </ext>
      </extLst>
    </cfRule>
  </conditionalFormatting>
  <conditionalFormatting sqref="E14:H14">
    <cfRule type="dataBar" priority="123">
      <dataBar>
        <cfvo type="min"/>
        <cfvo type="max"/>
        <color theme="9" tint="0.59999389629810485"/>
      </dataBar>
      <extLst>
        <ext xmlns:x14="http://schemas.microsoft.com/office/spreadsheetml/2009/9/main" uri="{B025F937-C7B1-47D3-B67F-A62EFF666E3E}">
          <x14:id>{EAD7D112-7085-4CA7-BCF0-7F2280703A74}</x14:id>
        </ext>
      </extLst>
    </cfRule>
  </conditionalFormatting>
  <conditionalFormatting sqref="E15:H15">
    <cfRule type="dataBar" priority="122">
      <dataBar>
        <cfvo type="min"/>
        <cfvo type="max"/>
        <color theme="9" tint="0.59999389629810485"/>
      </dataBar>
      <extLst>
        <ext xmlns:x14="http://schemas.microsoft.com/office/spreadsheetml/2009/9/main" uri="{B025F937-C7B1-47D3-B67F-A62EFF666E3E}">
          <x14:id>{979BF54C-C06A-418F-8BA3-DF3A9BD2A99B}</x14:id>
        </ext>
      </extLst>
    </cfRule>
  </conditionalFormatting>
  <conditionalFormatting sqref="E16:H16">
    <cfRule type="dataBar" priority="121">
      <dataBar>
        <cfvo type="min"/>
        <cfvo type="max"/>
        <color theme="9" tint="0.59999389629810485"/>
      </dataBar>
      <extLst>
        <ext xmlns:x14="http://schemas.microsoft.com/office/spreadsheetml/2009/9/main" uri="{B025F937-C7B1-47D3-B67F-A62EFF666E3E}">
          <x14:id>{6930F45C-B407-4649-9F50-C625E03A35FB}</x14:id>
        </ext>
      </extLst>
    </cfRule>
  </conditionalFormatting>
  <conditionalFormatting sqref="E17:H17">
    <cfRule type="dataBar" priority="131">
      <dataBar>
        <cfvo type="min"/>
        <cfvo type="max"/>
        <color theme="9" tint="0.59999389629810485"/>
      </dataBar>
      <extLst>
        <ext xmlns:x14="http://schemas.microsoft.com/office/spreadsheetml/2009/9/main" uri="{B025F937-C7B1-47D3-B67F-A62EFF666E3E}">
          <x14:id>{ED850BAA-888A-438D-B781-356BAFF41AB6}</x14:id>
        </ext>
      </extLst>
    </cfRule>
  </conditionalFormatting>
  <conditionalFormatting sqref="E18:H18">
    <cfRule type="dataBar" priority="130">
      <dataBar>
        <cfvo type="min"/>
        <cfvo type="max"/>
        <color theme="9" tint="0.59999389629810485"/>
      </dataBar>
      <extLst>
        <ext xmlns:x14="http://schemas.microsoft.com/office/spreadsheetml/2009/9/main" uri="{B025F937-C7B1-47D3-B67F-A62EFF666E3E}">
          <x14:id>{510630AB-67F5-419C-B5EC-3E74A49CF786}</x14:id>
        </ext>
      </extLst>
    </cfRule>
  </conditionalFormatting>
  <conditionalFormatting sqref="E19:H19">
    <cfRule type="dataBar" priority="129">
      <dataBar>
        <cfvo type="min"/>
        <cfvo type="max"/>
        <color theme="9" tint="0.59999389629810485"/>
      </dataBar>
      <extLst>
        <ext xmlns:x14="http://schemas.microsoft.com/office/spreadsheetml/2009/9/main" uri="{B025F937-C7B1-47D3-B67F-A62EFF666E3E}">
          <x14:id>{D532692A-E819-41F9-BB0B-0923878E10E1}</x14:id>
        </ext>
      </extLst>
    </cfRule>
  </conditionalFormatting>
  <conditionalFormatting sqref="E20:H20">
    <cfRule type="dataBar" priority="128">
      <dataBar>
        <cfvo type="min"/>
        <cfvo type="max"/>
        <color theme="9" tint="0.59999389629810485"/>
      </dataBar>
      <extLst>
        <ext xmlns:x14="http://schemas.microsoft.com/office/spreadsheetml/2009/9/main" uri="{B025F937-C7B1-47D3-B67F-A62EFF666E3E}">
          <x14:id>{8118B7CA-EE97-4F46-8D5B-4690F73349B4}</x14:id>
        </ext>
      </extLst>
    </cfRule>
  </conditionalFormatting>
  <conditionalFormatting sqref="E21:H21">
    <cfRule type="dataBar" priority="127">
      <dataBar>
        <cfvo type="min"/>
        <cfvo type="max"/>
        <color theme="9" tint="0.59999389629810485"/>
      </dataBar>
      <extLst>
        <ext xmlns:x14="http://schemas.microsoft.com/office/spreadsheetml/2009/9/main" uri="{B025F937-C7B1-47D3-B67F-A62EFF666E3E}">
          <x14:id>{0B6F351C-9668-451A-BB9F-1B3851465B81}</x14:id>
        </ext>
      </extLst>
    </cfRule>
  </conditionalFormatting>
  <conditionalFormatting sqref="E22:H22">
    <cfRule type="dataBar" priority="126">
      <dataBar>
        <cfvo type="min"/>
        <cfvo type="max"/>
        <color theme="9" tint="0.59999389629810485"/>
      </dataBar>
      <extLst>
        <ext xmlns:x14="http://schemas.microsoft.com/office/spreadsheetml/2009/9/main" uri="{B025F937-C7B1-47D3-B67F-A62EFF666E3E}">
          <x14:id>{0B792C7C-C628-44EA-B343-837C8691866D}</x14:id>
        </ext>
      </extLst>
    </cfRule>
  </conditionalFormatting>
  <conditionalFormatting sqref="E23:H23">
    <cfRule type="dataBar" priority="125">
      <dataBar>
        <cfvo type="min"/>
        <cfvo type="max"/>
        <color theme="9" tint="0.59999389629810485"/>
      </dataBar>
      <extLst>
        <ext xmlns:x14="http://schemas.microsoft.com/office/spreadsheetml/2009/9/main" uri="{B025F937-C7B1-47D3-B67F-A62EFF666E3E}">
          <x14:id>{F4C80820-07CE-4EDC-BA72-4386093B2D4F}</x14:id>
        </ext>
      </extLst>
    </cfRule>
  </conditionalFormatting>
  <conditionalFormatting sqref="E24:H24">
    <cfRule type="dataBar" priority="124">
      <dataBar>
        <cfvo type="min"/>
        <cfvo type="max"/>
        <color theme="9" tint="0.59999389629810485"/>
      </dataBar>
      <extLst>
        <ext xmlns:x14="http://schemas.microsoft.com/office/spreadsheetml/2009/9/main" uri="{B025F937-C7B1-47D3-B67F-A62EFF666E3E}">
          <x14:id>{CB53AA86-8D25-463D-9321-EEC2AABE82D3}</x14:id>
        </ext>
      </extLst>
    </cfRule>
  </conditionalFormatting>
  <conditionalFormatting sqref="E25:H25">
    <cfRule type="dataBar" priority="120">
      <dataBar>
        <cfvo type="min"/>
        <cfvo type="max"/>
        <color theme="9" tint="0.59999389629810485"/>
      </dataBar>
      <extLst>
        <ext xmlns:x14="http://schemas.microsoft.com/office/spreadsheetml/2009/9/main" uri="{B025F937-C7B1-47D3-B67F-A62EFF666E3E}">
          <x14:id>{5D4FF57C-251F-49F5-85FE-9FA669BBFD46}</x14:id>
        </ext>
      </extLst>
    </cfRule>
  </conditionalFormatting>
  <conditionalFormatting sqref="E26:H26">
    <cfRule type="dataBar" priority="119">
      <dataBar>
        <cfvo type="min"/>
        <cfvo type="max"/>
        <color theme="9" tint="0.59999389629810485"/>
      </dataBar>
      <extLst>
        <ext xmlns:x14="http://schemas.microsoft.com/office/spreadsheetml/2009/9/main" uri="{B025F937-C7B1-47D3-B67F-A62EFF666E3E}">
          <x14:id>{71A6D7C2-DE32-4F5E-A399-173E65FFA49B}</x14:id>
        </ext>
      </extLst>
    </cfRule>
  </conditionalFormatting>
  <conditionalFormatting sqref="E27:H27">
    <cfRule type="dataBar" priority="118">
      <dataBar>
        <cfvo type="min"/>
        <cfvo type="max"/>
        <color theme="9" tint="0.59999389629810485"/>
      </dataBar>
      <extLst>
        <ext xmlns:x14="http://schemas.microsoft.com/office/spreadsheetml/2009/9/main" uri="{B025F937-C7B1-47D3-B67F-A62EFF666E3E}">
          <x14:id>{A1F9F8C6-315F-499E-AE1A-9FC9C16BC4C9}</x14:id>
        </ext>
      </extLst>
    </cfRule>
  </conditionalFormatting>
  <conditionalFormatting sqref="E28:H28">
    <cfRule type="dataBar" priority="117">
      <dataBar>
        <cfvo type="min"/>
        <cfvo type="max"/>
        <color theme="9" tint="0.59999389629810485"/>
      </dataBar>
      <extLst>
        <ext xmlns:x14="http://schemas.microsoft.com/office/spreadsheetml/2009/9/main" uri="{B025F937-C7B1-47D3-B67F-A62EFF666E3E}">
          <x14:id>{AB7E1E29-C937-4A40-9874-DE8E9E69B7E4}</x14:id>
        </ext>
      </extLst>
    </cfRule>
  </conditionalFormatting>
  <conditionalFormatting sqref="E29:H29">
    <cfRule type="dataBar" priority="116">
      <dataBar>
        <cfvo type="min"/>
        <cfvo type="max"/>
        <color theme="9" tint="0.59999389629810485"/>
      </dataBar>
      <extLst>
        <ext xmlns:x14="http://schemas.microsoft.com/office/spreadsheetml/2009/9/main" uri="{B025F937-C7B1-47D3-B67F-A62EFF666E3E}">
          <x14:id>{01EA379E-B5AA-44E8-AF66-7B788EA0573F}</x14:id>
        </ext>
      </extLst>
    </cfRule>
  </conditionalFormatting>
  <conditionalFormatting sqref="E30:H30">
    <cfRule type="dataBar" priority="115">
      <dataBar>
        <cfvo type="min"/>
        <cfvo type="max"/>
        <color theme="9" tint="0.59999389629810485"/>
      </dataBar>
      <extLst>
        <ext xmlns:x14="http://schemas.microsoft.com/office/spreadsheetml/2009/9/main" uri="{B025F937-C7B1-47D3-B67F-A62EFF666E3E}">
          <x14:id>{EE74AE50-BC3C-40B4-97CA-720F498E19C7}</x14:id>
        </ext>
      </extLst>
    </cfRule>
  </conditionalFormatting>
  <conditionalFormatting sqref="E31:H31">
    <cfRule type="dataBar" priority="9">
      <dataBar>
        <cfvo type="min"/>
        <cfvo type="max"/>
        <color theme="9" tint="0.59999389629810485"/>
      </dataBar>
      <extLst>
        <ext xmlns:x14="http://schemas.microsoft.com/office/spreadsheetml/2009/9/main" uri="{B025F937-C7B1-47D3-B67F-A62EFF666E3E}">
          <x14:id>{57178AE4-5EAC-474B-9762-8B0B6AAAC81C}</x14:id>
        </ext>
      </extLst>
    </cfRule>
  </conditionalFormatting>
  <conditionalFormatting sqref="E32:H32">
    <cfRule type="dataBar" priority="114">
      <dataBar>
        <cfvo type="min"/>
        <cfvo type="max"/>
        <color theme="9" tint="0.59999389629810485"/>
      </dataBar>
      <extLst>
        <ext xmlns:x14="http://schemas.microsoft.com/office/spreadsheetml/2009/9/main" uri="{B025F937-C7B1-47D3-B67F-A62EFF666E3E}">
          <x14:id>{79E25663-28A8-4B1B-B4EF-740954D661BD}</x14:id>
        </ext>
      </extLst>
    </cfRule>
  </conditionalFormatting>
  <conditionalFormatting sqref="E33:H33">
    <cfRule type="dataBar" priority="113">
      <dataBar>
        <cfvo type="min"/>
        <cfvo type="max"/>
        <color theme="9" tint="0.59999389629810485"/>
      </dataBar>
      <extLst>
        <ext xmlns:x14="http://schemas.microsoft.com/office/spreadsheetml/2009/9/main" uri="{B025F937-C7B1-47D3-B67F-A62EFF666E3E}">
          <x14:id>{47773064-B51F-4332-B3C2-AE10F313952A}</x14:id>
        </ext>
      </extLst>
    </cfRule>
  </conditionalFormatting>
  <conditionalFormatting sqref="E34:H34">
    <cfRule type="dataBar" priority="112">
      <dataBar>
        <cfvo type="min"/>
        <cfvo type="max"/>
        <color theme="9" tint="0.59999389629810485"/>
      </dataBar>
      <extLst>
        <ext xmlns:x14="http://schemas.microsoft.com/office/spreadsheetml/2009/9/main" uri="{B025F937-C7B1-47D3-B67F-A62EFF666E3E}">
          <x14:id>{9FF8A8E7-75F7-4B4A-AEB8-975E457E2D2B}</x14:id>
        </ext>
      </extLst>
    </cfRule>
  </conditionalFormatting>
  <conditionalFormatting sqref="E35:H35">
    <cfRule type="dataBar" priority="111">
      <dataBar>
        <cfvo type="min"/>
        <cfvo type="max"/>
        <color theme="9" tint="0.59999389629810485"/>
      </dataBar>
      <extLst>
        <ext xmlns:x14="http://schemas.microsoft.com/office/spreadsheetml/2009/9/main" uri="{B025F937-C7B1-47D3-B67F-A62EFF666E3E}">
          <x14:id>{786FA7B9-0366-426E-92EC-2186C9DB390A}</x14:id>
        </ext>
      </extLst>
    </cfRule>
  </conditionalFormatting>
  <conditionalFormatting sqref="E36:H36">
    <cfRule type="dataBar" priority="110">
      <dataBar>
        <cfvo type="min"/>
        <cfvo type="max"/>
        <color theme="9" tint="0.59999389629810485"/>
      </dataBar>
      <extLst>
        <ext xmlns:x14="http://schemas.microsoft.com/office/spreadsheetml/2009/9/main" uri="{B025F937-C7B1-47D3-B67F-A62EFF666E3E}">
          <x14:id>{44F31738-C63D-4A29-892B-4A35B4CAA71B}</x14:id>
        </ext>
      </extLst>
    </cfRule>
  </conditionalFormatting>
  <conditionalFormatting sqref="E37:H37">
    <cfRule type="dataBar" priority="109">
      <dataBar>
        <cfvo type="min"/>
        <cfvo type="max"/>
        <color theme="9" tint="0.59999389629810485"/>
      </dataBar>
      <extLst>
        <ext xmlns:x14="http://schemas.microsoft.com/office/spreadsheetml/2009/9/main" uri="{B025F937-C7B1-47D3-B67F-A62EFF666E3E}">
          <x14:id>{F5FD4286-6DC0-4F30-B087-F30DF12B9A37}</x14:id>
        </ext>
      </extLst>
    </cfRule>
  </conditionalFormatting>
  <conditionalFormatting sqref="E38:H38">
    <cfRule type="dataBar" priority="11">
      <dataBar>
        <cfvo type="min"/>
        <cfvo type="max"/>
        <color theme="9" tint="0.59999389629810485"/>
      </dataBar>
      <extLst>
        <ext xmlns:x14="http://schemas.microsoft.com/office/spreadsheetml/2009/9/main" uri="{B025F937-C7B1-47D3-B67F-A62EFF666E3E}">
          <x14:id>{08A4B9A1-6039-4861-98FD-A4647328D56C}</x14:id>
        </ext>
      </extLst>
    </cfRule>
  </conditionalFormatting>
  <conditionalFormatting sqref="E39:H39">
    <cfRule type="dataBar" priority="108">
      <dataBar>
        <cfvo type="min"/>
        <cfvo type="max"/>
        <color theme="9" tint="0.59999389629810485"/>
      </dataBar>
      <extLst>
        <ext xmlns:x14="http://schemas.microsoft.com/office/spreadsheetml/2009/9/main" uri="{B025F937-C7B1-47D3-B67F-A62EFF666E3E}">
          <x14:id>{1E919C0B-FB62-4524-A65D-A1674CF59F6A}</x14:id>
        </ext>
      </extLst>
    </cfRule>
  </conditionalFormatting>
  <conditionalFormatting sqref="E40:H40">
    <cfRule type="dataBar" priority="18">
      <dataBar>
        <cfvo type="min"/>
        <cfvo type="max"/>
        <color theme="9" tint="0.59999389629810485"/>
      </dataBar>
      <extLst>
        <ext xmlns:x14="http://schemas.microsoft.com/office/spreadsheetml/2009/9/main" uri="{B025F937-C7B1-47D3-B67F-A62EFF666E3E}">
          <x14:id>{815F60CA-5F90-4B72-9899-0A672121B603}</x14:id>
        </ext>
      </extLst>
    </cfRule>
  </conditionalFormatting>
  <conditionalFormatting sqref="E41:H41">
    <cfRule type="dataBar" priority="17">
      <dataBar>
        <cfvo type="min"/>
        <cfvo type="max"/>
        <color theme="9" tint="0.59999389629810485"/>
      </dataBar>
      <extLst>
        <ext xmlns:x14="http://schemas.microsoft.com/office/spreadsheetml/2009/9/main" uri="{B025F937-C7B1-47D3-B67F-A62EFF666E3E}">
          <x14:id>{141C7B81-C93A-4495-8295-37DAEFAD391D}</x14:id>
        </ext>
      </extLst>
    </cfRule>
    <cfRule type="dataBar" priority="19">
      <dataBar>
        <cfvo type="min"/>
        <cfvo type="max"/>
        <color theme="9" tint="0.39997558519241921"/>
      </dataBar>
      <extLst>
        <ext xmlns:x14="http://schemas.microsoft.com/office/spreadsheetml/2009/9/main" uri="{B025F937-C7B1-47D3-B67F-A62EFF666E3E}">
          <x14:id>{E1719B5F-4302-4657-97CA-316B27375E43}</x14:id>
        </ext>
      </extLst>
    </cfRule>
  </conditionalFormatting>
  <conditionalFormatting sqref="E42:H42">
    <cfRule type="dataBar" priority="107">
      <dataBar>
        <cfvo type="min"/>
        <cfvo type="max"/>
        <color theme="9" tint="0.59999389629810485"/>
      </dataBar>
      <extLst>
        <ext xmlns:x14="http://schemas.microsoft.com/office/spreadsheetml/2009/9/main" uri="{B025F937-C7B1-47D3-B67F-A62EFF666E3E}">
          <x14:id>{29B1FE54-20FE-4B18-AF58-6D990BAE2D82}</x14:id>
        </ext>
      </extLst>
    </cfRule>
  </conditionalFormatting>
  <conditionalFormatting sqref="E43:H43">
    <cfRule type="dataBar" priority="20">
      <dataBar>
        <cfvo type="min"/>
        <cfvo type="max"/>
        <color theme="9" tint="0.39997558519241921"/>
      </dataBar>
      <extLst>
        <ext xmlns:x14="http://schemas.microsoft.com/office/spreadsheetml/2009/9/main" uri="{B025F937-C7B1-47D3-B67F-A62EFF666E3E}">
          <x14:id>{73F6716E-97DA-46E4-A591-B1A907A8326D}</x14:id>
        </ext>
      </extLst>
    </cfRule>
    <cfRule type="dataBar" priority="16">
      <dataBar>
        <cfvo type="min"/>
        <cfvo type="max"/>
        <color theme="9" tint="0.59999389629810485"/>
      </dataBar>
      <extLst>
        <ext xmlns:x14="http://schemas.microsoft.com/office/spreadsheetml/2009/9/main" uri="{B025F937-C7B1-47D3-B67F-A62EFF666E3E}">
          <x14:id>{81A6AAA0-8E7F-42D2-AC42-9B3BDBE37ABB}</x14:id>
        </ext>
      </extLst>
    </cfRule>
  </conditionalFormatting>
  <conditionalFormatting sqref="E44:H44">
    <cfRule type="dataBar" priority="106">
      <dataBar>
        <cfvo type="min"/>
        <cfvo type="max"/>
        <color theme="9" tint="0.59999389629810485"/>
      </dataBar>
      <extLst>
        <ext xmlns:x14="http://schemas.microsoft.com/office/spreadsheetml/2009/9/main" uri="{B025F937-C7B1-47D3-B67F-A62EFF666E3E}">
          <x14:id>{EAE00E94-18AF-4EFC-BC8B-D6BCEB66803D}</x14:id>
        </ext>
      </extLst>
    </cfRule>
    <cfRule type="dataBar" priority="15">
      <dataBar>
        <cfvo type="min"/>
        <cfvo type="max"/>
        <color theme="9" tint="0.59999389629810485"/>
      </dataBar>
      <extLst>
        <ext xmlns:x14="http://schemas.microsoft.com/office/spreadsheetml/2009/9/main" uri="{B025F937-C7B1-47D3-B67F-A62EFF666E3E}">
          <x14:id>{C5B71A63-AF54-4AAD-9C2B-24B51979462F}</x14:id>
        </ext>
      </extLst>
    </cfRule>
    <cfRule type="dataBar" priority="21">
      <dataBar>
        <cfvo type="min"/>
        <cfvo type="max"/>
        <color theme="9" tint="0.39997558519241921"/>
      </dataBar>
      <extLst>
        <ext xmlns:x14="http://schemas.microsoft.com/office/spreadsheetml/2009/9/main" uri="{B025F937-C7B1-47D3-B67F-A62EFF666E3E}">
          <x14:id>{A44D8392-DE54-4461-86DC-CD6C29F9DF13}</x14:id>
        </ext>
      </extLst>
    </cfRule>
  </conditionalFormatting>
  <conditionalFormatting sqref="E45:H45">
    <cfRule type="dataBar" priority="8">
      <dataBar>
        <cfvo type="min"/>
        <cfvo type="max"/>
        <color theme="9" tint="0.59999389629810485"/>
      </dataBar>
      <extLst>
        <ext xmlns:x14="http://schemas.microsoft.com/office/spreadsheetml/2009/9/main" uri="{B025F937-C7B1-47D3-B67F-A62EFF666E3E}">
          <x14:id>{27F64D4F-0045-43B1-B939-187A5A91ED7A}</x14:id>
        </ext>
      </extLst>
    </cfRule>
  </conditionalFormatting>
  <conditionalFormatting sqref="E46:H46">
    <cfRule type="dataBar" priority="13">
      <dataBar>
        <cfvo type="min"/>
        <cfvo type="max"/>
        <color theme="9" tint="0.59999389629810485"/>
      </dataBar>
      <extLst>
        <ext xmlns:x14="http://schemas.microsoft.com/office/spreadsheetml/2009/9/main" uri="{B025F937-C7B1-47D3-B67F-A62EFF666E3E}">
          <x14:id>{C391ACA2-6F23-4481-A64B-C72A756134A6}</x14:id>
        </ext>
      </extLst>
    </cfRule>
    <cfRule type="dataBar" priority="12">
      <dataBar>
        <cfvo type="min"/>
        <cfvo type="max"/>
        <color theme="9" tint="0.59999389629810485"/>
      </dataBar>
      <extLst>
        <ext xmlns:x14="http://schemas.microsoft.com/office/spreadsheetml/2009/9/main" uri="{B025F937-C7B1-47D3-B67F-A62EFF666E3E}">
          <x14:id>{D41A9D20-FF14-4E73-BB11-04D840DE5191}</x14:id>
        </ext>
      </extLst>
    </cfRule>
    <cfRule type="dataBar" priority="14">
      <dataBar>
        <cfvo type="min"/>
        <cfvo type="max"/>
        <color theme="9" tint="0.59999389629810485"/>
      </dataBar>
      <extLst>
        <ext xmlns:x14="http://schemas.microsoft.com/office/spreadsheetml/2009/9/main" uri="{B025F937-C7B1-47D3-B67F-A62EFF666E3E}">
          <x14:id>{CF8662E2-A464-42FE-B0A3-6BC79BD3DC76}</x14:id>
        </ext>
      </extLst>
    </cfRule>
  </conditionalFormatting>
  <conditionalFormatting sqref="E47:H47">
    <cfRule type="dataBar" priority="105">
      <dataBar>
        <cfvo type="min"/>
        <cfvo type="max"/>
        <color theme="9" tint="0.59999389629810485"/>
      </dataBar>
      <extLst>
        <ext xmlns:x14="http://schemas.microsoft.com/office/spreadsheetml/2009/9/main" uri="{B025F937-C7B1-47D3-B67F-A62EFF666E3E}">
          <x14:id>{7C267387-0317-4189-8DDF-FE96FC135D99}</x14:id>
        </ext>
      </extLst>
    </cfRule>
  </conditionalFormatting>
  <conditionalFormatting sqref="E48:H48">
    <cfRule type="dataBar" priority="104">
      <dataBar>
        <cfvo type="min"/>
        <cfvo type="max"/>
        <color theme="9" tint="0.59999389629810485"/>
      </dataBar>
      <extLst>
        <ext xmlns:x14="http://schemas.microsoft.com/office/spreadsheetml/2009/9/main" uri="{B025F937-C7B1-47D3-B67F-A62EFF666E3E}">
          <x14:id>{E6F9134C-E124-4FE8-B8C2-A9A0C16445F0}</x14:id>
        </ext>
      </extLst>
    </cfRule>
  </conditionalFormatting>
  <conditionalFormatting sqref="E49:H49">
    <cfRule type="dataBar" priority="103">
      <dataBar>
        <cfvo type="min"/>
        <cfvo type="max"/>
        <color theme="9" tint="0.59999389629810485"/>
      </dataBar>
      <extLst>
        <ext xmlns:x14="http://schemas.microsoft.com/office/spreadsheetml/2009/9/main" uri="{B025F937-C7B1-47D3-B67F-A62EFF666E3E}">
          <x14:id>{C6E94A0B-ADBE-4B44-9A68-040A72EAA7C7}</x14:id>
        </ext>
      </extLst>
    </cfRule>
  </conditionalFormatting>
  <conditionalFormatting sqref="E50:H50">
    <cfRule type="dataBar" priority="102">
      <dataBar>
        <cfvo type="min"/>
        <cfvo type="max"/>
        <color theme="9" tint="0.59999389629810485"/>
      </dataBar>
      <extLst>
        <ext xmlns:x14="http://schemas.microsoft.com/office/spreadsheetml/2009/9/main" uri="{B025F937-C7B1-47D3-B67F-A62EFF666E3E}">
          <x14:id>{2087F706-E414-4241-B0A6-43465CC4F210}</x14:id>
        </ext>
      </extLst>
    </cfRule>
  </conditionalFormatting>
  <conditionalFormatting sqref="E55:H55">
    <cfRule type="dataBar" priority="101">
      <dataBar>
        <cfvo type="min"/>
        <cfvo type="max"/>
        <color theme="9" tint="0.59999389629810485"/>
      </dataBar>
      <extLst>
        <ext xmlns:x14="http://schemas.microsoft.com/office/spreadsheetml/2009/9/main" uri="{B025F937-C7B1-47D3-B67F-A62EFF666E3E}">
          <x14:id>{340CE5A4-6D1B-414A-AD0D-6BFAD1553365}</x14:id>
        </ext>
      </extLst>
    </cfRule>
  </conditionalFormatting>
  <conditionalFormatting sqref="E76:H76">
    <cfRule type="dataBar" priority="97">
      <dataBar>
        <cfvo type="min"/>
        <cfvo type="max"/>
        <color theme="9" tint="0.59999389629810485"/>
      </dataBar>
      <extLst>
        <ext xmlns:x14="http://schemas.microsoft.com/office/spreadsheetml/2009/9/main" uri="{B025F937-C7B1-47D3-B67F-A62EFF666E3E}">
          <x14:id>{D165750E-116E-402A-AFF0-536B7352CC24}</x14:id>
        </ext>
      </extLst>
    </cfRule>
  </conditionalFormatting>
  <conditionalFormatting sqref="E79:H79">
    <cfRule type="dataBar" priority="98">
      <dataBar>
        <cfvo type="min"/>
        <cfvo type="max"/>
        <color theme="9" tint="0.59999389629810485"/>
      </dataBar>
      <extLst>
        <ext xmlns:x14="http://schemas.microsoft.com/office/spreadsheetml/2009/9/main" uri="{B025F937-C7B1-47D3-B67F-A62EFF666E3E}">
          <x14:id>{43CA6B18-8DCD-4E4E-8204-94060B55C192}</x14:id>
        </ext>
      </extLst>
    </cfRule>
  </conditionalFormatting>
  <conditionalFormatting sqref="E82:H82">
    <cfRule type="dataBar" priority="96">
      <dataBar>
        <cfvo type="min"/>
        <cfvo type="max"/>
        <color theme="9" tint="0.59999389629810485"/>
      </dataBar>
      <extLst>
        <ext xmlns:x14="http://schemas.microsoft.com/office/spreadsheetml/2009/9/main" uri="{B025F937-C7B1-47D3-B67F-A62EFF666E3E}">
          <x14:id>{3D0C8B1D-4B92-44CD-9B5B-38A5CF1BF980}</x14:id>
        </ext>
      </extLst>
    </cfRule>
  </conditionalFormatting>
  <conditionalFormatting sqref="E113:H113">
    <cfRule type="dataBar" priority="52">
      <dataBar>
        <cfvo type="min"/>
        <cfvo type="max"/>
        <color theme="9" tint="0.59999389629810485"/>
      </dataBar>
      <extLst>
        <ext xmlns:x14="http://schemas.microsoft.com/office/spreadsheetml/2009/9/main" uri="{B025F937-C7B1-47D3-B67F-A62EFF666E3E}">
          <x14:id>{FA6B2110-99CB-424D-9CB5-68152F058A47}</x14:id>
        </ext>
      </extLst>
    </cfRule>
  </conditionalFormatting>
  <conditionalFormatting sqref="E116:H116">
    <cfRule type="dataBar" priority="53">
      <dataBar>
        <cfvo type="min"/>
        <cfvo type="max"/>
        <color theme="9" tint="0.59999389629810485"/>
      </dataBar>
      <extLst>
        <ext xmlns:x14="http://schemas.microsoft.com/office/spreadsheetml/2009/9/main" uri="{B025F937-C7B1-47D3-B67F-A62EFF666E3E}">
          <x14:id>{481408DD-30D9-4574-B3C3-992F898B747B}</x14:id>
        </ext>
      </extLst>
    </cfRule>
  </conditionalFormatting>
  <conditionalFormatting sqref="E119:H119">
    <cfRule type="dataBar" priority="51">
      <dataBar>
        <cfvo type="min"/>
        <cfvo type="max"/>
        <color theme="9" tint="0.59999389629810485"/>
      </dataBar>
      <extLst>
        <ext xmlns:x14="http://schemas.microsoft.com/office/spreadsheetml/2009/9/main" uri="{B025F937-C7B1-47D3-B67F-A62EFF666E3E}">
          <x14:id>{04EFBB4D-C0B1-4619-958B-21A77E4436E0}</x14:id>
        </ext>
      </extLst>
    </cfRule>
  </conditionalFormatting>
  <conditionalFormatting sqref="F66 F84">
    <cfRule type="dataBar" priority="78">
      <dataBar>
        <cfvo type="min"/>
        <cfvo type="max"/>
        <color theme="9" tint="0.39997558519241921"/>
      </dataBar>
      <extLst>
        <ext xmlns:x14="http://schemas.microsoft.com/office/spreadsheetml/2009/9/main" uri="{B025F937-C7B1-47D3-B67F-A62EFF666E3E}">
          <x14:id>{FD1E9747-3214-49FF-B8B7-5E67D630A3C8}</x14:id>
        </ext>
      </extLst>
    </cfRule>
    <cfRule type="dataBar" priority="77">
      <dataBar>
        <cfvo type="min"/>
        <cfvo type="max"/>
        <color theme="9" tint="0.59999389629810485"/>
      </dataBar>
      <extLst>
        <ext xmlns:x14="http://schemas.microsoft.com/office/spreadsheetml/2009/9/main" uri="{B025F937-C7B1-47D3-B67F-A62EFF666E3E}">
          <x14:id>{AB4EDCB2-0DF9-4EEC-8227-6BFEABA7C32B}</x14:id>
        </ext>
      </extLst>
    </cfRule>
    <cfRule type="dataBar" priority="79">
      <dataBar>
        <cfvo type="min"/>
        <cfvo type="max"/>
        <color rgb="FF63C384"/>
      </dataBar>
      <extLst>
        <ext xmlns:x14="http://schemas.microsoft.com/office/spreadsheetml/2009/9/main" uri="{B025F937-C7B1-47D3-B67F-A62EFF666E3E}">
          <x14:id>{4C80ABC7-B613-4AED-B4C9-F94771EBE516}</x14:id>
        </ext>
      </extLst>
    </cfRule>
  </conditionalFormatting>
  <conditionalFormatting sqref="F104 F121">
    <cfRule type="dataBar" priority="44">
      <dataBar>
        <cfvo type="min"/>
        <cfvo type="max"/>
        <color rgb="FF63C384"/>
      </dataBar>
      <extLst>
        <ext xmlns:x14="http://schemas.microsoft.com/office/spreadsheetml/2009/9/main" uri="{B025F937-C7B1-47D3-B67F-A62EFF666E3E}">
          <x14:id>{833501CC-F028-42DC-AFB2-C00AE1DCB8C3}</x14:id>
        </ext>
      </extLst>
    </cfRule>
    <cfRule type="dataBar" priority="43">
      <dataBar>
        <cfvo type="min"/>
        <cfvo type="max"/>
        <color theme="9" tint="0.39997558519241921"/>
      </dataBar>
      <extLst>
        <ext xmlns:x14="http://schemas.microsoft.com/office/spreadsheetml/2009/9/main" uri="{B025F937-C7B1-47D3-B67F-A62EFF666E3E}">
          <x14:id>{71247CBD-E39C-43CB-AB4D-99C4F034A5E7}</x14:id>
        </ext>
      </extLst>
    </cfRule>
    <cfRule type="dataBar" priority="42">
      <dataBar>
        <cfvo type="min"/>
        <cfvo type="max"/>
        <color theme="9" tint="0.59999389629810485"/>
      </dataBar>
      <extLst>
        <ext xmlns:x14="http://schemas.microsoft.com/office/spreadsheetml/2009/9/main" uri="{B025F937-C7B1-47D3-B67F-A62EFF666E3E}">
          <x14:id>{2707767A-6A5A-48A1-B27A-388B3658B42D}</x14:id>
        </ext>
      </extLst>
    </cfRule>
  </conditionalFormatting>
  <conditionalFormatting sqref="G66 G84 E84">
    <cfRule type="dataBar" priority="81">
      <dataBar>
        <cfvo type="min"/>
        <cfvo type="max"/>
        <color theme="9" tint="0.39997558519241921"/>
      </dataBar>
      <extLst>
        <ext xmlns:x14="http://schemas.microsoft.com/office/spreadsheetml/2009/9/main" uri="{B025F937-C7B1-47D3-B67F-A62EFF666E3E}">
          <x14:id>{C9911F3B-7FFE-453E-B983-837E57E9385C}</x14:id>
        </ext>
      </extLst>
    </cfRule>
    <cfRule type="dataBar" priority="82">
      <dataBar>
        <cfvo type="min"/>
        <cfvo type="max"/>
        <color rgb="FF63C384"/>
      </dataBar>
      <extLst>
        <ext xmlns:x14="http://schemas.microsoft.com/office/spreadsheetml/2009/9/main" uri="{B025F937-C7B1-47D3-B67F-A62EFF666E3E}">
          <x14:id>{B020AEFB-C26D-49A9-B86D-D98B0E7901D5}</x14:id>
        </ext>
      </extLst>
    </cfRule>
  </conditionalFormatting>
  <conditionalFormatting sqref="G66 G84">
    <cfRule type="dataBar" priority="80">
      <dataBar>
        <cfvo type="min"/>
        <cfvo type="max"/>
        <color theme="9" tint="0.59999389629810485"/>
      </dataBar>
      <extLst>
        <ext xmlns:x14="http://schemas.microsoft.com/office/spreadsheetml/2009/9/main" uri="{B025F937-C7B1-47D3-B67F-A62EFF666E3E}">
          <x14:id>{C5693971-8754-4741-A336-97BA91F0FF98}</x14:id>
        </ext>
      </extLst>
    </cfRule>
  </conditionalFormatting>
  <conditionalFormatting sqref="G93 E93">
    <cfRule type="dataBar" priority="29">
      <dataBar>
        <cfvo type="min"/>
        <cfvo type="max"/>
        <color theme="9" tint="0.39997558519241921"/>
      </dataBar>
      <extLst>
        <ext xmlns:x14="http://schemas.microsoft.com/office/spreadsheetml/2009/9/main" uri="{B025F937-C7B1-47D3-B67F-A62EFF666E3E}">
          <x14:id>{799C389F-FBDA-4A09-A87F-0F5FE28C8654}</x14:id>
        </ext>
      </extLst>
    </cfRule>
    <cfRule type="dataBar" priority="30">
      <dataBar>
        <cfvo type="min"/>
        <cfvo type="max"/>
        <color rgb="FF63C384"/>
      </dataBar>
      <extLst>
        <ext xmlns:x14="http://schemas.microsoft.com/office/spreadsheetml/2009/9/main" uri="{B025F937-C7B1-47D3-B67F-A62EFF666E3E}">
          <x14:id>{B7B2467E-BE17-4A04-9BFA-9B74A8816EED}</x14:id>
        </ext>
      </extLst>
    </cfRule>
  </conditionalFormatting>
  <conditionalFormatting sqref="G93">
    <cfRule type="dataBar" priority="28">
      <dataBar>
        <cfvo type="min"/>
        <cfvo type="max"/>
        <color theme="9" tint="0.59999389629810485"/>
      </dataBar>
      <extLst>
        <ext xmlns:x14="http://schemas.microsoft.com/office/spreadsheetml/2009/9/main" uri="{B025F937-C7B1-47D3-B67F-A62EFF666E3E}">
          <x14:id>{2D688211-A153-44B9-9BB9-ED5213FC48F1}</x14:id>
        </ext>
      </extLst>
    </cfRule>
  </conditionalFormatting>
  <conditionalFormatting sqref="G104 G121 E121">
    <cfRule type="dataBar" priority="47">
      <dataBar>
        <cfvo type="min"/>
        <cfvo type="max"/>
        <color rgb="FF63C384"/>
      </dataBar>
      <extLst>
        <ext xmlns:x14="http://schemas.microsoft.com/office/spreadsheetml/2009/9/main" uri="{B025F937-C7B1-47D3-B67F-A62EFF666E3E}">
          <x14:id>{C68C39A7-7095-4FF7-A03D-3C481BAA26F1}</x14:id>
        </ext>
      </extLst>
    </cfRule>
    <cfRule type="dataBar" priority="46">
      <dataBar>
        <cfvo type="min"/>
        <cfvo type="max"/>
        <color theme="9" tint="0.39997558519241921"/>
      </dataBar>
      <extLst>
        <ext xmlns:x14="http://schemas.microsoft.com/office/spreadsheetml/2009/9/main" uri="{B025F937-C7B1-47D3-B67F-A62EFF666E3E}">
          <x14:id>{32153EC4-BCE4-4508-9330-43D7F8DD992F}</x14:id>
        </ext>
      </extLst>
    </cfRule>
  </conditionalFormatting>
  <conditionalFormatting sqref="G104 G121">
    <cfRule type="dataBar" priority="45">
      <dataBar>
        <cfvo type="min"/>
        <cfvo type="max"/>
        <color theme="9" tint="0.59999389629810485"/>
      </dataBar>
      <extLst>
        <ext xmlns:x14="http://schemas.microsoft.com/office/spreadsheetml/2009/9/main" uri="{B025F937-C7B1-47D3-B67F-A62EFF666E3E}">
          <x14:id>{484AF384-C4B4-4A69-AF11-DFE3C794C18D}</x14:id>
        </ext>
      </extLst>
    </cfRule>
  </conditionalFormatting>
  <conditionalFormatting sqref="G130 E130">
    <cfRule type="dataBar" priority="39">
      <dataBar>
        <cfvo type="min"/>
        <cfvo type="max"/>
        <color rgb="FF63C384"/>
      </dataBar>
      <extLst>
        <ext xmlns:x14="http://schemas.microsoft.com/office/spreadsheetml/2009/9/main" uri="{B025F937-C7B1-47D3-B67F-A62EFF666E3E}">
          <x14:id>{EAE29CA6-5A73-489B-A4A4-C08ECFA35AAB}</x14:id>
        </ext>
      </extLst>
    </cfRule>
    <cfRule type="dataBar" priority="38">
      <dataBar>
        <cfvo type="min"/>
        <cfvo type="max"/>
        <color theme="9" tint="0.39997558519241921"/>
      </dataBar>
      <extLst>
        <ext xmlns:x14="http://schemas.microsoft.com/office/spreadsheetml/2009/9/main" uri="{B025F937-C7B1-47D3-B67F-A62EFF666E3E}">
          <x14:id>{2F9E57E2-D059-45FE-8CD4-89555194D65F}</x14:id>
        </ext>
      </extLst>
    </cfRule>
  </conditionalFormatting>
  <conditionalFormatting sqref="G130">
    <cfRule type="dataBar" priority="37">
      <dataBar>
        <cfvo type="min"/>
        <cfvo type="max"/>
        <color theme="9" tint="0.59999389629810485"/>
      </dataBar>
      <extLst>
        <ext xmlns:x14="http://schemas.microsoft.com/office/spreadsheetml/2009/9/main" uri="{B025F937-C7B1-47D3-B67F-A62EFF666E3E}">
          <x14:id>{7C631681-6DA8-4DD5-B791-CE9370221153}</x14:id>
        </ext>
      </extLst>
    </cfRule>
  </conditionalFormatting>
  <conditionalFormatting sqref="H65">
    <cfRule type="dataBar" priority="100">
      <dataBar>
        <cfvo type="min"/>
        <cfvo type="max"/>
        <color theme="9" tint="0.59999389629810485"/>
      </dataBar>
      <extLst>
        <ext xmlns:x14="http://schemas.microsoft.com/office/spreadsheetml/2009/9/main" uri="{B025F937-C7B1-47D3-B67F-A62EFF666E3E}">
          <x14:id>{E914954C-2CFD-4FB4-B235-DE737D0CD3BB}</x14:id>
        </ext>
      </extLst>
    </cfRule>
  </conditionalFormatting>
  <conditionalFormatting sqref="H67">
    <cfRule type="dataBar" priority="3">
      <dataBar>
        <cfvo type="min"/>
        <cfvo type="max"/>
        <color theme="9" tint="0.59999389629810485"/>
      </dataBar>
      <extLst>
        <ext xmlns:x14="http://schemas.microsoft.com/office/spreadsheetml/2009/9/main" uri="{B025F937-C7B1-47D3-B67F-A62EFF666E3E}">
          <x14:id>{742458A2-0AB5-4D55-90DD-59B4290605C5}</x14:id>
        </ext>
      </extLst>
    </cfRule>
  </conditionalFormatting>
  <conditionalFormatting sqref="H83">
    <cfRule type="dataBar" priority="75">
      <dataBar>
        <cfvo type="min"/>
        <cfvo type="max"/>
        <color theme="9" tint="0.59999389629810485"/>
      </dataBar>
      <extLst>
        <ext xmlns:x14="http://schemas.microsoft.com/office/spreadsheetml/2009/9/main" uri="{B025F937-C7B1-47D3-B67F-A62EFF666E3E}">
          <x14:id>{3C0F0C43-FB06-4716-BB96-BBB84EB94E84}</x14:id>
        </ext>
      </extLst>
    </cfRule>
  </conditionalFormatting>
  <conditionalFormatting sqref="H99:H103">
    <cfRule type="dataBar" priority="55">
      <dataBar>
        <cfvo type="min"/>
        <cfvo type="max"/>
        <color theme="9" tint="0.59999389629810485"/>
      </dataBar>
      <extLst>
        <ext xmlns:x14="http://schemas.microsoft.com/office/spreadsheetml/2009/9/main" uri="{B025F937-C7B1-47D3-B67F-A62EFF666E3E}">
          <x14:id>{6EF213B5-AB95-46BC-A0E7-1366756418C8}</x14:id>
        </ext>
      </extLst>
    </cfRule>
  </conditionalFormatting>
  <conditionalFormatting sqref="H105">
    <cfRule type="dataBar" priority="1">
      <dataBar>
        <cfvo type="min"/>
        <cfvo type="max"/>
        <color theme="9" tint="0.59999389629810485"/>
      </dataBar>
      <extLst>
        <ext xmlns:x14="http://schemas.microsoft.com/office/spreadsheetml/2009/9/main" uri="{B025F937-C7B1-47D3-B67F-A62EFF666E3E}">
          <x14:id>{EA9C963F-C94C-4E5D-AAFC-B116BF7463F4}</x14:id>
        </ext>
      </extLst>
    </cfRule>
  </conditionalFormatting>
  <conditionalFormatting sqref="H120">
    <cfRule type="dataBar" priority="40">
      <dataBar>
        <cfvo type="min"/>
        <cfvo type="max"/>
        <color theme="9" tint="0.59999389629810485"/>
      </dataBar>
      <extLst>
        <ext xmlns:x14="http://schemas.microsoft.com/office/spreadsheetml/2009/9/main" uri="{B025F937-C7B1-47D3-B67F-A62EFF666E3E}">
          <x14:id>{DB0F38D2-162A-44F7-8450-447AFA6D1EFA}</x14:id>
        </ext>
      </extLst>
    </cfRule>
  </conditionalFormatting>
  <conditionalFormatting sqref="M4:O4">
    <cfRule type="dataBar" priority="138">
      <dataBar>
        <cfvo type="min"/>
        <cfvo type="max"/>
        <color theme="9" tint="0.59999389629810485"/>
      </dataBar>
      <extLst>
        <ext xmlns:x14="http://schemas.microsoft.com/office/spreadsheetml/2009/9/main" uri="{B025F937-C7B1-47D3-B67F-A62EFF666E3E}">
          <x14:id>{368ED8CD-0434-42D2-BF3F-7A16E92AC09A}</x14:id>
        </ext>
      </extLst>
    </cfRule>
  </conditionalFormatting>
  <hyperlinks>
    <hyperlink ref="D57" r:id="rId1" xr:uid="{934AC24F-7841-424B-9D31-EC181F101D4A}"/>
    <hyperlink ref="H72" r:id="rId2" xr:uid="{90BFE560-4BDB-4F77-83E9-22B0B8D4CEB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6944817-7977-4835-978D-72B44F7E6B2F}">
            <x14:dataBar minLength="0" maxLength="100" gradient="0" direction="rightToLeft">
              <x14:cfvo type="autoMin"/>
              <x14:cfvo type="autoMax"/>
              <x14:negativeFillColor rgb="FFFF0000"/>
              <x14:axisColor rgb="FF000000"/>
            </x14:dataBar>
          </x14:cfRule>
          <xm:sqref>E84</xm:sqref>
        </x14:conditionalFormatting>
        <x14:conditionalFormatting xmlns:xm="http://schemas.microsoft.com/office/excel/2006/main">
          <x14:cfRule type="dataBar" id="{29904CFA-F11B-4211-8A04-5E71C28F79B9}">
            <x14:dataBar minLength="0" maxLength="100" gradient="0" direction="rightToLeft">
              <x14:cfvo type="autoMin"/>
              <x14:cfvo type="autoMax"/>
              <x14:negativeFillColor rgb="FFFF0000"/>
              <x14:axisColor rgb="FF000000"/>
            </x14:dataBar>
          </x14:cfRule>
          <xm:sqref>E93</xm:sqref>
        </x14:conditionalFormatting>
        <x14:conditionalFormatting xmlns:xm="http://schemas.microsoft.com/office/excel/2006/main">
          <x14:cfRule type="dataBar" id="{54CBA1FD-F511-4920-8B62-A0394D94B03A}">
            <x14:dataBar minLength="0" maxLength="100" gradient="0" direction="rightToLeft">
              <x14:cfvo type="autoMin"/>
              <x14:cfvo type="autoMax"/>
              <x14:negativeFillColor rgb="FFFF0000"/>
              <x14:axisColor rgb="FF000000"/>
            </x14:dataBar>
          </x14:cfRule>
          <xm:sqref>E121</xm:sqref>
        </x14:conditionalFormatting>
        <x14:conditionalFormatting xmlns:xm="http://schemas.microsoft.com/office/excel/2006/main">
          <x14:cfRule type="dataBar" id="{D380C80D-8920-4A20-AF71-9B51FC363363}">
            <x14:dataBar minLength="0" maxLength="100" gradient="0" direction="rightToLeft">
              <x14:cfvo type="autoMin"/>
              <x14:cfvo type="autoMax"/>
              <x14:negativeFillColor rgb="FFFF0000"/>
              <x14:axisColor rgb="FF000000"/>
            </x14:dataBar>
          </x14:cfRule>
          <xm:sqref>E130</xm:sqref>
        </x14:conditionalFormatting>
        <x14:conditionalFormatting xmlns:xm="http://schemas.microsoft.com/office/excel/2006/main">
          <x14:cfRule type="dataBar" id="{A0E82E20-A4DD-4568-BD80-BB96EB7B4AB7}">
            <x14:dataBar minLength="0" maxLength="100" gradient="0" direction="rightToLeft">
              <x14:cfvo type="autoMin"/>
              <x14:cfvo type="autoMax"/>
              <x14:negativeFillColor rgb="FFFF0000"/>
              <x14:axisColor rgb="FF000000"/>
            </x14:dataBar>
          </x14:cfRule>
          <xm:sqref>E65:G65</xm:sqref>
        </x14:conditionalFormatting>
        <x14:conditionalFormatting xmlns:xm="http://schemas.microsoft.com/office/excel/2006/main">
          <x14:cfRule type="dataBar" id="{D3B697B4-7C11-4E47-9144-5E4838DA9783}">
            <x14:dataBar minLength="0" maxLength="100" gradient="0" direction="rightToLeft">
              <x14:cfvo type="autoMin"/>
              <x14:cfvo type="autoMax"/>
              <x14:negativeFillColor rgb="FFFF0000"/>
              <x14:axisColor rgb="FF000000"/>
            </x14:dataBar>
          </x14:cfRule>
          <xm:sqref>E67:G67</xm:sqref>
        </x14:conditionalFormatting>
        <x14:conditionalFormatting xmlns:xm="http://schemas.microsoft.com/office/excel/2006/main">
          <x14:cfRule type="dataBar" id="{6204B348-6581-480A-B40C-AC951F876B4A}">
            <x14:dataBar minLength="0" maxLength="100" gradient="0">
              <x14:cfvo type="autoMin"/>
              <x14:cfvo type="autoMax"/>
              <x14:negativeFillColor rgb="FFFF0000"/>
              <x14:axisColor rgb="FF000000"/>
            </x14:dataBar>
          </x14:cfRule>
          <x14:cfRule type="dataBar" id="{144A623F-5AAD-42E8-928B-AEFE5F2B33F3}">
            <x14:dataBar minLength="0" maxLength="100" gradient="0" direction="rightToLeft">
              <x14:cfvo type="autoMin"/>
              <x14:cfvo type="autoMax"/>
              <x14:negativeFillColor rgb="FFFF0000"/>
              <x14:axisColor rgb="FF000000"/>
            </x14:dataBar>
          </x14:cfRule>
          <xm:sqref>E81:G81</xm:sqref>
        </x14:conditionalFormatting>
        <x14:conditionalFormatting xmlns:xm="http://schemas.microsoft.com/office/excel/2006/main">
          <x14:cfRule type="dataBar" id="{1BB3D954-4B01-4431-ABFC-3722F82C240F}">
            <x14:dataBar minLength="0" maxLength="100" gradient="0" direction="rightToLeft">
              <x14:cfvo type="autoMin"/>
              <x14:cfvo type="autoMax"/>
              <x14:negativeFillColor rgb="FFFF0000"/>
              <x14:axisColor rgb="FF000000"/>
            </x14:dataBar>
          </x14:cfRule>
          <xm:sqref>E83:G83</xm:sqref>
        </x14:conditionalFormatting>
        <x14:conditionalFormatting xmlns:xm="http://schemas.microsoft.com/office/excel/2006/main">
          <x14:cfRule type="dataBar" id="{6D0902F5-C343-4D49-96F0-F34B8933455B}">
            <x14:dataBar minLength="0" maxLength="100" gradient="0" direction="rightToLeft">
              <x14:cfvo type="autoMin"/>
              <x14:cfvo type="autoMax"/>
              <x14:negativeFillColor rgb="FFFF0000"/>
              <x14:axisColor rgb="FF000000"/>
            </x14:dataBar>
          </x14:cfRule>
          <x14:cfRule type="dataBar" id="{844C9A3A-7F85-4317-8D86-88D774499499}">
            <x14:dataBar minLength="0" maxLength="100" gradient="0">
              <x14:cfvo type="autoMin"/>
              <x14:cfvo type="autoMax"/>
              <x14:negativeFillColor rgb="FFFF0000"/>
              <x14:axisColor rgb="FF000000"/>
            </x14:dataBar>
          </x14:cfRule>
          <xm:sqref>E91:G92</xm:sqref>
        </x14:conditionalFormatting>
        <x14:conditionalFormatting xmlns:xm="http://schemas.microsoft.com/office/excel/2006/main">
          <x14:cfRule type="dataBar" id="{ED8024D0-6985-4D97-969D-92C5DBD4A47C}">
            <x14:dataBar minLength="0" maxLength="100" gradient="0" direction="rightToLeft">
              <x14:cfvo type="autoMin"/>
              <x14:cfvo type="autoMax"/>
              <x14:negativeFillColor rgb="FFFF0000"/>
              <x14:axisColor rgb="FF000000"/>
            </x14:dataBar>
          </x14:cfRule>
          <x14:cfRule type="dataBar" id="{B0E7861E-FB65-41A0-A425-A9EF0F525D5B}">
            <x14:dataBar minLength="0" maxLength="100" gradient="0">
              <x14:cfvo type="autoMin"/>
              <x14:cfvo type="autoMax"/>
              <x14:negativeFillColor rgb="FFFF0000"/>
              <x14:axisColor rgb="FF000000"/>
            </x14:dataBar>
          </x14:cfRule>
          <x14:cfRule type="dataBar" id="{49B997B2-E5B4-48A9-A1D4-A0954E1E7B0D}">
            <x14:dataBar minLength="0" maxLength="100" gradient="0" direction="rightToLeft">
              <x14:cfvo type="autoMin"/>
              <x14:cfvo type="autoMax"/>
              <x14:negativeFillColor rgb="FFFF0000"/>
              <x14:axisColor rgb="FF000000"/>
            </x14:dataBar>
          </x14:cfRule>
          <xm:sqref>E94:G94 F93</xm:sqref>
        </x14:conditionalFormatting>
        <x14:conditionalFormatting xmlns:xm="http://schemas.microsoft.com/office/excel/2006/main">
          <x14:cfRule type="dataBar" id="{6C40E886-25C7-4FE1-BAAE-79961C35DA46}">
            <x14:dataBar minLength="0" maxLength="100" gradient="0" direction="rightToLeft">
              <x14:cfvo type="autoMin"/>
              <x14:cfvo type="autoMax"/>
              <x14:negativeFillColor rgb="FFFF0000"/>
              <x14:axisColor rgb="FF000000"/>
            </x14:dataBar>
          </x14:cfRule>
          <xm:sqref>E99:G103</xm:sqref>
        </x14:conditionalFormatting>
        <x14:conditionalFormatting xmlns:xm="http://schemas.microsoft.com/office/excel/2006/main">
          <x14:cfRule type="dataBar" id="{8A61C83C-CCD0-43B9-9DCA-01DC43820F31}">
            <x14:dataBar minLength="0" maxLength="100" gradient="0" direction="rightToLeft">
              <x14:cfvo type="autoMin"/>
              <x14:cfvo type="autoMax"/>
              <x14:negativeFillColor rgb="FFFF0000"/>
              <x14:axisColor rgb="FF000000"/>
            </x14:dataBar>
          </x14:cfRule>
          <xm:sqref>E105:G105</xm:sqref>
        </x14:conditionalFormatting>
        <x14:conditionalFormatting xmlns:xm="http://schemas.microsoft.com/office/excel/2006/main">
          <x14:cfRule type="dataBar" id="{128B00F6-23C1-43FB-965B-C7B8316BF145}">
            <x14:dataBar minLength="0" maxLength="100" gradient="0" direction="rightToLeft">
              <x14:cfvo type="autoMin"/>
              <x14:cfvo type="autoMax"/>
              <x14:negativeFillColor rgb="FFFF0000"/>
              <x14:axisColor rgb="FF000000"/>
            </x14:dataBar>
          </x14:cfRule>
          <x14:cfRule type="dataBar" id="{1196FD7E-7290-4C01-B52F-8E17795AEE43}">
            <x14:dataBar minLength="0" maxLength="100" gradient="0">
              <x14:cfvo type="autoMin"/>
              <x14:cfvo type="autoMax"/>
              <x14:negativeFillColor rgb="FFFF0000"/>
              <x14:axisColor rgb="FF000000"/>
            </x14:dataBar>
          </x14:cfRule>
          <xm:sqref>E118:G118</xm:sqref>
        </x14:conditionalFormatting>
        <x14:conditionalFormatting xmlns:xm="http://schemas.microsoft.com/office/excel/2006/main">
          <x14:cfRule type="dataBar" id="{84664C30-B997-4AF2-AC1B-3D89CC5B119E}">
            <x14:dataBar minLength="0" maxLength="100" gradient="0" direction="rightToLeft">
              <x14:cfvo type="autoMin"/>
              <x14:cfvo type="autoMax"/>
              <x14:negativeFillColor rgb="FFFF0000"/>
              <x14:axisColor rgb="FF000000"/>
            </x14:dataBar>
          </x14:cfRule>
          <xm:sqref>E120:G120</xm:sqref>
        </x14:conditionalFormatting>
        <x14:conditionalFormatting xmlns:xm="http://schemas.microsoft.com/office/excel/2006/main">
          <x14:cfRule type="dataBar" id="{32359B39-E4A1-4C93-99FB-C6A6DBDC86B9}">
            <x14:dataBar minLength="0" maxLength="100" gradient="0" direction="rightToLeft">
              <x14:cfvo type="autoMin"/>
              <x14:cfvo type="autoMax"/>
              <x14:negativeFillColor rgb="FFFF0000"/>
              <x14:axisColor rgb="FF000000"/>
            </x14:dataBar>
          </x14:cfRule>
          <x14:cfRule type="dataBar" id="{D8C10774-8AC6-4636-B119-3568323DD6C5}">
            <x14:dataBar minLength="0" maxLength="100" gradient="0">
              <x14:cfvo type="autoMin"/>
              <x14:cfvo type="autoMax"/>
              <x14:negativeFillColor rgb="FFFF0000"/>
              <x14:axisColor rgb="FF000000"/>
            </x14:dataBar>
          </x14:cfRule>
          <xm:sqref>E128:G129</xm:sqref>
        </x14:conditionalFormatting>
        <x14:conditionalFormatting xmlns:xm="http://schemas.microsoft.com/office/excel/2006/main">
          <x14:cfRule type="dataBar" id="{EFDA3A80-64F5-47EF-9D50-2F40AE145C09}">
            <x14:dataBar minLength="0" maxLength="100" gradient="0" direction="rightToLeft">
              <x14:cfvo type="autoMin"/>
              <x14:cfvo type="autoMax"/>
              <x14:negativeFillColor rgb="FFFF0000"/>
              <x14:axisColor rgb="FF000000"/>
            </x14:dataBar>
          </x14:cfRule>
          <x14:cfRule type="dataBar" id="{1DD85775-7AB1-414C-B340-CFB52732E2E4}">
            <x14:dataBar minLength="0" maxLength="100" gradient="0">
              <x14:cfvo type="autoMin"/>
              <x14:cfvo type="autoMax"/>
              <x14:negativeFillColor rgb="FFFF0000"/>
              <x14:axisColor rgb="FF000000"/>
            </x14:dataBar>
          </x14:cfRule>
          <x14:cfRule type="dataBar" id="{C022F243-B186-4D74-A100-CDB8B851CC2E}">
            <x14:dataBar minLength="0" maxLength="100" gradient="0" direction="rightToLeft">
              <x14:cfvo type="autoMin"/>
              <x14:cfvo type="autoMax"/>
              <x14:negativeFillColor rgb="FFFF0000"/>
              <x14:axisColor rgb="FF000000"/>
            </x14:dataBar>
          </x14:cfRule>
          <xm:sqref>E131:G131 F130</xm:sqref>
        </x14:conditionalFormatting>
        <x14:conditionalFormatting xmlns:xm="http://schemas.microsoft.com/office/excel/2006/main">
          <x14:cfRule type="dataBar" id="{1BAC141D-C7D0-4DFA-8D03-C809A92929CE}">
            <x14:dataBar minLength="0" maxLength="100" gradient="0" direction="rightToLeft">
              <x14:cfvo type="autoMin"/>
              <x14:cfvo type="autoMax"/>
              <x14:negativeFillColor rgb="FFFF0000"/>
              <x14:axisColor rgb="FF000000"/>
            </x14:dataBar>
          </x14:cfRule>
          <xm:sqref>E6:H6</xm:sqref>
        </x14:conditionalFormatting>
        <x14:conditionalFormatting xmlns:xm="http://schemas.microsoft.com/office/excel/2006/main">
          <x14:cfRule type="dataBar" id="{5CB052D9-731D-4EAB-8676-8960C38BB6B1}">
            <x14:dataBar minLength="0" maxLength="100" gradient="0" direction="rightToLeft">
              <x14:cfvo type="autoMin"/>
              <x14:cfvo type="autoMax"/>
              <x14:negativeFillColor rgb="FFFF0000"/>
              <x14:axisColor rgb="FF000000"/>
            </x14:dataBar>
          </x14:cfRule>
          <xm:sqref>E7:H7</xm:sqref>
        </x14:conditionalFormatting>
        <x14:conditionalFormatting xmlns:xm="http://schemas.microsoft.com/office/excel/2006/main">
          <x14:cfRule type="dataBar" id="{38075064-FD75-4184-87AB-1B530B94C0CB}">
            <x14:dataBar minLength="0" maxLength="100" gradient="0" direction="rightToLeft">
              <x14:cfvo type="autoMin"/>
              <x14:cfvo type="autoMax"/>
              <x14:negativeFillColor rgb="FFFF0000"/>
              <x14:axisColor rgb="FF000000"/>
            </x14:dataBar>
          </x14:cfRule>
          <xm:sqref>E8:H8</xm:sqref>
        </x14:conditionalFormatting>
        <x14:conditionalFormatting xmlns:xm="http://schemas.microsoft.com/office/excel/2006/main">
          <x14:cfRule type="dataBar" id="{20AEA76F-DD91-4777-97F4-C2520A733549}">
            <x14:dataBar minLength="0" maxLength="100" gradient="0" direction="rightToLeft">
              <x14:cfvo type="autoMin"/>
              <x14:cfvo type="autoMax"/>
              <x14:negativeFillColor rgb="FFFF0000"/>
              <x14:axisColor rgb="FF000000"/>
            </x14:dataBar>
          </x14:cfRule>
          <xm:sqref>E9:H9</xm:sqref>
        </x14:conditionalFormatting>
        <x14:conditionalFormatting xmlns:xm="http://schemas.microsoft.com/office/excel/2006/main">
          <x14:cfRule type="dataBar" id="{22CE3B3C-B677-4FE7-8951-499E51A6849E}">
            <x14:dataBar minLength="0" maxLength="100" gradient="0" direction="rightToLeft">
              <x14:cfvo type="autoMin"/>
              <x14:cfvo type="autoMax"/>
              <x14:negativeFillColor rgb="FFFF0000"/>
              <x14:axisColor rgb="FF000000"/>
            </x14:dataBar>
          </x14:cfRule>
          <xm:sqref>E10:H10</xm:sqref>
        </x14:conditionalFormatting>
        <x14:conditionalFormatting xmlns:xm="http://schemas.microsoft.com/office/excel/2006/main">
          <x14:cfRule type="dataBar" id="{C21FC151-C93F-4DA2-9376-2D27DE103E58}">
            <x14:dataBar minLength="0" maxLength="100" gradient="0" direction="rightToLeft">
              <x14:cfvo type="autoMin"/>
              <x14:cfvo type="autoMax"/>
              <x14:negativeFillColor rgb="FFFF0000"/>
              <x14:axisColor rgb="FF000000"/>
            </x14:dataBar>
          </x14:cfRule>
          <xm:sqref>E11:H11</xm:sqref>
        </x14:conditionalFormatting>
        <x14:conditionalFormatting xmlns:xm="http://schemas.microsoft.com/office/excel/2006/main">
          <x14:cfRule type="dataBar" id="{C76A809A-3688-4F6D-80E8-2E7CCDA2A5EF}">
            <x14:dataBar minLength="0" maxLength="100" gradient="0" direction="rightToLeft">
              <x14:cfvo type="autoMin"/>
              <x14:cfvo type="autoMax"/>
              <x14:negativeFillColor rgb="FFFF0000"/>
              <x14:axisColor rgb="FF000000"/>
            </x14:dataBar>
          </x14:cfRule>
          <xm:sqref>E12:H12</xm:sqref>
        </x14:conditionalFormatting>
        <x14:conditionalFormatting xmlns:xm="http://schemas.microsoft.com/office/excel/2006/main">
          <x14:cfRule type="dataBar" id="{4EB0B29F-557A-4379-A24D-D1EB0B086D3A}">
            <x14:dataBar minLength="0" maxLength="100" gradient="0" direction="rightToLeft">
              <x14:cfvo type="autoMin"/>
              <x14:cfvo type="autoMax"/>
              <x14:negativeFillColor rgb="FFFF0000"/>
              <x14:axisColor rgb="FF000000"/>
            </x14:dataBar>
          </x14:cfRule>
          <xm:sqref>E13:H13</xm:sqref>
        </x14:conditionalFormatting>
        <x14:conditionalFormatting xmlns:xm="http://schemas.microsoft.com/office/excel/2006/main">
          <x14:cfRule type="dataBar" id="{EAD7D112-7085-4CA7-BCF0-7F2280703A74}">
            <x14:dataBar minLength="0" maxLength="100" gradient="0" direction="rightToLeft">
              <x14:cfvo type="autoMin"/>
              <x14:cfvo type="autoMax"/>
              <x14:negativeFillColor rgb="FFFF0000"/>
              <x14:axisColor rgb="FF000000"/>
            </x14:dataBar>
          </x14:cfRule>
          <xm:sqref>E14:H14</xm:sqref>
        </x14:conditionalFormatting>
        <x14:conditionalFormatting xmlns:xm="http://schemas.microsoft.com/office/excel/2006/main">
          <x14:cfRule type="dataBar" id="{979BF54C-C06A-418F-8BA3-DF3A9BD2A99B}">
            <x14:dataBar minLength="0" maxLength="100" gradient="0" direction="rightToLeft">
              <x14:cfvo type="autoMin"/>
              <x14:cfvo type="autoMax"/>
              <x14:negativeFillColor rgb="FFFF0000"/>
              <x14:axisColor rgb="FF000000"/>
            </x14:dataBar>
          </x14:cfRule>
          <xm:sqref>E15:H15</xm:sqref>
        </x14:conditionalFormatting>
        <x14:conditionalFormatting xmlns:xm="http://schemas.microsoft.com/office/excel/2006/main">
          <x14:cfRule type="dataBar" id="{6930F45C-B407-4649-9F50-C625E03A35FB}">
            <x14:dataBar minLength="0" maxLength="100" gradient="0" direction="rightToLeft">
              <x14:cfvo type="autoMin"/>
              <x14:cfvo type="autoMax"/>
              <x14:negativeFillColor rgb="FFFF0000"/>
              <x14:axisColor rgb="FF000000"/>
            </x14:dataBar>
          </x14:cfRule>
          <xm:sqref>E16:H16</xm:sqref>
        </x14:conditionalFormatting>
        <x14:conditionalFormatting xmlns:xm="http://schemas.microsoft.com/office/excel/2006/main">
          <x14:cfRule type="dataBar" id="{ED850BAA-888A-438D-B781-356BAFF41AB6}">
            <x14:dataBar minLength="0" maxLength="100" gradient="0" direction="rightToLeft">
              <x14:cfvo type="autoMin"/>
              <x14:cfvo type="autoMax"/>
              <x14:negativeFillColor rgb="FFFF0000"/>
              <x14:axisColor rgb="FF000000"/>
            </x14:dataBar>
          </x14:cfRule>
          <xm:sqref>E17:H17</xm:sqref>
        </x14:conditionalFormatting>
        <x14:conditionalFormatting xmlns:xm="http://schemas.microsoft.com/office/excel/2006/main">
          <x14:cfRule type="dataBar" id="{510630AB-67F5-419C-B5EC-3E74A49CF786}">
            <x14:dataBar minLength="0" maxLength="100" gradient="0" direction="rightToLeft">
              <x14:cfvo type="autoMin"/>
              <x14:cfvo type="autoMax"/>
              <x14:negativeFillColor rgb="FFFF0000"/>
              <x14:axisColor rgb="FF000000"/>
            </x14:dataBar>
          </x14:cfRule>
          <xm:sqref>E18:H18</xm:sqref>
        </x14:conditionalFormatting>
        <x14:conditionalFormatting xmlns:xm="http://schemas.microsoft.com/office/excel/2006/main">
          <x14:cfRule type="dataBar" id="{D532692A-E819-41F9-BB0B-0923878E10E1}">
            <x14:dataBar minLength="0" maxLength="100" gradient="0" direction="rightToLeft">
              <x14:cfvo type="autoMin"/>
              <x14:cfvo type="autoMax"/>
              <x14:negativeFillColor rgb="FFFF0000"/>
              <x14:axisColor rgb="FF000000"/>
            </x14:dataBar>
          </x14:cfRule>
          <xm:sqref>E19:H19</xm:sqref>
        </x14:conditionalFormatting>
        <x14:conditionalFormatting xmlns:xm="http://schemas.microsoft.com/office/excel/2006/main">
          <x14:cfRule type="dataBar" id="{8118B7CA-EE97-4F46-8D5B-4690F73349B4}">
            <x14:dataBar minLength="0" maxLength="100" gradient="0" direction="rightToLeft">
              <x14:cfvo type="autoMin"/>
              <x14:cfvo type="autoMax"/>
              <x14:negativeFillColor rgb="FFFF0000"/>
              <x14:axisColor rgb="FF000000"/>
            </x14:dataBar>
          </x14:cfRule>
          <xm:sqref>E20:H20</xm:sqref>
        </x14:conditionalFormatting>
        <x14:conditionalFormatting xmlns:xm="http://schemas.microsoft.com/office/excel/2006/main">
          <x14:cfRule type="dataBar" id="{0B6F351C-9668-451A-BB9F-1B3851465B81}">
            <x14:dataBar minLength="0" maxLength="100" gradient="0" direction="rightToLeft">
              <x14:cfvo type="autoMin"/>
              <x14:cfvo type="autoMax"/>
              <x14:negativeFillColor rgb="FFFF0000"/>
              <x14:axisColor rgb="FF000000"/>
            </x14:dataBar>
          </x14:cfRule>
          <xm:sqref>E21:H21</xm:sqref>
        </x14:conditionalFormatting>
        <x14:conditionalFormatting xmlns:xm="http://schemas.microsoft.com/office/excel/2006/main">
          <x14:cfRule type="dataBar" id="{0B792C7C-C628-44EA-B343-837C8691866D}">
            <x14:dataBar minLength="0" maxLength="100" gradient="0" direction="rightToLeft">
              <x14:cfvo type="autoMin"/>
              <x14:cfvo type="autoMax"/>
              <x14:negativeFillColor rgb="FFFF0000"/>
              <x14:axisColor rgb="FF000000"/>
            </x14:dataBar>
          </x14:cfRule>
          <xm:sqref>E22:H22</xm:sqref>
        </x14:conditionalFormatting>
        <x14:conditionalFormatting xmlns:xm="http://schemas.microsoft.com/office/excel/2006/main">
          <x14:cfRule type="dataBar" id="{F4C80820-07CE-4EDC-BA72-4386093B2D4F}">
            <x14:dataBar minLength="0" maxLength="100" gradient="0" direction="rightToLeft">
              <x14:cfvo type="autoMin"/>
              <x14:cfvo type="autoMax"/>
              <x14:negativeFillColor rgb="FFFF0000"/>
              <x14:axisColor rgb="FF000000"/>
            </x14:dataBar>
          </x14:cfRule>
          <xm:sqref>E23:H23</xm:sqref>
        </x14:conditionalFormatting>
        <x14:conditionalFormatting xmlns:xm="http://schemas.microsoft.com/office/excel/2006/main">
          <x14:cfRule type="dataBar" id="{CB53AA86-8D25-463D-9321-EEC2AABE82D3}">
            <x14:dataBar minLength="0" maxLength="100" gradient="0" direction="rightToLeft">
              <x14:cfvo type="autoMin"/>
              <x14:cfvo type="autoMax"/>
              <x14:negativeFillColor rgb="FFFF0000"/>
              <x14:axisColor rgb="FF000000"/>
            </x14:dataBar>
          </x14:cfRule>
          <xm:sqref>E24:H24</xm:sqref>
        </x14:conditionalFormatting>
        <x14:conditionalFormatting xmlns:xm="http://schemas.microsoft.com/office/excel/2006/main">
          <x14:cfRule type="dataBar" id="{5D4FF57C-251F-49F5-85FE-9FA669BBFD46}">
            <x14:dataBar minLength="0" maxLength="100" gradient="0" direction="rightToLeft">
              <x14:cfvo type="autoMin"/>
              <x14:cfvo type="autoMax"/>
              <x14:negativeFillColor rgb="FFFF0000"/>
              <x14:axisColor rgb="FF000000"/>
            </x14:dataBar>
          </x14:cfRule>
          <xm:sqref>E25:H25</xm:sqref>
        </x14:conditionalFormatting>
        <x14:conditionalFormatting xmlns:xm="http://schemas.microsoft.com/office/excel/2006/main">
          <x14:cfRule type="dataBar" id="{71A6D7C2-DE32-4F5E-A399-173E65FFA49B}">
            <x14:dataBar minLength="0" maxLength="100" gradient="0" direction="rightToLeft">
              <x14:cfvo type="autoMin"/>
              <x14:cfvo type="autoMax"/>
              <x14:negativeFillColor rgb="FFFF0000"/>
              <x14:axisColor rgb="FF000000"/>
            </x14:dataBar>
          </x14:cfRule>
          <xm:sqref>E26:H26</xm:sqref>
        </x14:conditionalFormatting>
        <x14:conditionalFormatting xmlns:xm="http://schemas.microsoft.com/office/excel/2006/main">
          <x14:cfRule type="dataBar" id="{A1F9F8C6-315F-499E-AE1A-9FC9C16BC4C9}">
            <x14:dataBar minLength="0" maxLength="100" gradient="0" direction="rightToLeft">
              <x14:cfvo type="autoMin"/>
              <x14:cfvo type="autoMax"/>
              <x14:negativeFillColor rgb="FFFF0000"/>
              <x14:axisColor rgb="FF000000"/>
            </x14:dataBar>
          </x14:cfRule>
          <xm:sqref>E27:H27</xm:sqref>
        </x14:conditionalFormatting>
        <x14:conditionalFormatting xmlns:xm="http://schemas.microsoft.com/office/excel/2006/main">
          <x14:cfRule type="dataBar" id="{AB7E1E29-C937-4A40-9874-DE8E9E69B7E4}">
            <x14:dataBar minLength="0" maxLength="100" gradient="0" direction="rightToLeft">
              <x14:cfvo type="autoMin"/>
              <x14:cfvo type="autoMax"/>
              <x14:negativeFillColor rgb="FFFF0000"/>
              <x14:axisColor rgb="FF000000"/>
            </x14:dataBar>
          </x14:cfRule>
          <xm:sqref>E28:H28</xm:sqref>
        </x14:conditionalFormatting>
        <x14:conditionalFormatting xmlns:xm="http://schemas.microsoft.com/office/excel/2006/main">
          <x14:cfRule type="dataBar" id="{01EA379E-B5AA-44E8-AF66-7B788EA0573F}">
            <x14:dataBar minLength="0" maxLength="100" gradient="0" direction="rightToLeft">
              <x14:cfvo type="autoMin"/>
              <x14:cfvo type="autoMax"/>
              <x14:negativeFillColor rgb="FFFF0000"/>
              <x14:axisColor rgb="FF000000"/>
            </x14:dataBar>
          </x14:cfRule>
          <xm:sqref>E29:H29</xm:sqref>
        </x14:conditionalFormatting>
        <x14:conditionalFormatting xmlns:xm="http://schemas.microsoft.com/office/excel/2006/main">
          <x14:cfRule type="dataBar" id="{EE74AE50-BC3C-40B4-97CA-720F498E19C7}">
            <x14:dataBar minLength="0" maxLength="100" gradient="0" direction="rightToLeft">
              <x14:cfvo type="autoMin"/>
              <x14:cfvo type="autoMax"/>
              <x14:negativeFillColor rgb="FFFF0000"/>
              <x14:axisColor rgb="FF000000"/>
            </x14:dataBar>
          </x14:cfRule>
          <xm:sqref>E30:H30</xm:sqref>
        </x14:conditionalFormatting>
        <x14:conditionalFormatting xmlns:xm="http://schemas.microsoft.com/office/excel/2006/main">
          <x14:cfRule type="dataBar" id="{57178AE4-5EAC-474B-9762-8B0B6AAAC81C}">
            <x14:dataBar minLength="0" maxLength="100" gradient="0" direction="rightToLeft">
              <x14:cfvo type="autoMin"/>
              <x14:cfvo type="autoMax"/>
              <x14:negativeFillColor rgb="FFFF0000"/>
              <x14:axisColor rgb="FF000000"/>
            </x14:dataBar>
          </x14:cfRule>
          <xm:sqref>E31:H31</xm:sqref>
        </x14:conditionalFormatting>
        <x14:conditionalFormatting xmlns:xm="http://schemas.microsoft.com/office/excel/2006/main">
          <x14:cfRule type="dataBar" id="{79E25663-28A8-4B1B-B4EF-740954D661BD}">
            <x14:dataBar minLength="0" maxLength="100" gradient="0" direction="rightToLeft">
              <x14:cfvo type="autoMin"/>
              <x14:cfvo type="autoMax"/>
              <x14:negativeFillColor rgb="FFFF0000"/>
              <x14:axisColor rgb="FF000000"/>
            </x14:dataBar>
          </x14:cfRule>
          <xm:sqref>E32:H32</xm:sqref>
        </x14:conditionalFormatting>
        <x14:conditionalFormatting xmlns:xm="http://schemas.microsoft.com/office/excel/2006/main">
          <x14:cfRule type="dataBar" id="{47773064-B51F-4332-B3C2-AE10F313952A}">
            <x14:dataBar minLength="0" maxLength="100" gradient="0" direction="rightToLeft">
              <x14:cfvo type="autoMin"/>
              <x14:cfvo type="autoMax"/>
              <x14:negativeFillColor rgb="FFFF0000"/>
              <x14:axisColor rgb="FF000000"/>
            </x14:dataBar>
          </x14:cfRule>
          <xm:sqref>E33:H33</xm:sqref>
        </x14:conditionalFormatting>
        <x14:conditionalFormatting xmlns:xm="http://schemas.microsoft.com/office/excel/2006/main">
          <x14:cfRule type="dataBar" id="{9FF8A8E7-75F7-4B4A-AEB8-975E457E2D2B}">
            <x14:dataBar minLength="0" maxLength="100" gradient="0" direction="rightToLeft">
              <x14:cfvo type="autoMin"/>
              <x14:cfvo type="autoMax"/>
              <x14:negativeFillColor rgb="FFFF0000"/>
              <x14:axisColor rgb="FF000000"/>
            </x14:dataBar>
          </x14:cfRule>
          <xm:sqref>E34:H34</xm:sqref>
        </x14:conditionalFormatting>
        <x14:conditionalFormatting xmlns:xm="http://schemas.microsoft.com/office/excel/2006/main">
          <x14:cfRule type="dataBar" id="{786FA7B9-0366-426E-92EC-2186C9DB390A}">
            <x14:dataBar minLength="0" maxLength="100" gradient="0" direction="rightToLeft">
              <x14:cfvo type="autoMin"/>
              <x14:cfvo type="autoMax"/>
              <x14:negativeFillColor rgb="FFFF0000"/>
              <x14:axisColor rgb="FF000000"/>
            </x14:dataBar>
          </x14:cfRule>
          <xm:sqref>E35:H35</xm:sqref>
        </x14:conditionalFormatting>
        <x14:conditionalFormatting xmlns:xm="http://schemas.microsoft.com/office/excel/2006/main">
          <x14:cfRule type="dataBar" id="{44F31738-C63D-4A29-892B-4A35B4CAA71B}">
            <x14:dataBar minLength="0" maxLength="100" gradient="0" direction="rightToLeft">
              <x14:cfvo type="autoMin"/>
              <x14:cfvo type="autoMax"/>
              <x14:negativeFillColor rgb="FFFF0000"/>
              <x14:axisColor rgb="FF000000"/>
            </x14:dataBar>
          </x14:cfRule>
          <xm:sqref>E36:H36</xm:sqref>
        </x14:conditionalFormatting>
        <x14:conditionalFormatting xmlns:xm="http://schemas.microsoft.com/office/excel/2006/main">
          <x14:cfRule type="dataBar" id="{F5FD4286-6DC0-4F30-B087-F30DF12B9A37}">
            <x14:dataBar minLength="0" maxLength="100" gradient="0" direction="rightToLeft">
              <x14:cfvo type="autoMin"/>
              <x14:cfvo type="autoMax"/>
              <x14:negativeFillColor rgb="FFFF0000"/>
              <x14:axisColor rgb="FF000000"/>
            </x14:dataBar>
          </x14:cfRule>
          <xm:sqref>E37:H37</xm:sqref>
        </x14:conditionalFormatting>
        <x14:conditionalFormatting xmlns:xm="http://schemas.microsoft.com/office/excel/2006/main">
          <x14:cfRule type="dataBar" id="{08A4B9A1-6039-4861-98FD-A4647328D56C}">
            <x14:dataBar minLength="0" maxLength="100" gradient="0" direction="rightToLeft">
              <x14:cfvo type="autoMin"/>
              <x14:cfvo type="autoMax"/>
              <x14:negativeFillColor rgb="FFFF0000"/>
              <x14:axisColor rgb="FF000000"/>
            </x14:dataBar>
          </x14:cfRule>
          <xm:sqref>E38:H38</xm:sqref>
        </x14:conditionalFormatting>
        <x14:conditionalFormatting xmlns:xm="http://schemas.microsoft.com/office/excel/2006/main">
          <x14:cfRule type="dataBar" id="{1E919C0B-FB62-4524-A65D-A1674CF59F6A}">
            <x14:dataBar minLength="0" maxLength="100" gradient="0" direction="rightToLeft">
              <x14:cfvo type="autoMin"/>
              <x14:cfvo type="autoMax"/>
              <x14:negativeFillColor rgb="FFFF0000"/>
              <x14:axisColor rgb="FF000000"/>
            </x14:dataBar>
          </x14:cfRule>
          <xm:sqref>E39:H39</xm:sqref>
        </x14:conditionalFormatting>
        <x14:conditionalFormatting xmlns:xm="http://schemas.microsoft.com/office/excel/2006/main">
          <x14:cfRule type="dataBar" id="{815F60CA-5F90-4B72-9899-0A672121B603}">
            <x14:dataBar minLength="0" maxLength="100" gradient="0" direction="rightToLeft">
              <x14:cfvo type="autoMin"/>
              <x14:cfvo type="autoMax"/>
              <x14:negativeFillColor rgb="FFFF0000"/>
              <x14:axisColor rgb="FF000000"/>
            </x14:dataBar>
          </x14:cfRule>
          <xm:sqref>E40:H40</xm:sqref>
        </x14:conditionalFormatting>
        <x14:conditionalFormatting xmlns:xm="http://schemas.microsoft.com/office/excel/2006/main">
          <x14:cfRule type="dataBar" id="{141C7B81-C93A-4495-8295-37DAEFAD391D}">
            <x14:dataBar minLength="0" maxLength="100" gradient="0" direction="rightToLeft">
              <x14:cfvo type="autoMin"/>
              <x14:cfvo type="autoMax"/>
              <x14:negativeFillColor rgb="FFFF0000"/>
              <x14:axisColor rgb="FF000000"/>
            </x14:dataBar>
          </x14:cfRule>
          <x14:cfRule type="dataBar" id="{E1719B5F-4302-4657-97CA-316B27375E43}">
            <x14:dataBar minLength="0" maxLength="100" gradient="0" direction="rightToLeft">
              <x14:cfvo type="autoMin"/>
              <x14:cfvo type="autoMax"/>
              <x14:negativeFillColor rgb="FFFF0000"/>
              <x14:axisColor rgb="FF000000"/>
            </x14:dataBar>
          </x14:cfRule>
          <xm:sqref>E41:H41</xm:sqref>
        </x14:conditionalFormatting>
        <x14:conditionalFormatting xmlns:xm="http://schemas.microsoft.com/office/excel/2006/main">
          <x14:cfRule type="dataBar" id="{29B1FE54-20FE-4B18-AF58-6D990BAE2D82}">
            <x14:dataBar minLength="0" maxLength="100" gradient="0" direction="rightToLeft">
              <x14:cfvo type="autoMin"/>
              <x14:cfvo type="autoMax"/>
              <x14:negativeFillColor rgb="FFFF0000"/>
              <x14:axisColor rgb="FF000000"/>
            </x14:dataBar>
          </x14:cfRule>
          <xm:sqref>E42:H42</xm:sqref>
        </x14:conditionalFormatting>
        <x14:conditionalFormatting xmlns:xm="http://schemas.microsoft.com/office/excel/2006/main">
          <x14:cfRule type="dataBar" id="{73F6716E-97DA-46E4-A591-B1A907A8326D}">
            <x14:dataBar minLength="0" maxLength="100" gradient="0" direction="rightToLeft">
              <x14:cfvo type="autoMin"/>
              <x14:cfvo type="autoMax"/>
              <x14:negativeFillColor rgb="FFFF0000"/>
              <x14:axisColor rgb="FF000000"/>
            </x14:dataBar>
          </x14:cfRule>
          <x14:cfRule type="dataBar" id="{81A6AAA0-8E7F-42D2-AC42-9B3BDBE37ABB}">
            <x14:dataBar minLength="0" maxLength="100" gradient="0" direction="rightToLeft">
              <x14:cfvo type="autoMin"/>
              <x14:cfvo type="autoMax"/>
              <x14:negativeFillColor rgb="FFFF0000"/>
              <x14:axisColor rgb="FF000000"/>
            </x14:dataBar>
          </x14:cfRule>
          <xm:sqref>E43:H43</xm:sqref>
        </x14:conditionalFormatting>
        <x14:conditionalFormatting xmlns:xm="http://schemas.microsoft.com/office/excel/2006/main">
          <x14:cfRule type="dataBar" id="{EAE00E94-18AF-4EFC-BC8B-D6BCEB66803D}">
            <x14:dataBar minLength="0" maxLength="100" gradient="0" direction="rightToLeft">
              <x14:cfvo type="autoMin"/>
              <x14:cfvo type="autoMax"/>
              <x14:negativeFillColor rgb="FFFF0000"/>
              <x14:axisColor rgb="FF000000"/>
            </x14:dataBar>
          </x14:cfRule>
          <x14:cfRule type="dataBar" id="{C5B71A63-AF54-4AAD-9C2B-24B51979462F}">
            <x14:dataBar minLength="0" maxLength="100" gradient="0" direction="rightToLeft">
              <x14:cfvo type="autoMin"/>
              <x14:cfvo type="autoMax"/>
              <x14:negativeFillColor rgb="FFFF0000"/>
              <x14:axisColor rgb="FF000000"/>
            </x14:dataBar>
          </x14:cfRule>
          <x14:cfRule type="dataBar" id="{A44D8392-DE54-4461-86DC-CD6C29F9DF13}">
            <x14:dataBar minLength="0" maxLength="100" gradient="0" direction="rightToLeft">
              <x14:cfvo type="autoMin"/>
              <x14:cfvo type="autoMax"/>
              <x14:negativeFillColor rgb="FFFF0000"/>
              <x14:axisColor rgb="FF000000"/>
            </x14:dataBar>
          </x14:cfRule>
          <xm:sqref>E44:H44</xm:sqref>
        </x14:conditionalFormatting>
        <x14:conditionalFormatting xmlns:xm="http://schemas.microsoft.com/office/excel/2006/main">
          <x14:cfRule type="dataBar" id="{27F64D4F-0045-43B1-B939-187A5A91ED7A}">
            <x14:dataBar minLength="0" maxLength="100" gradient="0" direction="rightToLeft">
              <x14:cfvo type="autoMin"/>
              <x14:cfvo type="autoMax"/>
              <x14:negativeFillColor rgb="FFFF0000"/>
              <x14:axisColor rgb="FF000000"/>
            </x14:dataBar>
          </x14:cfRule>
          <xm:sqref>E45:H45</xm:sqref>
        </x14:conditionalFormatting>
        <x14:conditionalFormatting xmlns:xm="http://schemas.microsoft.com/office/excel/2006/main">
          <x14:cfRule type="dataBar" id="{C391ACA2-6F23-4481-A64B-C72A756134A6}">
            <x14:dataBar minLength="0" maxLength="100" gradient="0" direction="rightToLeft">
              <x14:cfvo type="autoMin"/>
              <x14:cfvo type="autoMax"/>
              <x14:negativeFillColor rgb="FFFF0000"/>
              <x14:axisColor rgb="FF000000"/>
            </x14:dataBar>
          </x14:cfRule>
          <x14:cfRule type="dataBar" id="{D41A9D20-FF14-4E73-BB11-04D840DE5191}">
            <x14:dataBar minLength="0" maxLength="100" gradient="0" direction="rightToLeft">
              <x14:cfvo type="autoMin"/>
              <x14:cfvo type="autoMax"/>
              <x14:negativeFillColor rgb="FFFF0000"/>
              <x14:axisColor rgb="FF000000"/>
            </x14:dataBar>
          </x14:cfRule>
          <x14:cfRule type="dataBar" id="{CF8662E2-A464-42FE-B0A3-6BC79BD3DC76}">
            <x14:dataBar minLength="0" maxLength="100" gradient="0" direction="rightToLeft">
              <x14:cfvo type="autoMin"/>
              <x14:cfvo type="autoMax"/>
              <x14:negativeFillColor rgb="FFFF0000"/>
              <x14:axisColor rgb="FF000000"/>
            </x14:dataBar>
          </x14:cfRule>
          <xm:sqref>E46:H46</xm:sqref>
        </x14:conditionalFormatting>
        <x14:conditionalFormatting xmlns:xm="http://schemas.microsoft.com/office/excel/2006/main">
          <x14:cfRule type="dataBar" id="{7C267387-0317-4189-8DDF-FE96FC135D99}">
            <x14:dataBar minLength="0" maxLength="100" gradient="0" direction="rightToLeft">
              <x14:cfvo type="autoMin"/>
              <x14:cfvo type="autoMax"/>
              <x14:negativeFillColor rgb="FFFF0000"/>
              <x14:axisColor rgb="FF000000"/>
            </x14:dataBar>
          </x14:cfRule>
          <xm:sqref>E47:H47</xm:sqref>
        </x14:conditionalFormatting>
        <x14:conditionalFormatting xmlns:xm="http://schemas.microsoft.com/office/excel/2006/main">
          <x14:cfRule type="dataBar" id="{E6F9134C-E124-4FE8-B8C2-A9A0C16445F0}">
            <x14:dataBar minLength="0" maxLength="100" gradient="0" direction="rightToLeft">
              <x14:cfvo type="autoMin"/>
              <x14:cfvo type="autoMax"/>
              <x14:negativeFillColor rgb="FFFF0000"/>
              <x14:axisColor rgb="FF000000"/>
            </x14:dataBar>
          </x14:cfRule>
          <xm:sqref>E48:H48</xm:sqref>
        </x14:conditionalFormatting>
        <x14:conditionalFormatting xmlns:xm="http://schemas.microsoft.com/office/excel/2006/main">
          <x14:cfRule type="dataBar" id="{C6E94A0B-ADBE-4B44-9A68-040A72EAA7C7}">
            <x14:dataBar minLength="0" maxLength="100" gradient="0" direction="rightToLeft">
              <x14:cfvo type="autoMin"/>
              <x14:cfvo type="autoMax"/>
              <x14:negativeFillColor rgb="FFFF0000"/>
              <x14:axisColor rgb="FF000000"/>
            </x14:dataBar>
          </x14:cfRule>
          <xm:sqref>E49:H49</xm:sqref>
        </x14:conditionalFormatting>
        <x14:conditionalFormatting xmlns:xm="http://schemas.microsoft.com/office/excel/2006/main">
          <x14:cfRule type="dataBar" id="{2087F706-E414-4241-B0A6-43465CC4F210}">
            <x14:dataBar minLength="0" maxLength="100" gradient="0" direction="rightToLeft">
              <x14:cfvo type="autoMin"/>
              <x14:cfvo type="autoMax"/>
              <x14:negativeFillColor rgb="FFFF0000"/>
              <x14:axisColor rgb="FF000000"/>
            </x14:dataBar>
          </x14:cfRule>
          <xm:sqref>E50:H50</xm:sqref>
        </x14:conditionalFormatting>
        <x14:conditionalFormatting xmlns:xm="http://schemas.microsoft.com/office/excel/2006/main">
          <x14:cfRule type="dataBar" id="{340CE5A4-6D1B-414A-AD0D-6BFAD1553365}">
            <x14:dataBar minLength="0" maxLength="100" gradient="0" direction="rightToLeft">
              <x14:cfvo type="autoMin"/>
              <x14:cfvo type="autoMax"/>
              <x14:negativeFillColor rgb="FFFF0000"/>
              <x14:axisColor rgb="FF000000"/>
            </x14:dataBar>
          </x14:cfRule>
          <xm:sqref>E55:H55</xm:sqref>
        </x14:conditionalFormatting>
        <x14:conditionalFormatting xmlns:xm="http://schemas.microsoft.com/office/excel/2006/main">
          <x14:cfRule type="dataBar" id="{D165750E-116E-402A-AFF0-536B7352CC24}">
            <x14:dataBar minLength="0" maxLength="100" gradient="0" direction="rightToLeft">
              <x14:cfvo type="autoMin"/>
              <x14:cfvo type="autoMax"/>
              <x14:negativeFillColor rgb="FFFF0000"/>
              <x14:axisColor rgb="FF000000"/>
            </x14:dataBar>
          </x14:cfRule>
          <xm:sqref>E76:H76</xm:sqref>
        </x14:conditionalFormatting>
        <x14:conditionalFormatting xmlns:xm="http://schemas.microsoft.com/office/excel/2006/main">
          <x14:cfRule type="dataBar" id="{43CA6B18-8DCD-4E4E-8204-94060B55C192}">
            <x14:dataBar minLength="0" maxLength="100" gradient="0" direction="rightToLeft">
              <x14:cfvo type="autoMin"/>
              <x14:cfvo type="autoMax"/>
              <x14:negativeFillColor rgb="FFFF0000"/>
              <x14:axisColor rgb="FF000000"/>
            </x14:dataBar>
          </x14:cfRule>
          <xm:sqref>E79:H79</xm:sqref>
        </x14:conditionalFormatting>
        <x14:conditionalFormatting xmlns:xm="http://schemas.microsoft.com/office/excel/2006/main">
          <x14:cfRule type="dataBar" id="{3D0C8B1D-4B92-44CD-9B5B-38A5CF1BF980}">
            <x14:dataBar minLength="0" maxLength="100" gradient="0" direction="rightToLeft">
              <x14:cfvo type="autoMin"/>
              <x14:cfvo type="autoMax"/>
              <x14:negativeFillColor rgb="FFFF0000"/>
              <x14:axisColor rgb="FF000000"/>
            </x14:dataBar>
          </x14:cfRule>
          <xm:sqref>E82:H82</xm:sqref>
        </x14:conditionalFormatting>
        <x14:conditionalFormatting xmlns:xm="http://schemas.microsoft.com/office/excel/2006/main">
          <x14:cfRule type="dataBar" id="{FA6B2110-99CB-424D-9CB5-68152F058A47}">
            <x14:dataBar minLength="0" maxLength="100" gradient="0" direction="rightToLeft">
              <x14:cfvo type="autoMin"/>
              <x14:cfvo type="autoMax"/>
              <x14:negativeFillColor rgb="FFFF0000"/>
              <x14:axisColor rgb="FF000000"/>
            </x14:dataBar>
          </x14:cfRule>
          <xm:sqref>E113:H113</xm:sqref>
        </x14:conditionalFormatting>
        <x14:conditionalFormatting xmlns:xm="http://schemas.microsoft.com/office/excel/2006/main">
          <x14:cfRule type="dataBar" id="{481408DD-30D9-4574-B3C3-992F898B747B}">
            <x14:dataBar minLength="0" maxLength="100" gradient="0" direction="rightToLeft">
              <x14:cfvo type="autoMin"/>
              <x14:cfvo type="autoMax"/>
              <x14:negativeFillColor rgb="FFFF0000"/>
              <x14:axisColor rgb="FF000000"/>
            </x14:dataBar>
          </x14:cfRule>
          <xm:sqref>E116:H116</xm:sqref>
        </x14:conditionalFormatting>
        <x14:conditionalFormatting xmlns:xm="http://schemas.microsoft.com/office/excel/2006/main">
          <x14:cfRule type="dataBar" id="{04EFBB4D-C0B1-4619-958B-21A77E4436E0}">
            <x14:dataBar minLength="0" maxLength="100" gradient="0" direction="rightToLeft">
              <x14:cfvo type="autoMin"/>
              <x14:cfvo type="autoMax"/>
              <x14:negativeFillColor rgb="FFFF0000"/>
              <x14:axisColor rgb="FF000000"/>
            </x14:dataBar>
          </x14:cfRule>
          <xm:sqref>E119:H119</xm:sqref>
        </x14:conditionalFormatting>
        <x14:conditionalFormatting xmlns:xm="http://schemas.microsoft.com/office/excel/2006/main">
          <x14:cfRule type="dataBar" id="{FD1E9747-3214-49FF-B8B7-5E67D630A3C8}">
            <x14:dataBar minLength="0" maxLength="100" gradient="0" direction="rightToLeft">
              <x14:cfvo type="autoMin"/>
              <x14:cfvo type="autoMax"/>
              <x14:negativeFillColor rgb="FFFF0000"/>
              <x14:axisColor rgb="FF000000"/>
            </x14:dataBar>
          </x14:cfRule>
          <x14:cfRule type="dataBar" id="{AB4EDCB2-0DF9-4EEC-8227-6BFEABA7C32B}">
            <x14:dataBar minLength="0" maxLength="100" gradient="0" direction="rightToLeft">
              <x14:cfvo type="autoMin"/>
              <x14:cfvo type="autoMax"/>
              <x14:negativeFillColor rgb="FFFF0000"/>
              <x14:axisColor rgb="FF000000"/>
            </x14:dataBar>
          </x14:cfRule>
          <x14:cfRule type="dataBar" id="{4C80ABC7-B613-4AED-B4C9-F94771EBE516}">
            <x14:dataBar minLength="0" maxLength="100" gradient="0">
              <x14:cfvo type="autoMin"/>
              <x14:cfvo type="autoMax"/>
              <x14:negativeFillColor rgb="FFFF0000"/>
              <x14:axisColor rgb="FF000000"/>
            </x14:dataBar>
          </x14:cfRule>
          <xm:sqref>F66 F84</xm:sqref>
        </x14:conditionalFormatting>
        <x14:conditionalFormatting xmlns:xm="http://schemas.microsoft.com/office/excel/2006/main">
          <x14:cfRule type="dataBar" id="{833501CC-F028-42DC-AFB2-C00AE1DCB8C3}">
            <x14:dataBar minLength="0" maxLength="100" gradient="0">
              <x14:cfvo type="autoMin"/>
              <x14:cfvo type="autoMax"/>
              <x14:negativeFillColor rgb="FFFF0000"/>
              <x14:axisColor rgb="FF000000"/>
            </x14:dataBar>
          </x14:cfRule>
          <x14:cfRule type="dataBar" id="{71247CBD-E39C-43CB-AB4D-99C4F034A5E7}">
            <x14:dataBar minLength="0" maxLength="100" gradient="0" direction="rightToLeft">
              <x14:cfvo type="autoMin"/>
              <x14:cfvo type="autoMax"/>
              <x14:negativeFillColor rgb="FFFF0000"/>
              <x14:axisColor rgb="FF000000"/>
            </x14:dataBar>
          </x14:cfRule>
          <x14:cfRule type="dataBar" id="{2707767A-6A5A-48A1-B27A-388B3658B42D}">
            <x14:dataBar minLength="0" maxLength="100" gradient="0" direction="rightToLeft">
              <x14:cfvo type="autoMin"/>
              <x14:cfvo type="autoMax"/>
              <x14:negativeFillColor rgb="FFFF0000"/>
              <x14:axisColor rgb="FF000000"/>
            </x14:dataBar>
          </x14:cfRule>
          <xm:sqref>F104 F121</xm:sqref>
        </x14:conditionalFormatting>
        <x14:conditionalFormatting xmlns:xm="http://schemas.microsoft.com/office/excel/2006/main">
          <x14:cfRule type="dataBar" id="{C9911F3B-7FFE-453E-B983-837E57E9385C}">
            <x14:dataBar minLength="0" maxLength="100" gradient="0" direction="rightToLeft">
              <x14:cfvo type="autoMin"/>
              <x14:cfvo type="autoMax"/>
              <x14:negativeFillColor rgb="FFFF0000"/>
              <x14:axisColor rgb="FF000000"/>
            </x14:dataBar>
          </x14:cfRule>
          <x14:cfRule type="dataBar" id="{B020AEFB-C26D-49A9-B86D-D98B0E7901D5}">
            <x14:dataBar minLength="0" maxLength="100" gradient="0">
              <x14:cfvo type="autoMin"/>
              <x14:cfvo type="autoMax"/>
              <x14:negativeFillColor rgb="FFFF0000"/>
              <x14:axisColor rgb="FF000000"/>
            </x14:dataBar>
          </x14:cfRule>
          <xm:sqref>G66 G84 E84</xm:sqref>
        </x14:conditionalFormatting>
        <x14:conditionalFormatting xmlns:xm="http://schemas.microsoft.com/office/excel/2006/main">
          <x14:cfRule type="dataBar" id="{C5693971-8754-4741-A336-97BA91F0FF98}">
            <x14:dataBar minLength="0" maxLength="100" gradient="0" direction="rightToLeft">
              <x14:cfvo type="autoMin"/>
              <x14:cfvo type="autoMax"/>
              <x14:negativeFillColor rgb="FFFF0000"/>
              <x14:axisColor rgb="FF000000"/>
            </x14:dataBar>
          </x14:cfRule>
          <xm:sqref>G66 G84</xm:sqref>
        </x14:conditionalFormatting>
        <x14:conditionalFormatting xmlns:xm="http://schemas.microsoft.com/office/excel/2006/main">
          <x14:cfRule type="dataBar" id="{799C389F-FBDA-4A09-A87F-0F5FE28C8654}">
            <x14:dataBar minLength="0" maxLength="100" gradient="0" direction="rightToLeft">
              <x14:cfvo type="autoMin"/>
              <x14:cfvo type="autoMax"/>
              <x14:negativeFillColor rgb="FFFF0000"/>
              <x14:axisColor rgb="FF000000"/>
            </x14:dataBar>
          </x14:cfRule>
          <x14:cfRule type="dataBar" id="{B7B2467E-BE17-4A04-9BFA-9B74A8816EED}">
            <x14:dataBar minLength="0" maxLength="100" gradient="0">
              <x14:cfvo type="autoMin"/>
              <x14:cfvo type="autoMax"/>
              <x14:negativeFillColor rgb="FFFF0000"/>
              <x14:axisColor rgb="FF000000"/>
            </x14:dataBar>
          </x14:cfRule>
          <xm:sqref>G93 E93</xm:sqref>
        </x14:conditionalFormatting>
        <x14:conditionalFormatting xmlns:xm="http://schemas.microsoft.com/office/excel/2006/main">
          <x14:cfRule type="dataBar" id="{2D688211-A153-44B9-9BB9-ED5213FC48F1}">
            <x14:dataBar minLength="0" maxLength="100" gradient="0" direction="rightToLeft">
              <x14:cfvo type="autoMin"/>
              <x14:cfvo type="autoMax"/>
              <x14:negativeFillColor rgb="FFFF0000"/>
              <x14:axisColor rgb="FF000000"/>
            </x14:dataBar>
          </x14:cfRule>
          <xm:sqref>G93</xm:sqref>
        </x14:conditionalFormatting>
        <x14:conditionalFormatting xmlns:xm="http://schemas.microsoft.com/office/excel/2006/main">
          <x14:cfRule type="dataBar" id="{C68C39A7-7095-4FF7-A03D-3C481BAA26F1}">
            <x14:dataBar minLength="0" maxLength="100" gradient="0">
              <x14:cfvo type="autoMin"/>
              <x14:cfvo type="autoMax"/>
              <x14:negativeFillColor rgb="FFFF0000"/>
              <x14:axisColor rgb="FF000000"/>
            </x14:dataBar>
          </x14:cfRule>
          <x14:cfRule type="dataBar" id="{32153EC4-BCE4-4508-9330-43D7F8DD992F}">
            <x14:dataBar minLength="0" maxLength="100" gradient="0" direction="rightToLeft">
              <x14:cfvo type="autoMin"/>
              <x14:cfvo type="autoMax"/>
              <x14:negativeFillColor rgb="FFFF0000"/>
              <x14:axisColor rgb="FF000000"/>
            </x14:dataBar>
          </x14:cfRule>
          <xm:sqref>G104 G121 E121</xm:sqref>
        </x14:conditionalFormatting>
        <x14:conditionalFormatting xmlns:xm="http://schemas.microsoft.com/office/excel/2006/main">
          <x14:cfRule type="dataBar" id="{484AF384-C4B4-4A69-AF11-DFE3C794C18D}">
            <x14:dataBar minLength="0" maxLength="100" gradient="0" direction="rightToLeft">
              <x14:cfvo type="autoMin"/>
              <x14:cfvo type="autoMax"/>
              <x14:negativeFillColor rgb="FFFF0000"/>
              <x14:axisColor rgb="FF000000"/>
            </x14:dataBar>
          </x14:cfRule>
          <xm:sqref>G104 G121</xm:sqref>
        </x14:conditionalFormatting>
        <x14:conditionalFormatting xmlns:xm="http://schemas.microsoft.com/office/excel/2006/main">
          <x14:cfRule type="dataBar" id="{EAE29CA6-5A73-489B-A4A4-C08ECFA35AAB}">
            <x14:dataBar minLength="0" maxLength="100" gradient="0">
              <x14:cfvo type="autoMin"/>
              <x14:cfvo type="autoMax"/>
              <x14:negativeFillColor rgb="FFFF0000"/>
              <x14:axisColor rgb="FF000000"/>
            </x14:dataBar>
          </x14:cfRule>
          <x14:cfRule type="dataBar" id="{2F9E57E2-D059-45FE-8CD4-89555194D65F}">
            <x14:dataBar minLength="0" maxLength="100" gradient="0" direction="rightToLeft">
              <x14:cfvo type="autoMin"/>
              <x14:cfvo type="autoMax"/>
              <x14:negativeFillColor rgb="FFFF0000"/>
              <x14:axisColor rgb="FF000000"/>
            </x14:dataBar>
          </x14:cfRule>
          <xm:sqref>G130 E130</xm:sqref>
        </x14:conditionalFormatting>
        <x14:conditionalFormatting xmlns:xm="http://schemas.microsoft.com/office/excel/2006/main">
          <x14:cfRule type="dataBar" id="{7C631681-6DA8-4DD5-B791-CE9370221153}">
            <x14:dataBar minLength="0" maxLength="100" gradient="0" direction="rightToLeft">
              <x14:cfvo type="autoMin"/>
              <x14:cfvo type="autoMax"/>
              <x14:negativeFillColor rgb="FFFF0000"/>
              <x14:axisColor rgb="FF000000"/>
            </x14:dataBar>
          </x14:cfRule>
          <xm:sqref>G130</xm:sqref>
        </x14:conditionalFormatting>
        <x14:conditionalFormatting xmlns:xm="http://schemas.microsoft.com/office/excel/2006/main">
          <x14:cfRule type="dataBar" id="{E914954C-2CFD-4FB4-B235-DE737D0CD3BB}">
            <x14:dataBar minLength="0" maxLength="100" gradient="0" direction="rightToLeft">
              <x14:cfvo type="autoMin"/>
              <x14:cfvo type="autoMax"/>
              <x14:negativeFillColor rgb="FFFF0000"/>
              <x14:axisColor rgb="FF000000"/>
            </x14:dataBar>
          </x14:cfRule>
          <xm:sqref>H65</xm:sqref>
        </x14:conditionalFormatting>
        <x14:conditionalFormatting xmlns:xm="http://schemas.microsoft.com/office/excel/2006/main">
          <x14:cfRule type="dataBar" id="{742458A2-0AB5-4D55-90DD-59B4290605C5}">
            <x14:dataBar minLength="0" maxLength="100" gradient="0" direction="rightToLeft">
              <x14:cfvo type="autoMin"/>
              <x14:cfvo type="autoMax"/>
              <x14:negativeFillColor rgb="FFFF0000"/>
              <x14:axisColor rgb="FF000000"/>
            </x14:dataBar>
          </x14:cfRule>
          <xm:sqref>H67</xm:sqref>
        </x14:conditionalFormatting>
        <x14:conditionalFormatting xmlns:xm="http://schemas.microsoft.com/office/excel/2006/main">
          <x14:cfRule type="dataBar" id="{3C0F0C43-FB06-4716-BB96-BBB84EB94E84}">
            <x14:dataBar minLength="0" maxLength="100" gradient="0" direction="rightToLeft">
              <x14:cfvo type="autoMin"/>
              <x14:cfvo type="autoMax"/>
              <x14:negativeFillColor rgb="FFFF0000"/>
              <x14:axisColor rgb="FF000000"/>
            </x14:dataBar>
          </x14:cfRule>
          <xm:sqref>H83</xm:sqref>
        </x14:conditionalFormatting>
        <x14:conditionalFormatting xmlns:xm="http://schemas.microsoft.com/office/excel/2006/main">
          <x14:cfRule type="dataBar" id="{6EF213B5-AB95-46BC-A0E7-1366756418C8}">
            <x14:dataBar minLength="0" maxLength="100" gradient="0" direction="rightToLeft">
              <x14:cfvo type="autoMin"/>
              <x14:cfvo type="autoMax"/>
              <x14:negativeFillColor rgb="FFFF0000"/>
              <x14:axisColor rgb="FF000000"/>
            </x14:dataBar>
          </x14:cfRule>
          <xm:sqref>H99:H103</xm:sqref>
        </x14:conditionalFormatting>
        <x14:conditionalFormatting xmlns:xm="http://schemas.microsoft.com/office/excel/2006/main">
          <x14:cfRule type="dataBar" id="{EA9C963F-C94C-4E5D-AAFC-B116BF7463F4}">
            <x14:dataBar minLength="0" maxLength="100" gradient="0" direction="rightToLeft">
              <x14:cfvo type="autoMin"/>
              <x14:cfvo type="autoMax"/>
              <x14:negativeFillColor rgb="FFFF0000"/>
              <x14:axisColor rgb="FF000000"/>
            </x14:dataBar>
          </x14:cfRule>
          <xm:sqref>H105</xm:sqref>
        </x14:conditionalFormatting>
        <x14:conditionalFormatting xmlns:xm="http://schemas.microsoft.com/office/excel/2006/main">
          <x14:cfRule type="dataBar" id="{DB0F38D2-162A-44F7-8450-447AFA6D1EFA}">
            <x14:dataBar minLength="0" maxLength="100" gradient="0" direction="rightToLeft">
              <x14:cfvo type="autoMin"/>
              <x14:cfvo type="autoMax"/>
              <x14:negativeFillColor rgb="FFFF0000"/>
              <x14:axisColor rgb="FF000000"/>
            </x14:dataBar>
          </x14:cfRule>
          <xm:sqref>H120</xm:sqref>
        </x14:conditionalFormatting>
        <x14:conditionalFormatting xmlns:xm="http://schemas.microsoft.com/office/excel/2006/main">
          <x14:cfRule type="dataBar" id="{368ED8CD-0434-42D2-BF3F-7A16E92AC09A}">
            <x14:dataBar minLength="0" maxLength="100" gradient="0" direction="rightToLeft">
              <x14:cfvo type="autoMin"/>
              <x14:cfvo type="autoMax"/>
              <x14:negativeFillColor rgb="FFFF0000"/>
              <x14:axisColor rgb="FF000000"/>
            </x14:dataBar>
          </x14:cfRule>
          <xm:sqref>M4:O4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DC52E2-6246-4DAF-866E-9FE5B88E4F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10</vt:i4>
      </vt:variant>
    </vt:vector>
  </HeadingPairs>
  <TitlesOfParts>
    <vt:vector size="10" baseType="lpstr">
      <vt:lpstr>Légendes</vt:lpstr>
      <vt:lpstr>Teneurs N</vt:lpstr>
      <vt:lpstr>Teneurs PK</vt:lpstr>
      <vt:lpstr>Aide</vt:lpstr>
      <vt:lpstr>Analyse de Sol</vt:lpstr>
      <vt:lpstr>NPK Engrais-amend</vt:lpstr>
      <vt:lpstr>0 Dose Plafond N</vt:lpstr>
      <vt:lpstr>1 Bilan Simple</vt:lpstr>
      <vt:lpstr>2 Bilan Intermédiaire</vt:lpstr>
      <vt:lpstr>3 Bilan Avancé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dc:creator>
  <cp:lastModifiedBy>Microsoft Office User</cp:lastModifiedBy>
  <dcterms:created xsi:type="dcterms:W3CDTF">2015-06-05T18:19:34Z</dcterms:created>
  <dcterms:modified xsi:type="dcterms:W3CDTF">2026-08-19T15:14:21Z</dcterms:modified>
</cp:coreProperties>
</file>