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.学习相关\.大物实验一\9杨氏模量的测量\"/>
    </mc:Choice>
  </mc:AlternateContent>
  <xr:revisionPtr revIDLastSave="0" documentId="13_ncr:1_{5B3A577B-BF64-4941-8187-5F5BDD0A6D19}" xr6:coauthVersionLast="46" xr6:coauthVersionMax="46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P21" i="1"/>
  <c r="M12" i="1"/>
  <c r="J5" i="1"/>
  <c r="K5" i="1"/>
  <c r="K7" i="1" s="1"/>
  <c r="L5" i="1"/>
  <c r="L7" i="1" s="1"/>
  <c r="I5" i="1"/>
  <c r="I7" i="1" s="1"/>
  <c r="J7" i="1"/>
  <c r="H25" i="1"/>
  <c r="H24" i="1"/>
  <c r="E14" i="1"/>
  <c r="K22" i="1" s="1"/>
  <c r="H23" i="1"/>
  <c r="H22" i="1"/>
  <c r="E16" i="1"/>
  <c r="K24" i="1" s="1"/>
  <c r="E15" i="1"/>
  <c r="K23" i="1" s="1"/>
  <c r="E18" i="1"/>
  <c r="N15" i="1"/>
  <c r="O15" i="1" s="1"/>
  <c r="C19" i="1" s="1"/>
  <c r="E19" i="1" s="1"/>
  <c r="F11" i="1"/>
  <c r="F5" i="1"/>
  <c r="F6" i="1"/>
  <c r="F7" i="1"/>
  <c r="F8" i="1"/>
  <c r="F9" i="1"/>
  <c r="F10" i="1"/>
  <c r="F4" i="1"/>
  <c r="M7" i="1" l="1"/>
  <c r="M9" i="1"/>
  <c r="M10" i="1"/>
  <c r="N23" i="1"/>
  <c r="N24" i="1"/>
  <c r="I16" i="1"/>
  <c r="I18" i="1" s="1"/>
  <c r="M16" i="1"/>
  <c r="M18" i="1" s="1"/>
  <c r="L16" i="1"/>
  <c r="L18" i="1" s="1"/>
  <c r="K16" i="1"/>
  <c r="K18" i="1" s="1"/>
  <c r="J16" i="1"/>
  <c r="J18" i="1" s="1"/>
  <c r="N22" i="1"/>
  <c r="L4" i="1"/>
  <c r="K4" i="1"/>
  <c r="J4" i="1"/>
  <c r="I4" i="1"/>
  <c r="O18" i="1" l="1"/>
  <c r="O19" i="1" s="1"/>
  <c r="O20" i="1" s="1"/>
  <c r="P20" i="1" s="1"/>
  <c r="M4" i="1"/>
  <c r="C17" i="1" s="1"/>
  <c r="E17" i="1" s="1"/>
  <c r="K25" i="1" s="1"/>
  <c r="N25" i="1" s="1"/>
</calcChain>
</file>

<file path=xl/sharedStrings.xml><?xml version="1.0" encoding="utf-8"?>
<sst xmlns="http://schemas.openxmlformats.org/spreadsheetml/2006/main" count="63" uniqueCount="47">
  <si>
    <t>金属丝长度变化</t>
    <phoneticPr fontId="1" type="noConversion"/>
  </si>
  <si>
    <t>I</t>
    <phoneticPr fontId="1" type="noConversion"/>
  </si>
  <si>
    <t>ri(cm)</t>
    <phoneticPr fontId="1" type="noConversion"/>
  </si>
  <si>
    <t>F(g)</t>
    <phoneticPr fontId="1" type="noConversion"/>
  </si>
  <si>
    <t>ri'(cm)</t>
    <phoneticPr fontId="1" type="noConversion"/>
  </si>
  <si>
    <t>r平均</t>
    <phoneticPr fontId="1" type="noConversion"/>
  </si>
  <si>
    <t>逐差法计算4个砝码伸长量</t>
    <phoneticPr fontId="1" type="noConversion"/>
  </si>
  <si>
    <t>平均</t>
    <phoneticPr fontId="1" type="noConversion"/>
  </si>
  <si>
    <t>d=</t>
    <phoneticPr fontId="1" type="noConversion"/>
  </si>
  <si>
    <t>平均值</t>
    <phoneticPr fontId="1" type="noConversion"/>
  </si>
  <si>
    <t>修正值</t>
    <phoneticPr fontId="1" type="noConversion"/>
  </si>
  <si>
    <t>Δd</t>
    <phoneticPr fontId="1" type="noConversion"/>
  </si>
  <si>
    <t>L=</t>
    <phoneticPr fontId="1" type="noConversion"/>
  </si>
  <si>
    <t>D=</t>
    <phoneticPr fontId="1" type="noConversion"/>
  </si>
  <si>
    <t>cm</t>
    <phoneticPr fontId="1" type="noConversion"/>
  </si>
  <si>
    <t>mm</t>
    <phoneticPr fontId="1" type="noConversion"/>
  </si>
  <si>
    <t>d/mm</t>
    <phoneticPr fontId="1" type="noConversion"/>
  </si>
  <si>
    <t>Δd/mm</t>
    <phoneticPr fontId="1" type="noConversion"/>
  </si>
  <si>
    <t>l=</t>
    <phoneticPr fontId="1" type="noConversion"/>
  </si>
  <si>
    <r>
      <t>l</t>
    </r>
    <r>
      <rPr>
        <sz val="8"/>
        <color theme="1"/>
        <rFont val="等线"/>
        <family val="3"/>
        <charset val="134"/>
        <scheme val="minor"/>
      </rPr>
      <t>i</t>
    </r>
    <phoneticPr fontId="1" type="noConversion"/>
  </si>
  <si>
    <t>b=</t>
    <phoneticPr fontId="1" type="noConversion"/>
  </si>
  <si>
    <t>F=</t>
    <phoneticPr fontId="1" type="noConversion"/>
  </si>
  <si>
    <t>kg</t>
    <phoneticPr fontId="1" type="noConversion"/>
  </si>
  <si>
    <t>E=</t>
    <phoneticPr fontId="1" type="noConversion"/>
  </si>
  <si>
    <t>国际单位</t>
    <phoneticPr fontId="1" type="noConversion"/>
  </si>
  <si>
    <t>变量</t>
    <phoneticPr fontId="1" type="noConversion"/>
  </si>
  <si>
    <t>测量单位</t>
    <phoneticPr fontId="1" type="noConversion"/>
  </si>
  <si>
    <t>不确定度</t>
    <phoneticPr fontId="1" type="noConversion"/>
  </si>
  <si>
    <t>ΔF</t>
    <phoneticPr fontId="1" type="noConversion"/>
  </si>
  <si>
    <t>ΔD</t>
    <phoneticPr fontId="1" type="noConversion"/>
  </si>
  <si>
    <t>ΔL</t>
    <phoneticPr fontId="1" type="noConversion"/>
  </si>
  <si>
    <t>Δl</t>
    <phoneticPr fontId="1" type="noConversion"/>
  </si>
  <si>
    <t>Δb</t>
    <phoneticPr fontId="1" type="noConversion"/>
  </si>
  <si>
    <t>F</t>
    <phoneticPr fontId="1" type="noConversion"/>
  </si>
  <si>
    <t>D</t>
    <phoneticPr fontId="1" type="noConversion"/>
  </si>
  <si>
    <t>L</t>
    <phoneticPr fontId="1" type="noConversion"/>
  </si>
  <si>
    <t>d</t>
    <phoneticPr fontId="1" type="noConversion"/>
  </si>
  <si>
    <t>b</t>
    <phoneticPr fontId="1" type="noConversion"/>
  </si>
  <si>
    <t>l</t>
    <phoneticPr fontId="1" type="noConversion"/>
  </si>
  <si>
    <t>N</t>
    <phoneticPr fontId="1" type="noConversion"/>
  </si>
  <si>
    <t>b类</t>
    <phoneticPr fontId="1" type="noConversion"/>
  </si>
  <si>
    <t>都要</t>
    <phoneticPr fontId="1" type="noConversion"/>
  </si>
  <si>
    <t>Δ/原</t>
    <phoneticPr fontId="1" type="noConversion"/>
  </si>
  <si>
    <t>m</t>
    <phoneticPr fontId="1" type="noConversion"/>
  </si>
  <si>
    <t>N/m^2</t>
    <phoneticPr fontId="1" type="noConversion"/>
  </si>
  <si>
    <t>Δ</t>
    <phoneticPr fontId="1" type="noConversion"/>
  </si>
  <si>
    <t>Δa^2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</si>
</sst>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0" fontId="0" fillId="0" borderId="4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3" fontId="3" fillId="0" borderId="7" xfId="0" applyNumberFormat="1" applyFont="1" applyBorder="1"/>
    <xf numFmtId="176" fontId="0" fillId="0" borderId="3" xfId="0" applyNumberFormat="1" applyBorder="1" applyAlignment="1"/>
    <xf numFmtId="10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C17" zoomScale="115" zoomScaleNormal="115" workbookViewId="0">
      <selection activeCell="M24" sqref="M24"/>
    </sheetView>
  </sheetViews>
  <sheetFormatPr defaultRowHeight="13.9" x14ac:dyDescent="0.4"/>
  <cols>
    <col min="1" max="1" width="6.19921875" customWidth="1"/>
    <col min="3" max="3" width="14.6640625" bestFit="1" customWidth="1"/>
    <col min="4" max="7" width="9.06640625" customWidth="1"/>
    <col min="9" max="9" width="9.46484375" bestFit="1" customWidth="1"/>
    <col min="15" max="15" width="11.46484375" bestFit="1" customWidth="1"/>
  </cols>
  <sheetData>
    <row r="1" spans="1:15" ht="14.25" thickBot="1" x14ac:dyDescent="0.45"/>
    <row r="2" spans="1:15" x14ac:dyDescent="0.4">
      <c r="B2" s="20" t="s">
        <v>0</v>
      </c>
      <c r="C2" s="21"/>
      <c r="D2" s="21"/>
      <c r="E2" s="21"/>
      <c r="F2" s="22"/>
      <c r="H2" s="20" t="s">
        <v>6</v>
      </c>
      <c r="I2" s="21"/>
      <c r="J2" s="21"/>
      <c r="K2" s="21"/>
      <c r="L2" s="21"/>
      <c r="M2" s="22"/>
    </row>
    <row r="3" spans="1:15" x14ac:dyDescent="0.4">
      <c r="B3" s="7" t="s">
        <v>1</v>
      </c>
      <c r="C3" s="8" t="s">
        <v>3</v>
      </c>
      <c r="D3" s="8" t="s">
        <v>2</v>
      </c>
      <c r="E3" s="8" t="s">
        <v>4</v>
      </c>
      <c r="F3" s="9" t="s">
        <v>5</v>
      </c>
      <c r="H3" s="2"/>
      <c r="I3" s="1">
        <v>1</v>
      </c>
      <c r="J3" s="1">
        <v>2</v>
      </c>
      <c r="K3" s="1">
        <v>3</v>
      </c>
      <c r="L3" s="1">
        <v>4</v>
      </c>
      <c r="M3" s="3" t="s">
        <v>7</v>
      </c>
    </row>
    <row r="4" spans="1:15" ht="14.25" thickBot="1" x14ac:dyDescent="0.45">
      <c r="B4" s="2">
        <v>1</v>
      </c>
      <c r="C4" s="1">
        <v>1000</v>
      </c>
      <c r="D4" s="1">
        <v>0.45</v>
      </c>
      <c r="E4" s="1">
        <v>0.5</v>
      </c>
      <c r="F4" s="3">
        <f>(D4+E4)/2</f>
        <v>0.47499999999999998</v>
      </c>
      <c r="H4" s="4" t="s">
        <v>19</v>
      </c>
      <c r="I4" s="5">
        <f>F8-F4</f>
        <v>2.9</v>
      </c>
      <c r="J4" s="5">
        <f>F9-F5</f>
        <v>2.95</v>
      </c>
      <c r="K4" s="5">
        <f>F10-F6</f>
        <v>3.0250000000000004</v>
      </c>
      <c r="L4" s="5">
        <f>F11-F7</f>
        <v>3.0500000000000007</v>
      </c>
      <c r="M4" s="6">
        <f>(I4+J4+K4+L4)/4</f>
        <v>2.9812500000000002</v>
      </c>
    </row>
    <row r="5" spans="1:15" x14ac:dyDescent="0.4">
      <c r="B5" s="2">
        <v>2</v>
      </c>
      <c r="C5" s="1">
        <v>2000</v>
      </c>
      <c r="D5" s="1">
        <v>1.2</v>
      </c>
      <c r="E5" s="1">
        <v>1.2</v>
      </c>
      <c r="F5" s="3">
        <f t="shared" ref="F5:F10" si="0">(D5+E5)/2</f>
        <v>1.2</v>
      </c>
      <c r="H5" t="s">
        <v>45</v>
      </c>
      <c r="I5">
        <f>1000*($M4-I4)</f>
        <v>81.25000000000027</v>
      </c>
      <c r="J5">
        <f t="shared" ref="J5:L5" si="1">1000*($M4-J4)</f>
        <v>31.25</v>
      </c>
      <c r="K5">
        <f t="shared" si="1"/>
        <v>-43.750000000000178</v>
      </c>
      <c r="L5">
        <f t="shared" si="1"/>
        <v>-68.75000000000054</v>
      </c>
    </row>
    <row r="6" spans="1:15" x14ac:dyDescent="0.4">
      <c r="B6" s="2">
        <v>3</v>
      </c>
      <c r="C6" s="1">
        <v>3000</v>
      </c>
      <c r="D6" s="1">
        <v>1.85</v>
      </c>
      <c r="E6" s="1">
        <v>1.9</v>
      </c>
      <c r="F6" s="3">
        <f t="shared" si="0"/>
        <v>1.875</v>
      </c>
    </row>
    <row r="7" spans="1:15" x14ac:dyDescent="0.4">
      <c r="B7" s="2">
        <v>4</v>
      </c>
      <c r="C7" s="1">
        <v>4000</v>
      </c>
      <c r="D7" s="1">
        <v>2.5499999999999998</v>
      </c>
      <c r="E7" s="1">
        <v>2.65</v>
      </c>
      <c r="F7" s="3">
        <f t="shared" si="0"/>
        <v>2.5999999999999996</v>
      </c>
      <c r="I7">
        <f>I5*I5</f>
        <v>6601.5625000000437</v>
      </c>
      <c r="J7">
        <f t="shared" ref="J7:L7" si="2">J5*J5</f>
        <v>976.5625</v>
      </c>
      <c r="K7">
        <f t="shared" si="2"/>
        <v>1914.0625000000155</v>
      </c>
      <c r="L7">
        <f t="shared" si="2"/>
        <v>4726.5625000000746</v>
      </c>
      <c r="M7">
        <f>I7+J7+K7+L7</f>
        <v>14218.750000000133</v>
      </c>
    </row>
    <row r="8" spans="1:15" x14ac:dyDescent="0.4">
      <c r="B8" s="2">
        <v>5</v>
      </c>
      <c r="C8" s="1">
        <v>5000</v>
      </c>
      <c r="D8" s="1">
        <v>3.35</v>
      </c>
      <c r="E8" s="1">
        <v>3.4</v>
      </c>
      <c r="F8" s="3">
        <f t="shared" si="0"/>
        <v>3.375</v>
      </c>
    </row>
    <row r="9" spans="1:15" x14ac:dyDescent="0.4">
      <c r="B9" s="2">
        <v>6</v>
      </c>
      <c r="C9" s="1">
        <v>6000</v>
      </c>
      <c r="D9" s="1">
        <v>4.1500000000000004</v>
      </c>
      <c r="E9" s="1">
        <v>4.1500000000000004</v>
      </c>
      <c r="F9" s="3">
        <f t="shared" si="0"/>
        <v>4.1500000000000004</v>
      </c>
      <c r="M9">
        <f>SQRT(M7/12)</f>
        <v>34.422315920538296</v>
      </c>
    </row>
    <row r="10" spans="1:15" x14ac:dyDescent="0.4">
      <c r="B10" s="2">
        <v>7</v>
      </c>
      <c r="C10" s="1">
        <v>7000</v>
      </c>
      <c r="D10" s="1">
        <v>4.9000000000000004</v>
      </c>
      <c r="E10" s="1">
        <v>4.9000000000000004</v>
      </c>
      <c r="F10" s="3">
        <f t="shared" si="0"/>
        <v>4.9000000000000004</v>
      </c>
      <c r="L10" t="s">
        <v>45</v>
      </c>
      <c r="M10">
        <f>SQRT((M7/12)+0.289*0.289)</f>
        <v>34.423529080170503</v>
      </c>
    </row>
    <row r="11" spans="1:15" ht="14.25" thickBot="1" x14ac:dyDescent="0.45">
      <c r="B11" s="4">
        <v>8</v>
      </c>
      <c r="C11" s="5">
        <v>8000</v>
      </c>
      <c r="D11" s="5">
        <v>5.65</v>
      </c>
      <c r="E11" s="5"/>
      <c r="F11" s="6">
        <f>D11</f>
        <v>5.65</v>
      </c>
    </row>
    <row r="12" spans="1:15" ht="14.25" thickBot="1" x14ac:dyDescent="0.45">
      <c r="M12">
        <f>(M10/M4)/1000</f>
        <v>1.1546676421021551E-2</v>
      </c>
    </row>
    <row r="13" spans="1:15" ht="14.25" thickBot="1" x14ac:dyDescent="0.45">
      <c r="B13" s="10" t="s">
        <v>25</v>
      </c>
      <c r="C13" s="11"/>
      <c r="D13" s="11" t="s">
        <v>26</v>
      </c>
      <c r="E13" s="12" t="s">
        <v>24</v>
      </c>
    </row>
    <row r="14" spans="1:15" x14ac:dyDescent="0.4">
      <c r="A14" s="23" t="s">
        <v>40</v>
      </c>
      <c r="B14" s="15" t="s">
        <v>21</v>
      </c>
      <c r="C14" s="1">
        <v>4</v>
      </c>
      <c r="D14" s="1" t="s">
        <v>22</v>
      </c>
      <c r="E14" s="3">
        <f>C14*9.8</f>
        <v>39.200000000000003</v>
      </c>
      <c r="H14" s="10" t="s">
        <v>1</v>
      </c>
      <c r="I14" s="11">
        <v>1</v>
      </c>
      <c r="J14" s="11">
        <v>2</v>
      </c>
      <c r="K14" s="11">
        <v>3</v>
      </c>
      <c r="L14" s="11">
        <v>4</v>
      </c>
      <c r="M14" s="11">
        <v>5</v>
      </c>
      <c r="N14" s="11" t="s">
        <v>9</v>
      </c>
      <c r="O14" s="12" t="s">
        <v>10</v>
      </c>
    </row>
    <row r="15" spans="1:15" x14ac:dyDescent="0.4">
      <c r="A15" s="23"/>
      <c r="B15" s="14" t="s">
        <v>12</v>
      </c>
      <c r="C15" s="1">
        <v>63.9</v>
      </c>
      <c r="D15" s="1" t="s">
        <v>14</v>
      </c>
      <c r="E15" s="3">
        <f>C15/100</f>
        <v>0.63900000000000001</v>
      </c>
      <c r="H15" s="2" t="s">
        <v>16</v>
      </c>
      <c r="I15" s="1">
        <v>0.53700000000000003</v>
      </c>
      <c r="J15" s="1">
        <v>0.55500000000000005</v>
      </c>
      <c r="K15" s="1">
        <v>0.54</v>
      </c>
      <c r="L15" s="1">
        <v>0.53100000000000003</v>
      </c>
      <c r="M15" s="1">
        <v>0.53300000000000003</v>
      </c>
      <c r="N15" s="1">
        <f>(I15+J15+K15+L15+M15)/5</f>
        <v>0.53920000000000001</v>
      </c>
      <c r="O15" s="3">
        <f>N15+0.07</f>
        <v>0.60919999999999996</v>
      </c>
    </row>
    <row r="16" spans="1:15" ht="14.25" thickBot="1" x14ac:dyDescent="0.45">
      <c r="A16" s="23"/>
      <c r="B16" s="14" t="s">
        <v>13</v>
      </c>
      <c r="C16" s="1">
        <v>199</v>
      </c>
      <c r="D16" s="1" t="s">
        <v>14</v>
      </c>
      <c r="E16" s="3">
        <f>C16/100</f>
        <v>1.99</v>
      </c>
      <c r="H16" s="4" t="s">
        <v>17</v>
      </c>
      <c r="I16" s="5">
        <f>$N15-I15</f>
        <v>2.1999999999999797E-3</v>
      </c>
      <c r="J16" s="5">
        <f>$N15-J15</f>
        <v>-1.5800000000000036E-2</v>
      </c>
      <c r="K16" s="5">
        <f>$N15-K15</f>
        <v>-8.0000000000002292E-4</v>
      </c>
      <c r="L16" s="5">
        <f>$N15-L15</f>
        <v>8.1999999999999851E-3</v>
      </c>
      <c r="M16" s="5">
        <f>$N15-M15</f>
        <v>6.1999999999999833E-3</v>
      </c>
      <c r="N16" s="5"/>
      <c r="O16" s="6"/>
    </row>
    <row r="17" spans="1:16" x14ac:dyDescent="0.4">
      <c r="A17" s="23"/>
      <c r="B17" s="15" t="s">
        <v>18</v>
      </c>
      <c r="C17" s="1">
        <f>M4</f>
        <v>2.9812500000000002</v>
      </c>
      <c r="D17" s="1" t="s">
        <v>14</v>
      </c>
      <c r="E17" s="3">
        <f>C17/100</f>
        <v>2.9812500000000002E-2</v>
      </c>
    </row>
    <row r="18" spans="1:16" x14ac:dyDescent="0.4">
      <c r="A18" s="23" t="s">
        <v>41</v>
      </c>
      <c r="B18" s="15" t="s">
        <v>20</v>
      </c>
      <c r="C18" s="1">
        <v>64.3</v>
      </c>
      <c r="D18" s="1" t="s">
        <v>15</v>
      </c>
      <c r="E18" s="3">
        <f>C18/1000</f>
        <v>6.4299999999999996E-2</v>
      </c>
      <c r="I18">
        <f>I16*I16</f>
        <v>4.8399999999999113E-6</v>
      </c>
      <c r="J18">
        <f t="shared" ref="J18:M18" si="3">J16*J16</f>
        <v>2.4964000000000117E-4</v>
      </c>
      <c r="K18">
        <f t="shared" si="3"/>
        <v>6.4000000000003665E-7</v>
      </c>
      <c r="L18">
        <f t="shared" si="3"/>
        <v>6.7239999999999756E-5</v>
      </c>
      <c r="M18">
        <f t="shared" si="3"/>
        <v>3.8439999999999795E-5</v>
      </c>
      <c r="O18">
        <f>I18+J18+K18+L18+M18</f>
        <v>3.6080000000000069E-4</v>
      </c>
    </row>
    <row r="19" spans="1:16" x14ac:dyDescent="0.4">
      <c r="A19" s="23"/>
      <c r="B19" s="14" t="s">
        <v>8</v>
      </c>
      <c r="C19" s="1">
        <f>O15</f>
        <v>0.60919999999999996</v>
      </c>
      <c r="D19" s="1" t="s">
        <v>15</v>
      </c>
      <c r="E19" s="3">
        <f>C19/1000</f>
        <v>6.0919999999999995E-4</v>
      </c>
      <c r="N19" t="s">
        <v>46</v>
      </c>
      <c r="O19">
        <f>O18/20</f>
        <v>1.8040000000000034E-5</v>
      </c>
    </row>
    <row r="20" spans="1:16" x14ac:dyDescent="0.4">
      <c r="B20" s="14"/>
      <c r="C20" s="1"/>
      <c r="D20" s="1"/>
      <c r="E20" s="3"/>
      <c r="N20" t="s">
        <v>45</v>
      </c>
      <c r="O20">
        <f>SQRT(O19+0.002*0.002)</f>
        <v>4.6946778377222045E-3</v>
      </c>
      <c r="P20">
        <f>O20/O15</f>
        <v>7.7062997992813605E-3</v>
      </c>
    </row>
    <row r="21" spans="1:16" ht="14.25" thickBot="1" x14ac:dyDescent="0.45">
      <c r="B21" s="16" t="s">
        <v>23</v>
      </c>
      <c r="C21" s="17">
        <v>178510554148</v>
      </c>
      <c r="D21" s="5" t="s">
        <v>44</v>
      </c>
      <c r="E21" s="6"/>
      <c r="F21" s="13"/>
      <c r="G21" s="24" t="s">
        <v>27</v>
      </c>
      <c r="H21" s="24"/>
      <c r="I21" s="24"/>
      <c r="J21" s="24"/>
      <c r="K21" s="24"/>
      <c r="L21" s="24"/>
      <c r="M21" s="24"/>
      <c r="N21" s="24"/>
      <c r="P21">
        <f>P20*4</f>
        <v>3.0825199197125442E-2</v>
      </c>
    </row>
    <row r="22" spans="1:16" x14ac:dyDescent="0.4">
      <c r="G22" s="10" t="s">
        <v>28</v>
      </c>
      <c r="H22" s="11">
        <f>4*C14*9.8/SQRT(3)*0.001</f>
        <v>9.0528522208933343E-2</v>
      </c>
      <c r="I22" s="12" t="s">
        <v>39</v>
      </c>
      <c r="J22" s="10" t="s">
        <v>33</v>
      </c>
      <c r="K22" s="11">
        <f>E14</f>
        <v>39.200000000000003</v>
      </c>
      <c r="L22" s="12" t="s">
        <v>39</v>
      </c>
      <c r="M22" s="10" t="s">
        <v>42</v>
      </c>
      <c r="N22" s="18">
        <f>H22/K22</f>
        <v>2.3094010767585036E-3</v>
      </c>
    </row>
    <row r="23" spans="1:16" x14ac:dyDescent="0.4">
      <c r="G23" s="2" t="s">
        <v>30</v>
      </c>
      <c r="H23" s="1">
        <f>0.001/SQRT(3)</f>
        <v>5.773502691896258E-4</v>
      </c>
      <c r="I23" s="3" t="s">
        <v>43</v>
      </c>
      <c r="J23" s="2" t="s">
        <v>35</v>
      </c>
      <c r="K23" s="1">
        <f>E15</f>
        <v>0.63900000000000001</v>
      </c>
      <c r="L23" s="3" t="s">
        <v>43</v>
      </c>
      <c r="M23" s="2"/>
      <c r="N23" s="19">
        <f>H23/K23</f>
        <v>9.0352154802758339E-4</v>
      </c>
    </row>
    <row r="24" spans="1:16" x14ac:dyDescent="0.4">
      <c r="G24" s="2" t="s">
        <v>29</v>
      </c>
      <c r="H24" s="1">
        <f>0.001/SQRT(3)</f>
        <v>5.773502691896258E-4</v>
      </c>
      <c r="I24" s="3" t="s">
        <v>43</v>
      </c>
      <c r="J24" s="2" t="s">
        <v>34</v>
      </c>
      <c r="K24" s="1">
        <f>E16</f>
        <v>1.99</v>
      </c>
      <c r="L24" s="3" t="s">
        <v>43</v>
      </c>
      <c r="M24" s="2"/>
      <c r="N24" s="19">
        <f>H24/K24</f>
        <v>2.9012576341187226E-4</v>
      </c>
    </row>
    <row r="25" spans="1:16" x14ac:dyDescent="0.4">
      <c r="G25" s="2" t="s">
        <v>31</v>
      </c>
      <c r="H25" s="1">
        <f>0.5*0.001/SQRT(3)</f>
        <v>2.886751345948129E-4</v>
      </c>
      <c r="I25" s="3" t="s">
        <v>43</v>
      </c>
      <c r="J25" s="2" t="s">
        <v>38</v>
      </c>
      <c r="K25" s="1">
        <f>E17</f>
        <v>2.9812500000000002E-2</v>
      </c>
      <c r="L25" s="3" t="s">
        <v>43</v>
      </c>
      <c r="M25" s="2"/>
      <c r="N25" s="19">
        <f>H25/K25</f>
        <v>9.6830233826352332E-3</v>
      </c>
    </row>
    <row r="26" spans="1:16" x14ac:dyDescent="0.4">
      <c r="G26" s="2" t="s">
        <v>32</v>
      </c>
      <c r="H26" s="1"/>
      <c r="I26" s="3" t="s">
        <v>43</v>
      </c>
      <c r="J26" s="2" t="s">
        <v>37</v>
      </c>
      <c r="K26" s="1"/>
      <c r="L26" s="3" t="s">
        <v>43</v>
      </c>
      <c r="M26" s="2"/>
      <c r="N26" s="3"/>
    </row>
    <row r="27" spans="1:16" ht="14.25" thickBot="1" x14ac:dyDescent="0.45">
      <c r="G27" s="4" t="s">
        <v>11</v>
      </c>
      <c r="H27" s="5"/>
      <c r="I27" s="6" t="s">
        <v>43</v>
      </c>
      <c r="J27" s="4" t="s">
        <v>36</v>
      </c>
      <c r="K27" s="5"/>
      <c r="L27" s="6" t="s">
        <v>43</v>
      </c>
      <c r="M27" s="4"/>
      <c r="N27" s="6"/>
    </row>
    <row r="30" spans="1:16" x14ac:dyDescent="0.4">
      <c r="F30">
        <f>SQRT(0.0058+0.0091+0.0029+0.0019+P21+M12)</f>
        <v>0.24914227986864651</v>
      </c>
    </row>
  </sheetData>
  <mergeCells count="5">
    <mergeCell ref="B2:F2"/>
    <mergeCell ref="H2:M2"/>
    <mergeCell ref="A14:A17"/>
    <mergeCell ref="A18:A19"/>
    <mergeCell ref="G21:N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2021-05-24T16:06:03Z</dcterms:modified>
</cp:coreProperties>
</file>