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Тендеры" sheetId="1" state="visible" r:id="rId1"/>
  </sheets>
  <definedNames>
    <definedName name="_xlnm._FilterDatabase" localSheetId="0" hidden="1">'Тендеры'!$A$2:$S$2</definedName>
  </definedNames>
  <calcPr calcId="0" fullCalcOnLoad="1"/>
</workbook>
</file>

<file path=xl/styles.xml><?xml version="1.0" encoding="utf-8"?>
<styleSheet xmlns="http://schemas.openxmlformats.org/spreadsheetml/2006/main">
  <numFmts count="4">
    <numFmt numFmtId="164" formatCode="dd\.mm\.yyyy"/>
    <numFmt numFmtId="165" formatCode="#,##0.00\ &quot;₽&quot;"/>
    <numFmt numFmtId="166" formatCode="dd\.mm\.yyyy\ h:mm"/>
    <numFmt numFmtId="167" formatCode="DD.MM.YYYY HH:MM"/>
  </numFmts>
  <fonts count="9">
    <font>
      <name val="Calibri"/>
      <color rgb="FF000000"/>
      <sz val="11"/>
      <scheme val="minor"/>
    </font>
    <font>
      <name val="Segoe UI"/>
      <charset val="204"/>
      <family val="2"/>
      <sz val="11"/>
    </font>
    <font>
      <name val="Segoe UI"/>
      <charset val="204"/>
      <family val="2"/>
      <color rgb="FF000000"/>
      <sz val="12"/>
    </font>
    <font>
      <name val="Segoe UI"/>
      <charset val="204"/>
      <family val="2"/>
      <color rgb="FF000000"/>
      <sz val="11"/>
    </font>
    <font>
      <name val="Segoe UI"/>
      <charset val="204"/>
      <family val="2"/>
      <color rgb="FF0563C1"/>
      <sz val="11"/>
      <u val="single"/>
    </font>
    <font>
      <name val="Segoe UI"/>
      <charset val="204"/>
      <family val="2"/>
      <b val="1"/>
      <color rgb="FFFFFFFF"/>
      <sz val="12"/>
    </font>
    <font>
      <name val="Segoe UI"/>
      <charset val="204"/>
      <family val="2"/>
      <b val="1"/>
      <sz val="12"/>
    </font>
    <font>
      <name val="Segoe UI"/>
      <charset val="204"/>
      <family val="2"/>
      <b val="1"/>
      <color rgb="FF000000"/>
      <sz val="12"/>
    </font>
    <font>
      <name val="Segoe UI"/>
      <charset val="204"/>
      <family val="2"/>
      <b val="1"/>
      <color rgb="FF000000"/>
      <sz val="11"/>
    </font>
  </fonts>
  <fills count="7">
    <fill>
      <patternFill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E2F0D9"/>
        <bgColor rgb="FFE2F0D9"/>
      </patternFill>
    </fill>
    <fill>
      <patternFill patternType="solid">
        <fgColor theme="0"/>
        <bgColor indexed="64"/>
      </patternFill>
    </fill>
    <fill>
      <patternFill patternType="solid">
        <fgColor rgb="FF1C3144"/>
        <bgColor rgb="FF1C3144"/>
      </patternFill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BFBFBF"/>
      </right>
      <top style="thin">
        <color rgb="FFBFBFBF"/>
      </top>
      <bottom/>
      <diagonal/>
    </border>
  </borders>
  <cellStyleXfs count="1">
    <xf numFmtId="164" fontId="0" fillId="0" borderId="0"/>
  </cellStyleXfs>
  <cellXfs count="62">
    <xf numFmtId="164" fontId="0" fillId="0" borderId="0" applyAlignment="1" pivotButton="0" quotePrefix="0" xfId="0">
      <alignment horizontal="left" vertical="center"/>
    </xf>
    <xf numFmtId="164" fontId="3" fillId="0" borderId="0" applyAlignment="1" pivotButton="0" quotePrefix="0" xfId="0">
      <alignment horizontal="left" vertical="center"/>
    </xf>
    <xf numFmtId="164" fontId="3" fillId="4" borderId="0" applyAlignment="1" pivotButton="0" quotePrefix="0" xfId="0">
      <alignment horizontal="left" vertical="center"/>
    </xf>
    <xf numFmtId="164" fontId="3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top" wrapText="1"/>
    </xf>
    <xf numFmtId="0" fontId="1" fillId="6" borderId="6" applyAlignment="1" pivotButton="0" quotePrefix="0" xfId="0">
      <alignment vertical="top" wrapText="1"/>
    </xf>
    <xf numFmtId="0" fontId="3" fillId="0" borderId="0" applyAlignment="1" pivotButton="0" quotePrefix="0" xfId="0">
      <alignment wrapText="1"/>
    </xf>
    <xf numFmtId="49" fontId="4" fillId="0" borderId="6" applyAlignment="1" pivotButton="0" quotePrefix="0" xfId="0">
      <alignment horizontal="center" vertical="center"/>
    </xf>
    <xf numFmtId="49" fontId="4" fillId="6" borderId="6" applyAlignment="1" pivotButton="0" quotePrefix="0" xfId="0">
      <alignment horizontal="center" vertical="center"/>
    </xf>
    <xf numFmtId="14" fontId="1" fillId="0" borderId="6" applyAlignment="1" pivotButton="0" quotePrefix="0" xfId="0">
      <alignment horizontal="center" vertical="center"/>
    </xf>
    <xf numFmtId="14" fontId="1" fillId="6" borderId="6" applyAlignment="1" pivotButton="0" quotePrefix="0" xfId="0">
      <alignment horizontal="center" vertical="center"/>
    </xf>
    <xf numFmtId="14" fontId="3" fillId="0" borderId="0" applyAlignment="1" pivotButton="0" quotePrefix="0" xfId="0">
      <alignment horizontal="center" vertical="center"/>
    </xf>
    <xf numFmtId="49" fontId="1" fillId="0" borderId="6" applyAlignment="1" pivotButton="0" quotePrefix="0" xfId="0">
      <alignment horizontal="center" vertical="center"/>
    </xf>
    <xf numFmtId="49" fontId="1" fillId="6" borderId="6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6" borderId="6" applyAlignment="1" pivotButton="0" quotePrefix="0" xfId="0">
      <alignment horizontal="center" vertical="center"/>
    </xf>
    <xf numFmtId="165" fontId="1" fillId="0" borderId="6" applyAlignment="1" pivotButton="0" quotePrefix="0" xfId="0">
      <alignment horizontal="center" vertical="center"/>
    </xf>
    <xf numFmtId="165" fontId="1" fillId="6" borderId="6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4" fontId="1" fillId="0" borderId="6" applyAlignment="1" pivotButton="0" quotePrefix="0" xfId="0">
      <alignment horizontal="center" vertical="center"/>
    </xf>
    <xf numFmtId="4" fontId="1" fillId="6" borderId="6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6" fontId="1" fillId="6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4" fontId="1" fillId="6" borderId="6" applyAlignment="1" pivotButton="0" quotePrefix="0" xfId="0">
      <alignment horizontal="center" vertical="center"/>
    </xf>
    <xf numFmtId="49" fontId="1" fillId="0" borderId="6" applyAlignment="1" pivotButton="0" quotePrefix="0" xfId="0">
      <alignment vertical="top" wrapText="1"/>
    </xf>
    <xf numFmtId="49" fontId="1" fillId="6" borderId="6" applyAlignment="1" pivotButton="0" quotePrefix="0" xfId="0">
      <alignment vertical="top" wrapText="1"/>
    </xf>
    <xf numFmtId="0" fontId="5" fillId="5" borderId="6" applyAlignment="1" pivotButton="0" quotePrefix="0" xfId="0">
      <alignment horizontal="center" vertical="center" wrapText="1"/>
    </xf>
    <xf numFmtId="0" fontId="5" fillId="5" borderId="6" applyAlignment="1" pivotButton="0" quotePrefix="0" xfId="0">
      <alignment horizontal="center" vertical="center"/>
    </xf>
    <xf numFmtId="165" fontId="5" fillId="5" borderId="6" applyAlignment="1" pivotButton="0" quotePrefix="0" xfId="0">
      <alignment horizontal="center" vertical="center"/>
    </xf>
    <xf numFmtId="164" fontId="2" fillId="0" borderId="0" applyAlignment="1" pivotButton="0" quotePrefix="0" xfId="0">
      <alignment horizontal="left" vertical="center"/>
    </xf>
    <xf numFmtId="49" fontId="4" fillId="0" borderId="6" applyAlignment="1" pivotButton="0" quotePrefix="0" xfId="0">
      <alignment horizontal="center" vertical="center" wrapText="1"/>
    </xf>
    <xf numFmtId="49" fontId="4" fillId="6" borderId="6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14" fontId="5" fillId="5" borderId="6" applyAlignment="1" pivotButton="0" quotePrefix="0" xfId="0">
      <alignment horizontal="center" vertical="center" wrapText="1"/>
    </xf>
    <xf numFmtId="49" fontId="1" fillId="0" borderId="6" applyAlignment="1" pivotButton="0" quotePrefix="0" xfId="0">
      <alignment horizontal="center" vertical="center" wrapText="1"/>
    </xf>
    <xf numFmtId="49" fontId="1" fillId="6" borderId="6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7" fillId="0" borderId="4" pivotButton="0" quotePrefix="0" xfId="0"/>
    <xf numFmtId="0" fontId="7" fillId="0" borderId="5" pivotButton="0" quotePrefix="0" xfId="0"/>
    <xf numFmtId="0" fontId="6" fillId="3" borderId="2" applyAlignment="1" pivotButton="0" quotePrefix="0" xfId="0">
      <alignment horizontal="center" vertical="center" wrapText="1"/>
    </xf>
    <xf numFmtId="0" fontId="8" fillId="0" borderId="3" pivotButton="0" quotePrefix="0" xfId="0"/>
    <xf numFmtId="0" fontId="3" fillId="0" borderId="0" applyAlignment="1" pivotButton="0" quotePrefix="0" xfId="0">
      <alignment vertical="top" wrapText="1"/>
    </xf>
    <xf numFmtId="165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3" pivotButton="0" quotePrefix="0" xfId="0"/>
    <xf numFmtId="0" fontId="0" fillId="0" borderId="7" pivotButton="0" quotePrefix="0" xfId="0"/>
    <xf numFmtId="165" fontId="5" fillId="5" borderId="6" applyAlignment="1" pivotButton="0" quotePrefix="0" xfId="0">
      <alignment horizontal="center" vertical="center"/>
    </xf>
    <xf numFmtId="165" fontId="1" fillId="0" borderId="6" applyAlignment="1" pivotButton="0" quotePrefix="0" xfId="0">
      <alignment horizontal="center" vertical="center"/>
    </xf>
    <xf numFmtId="167" fontId="1" fillId="0" borderId="6" applyAlignment="1" pivotButton="0" quotePrefix="0" xfId="0">
      <alignment horizontal="center" vertical="center"/>
    </xf>
    <xf numFmtId="49" fontId="1" fillId="0" borderId="6" applyAlignment="1" pivotButton="0" quotePrefix="0" xfId="0">
      <alignment wrapText="1"/>
    </xf>
    <xf numFmtId="165" fontId="1" fillId="6" borderId="6" applyAlignment="1" pivotButton="0" quotePrefix="0" xfId="0">
      <alignment horizontal="center" vertical="center"/>
    </xf>
    <xf numFmtId="167" fontId="1" fillId="6" borderId="6" applyAlignment="1" pivotButton="0" quotePrefix="0" xfId="0">
      <alignment horizontal="center" vertical="center"/>
    </xf>
    <xf numFmtId="49" fontId="1" fillId="6" borderId="6" applyAlignment="1" pivotButton="0" quotePrefix="0" xfId="0">
      <alignment wrapText="1"/>
    </xf>
    <xf numFmtId="166" fontId="1" fillId="6" borderId="6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zakupki.gov.ru/epz/order/notice/ok20/view/common-info.html?regNumber=0818500000825005167" TargetMode="External" Id="rId1"/><Relationship Type="http://schemas.openxmlformats.org/officeDocument/2006/relationships/hyperlink" Target="http://www.rts-tender.ru" TargetMode="External" Id="rId2"/><Relationship Type="http://schemas.openxmlformats.org/officeDocument/2006/relationships/hyperlink" Target="https://zakupki.gov.ru/epz/order/notice/ea20/view/common-info.html?regNumber=0318300010725000274" TargetMode="External" Id="rId3"/><Relationship Type="http://schemas.openxmlformats.org/officeDocument/2006/relationships/hyperlink" Target="http://www.rts-tender.ru" TargetMode="External" Id="rId4"/><Relationship Type="http://schemas.openxmlformats.org/officeDocument/2006/relationships/hyperlink" Target="https://zakupki.gov.ru/epz/order/notice/ok20/view/common-info.html?regNumber=0818500000825005165" TargetMode="External" Id="rId5"/><Relationship Type="http://schemas.openxmlformats.org/officeDocument/2006/relationships/hyperlink" Target="http://www.rts-tender.ru" TargetMode="External" Id="rId6"/><Relationship Type="http://schemas.openxmlformats.org/officeDocument/2006/relationships/hyperlink" Target="https://zakupki.gov.ru/epz/order/notice/ea20/view/common-info.html?regNumber=0318300010725000273" TargetMode="External" Id="rId7"/><Relationship Type="http://schemas.openxmlformats.org/officeDocument/2006/relationships/hyperlink" Target="http://www.rts-tender.ru" TargetMode="External" Id="rId8"/><Relationship Type="http://schemas.openxmlformats.org/officeDocument/2006/relationships/hyperlink" Target="https://zakupki.gov.ru/epz/order/notice/notice223/common-info.html?noticeInfoId=18555835" TargetMode="External" Id="rId9"/><Relationship Type="http://schemas.openxmlformats.org/officeDocument/2006/relationships/hyperlink" Target="https://etpgpb.ru" TargetMode="External" Id="rId10"/><Relationship Type="http://schemas.openxmlformats.org/officeDocument/2006/relationships/hyperlink" Target="https://zakupki.gov.ru/epz/order/notice/notice223/common-info.html?noticeInfoId=18556177" TargetMode="External" Id="rId11"/><Relationship Type="http://schemas.openxmlformats.org/officeDocument/2006/relationships/hyperlink" Target="http://www.rts-tender.ru" TargetMode="External" Id="rId12"/><Relationship Type="http://schemas.openxmlformats.org/officeDocument/2006/relationships/hyperlink" Target="https://zakupki.gov.ru/epz/order/notice/zk20/view/common-info.html?regNumber=0818500000825005148" TargetMode="External" Id="rId13"/><Relationship Type="http://schemas.openxmlformats.org/officeDocument/2006/relationships/hyperlink" Target="http://www.rts-tender.ru" TargetMode="External" Id="rId14"/><Relationship Type="http://schemas.openxmlformats.org/officeDocument/2006/relationships/hyperlink" Target="https://zakupki.gov.ru/epz/order/notice/ea20/view/common-info.html?regNumber=0118300013325001227" TargetMode="External" Id="rId15"/><Relationship Type="http://schemas.openxmlformats.org/officeDocument/2006/relationships/hyperlink" Target="http://www.tektorg.ru/" TargetMode="External" Id="rId16"/><Relationship Type="http://schemas.openxmlformats.org/officeDocument/2006/relationships/hyperlink" Target="https://zakupki.gov.ru/epz/order/notice/ea20/view/common-info.html?regNumber=0118300004525000239" TargetMode="External" Id="rId17"/><Relationship Type="http://schemas.openxmlformats.org/officeDocument/2006/relationships/hyperlink" Target="http://www.rts-tender.ru" TargetMode="External" Id="rId18"/><Relationship Type="http://schemas.openxmlformats.org/officeDocument/2006/relationships/hyperlink" Target="https://zakupki.gov.ru/epz/order/notice/ea20/view/common-info.html?regNumber=0118300004525000240" TargetMode="External" Id="rId19"/><Relationship Type="http://schemas.openxmlformats.org/officeDocument/2006/relationships/hyperlink" Target="http://www.rts-tender.ru" TargetMode="External" Id="rId20"/><Relationship Type="http://schemas.openxmlformats.org/officeDocument/2006/relationships/hyperlink" Target="https://zakupki.gov.ru/epz/order/notice/ea20/view/common-info.html?regNumber=0818500000825005147" TargetMode="External" Id="rId21"/><Relationship Type="http://schemas.openxmlformats.org/officeDocument/2006/relationships/hyperlink" Target="http://www.rts-tender.ru" TargetMode="External" Id="rId22"/><Relationship Type="http://schemas.openxmlformats.org/officeDocument/2006/relationships/hyperlink" Target="https://zakupki.gov.ru/epz/order/notice/zk20/view/common-info.html?regNumber=0818500000825005149" TargetMode="External" Id="rId23"/><Relationship Type="http://schemas.openxmlformats.org/officeDocument/2006/relationships/hyperlink" Target="http://www.rts-tender.ru" TargetMode="External" Id="rId24"/><Relationship Type="http://schemas.openxmlformats.org/officeDocument/2006/relationships/hyperlink" Target="https://zakupki.gov.ru/epz/order/notice/ea20/view/common-info.html?regNumber=0818500000825005150" TargetMode="External" Id="rId25"/><Relationship Type="http://schemas.openxmlformats.org/officeDocument/2006/relationships/hyperlink" Target="http://www.rts-tender.ru" TargetMode="External" Id="rId26"/><Relationship Type="http://schemas.openxmlformats.org/officeDocument/2006/relationships/hyperlink" Target="https://zakupki.gov.ru/epz/order/notice/ok20/view/common-info.html?regNumber=0118300007325000219" TargetMode="External" Id="rId27"/><Relationship Type="http://schemas.openxmlformats.org/officeDocument/2006/relationships/hyperlink" Target="http://www.rts-tender.ru" TargetMode="External" Id="rId28"/><Relationship Type="http://schemas.openxmlformats.org/officeDocument/2006/relationships/hyperlink" Target="https://zakupki.gov.ru/epz/order/notice/ea20/view/common-info.html?regNumber=0318300471825000120" TargetMode="External" Id="rId29"/><Relationship Type="http://schemas.openxmlformats.org/officeDocument/2006/relationships/hyperlink" Target="http://www.rts-tender.ru" TargetMode="External" Id="rId30"/><Relationship Type="http://schemas.openxmlformats.org/officeDocument/2006/relationships/hyperlink" Target="https://zakupki.gov.ru/epz/order/notice/notice223/common-info.html?noticeInfoId=18555244" TargetMode="External" Id="rId31"/><Relationship Type="http://schemas.openxmlformats.org/officeDocument/2006/relationships/hyperlink" Target="https://corp.roseltorg.ru" TargetMode="External" Id="rId32"/><Relationship Type="http://schemas.openxmlformats.org/officeDocument/2006/relationships/hyperlink" Target="https://zakupki.gov.ru/epz/order/notice/notice223/common-info.html?noticeInfoId=18554214" TargetMode="External" Id="rId33"/><Relationship Type="http://schemas.openxmlformats.org/officeDocument/2006/relationships/hyperlink" Target="http://www.sberbank-ast.ru" TargetMode="External" Id="rId34"/><Relationship Type="http://schemas.openxmlformats.org/officeDocument/2006/relationships/hyperlink" Target="https://zakupki.gov.ru/epz/order/notice/ea20/view/common-info.html?regNumber=0318100046925000140" TargetMode="External" Id="rId35"/><Relationship Type="http://schemas.openxmlformats.org/officeDocument/2006/relationships/hyperlink" Target="http://roseltorg.ru" TargetMode="External" Id="rId36"/><Relationship Type="http://schemas.openxmlformats.org/officeDocument/2006/relationships/hyperlink" Target="https://zakupki.gov.ru/epz/order/notice/ea20/view/common-info.html?regNumber=0318100046925000139" TargetMode="External" Id="rId37"/><Relationship Type="http://schemas.openxmlformats.org/officeDocument/2006/relationships/hyperlink" Target="http://roseltorg.ru" TargetMode="External" Id="rId38"/><Relationship Type="http://schemas.openxmlformats.org/officeDocument/2006/relationships/hyperlink" Target="https://zakupki.gov.ru/epz/order/notice/ea20/view/common-info.html?regNumber=0318200064725000041" TargetMode="External" Id="rId39"/><Relationship Type="http://schemas.openxmlformats.org/officeDocument/2006/relationships/hyperlink" Target="http://www.sberbank-ast.ru" TargetMode="External" Id="rId40"/><Relationship Type="http://schemas.openxmlformats.org/officeDocument/2006/relationships/hyperlink" Target="https://zakupki.gov.ru/epz/order/notice/ea20/view/common-info.html?regNumber=0318300170425000328" TargetMode="External" Id="rId41"/><Relationship Type="http://schemas.openxmlformats.org/officeDocument/2006/relationships/hyperlink" Target="http://www.sberbank-ast.ru" TargetMode="External" Id="rId42"/><Relationship Type="http://schemas.openxmlformats.org/officeDocument/2006/relationships/hyperlink" Target="https://zakupki.gov.ru/epz/order/notice/ea20/view/common-info.html?regNumber=0318300119425000958" TargetMode="External" Id="rId43"/><Relationship Type="http://schemas.openxmlformats.org/officeDocument/2006/relationships/hyperlink" Target="http://roseltorg.ru" TargetMode="External" Id="rId44"/><Relationship Type="http://schemas.openxmlformats.org/officeDocument/2006/relationships/hyperlink" Target="https://zakupki.gov.ru/epz/order/notice/ea20/view/common-info.html?regNumber=0318300165725000415" TargetMode="External" Id="rId45"/><Relationship Type="http://schemas.openxmlformats.org/officeDocument/2006/relationships/hyperlink" Target="http://www.rts-tender.ru" TargetMode="External" Id="rId46"/><Relationship Type="http://schemas.openxmlformats.org/officeDocument/2006/relationships/hyperlink" Target="https://zakupki.gov.ru/epz/order/notice/ea20/view/common-info.html?regNumber=0318300008825000358" TargetMode="External" Id="rId47"/><Relationship Type="http://schemas.openxmlformats.org/officeDocument/2006/relationships/hyperlink" Target="http://www.rts-tender.ru" TargetMode="External" Id="rId48"/><Relationship Type="http://schemas.openxmlformats.org/officeDocument/2006/relationships/hyperlink" Target="https://zakupki.gov.ru/epz/order/notice/ea20/view/common-info.html?regNumber=0318300008825000353" TargetMode="External" Id="rId49"/><Relationship Type="http://schemas.openxmlformats.org/officeDocument/2006/relationships/hyperlink" Target="http://www.rts-tender.ru" TargetMode="External" Id="rId50"/><Relationship Type="http://schemas.openxmlformats.org/officeDocument/2006/relationships/hyperlink" Target="https://zakupki.gov.ru/epz/order/notice/ea20/view/common-info.html?regNumber=0825100002725000002" TargetMode="External" Id="rId51"/><Relationship Type="http://schemas.openxmlformats.org/officeDocument/2006/relationships/hyperlink" Target="http://www.rts-tender.ru" TargetMode="External" Id="rId52"/><Relationship Type="http://schemas.openxmlformats.org/officeDocument/2006/relationships/hyperlink" Target="https://zakupki.gov.ru/epz/order/notice/notice223/common-info.html?noticeInfoId=18550014" TargetMode="External" Id="rId53"/><Relationship Type="http://schemas.openxmlformats.org/officeDocument/2006/relationships/hyperlink" Target="http://zakupki.gov.ru/" TargetMode="External" Id="rId54"/><Relationship Type="http://schemas.openxmlformats.org/officeDocument/2006/relationships/hyperlink" Target="https://zakupki.gov.ru/epz/order/notice/notice223/common-info.html?noticeInfoId=18549571" TargetMode="External" Id="rId55"/><Relationship Type="http://schemas.openxmlformats.org/officeDocument/2006/relationships/hyperlink" Target="http://zakupki.gov.ru/" TargetMode="External" Id="rId56"/><Relationship Type="http://schemas.openxmlformats.org/officeDocument/2006/relationships/hyperlink" Target="https://223.rts-tender.ru/supplier/auction/Trade/View.aspx?Id=3549955&amp;utm_source=vitrina.rts-tender.ru&amp;utm_medium=web&amp;utm_campaign=search#1" TargetMode="External" Id="rId57"/><Relationship Type="http://schemas.openxmlformats.org/officeDocument/2006/relationships/hyperlink" Target="https://www.rts-tender.ru" TargetMode="External" Id="rId58"/><Relationship Type="http://schemas.openxmlformats.org/officeDocument/2006/relationships/hyperlink" Target="https://zakupki.gov.ru/epz/order/notice/ok20/view/common-info.html?regNumber=0318300457625000206" TargetMode="External" Id="rId59"/><Relationship Type="http://schemas.openxmlformats.org/officeDocument/2006/relationships/hyperlink" Target="http://roseltorg.ru" TargetMode="External" Id="rId60"/><Relationship Type="http://schemas.openxmlformats.org/officeDocument/2006/relationships/hyperlink" Target="https://zakupki.gov.ru/epz/order/notice/notice223/common-info.html?noticeInfoId=18548578" TargetMode="External" Id="rId61"/><Relationship Type="http://schemas.openxmlformats.org/officeDocument/2006/relationships/hyperlink" Target="https://corp.roseltorg.ru" TargetMode="External" Id="rId62"/><Relationship Type="http://schemas.openxmlformats.org/officeDocument/2006/relationships/hyperlink" Target="https://zakupki.gov.ru/epz/order/notice/ea20/view/common-info.html?regNumber=0818600012925000041" TargetMode="External" Id="rId63"/><Relationship Type="http://schemas.openxmlformats.org/officeDocument/2006/relationships/hyperlink" Target="http://www.rts-tender.ru" TargetMode="External" Id="rId64"/><Relationship Type="http://schemas.openxmlformats.org/officeDocument/2006/relationships/hyperlink" Target="https://zakupki.gov.ru/epz/order/notice/ea20/view/common-info.html?regNumber=0318300611425000093" TargetMode="External" Id="rId65"/><Relationship Type="http://schemas.openxmlformats.org/officeDocument/2006/relationships/hyperlink" Target="http://roseltorg.ru" TargetMode="External" Id="rId66"/><Relationship Type="http://schemas.openxmlformats.org/officeDocument/2006/relationships/hyperlink" Target="https://zakupki.gov.ru/epz/order/notice/ea20/view/common-info.html?regNumber=0318300445325000291" TargetMode="External" Id="rId67"/><Relationship Type="http://schemas.openxmlformats.org/officeDocument/2006/relationships/hyperlink" Target="http://www.rts-tender.ru" TargetMode="External" Id="rId68"/><Relationship Type="http://schemas.openxmlformats.org/officeDocument/2006/relationships/hyperlink" Target="https://zakupki.gov.ru/epz/order/notice/notice223/common-info.html?noticeInfoId=18547284" TargetMode="External" Id="rId69"/><Relationship Type="http://schemas.openxmlformats.org/officeDocument/2006/relationships/hyperlink" Target="http://zakupki.gov.ru/" TargetMode="External" Id="rId70"/><Relationship Type="http://schemas.openxmlformats.org/officeDocument/2006/relationships/hyperlink" Target="https://zakupki.gov.ru/epz/order/notice/ea20/view/common-info.html?regNumber=0318200027925000021" TargetMode="External" Id="rId71"/><Relationship Type="http://schemas.openxmlformats.org/officeDocument/2006/relationships/hyperlink" Target="http://www.rts-tender.ru" TargetMode="External" Id="rId72"/><Relationship Type="http://schemas.openxmlformats.org/officeDocument/2006/relationships/hyperlink" Target="https://zakupki.gov.ru/epz/order/notice/ok20/view/common-info.html?regNumber=0318100043125000042" TargetMode="External" Id="rId73"/><Relationship Type="http://schemas.openxmlformats.org/officeDocument/2006/relationships/hyperlink" Target="http://www.sberbank-ast.ru" TargetMode="External" Id="rId74"/><Relationship Type="http://schemas.openxmlformats.org/officeDocument/2006/relationships/hyperlink" Target="https://zakupki.gov.ru/epz/order/notice/ea20/view/common-info.html?regNumber=0318200072325000199" TargetMode="External" Id="rId75"/><Relationship Type="http://schemas.openxmlformats.org/officeDocument/2006/relationships/hyperlink" Target="https://www.fabrikant.ru" TargetMode="External" Id="rId76"/><Relationship Type="http://schemas.openxmlformats.org/officeDocument/2006/relationships/hyperlink" Target="https://zakupki.gov.ru/epz/order/notice/zk20/view/common-info.html?regNumber=0318300552925000527" TargetMode="External" Id="rId77"/><Relationship Type="http://schemas.openxmlformats.org/officeDocument/2006/relationships/hyperlink" Target="http://www.rts-tender.ru" TargetMode="External" Id="rId78"/><Relationship Type="http://schemas.openxmlformats.org/officeDocument/2006/relationships/hyperlink" Target="https://zakupki.gov.ru/epz/order/notice/notice223/common-info.html?noticeInfoId=18546328" TargetMode="External" Id="rId79"/><Relationship Type="http://schemas.openxmlformats.org/officeDocument/2006/relationships/hyperlink" Target="http://etpgaz.gazprombank.ru" TargetMode="External" Id="rId80"/><Relationship Type="http://schemas.openxmlformats.org/officeDocument/2006/relationships/hyperlink" Target="https://zakupki.gov.ru/epz/order/notice/notice223/common-info.html?noticeInfoId=18546233" TargetMode="External" Id="rId81"/><Relationship Type="http://schemas.openxmlformats.org/officeDocument/2006/relationships/hyperlink" Target="http://etpgaz.gazprombank.ru" TargetMode="External" Id="rId82"/><Relationship Type="http://schemas.openxmlformats.org/officeDocument/2006/relationships/hyperlink" Target="https://zakupki.gov.ru/epz/order/notice/ea20/view/common-info.html?regNumber=0318500001125000010" TargetMode="External" Id="rId83"/><Relationship Type="http://schemas.openxmlformats.org/officeDocument/2006/relationships/hyperlink" Target="http://roseltorg.ru" TargetMode="External" Id="rId84"/><Relationship Type="http://schemas.openxmlformats.org/officeDocument/2006/relationships/hyperlink" Target="https://zakupki.gov.ru/epz/order/notice/ea20/view/common-info.html?regNumber=0318200072325000198" TargetMode="External" Id="rId85"/><Relationship Type="http://schemas.openxmlformats.org/officeDocument/2006/relationships/hyperlink" Target="https://www.fabrikant.ru" TargetMode="External" Id="rId86"/><Relationship Type="http://schemas.openxmlformats.org/officeDocument/2006/relationships/hyperlink" Target="https://zakupki.gov.ru/epz/order/notice/zk20/view/common-info.html?regNumber=0318300017425000057" TargetMode="External" Id="rId87"/><Relationship Type="http://schemas.openxmlformats.org/officeDocument/2006/relationships/hyperlink" Target="http://www.rts-tender.ru" TargetMode="External" Id="rId88"/><Relationship Type="http://schemas.openxmlformats.org/officeDocument/2006/relationships/hyperlink" Target="https://zakupki.gov.ru/epz/order/notice/zk20/view/common-info.html?regNumber=0318300552925000522" TargetMode="External" Id="rId89"/><Relationship Type="http://schemas.openxmlformats.org/officeDocument/2006/relationships/hyperlink" Target="http://www.rts-tender.ru" TargetMode="External" Id="rId90"/><Relationship Type="http://schemas.openxmlformats.org/officeDocument/2006/relationships/hyperlink" Target="https://zakupki.gov.ru/epz/order/notice/notice223/common-info.html?noticeInfoId=18545609" TargetMode="External" Id="rId91"/><Relationship Type="http://schemas.openxmlformats.org/officeDocument/2006/relationships/hyperlink" Target="https://torgi82.ru/" TargetMode="External" Id="rId92"/><Relationship Type="http://schemas.openxmlformats.org/officeDocument/2006/relationships/hyperlink" Target="https://zakupki.gov.ru/epz/order/notice/ea20/view/common-info.html?regNumber=0118300003725000311" TargetMode="External" Id="rId93"/><Relationship Type="http://schemas.openxmlformats.org/officeDocument/2006/relationships/hyperlink" Target="http://www.rts-tender.ru" TargetMode="External" Id="rId94"/><Relationship Type="http://schemas.openxmlformats.org/officeDocument/2006/relationships/hyperlink" Target="https://zakupki.gov.ru/epz/order/notice/zk20/view/common-info.html?regNumber=0818500000825005078" TargetMode="External" Id="rId95"/><Relationship Type="http://schemas.openxmlformats.org/officeDocument/2006/relationships/hyperlink" Target="http://www.rts-tender.ru" TargetMode="External" Id="rId96"/><Relationship Type="http://schemas.openxmlformats.org/officeDocument/2006/relationships/hyperlink" Target="https://zakupki.gov.ru/epz/order/notice/ea20/view/common-info.html?regNumber=0318100025225000002" TargetMode="External" Id="rId97"/><Relationship Type="http://schemas.openxmlformats.org/officeDocument/2006/relationships/hyperlink" Target="http://www.sberbank-ast.ru" TargetMode="External" Id="rId98"/><Relationship Type="http://schemas.openxmlformats.org/officeDocument/2006/relationships/hyperlink" Target="https://zakupki.gov.ru/epz/order/notice/ea20/view/common-info.html?regNumber=0818500000825005074" TargetMode="External" Id="rId99"/><Relationship Type="http://schemas.openxmlformats.org/officeDocument/2006/relationships/hyperlink" Target="http://www.rts-tender.ru" TargetMode="External" Id="rId100"/><Relationship Type="http://schemas.openxmlformats.org/officeDocument/2006/relationships/hyperlink" Target="https://zakupki.gov.ru/epz/order/notice/ea20/view/common-info.html?regNumber=0318300605725000255" TargetMode="External" Id="rId101"/><Relationship Type="http://schemas.openxmlformats.org/officeDocument/2006/relationships/hyperlink" Target="http://www.rts-tender.ru" TargetMode="External" Id="rId102"/><Relationship Type="http://schemas.openxmlformats.org/officeDocument/2006/relationships/hyperlink" Target="https://zakupki.gov.ru/epz/order/notice/ea20/view/common-info.html?regNumber=0318300225025000168" TargetMode="External" Id="rId103"/><Relationship Type="http://schemas.openxmlformats.org/officeDocument/2006/relationships/hyperlink" Target="http://www.rts-tender.ru" TargetMode="External" Id="rId104"/><Relationship Type="http://schemas.openxmlformats.org/officeDocument/2006/relationships/hyperlink" Target="https://zakupki.gov.ru/epz/order/notice/ea20/view/common-info.html?regNumber=0118300013325001202" TargetMode="External" Id="rId105"/><Relationship Type="http://schemas.openxmlformats.org/officeDocument/2006/relationships/hyperlink" Target="http://www.tektorg.ru/" TargetMode="External" Id="rId106"/><Relationship Type="http://schemas.openxmlformats.org/officeDocument/2006/relationships/hyperlink" Target="https://zakupki.gov.ru/epz/order/notice/ea20/view/common-info.html?regNumber=0118300018725000730" TargetMode="External" Id="rId107"/><Relationship Type="http://schemas.openxmlformats.org/officeDocument/2006/relationships/hyperlink" Target="http://www.rts-tender.ru" TargetMode="External" Id="rId108"/><Relationship Type="http://schemas.openxmlformats.org/officeDocument/2006/relationships/hyperlink" Target="https://zakupki.gov.ru/epz/order/notice/zk20/view/common-info.html?regNumber=0318300457625000205" TargetMode="External" Id="rId109"/><Relationship Type="http://schemas.openxmlformats.org/officeDocument/2006/relationships/hyperlink" Target="http://roseltorg.ru" TargetMode="External" Id="rId110"/><Relationship Type="http://schemas.openxmlformats.org/officeDocument/2006/relationships/hyperlink" Target="https://zakupki.gov.ru/epz/order/notice/zk20/view/common-info.html?regNumber=0318300225025000166" TargetMode="External" Id="rId111"/><Relationship Type="http://schemas.openxmlformats.org/officeDocument/2006/relationships/hyperlink" Target="http://www.rts-tender.ru" TargetMode="External" Id="rId112"/><Relationship Type="http://schemas.openxmlformats.org/officeDocument/2006/relationships/hyperlink" Target="https://zakupki.gov.ru/epz/order/notice/zk20/view/common-info.html?regNumber=0318300225025000167" TargetMode="External" Id="rId113"/><Relationship Type="http://schemas.openxmlformats.org/officeDocument/2006/relationships/hyperlink" Target="http://www.rts-tender.ru" TargetMode="External" Id="rId114"/><Relationship Type="http://schemas.openxmlformats.org/officeDocument/2006/relationships/hyperlink" Target="https://zakupki.gov.ru/epz/order/notice/notice223/common-info.html?noticeInfoId=18541957" TargetMode="External" Id="rId115"/><Relationship Type="http://schemas.openxmlformats.org/officeDocument/2006/relationships/hyperlink" Target="https://etpgpb.ru" TargetMode="External" Id="rId116"/><Relationship Type="http://schemas.openxmlformats.org/officeDocument/2006/relationships/hyperlink" Target="https://223.rts-tender.ru/supplier/auction/Trade/View.aspx?Id=3547994&amp;utm_source=vitrina.rts-tender.ru&amp;utm_medium=web&amp;utm_campaign=search#1" TargetMode="External" Id="rId117"/><Relationship Type="http://schemas.openxmlformats.org/officeDocument/2006/relationships/hyperlink" Target="https://www.rts-tender.ru" TargetMode="External" Id="rId118"/><Relationship Type="http://schemas.openxmlformats.org/officeDocument/2006/relationships/hyperlink" Target="https://zakupki.gov.ru/epz/order/notice/ea20/view/common-info.html?regNumber=0818500000825005046" TargetMode="External" Id="rId119"/><Relationship Type="http://schemas.openxmlformats.org/officeDocument/2006/relationships/hyperlink" Target="http://www.rts-tender.ru" TargetMode="External" Id="rId120"/><Relationship Type="http://schemas.openxmlformats.org/officeDocument/2006/relationships/hyperlink" Target="https://zakupki.gov.ru/epz/order/notice/notice223/common-info.html?noticeInfoId=18540432" TargetMode="External" Id="rId121"/><Relationship Type="http://schemas.openxmlformats.org/officeDocument/2006/relationships/hyperlink" Target="http://www.rts-tender.ru" TargetMode="External" Id="rId122"/><Relationship Type="http://schemas.openxmlformats.org/officeDocument/2006/relationships/hyperlink" Target="https://zakupki.gov.ru/epz/order/notice/notice223/common-info.html?noticeInfoId=18540521" TargetMode="External" Id="rId123"/><Relationship Type="http://schemas.openxmlformats.org/officeDocument/2006/relationships/hyperlink" Target="https://etpgpb.ru" TargetMode="External" Id="rId124"/><Relationship Type="http://schemas.openxmlformats.org/officeDocument/2006/relationships/hyperlink" Target="https://zakupki.gov.ru/epz/order/notice/notice223/common-info.html?noticeInfoId=18539250" TargetMode="External" Id="rId125"/><Relationship Type="http://schemas.openxmlformats.org/officeDocument/2006/relationships/hyperlink" Target="http://zakupki.gov.ru/" TargetMode="External" Id="rId126"/><Relationship Type="http://schemas.openxmlformats.org/officeDocument/2006/relationships/hyperlink" Target="https://zakupki.gov.ru/epz/order/notice/ok20/view/common-info.html?regNumber=0818500000825005042" TargetMode="External" Id="rId127"/><Relationship Type="http://schemas.openxmlformats.org/officeDocument/2006/relationships/hyperlink" Target="http://www.rts-tender.ru" TargetMode="External" Id="rId128"/><Relationship Type="http://schemas.openxmlformats.org/officeDocument/2006/relationships/hyperlink" Target="https://zakupki.gov.ru/epz/order/notice/notice223/common-info.html?noticeInfoId=18539254" TargetMode="External" Id="rId129"/><Relationship Type="http://schemas.openxmlformats.org/officeDocument/2006/relationships/hyperlink" Target="https://etpgpb.ru" TargetMode="External" Id="rId130"/><Relationship Type="http://schemas.openxmlformats.org/officeDocument/2006/relationships/hyperlink" Target="https://zakupki.gov.ru/epz/order/notice/ea20/view/common-info.html?regNumber=0318300008825000351" TargetMode="External" Id="rId131"/><Relationship Type="http://schemas.openxmlformats.org/officeDocument/2006/relationships/hyperlink" Target="http://www.rts-tender.ru" TargetMode="External" Id="rId132"/><Relationship Type="http://schemas.openxmlformats.org/officeDocument/2006/relationships/hyperlink" Target="https://zakupki.gov.ru/epz/order/notice/ea20/view/common-info.html?regNumber=0818500000825005041" TargetMode="External" Id="rId133"/><Relationship Type="http://schemas.openxmlformats.org/officeDocument/2006/relationships/hyperlink" Target="http://www.rts-tender.ru" TargetMode="External" Id="rId134"/><Relationship Type="http://schemas.openxmlformats.org/officeDocument/2006/relationships/hyperlink" Target="https://zakupki.gov.ru/epz/order/notice/ea20/view/common-info.html?regNumber=0318300055625000008" TargetMode="External" Id="rId135"/><Relationship Type="http://schemas.openxmlformats.org/officeDocument/2006/relationships/hyperlink" Target="http://www.rts-tender.ru" TargetMode="External" Id="rId136"/><Relationship Type="http://schemas.openxmlformats.org/officeDocument/2006/relationships/hyperlink" Target="https://zakupki.gov.ru/epz/order/notice/ea20/view/common-info.html?regNumber=0118300018125000199" TargetMode="External" Id="rId137"/><Relationship Type="http://schemas.openxmlformats.org/officeDocument/2006/relationships/hyperlink" Target="http://www.sberbank-ast.ru" TargetMode="External" Id="rId138"/><Relationship Type="http://schemas.openxmlformats.org/officeDocument/2006/relationships/hyperlink" Target="https://zakupki.gov.ru/epz/order/notice/ea20/view/common-info.html?regNumber=0818500000825005035" TargetMode="External" Id="rId139"/><Relationship Type="http://schemas.openxmlformats.org/officeDocument/2006/relationships/hyperlink" Target="http://www.rts-tender.ru" TargetMode="External" Id="rId140"/><Relationship Type="http://schemas.openxmlformats.org/officeDocument/2006/relationships/hyperlink" Target="https://zakupki.gov.ru/epz/order/notice/ea20/view/common-info.html?regNumber=0818600005725000118" TargetMode="External" Id="rId141"/><Relationship Type="http://schemas.openxmlformats.org/officeDocument/2006/relationships/hyperlink" Target="https://www.fabrikant.ru" TargetMode="External" Id="rId142"/><Relationship Type="http://schemas.openxmlformats.org/officeDocument/2006/relationships/hyperlink" Target="https://zakupki.gov.ru/epz/order/notice/ea20/view/common-info.html?regNumber=0318300554425000176" TargetMode="External" Id="rId143"/><Relationship Type="http://schemas.openxmlformats.org/officeDocument/2006/relationships/hyperlink" Target="http://www.rts-tender.ru" TargetMode="External" Id="rId144"/><Relationship Type="http://schemas.openxmlformats.org/officeDocument/2006/relationships/hyperlink" Target="https://zakupki.gov.ru/epz/order/notice/ok20/view/common-info.html?regNumber=0818500000825005038" TargetMode="External" Id="rId145"/><Relationship Type="http://schemas.openxmlformats.org/officeDocument/2006/relationships/hyperlink" Target="http://www.rts-tender.ru" TargetMode="External" Id="rId146"/><Relationship Type="http://schemas.openxmlformats.org/officeDocument/2006/relationships/hyperlink" Target="http://zakupki.gov.ru/epz/pricereq/card/common-info.html?priceRequestId=2490050" TargetMode="External" Id="rId147"/><Relationship Type="http://schemas.openxmlformats.org/officeDocument/2006/relationships/hyperlink" Target="http://zakupki.gov.ru/" TargetMode="External" Id="rId148"/><Relationship Type="http://schemas.openxmlformats.org/officeDocument/2006/relationships/hyperlink" Target="https://zakupki.gov.ru/epz/order/notice/notice223/common-info.html?noticeInfoId=18537351" TargetMode="External" Id="rId149"/><Relationship Type="http://schemas.openxmlformats.org/officeDocument/2006/relationships/hyperlink" Target="http://www.tektorg.ru" TargetMode="External" Id="rId150"/><Relationship Type="http://schemas.openxmlformats.org/officeDocument/2006/relationships/hyperlink" Target="https://zakupki.gov.ru/epz/order/notice/zk20/view/common-info.html?regNumber=0381500000125000063" TargetMode="External" Id="rId151"/><Relationship Type="http://schemas.openxmlformats.org/officeDocument/2006/relationships/hyperlink" Target="http://www.sberbank-ast.ru" TargetMode="External" Id="rId152"/><Relationship Type="http://schemas.openxmlformats.org/officeDocument/2006/relationships/hyperlink" Target="https://zakupki.gov.ru/epz/order/notice/ea20/view/common-info.html?regNumber=0318300017525000147" TargetMode="External" Id="rId153"/><Relationship Type="http://schemas.openxmlformats.org/officeDocument/2006/relationships/hyperlink" Target="http://www.rts-tender.ru" TargetMode="External" Id="rId154"/><Relationship Type="http://schemas.openxmlformats.org/officeDocument/2006/relationships/hyperlink" Target="https://zakupki.gov.ru/epz/order/notice/ea20/view/common-info.html?regNumber=0118300018125000198" TargetMode="External" Id="rId155"/><Relationship Type="http://schemas.openxmlformats.org/officeDocument/2006/relationships/hyperlink" Target="http://www.sberbank-ast.ru" TargetMode="External" Id="rId156"/><Relationship Type="http://schemas.openxmlformats.org/officeDocument/2006/relationships/hyperlink" Target="https://zakupki.gov.ru/epz/order/notice/ea20/view/common-info.html?regNumber=0318100043325000067" TargetMode="External" Id="rId157"/><Relationship Type="http://schemas.openxmlformats.org/officeDocument/2006/relationships/hyperlink" Target="http://etp.zakazrf.ru" TargetMode="External" Id="rId158"/><Relationship Type="http://schemas.openxmlformats.org/officeDocument/2006/relationships/hyperlink" Target="https://zakupki.gov.ru/epz/order/notice/ok20/view/common-info.html?regNumber=0818500000825005015" TargetMode="External" Id="rId159"/><Relationship Type="http://schemas.openxmlformats.org/officeDocument/2006/relationships/hyperlink" Target="http://www.rts-tender.ru" TargetMode="External" Id="rId160"/><Relationship Type="http://schemas.openxmlformats.org/officeDocument/2006/relationships/hyperlink" Target="https://zakupki.gov.ru/epz/order/notice/ea20/view/common-info.html?regNumber=0318200064725000038" TargetMode="External" Id="rId161"/><Relationship Type="http://schemas.openxmlformats.org/officeDocument/2006/relationships/hyperlink" Target="http://www.sberbank-ast.ru" TargetMode="External" Id="rId162"/><Relationship Type="http://schemas.openxmlformats.org/officeDocument/2006/relationships/hyperlink" Target="https://zakupki.gov.ru/epz/order/notice/ok20/view/common-info.html?regNumber=0318300553725000056" TargetMode="External" Id="rId163"/><Relationship Type="http://schemas.openxmlformats.org/officeDocument/2006/relationships/hyperlink" Target="http://roseltorg.ru" TargetMode="External" Id="rId164"/><Relationship Type="http://schemas.openxmlformats.org/officeDocument/2006/relationships/hyperlink" Target="https://zakupki.gov.ru/epz/order/notice/ok20/view/common-info.html?regNumber=0318100051225000070" TargetMode="External" Id="rId165"/><Relationship Type="http://schemas.openxmlformats.org/officeDocument/2006/relationships/hyperlink" Target="http://roseltorg.ru" TargetMode="External" Id="rId166"/><Relationship Type="http://schemas.openxmlformats.org/officeDocument/2006/relationships/hyperlink" Target="https://zakupki.gov.ru/epz/order/notice/notice223/common-info.html?noticeInfoId=18532473" TargetMode="External" Id="rId167"/><Relationship Type="http://schemas.openxmlformats.org/officeDocument/2006/relationships/hyperlink" Target="http://www.rts-tender.ru" TargetMode="External" Id="rId168"/><Relationship Type="http://schemas.openxmlformats.org/officeDocument/2006/relationships/hyperlink" Target="https://zakupki.gov.ru/epz/order/notice/ea20/view/common-info.html?regNumber=0318300406425000091" TargetMode="External" Id="rId169"/><Relationship Type="http://schemas.openxmlformats.org/officeDocument/2006/relationships/hyperlink" Target="http://www.tektorg.ru/" TargetMode="External" Id="rId170"/><Relationship Type="http://schemas.openxmlformats.org/officeDocument/2006/relationships/hyperlink" Target="https://zakupki.gov.ru/epz/order/notice/zk20/view/common-info.html?regNumber=0818500000825005005" TargetMode="External" Id="rId171"/><Relationship Type="http://schemas.openxmlformats.org/officeDocument/2006/relationships/hyperlink" Target="http://www.rts-tender.ru" TargetMode="External" Id="rId172"/><Relationship Type="http://schemas.openxmlformats.org/officeDocument/2006/relationships/hyperlink" Target="https://zakupki.gov.ru/epz/order/notice/notice223/common-info.html?noticeInfoId=18532033" TargetMode="External" Id="rId173"/><Relationship Type="http://schemas.openxmlformats.org/officeDocument/2006/relationships/hyperlink" Target="http://etp.zakazrf.ru" TargetMode="External" Id="rId174"/><Relationship Type="http://schemas.openxmlformats.org/officeDocument/2006/relationships/hyperlink" Target="https://zakupki.gov.ru/epz/order/notice/ea20/view/common-info.html?regNumber=0318100005325000019" TargetMode="External" Id="rId175"/><Relationship Type="http://schemas.openxmlformats.org/officeDocument/2006/relationships/hyperlink" Target="http://www.rts-tender.ru" TargetMode="External" Id="rId176"/><Relationship Type="http://schemas.openxmlformats.org/officeDocument/2006/relationships/hyperlink" Target="https://zakupki.gov.ru/epz/order/notice/ea20/view/common-info.html?regNumber=0118300003825000067" TargetMode="External" Id="rId177"/><Relationship Type="http://schemas.openxmlformats.org/officeDocument/2006/relationships/hyperlink" Target="http://www.rts-tender.ru" TargetMode="External" Id="rId178"/><Relationship Type="http://schemas.openxmlformats.org/officeDocument/2006/relationships/hyperlink" Target="https://zakupki.gov.ru/epz/order/notice/ea20/view/common-info.html?regNumber=0818500000825004990" TargetMode="External" Id="rId179"/><Relationship Type="http://schemas.openxmlformats.org/officeDocument/2006/relationships/hyperlink" Target="http://www.rts-tender.ru" TargetMode="External" Id="rId180"/><Relationship Type="http://schemas.openxmlformats.org/officeDocument/2006/relationships/hyperlink" Target="https://zakupki.gov.ru/epz/order/notice/ea20/view/common-info.html?regNumber=0318300554425000173" TargetMode="External" Id="rId181"/><Relationship Type="http://schemas.openxmlformats.org/officeDocument/2006/relationships/hyperlink" Target="http://www.rts-tender.ru" TargetMode="External" Id="rId182"/><Relationship Type="http://schemas.openxmlformats.org/officeDocument/2006/relationships/hyperlink" Target="https://zakupki.gov.ru/epz/order/notice/notice223/common-info.html?noticeInfoId=18530398" TargetMode="External" Id="rId183"/><Relationship Type="http://schemas.openxmlformats.org/officeDocument/2006/relationships/hyperlink" Target="http://etp.zakazrf.ru" TargetMode="External" Id="rId184"/><Relationship Type="http://schemas.openxmlformats.org/officeDocument/2006/relationships/hyperlink" Target="https://zakupki.gov.ru/epz/order/notice/ea20/view/common-info.html?regNumber=0118300003825000066" TargetMode="External" Id="rId185"/><Relationship Type="http://schemas.openxmlformats.org/officeDocument/2006/relationships/hyperlink" Target="http://www.rts-tender.ru" TargetMode="External" Id="rId186"/><Relationship Type="http://schemas.openxmlformats.org/officeDocument/2006/relationships/hyperlink" Target="https://zakupki.gov.ru/epz/order/notice/notice223/common-info.html?noticeInfoId=18530300" TargetMode="External" Id="rId187"/><Relationship Type="http://schemas.openxmlformats.org/officeDocument/2006/relationships/hyperlink" Target="http://www.rts-tender.ru" TargetMode="External" Id="rId188"/><Relationship Type="http://schemas.openxmlformats.org/officeDocument/2006/relationships/hyperlink" Target="https://zakupki.gov.ru/epz/order/notice/ea20/view/common-info.html?regNumber=0118300013325001178" TargetMode="External" Id="rId189"/><Relationship Type="http://schemas.openxmlformats.org/officeDocument/2006/relationships/hyperlink" Target="http://www.tektorg.ru/" TargetMode="External" Id="rId190"/><Relationship Type="http://schemas.openxmlformats.org/officeDocument/2006/relationships/hyperlink" Target="https://zakupki.gov.ru/epz/order/notice/zk20/view/common-info.html?regNumber=0318200015825000005" TargetMode="External" Id="rId191"/><Relationship Type="http://schemas.openxmlformats.org/officeDocument/2006/relationships/hyperlink" Target="http://www.sberbank-ast.ru" TargetMode="External" Id="rId192"/><Relationship Type="http://schemas.openxmlformats.org/officeDocument/2006/relationships/hyperlink" Target="https://zakupki.gov.ru/epz/order/notice/ea20/view/common-info.html?regNumber=0118300018125000193" TargetMode="External" Id="rId193"/><Relationship Type="http://schemas.openxmlformats.org/officeDocument/2006/relationships/hyperlink" Target="http://www.sberbank-ast.ru" TargetMode="External" Id="rId194"/><Relationship Type="http://schemas.openxmlformats.org/officeDocument/2006/relationships/hyperlink" Target="https://zakupki.gov.ru/epz/order/notice/ea20/view/common-info.html?regNumber=0118300003725000304" TargetMode="External" Id="rId195"/><Relationship Type="http://schemas.openxmlformats.org/officeDocument/2006/relationships/hyperlink" Target="http://www.rts-tender.ru" TargetMode="External" Id="rId196"/><Relationship Type="http://schemas.openxmlformats.org/officeDocument/2006/relationships/hyperlink" Target="https://zakupki.gov.ru/epz/order/notice/ea20/view/common-info.html?regNumber=0318200076125000007" TargetMode="External" Id="rId197"/><Relationship Type="http://schemas.openxmlformats.org/officeDocument/2006/relationships/hyperlink" Target="http://www.sberbank-ast.ru" TargetMode="External" Id="rId198"/><Relationship Type="http://schemas.openxmlformats.org/officeDocument/2006/relationships/hyperlink" Target="https://zakupki.gov.ru/epz/order/notice/ea20/view/common-info.html?regNumber=0118300013325001162" TargetMode="External" Id="rId199"/><Relationship Type="http://schemas.openxmlformats.org/officeDocument/2006/relationships/hyperlink" Target="http://www.tektorg.ru/" TargetMode="External" Id="rId200"/><Relationship Type="http://schemas.openxmlformats.org/officeDocument/2006/relationships/hyperlink" Target="https://zakupki.gov.ru/epz/order/notice/ea20/view/common-info.html?regNumber=0118300013325001168" TargetMode="External" Id="rId201"/><Relationship Type="http://schemas.openxmlformats.org/officeDocument/2006/relationships/hyperlink" Target="http://www.tektorg.ru/" TargetMode="External" Id="rId202"/><Relationship Type="http://schemas.openxmlformats.org/officeDocument/2006/relationships/hyperlink" Target="https://zakupki.gov.ru/epz/order/notice/ea20/view/common-info.html?regNumber=0318300165725000397" TargetMode="External" Id="rId203"/><Relationship Type="http://schemas.openxmlformats.org/officeDocument/2006/relationships/hyperlink" Target="http://www.rts-tender.ru" TargetMode="External" Id="rId204"/><Relationship Type="http://schemas.openxmlformats.org/officeDocument/2006/relationships/hyperlink" Target="https://zakupki.gov.ru/epz/order/notice/notice223/common-info.html?noticeInfoId=18526536" TargetMode="External" Id="rId205"/><Relationship Type="http://schemas.openxmlformats.org/officeDocument/2006/relationships/hyperlink" Target="https://etpgpb.ru" TargetMode="External" Id="rId206"/><Relationship Type="http://schemas.openxmlformats.org/officeDocument/2006/relationships/hyperlink" Target="https://zakupki.gov.ru/epz/order/notice/zk20/view/common-info.html?regNumber=0318200057725000026" TargetMode="External" Id="rId207"/><Relationship Type="http://schemas.openxmlformats.org/officeDocument/2006/relationships/hyperlink" Target="http://www.sberbank-ast.ru" TargetMode="External" Id="rId208"/><Relationship Type="http://schemas.openxmlformats.org/officeDocument/2006/relationships/hyperlink" Target="https://zakupki.gov.ru/epz/order/notice/ea20/view/common-info.html?regNumber=0318400006525000040" TargetMode="External" Id="rId209"/><Relationship Type="http://schemas.openxmlformats.org/officeDocument/2006/relationships/hyperlink" Target="http://roseltorg.ru" TargetMode="External" Id="rId210"/><Relationship Type="http://schemas.openxmlformats.org/officeDocument/2006/relationships/hyperlink" Target="https://zakupki.gov.ru/epz/order/notice/zk20/view/common-info.html?regNumber=0318100008225000044" TargetMode="External" Id="rId211"/><Relationship Type="http://schemas.openxmlformats.org/officeDocument/2006/relationships/hyperlink" Target="http://www.sberbank-ast.ru" TargetMode="External" Id="rId212"/><Relationship Type="http://schemas.openxmlformats.org/officeDocument/2006/relationships/hyperlink" Target="https://zakupki.gov.ru/epz/order/notice/ea20/view/common-info.html?regNumber=0318300017525000141" TargetMode="External" Id="rId213"/><Relationship Type="http://schemas.openxmlformats.org/officeDocument/2006/relationships/hyperlink" Target="http://www.rts-tender.ru" TargetMode="External" Id="rId214"/><Relationship Type="http://schemas.openxmlformats.org/officeDocument/2006/relationships/hyperlink" Target="https://zakupki.gov.ru/epz/order/notice/ea20/view/common-info.html?regNumber=0318300017525000143" TargetMode="External" Id="rId215"/><Relationship Type="http://schemas.openxmlformats.org/officeDocument/2006/relationships/hyperlink" Target="http://www.rts-tender.ru" TargetMode="External" Id="rId216"/><Relationship Type="http://schemas.openxmlformats.org/officeDocument/2006/relationships/hyperlink" Target="https://zakupki.gov.ru/epz/order/notice/ea20/view/common-info.html?regNumber=0318200064725000037" TargetMode="External" Id="rId217"/><Relationship Type="http://schemas.openxmlformats.org/officeDocument/2006/relationships/hyperlink" Target="http://www.sberbank-ast.ru" TargetMode="External" Id="rId218"/><Relationship Type="http://schemas.openxmlformats.org/officeDocument/2006/relationships/hyperlink" Target="https://zakupki.gov.ru/epz/order/notice/ea20/view/common-info.html?regNumber=0318300017525000142" TargetMode="External" Id="rId219"/><Relationship Type="http://schemas.openxmlformats.org/officeDocument/2006/relationships/hyperlink" Target="http://www.rts-tender.ru" TargetMode="External" Id="rId220"/><Relationship Type="http://schemas.openxmlformats.org/officeDocument/2006/relationships/hyperlink" Target="https://zakupki.gov.ru/epz/order/notice/ea20/view/common-info.html?regNumber=0118600008225000161" TargetMode="External" Id="rId221"/><Relationship Type="http://schemas.openxmlformats.org/officeDocument/2006/relationships/hyperlink" Target="http://www.rts-tender.ru" TargetMode="External" Id="rId222"/><Relationship Type="http://schemas.openxmlformats.org/officeDocument/2006/relationships/hyperlink" Target="https://zakupki.gov.ru/epz/order/notice/ea20/view/common-info.html?regNumber=0318200020525000024" TargetMode="External" Id="rId223"/><Relationship Type="http://schemas.openxmlformats.org/officeDocument/2006/relationships/hyperlink" Target="http://www.sberbank-ast.ru" TargetMode="External" Id="rId224"/><Relationship Type="http://schemas.openxmlformats.org/officeDocument/2006/relationships/hyperlink" Target="https://zakupki.gov.ru/epz/order/notice/notice223/common-info.html?noticeInfoId=18523114" TargetMode="External" Id="rId225"/><Relationship Type="http://schemas.openxmlformats.org/officeDocument/2006/relationships/hyperlink" Target="https://corp.roseltorg.ru" TargetMode="External" Id="rId226"/><Relationship Type="http://schemas.openxmlformats.org/officeDocument/2006/relationships/hyperlink" Target="https://zakupki.gov.ru/epz/order/notice/ok20/view/common-info.html?regNumber=0318300058325000065" TargetMode="External" Id="rId227"/><Relationship Type="http://schemas.openxmlformats.org/officeDocument/2006/relationships/hyperlink" Target="http://www.rts-tender.ru" TargetMode="External" Id="rId228"/><Relationship Type="http://schemas.openxmlformats.org/officeDocument/2006/relationships/hyperlink" Target="https://zakupki.gov.ru/epz/order/notice/ea20/view/common-info.html?regNumber=0318300017525000140" TargetMode="External" Id="rId229"/><Relationship Type="http://schemas.openxmlformats.org/officeDocument/2006/relationships/hyperlink" Target="http://www.rts-tender.ru" TargetMode="External" Id="rId230"/><Relationship Type="http://schemas.openxmlformats.org/officeDocument/2006/relationships/hyperlink" Target="https://zakupki.gov.ru/epz/order/notice/ea20/view/common-info.html?regNumber=0318300554425000169" TargetMode="External" Id="rId231"/><Relationship Type="http://schemas.openxmlformats.org/officeDocument/2006/relationships/hyperlink" Target="http://www.rts-tender.ru" TargetMode="External" Id="rId232"/><Relationship Type="http://schemas.openxmlformats.org/officeDocument/2006/relationships/hyperlink" Target="https://zakupki.gov.ru/epz/order/notice/ea20/view/common-info.html?regNumber=0318300017525000139" TargetMode="External" Id="rId233"/><Relationship Type="http://schemas.openxmlformats.org/officeDocument/2006/relationships/hyperlink" Target="http://www.rts-tender.ru" TargetMode="External" Id="rId234"/><Relationship Type="http://schemas.openxmlformats.org/officeDocument/2006/relationships/hyperlink" Target="https://zakupki.gov.ru/epz/order/notice/ea20/view/common-info.html?regNumber=0318300529725000354" TargetMode="External" Id="rId235"/><Relationship Type="http://schemas.openxmlformats.org/officeDocument/2006/relationships/hyperlink" Target="http://www.sberbank-ast.ru" TargetMode="External" Id="rId236"/><Relationship Type="http://schemas.openxmlformats.org/officeDocument/2006/relationships/hyperlink" Target="https://zakupki.gov.ru/epz/order/notice/ea20/view/common-info.html?regNumber=0118300004525000231" TargetMode="External" Id="rId237"/><Relationship Type="http://schemas.openxmlformats.org/officeDocument/2006/relationships/hyperlink" Target="http://www.rts-tender.ru" TargetMode="External" Id="rId238"/><Relationship Type="http://schemas.openxmlformats.org/officeDocument/2006/relationships/hyperlink" Target="https://zakupki.gov.ru/epz/order/notice/ea20/view/common-info.html?regNumber=0818500000825004936" TargetMode="External" Id="rId239"/><Relationship Type="http://schemas.openxmlformats.org/officeDocument/2006/relationships/hyperlink" Target="http://www.rts-tender.ru" TargetMode="External" Id="rId240"/><Relationship Type="http://schemas.openxmlformats.org/officeDocument/2006/relationships/hyperlink" Target="https://zakupki.gov.ru/epz/order/notice/notice223/common-info.html?noticeInfoId=18519598" TargetMode="External" Id="rId241"/><Relationship Type="http://schemas.openxmlformats.org/officeDocument/2006/relationships/hyperlink" Target="https://etpgpb.ru" TargetMode="External" Id="rId242"/><Relationship Type="http://schemas.openxmlformats.org/officeDocument/2006/relationships/hyperlink" Target="https://zakupki.gov.ru/epz/order/notice/notice223/common-info.html?noticeInfoId=18519556" TargetMode="External" Id="rId243"/><Relationship Type="http://schemas.openxmlformats.org/officeDocument/2006/relationships/hyperlink" Target="http://etp.zakazrf.ru" TargetMode="External" Id="rId244"/><Relationship Type="http://schemas.openxmlformats.org/officeDocument/2006/relationships/hyperlink" Target="https://zakupki.gov.ru/epz/order/notice/ea20/view/common-info.html?regNumber=0818500000825004930" TargetMode="External" Id="rId245"/><Relationship Type="http://schemas.openxmlformats.org/officeDocument/2006/relationships/hyperlink" Target="http://www.rts-tender.ru" TargetMode="External" Id="rId246"/><Relationship Type="http://schemas.openxmlformats.org/officeDocument/2006/relationships/hyperlink" Target="https://zakupki.gov.ru/epz/order/notice/ea20/view/common-info.html?regNumber=0818300019925000206" TargetMode="External" Id="rId247"/><Relationship Type="http://schemas.openxmlformats.org/officeDocument/2006/relationships/hyperlink" Target="http://www.rts-tender.ru" TargetMode="External" Id="rId248"/><Relationship Type="http://schemas.openxmlformats.org/officeDocument/2006/relationships/hyperlink" Target="https://zakupki.gov.ru/epz/order/notice/ok20/view/common-info.html?regNumber=0818300019925000205" TargetMode="External" Id="rId249"/><Relationship Type="http://schemas.openxmlformats.org/officeDocument/2006/relationships/hyperlink" Target="http://www.rts-tender.ru" TargetMode="External" Id="rId250"/><Relationship Type="http://schemas.openxmlformats.org/officeDocument/2006/relationships/hyperlink" Target="https://zakupki.gov.ru/epz/order/notice/notice223/common-info.html?noticeInfoId=18521631" TargetMode="External" Id="rId251"/><Relationship Type="http://schemas.openxmlformats.org/officeDocument/2006/relationships/hyperlink" Target="http://www.rts-tender.ru" TargetMode="External" Id="rId252"/><Relationship Type="http://schemas.openxmlformats.org/officeDocument/2006/relationships/hyperlink" Target="https://zakupki.gov.ru/epz/order/notice/ea20/view/common-info.html?regNumber=0118300013325001156" TargetMode="External" Id="rId253"/><Relationship Type="http://schemas.openxmlformats.org/officeDocument/2006/relationships/hyperlink" Target="http://www.tektorg.ru/" TargetMode="External" Id="rId254"/><Relationship Type="http://schemas.openxmlformats.org/officeDocument/2006/relationships/hyperlink" Target="https://zakupki.gov.ru/epz/order/notice/ea20/view/common-info.html?regNumber=0818500000825004922" TargetMode="External" Id="rId255"/><Relationship Type="http://schemas.openxmlformats.org/officeDocument/2006/relationships/hyperlink" Target="http://www.rts-tender.ru" TargetMode="External" Id="rId256"/><Relationship Type="http://schemas.openxmlformats.org/officeDocument/2006/relationships/hyperlink" Target="https://zakupki.gov.ru/epz/order/notice/ok20/view/common-info.html?regNumber=0818500000825004921" TargetMode="External" Id="rId257"/><Relationship Type="http://schemas.openxmlformats.org/officeDocument/2006/relationships/hyperlink" Target="http://www.rts-tender.ru" TargetMode="External" Id="rId258"/><Relationship Type="http://schemas.openxmlformats.org/officeDocument/2006/relationships/hyperlink" Target="https://zakupki.gov.ru/epz/order/notice/notice223/common-info.html?noticeInfoId=18516341" TargetMode="External" Id="rId259"/><Relationship Type="http://schemas.openxmlformats.org/officeDocument/2006/relationships/hyperlink" Target="http://www.tektorg.ru" TargetMode="External" Id="rId260"/><Relationship Type="http://schemas.openxmlformats.org/officeDocument/2006/relationships/hyperlink" Target="https://zakupki.gov.ru/epz/order/notice/ok20/view/common-info.html?regNumber=0318300028425000178" TargetMode="External" Id="rId261"/><Relationship Type="http://schemas.openxmlformats.org/officeDocument/2006/relationships/hyperlink" Target="http://roseltorg.ru" TargetMode="External" Id="rId262"/><Relationship Type="http://schemas.openxmlformats.org/officeDocument/2006/relationships/hyperlink" Target="https://zakupki.gov.ru/epz/order/notice/ea20/view/common-info.html?regNumber=0118300013325001150" TargetMode="External" Id="rId263"/><Relationship Type="http://schemas.openxmlformats.org/officeDocument/2006/relationships/hyperlink" Target="http://www.tektorg.ru/" TargetMode="External" Id="rId264"/><Relationship Type="http://schemas.openxmlformats.org/officeDocument/2006/relationships/hyperlink" Target="https://zakupki.gov.ru/epz/order/notice/notice223/common-info.html?noticeInfoId=18513933" TargetMode="External" Id="rId265"/><Relationship Type="http://schemas.openxmlformats.org/officeDocument/2006/relationships/hyperlink" Target="https://etpgpb.ru" TargetMode="External" Id="rId266"/><Relationship Type="http://schemas.openxmlformats.org/officeDocument/2006/relationships/hyperlink" Target="https://zakupki.gov.ru/epz/order/notice/ea20/view/common-info.html?regNumber=0118300004525000223" TargetMode="External" Id="rId267"/><Relationship Type="http://schemas.openxmlformats.org/officeDocument/2006/relationships/hyperlink" Target="http://www.rts-tender.ru" TargetMode="External" Id="rId268"/><Relationship Type="http://schemas.openxmlformats.org/officeDocument/2006/relationships/hyperlink" Target="https://zakupki.gov.ru/epz/order/notice/ea20/view/common-info.html?regNumber=0118300007325000213" TargetMode="External" Id="rId269"/><Relationship Type="http://schemas.openxmlformats.org/officeDocument/2006/relationships/hyperlink" Target="http://www.rts-tender.ru" TargetMode="External" Id="rId270"/><Relationship Type="http://schemas.openxmlformats.org/officeDocument/2006/relationships/hyperlink" Target="https://zakupki.gov.ru/epz/order/notice/ea20/view/common-info.html?regNumber=0318200078425000208" TargetMode="External" Id="rId271"/><Relationship Type="http://schemas.openxmlformats.org/officeDocument/2006/relationships/hyperlink" Target="https://www.fabrikant.ru" TargetMode="External" Id="rId272"/><Relationship Type="http://schemas.openxmlformats.org/officeDocument/2006/relationships/hyperlink" Target="https://zakupki.gov.ru/epz/order/notice/ea20/view/common-info.html?regNumber=0318200066125000203" TargetMode="External" Id="rId273"/><Relationship Type="http://schemas.openxmlformats.org/officeDocument/2006/relationships/hyperlink" Target="http://www.tektorg.ru/" TargetMode="External" Id="rId274"/><Relationship Type="http://schemas.openxmlformats.org/officeDocument/2006/relationships/hyperlink" Target="https://zakupki.gov.ru/epz/order/notice/ok20/view/common-info.html?regNumber=0318100043125000039" TargetMode="External" Id="rId275"/><Relationship Type="http://schemas.openxmlformats.org/officeDocument/2006/relationships/hyperlink" Target="http://www.sberbank-ast.ru" TargetMode="External" Id="rId276"/><Relationship Type="http://schemas.openxmlformats.org/officeDocument/2006/relationships/hyperlink" Target="https://zakupki.gov.ru/epz/order/notice/ok20/view/common-info.html?regNumber=0318100043125000040" TargetMode="External" Id="rId277"/><Relationship Type="http://schemas.openxmlformats.org/officeDocument/2006/relationships/hyperlink" Target="http://www.sberbank-ast.ru" TargetMode="External" Id="rId278"/><Relationship Type="http://schemas.openxmlformats.org/officeDocument/2006/relationships/hyperlink" Target="https://zakupki.gov.ru/epz/order/notice/ea20/view/common-info.html?regNumber=0318200066125000202" TargetMode="External" Id="rId279"/><Relationship Type="http://schemas.openxmlformats.org/officeDocument/2006/relationships/hyperlink" Target="http://www.tektorg.ru/" TargetMode="External" Id="rId280"/><Relationship Type="http://schemas.openxmlformats.org/officeDocument/2006/relationships/hyperlink" Target="https://zakupki.gov.ru/epz/order/notice/ok20/view/common-info.html?regNumber=0818500000825004860" TargetMode="External" Id="rId281"/><Relationship Type="http://schemas.openxmlformats.org/officeDocument/2006/relationships/hyperlink" Target="http://www.rts-tender.ru" TargetMode="External" Id="rId282"/><Relationship Type="http://schemas.openxmlformats.org/officeDocument/2006/relationships/hyperlink" Target="https://zakupki.gov.ru/epz/order/notice/notice223/common-info.html?noticeInfoId=18508681" TargetMode="External" Id="rId283"/><Relationship Type="http://schemas.openxmlformats.org/officeDocument/2006/relationships/hyperlink" Target="http://etp.gpb.ru" TargetMode="External" Id="rId284"/><Relationship Type="http://schemas.openxmlformats.org/officeDocument/2006/relationships/hyperlink" Target="https://zakupki.gov.ru/epz/order/notice/ea20/view/common-info.html?regNumber=0118300018725000687" TargetMode="External" Id="rId285"/><Relationship Type="http://schemas.openxmlformats.org/officeDocument/2006/relationships/hyperlink" Target="http://www.rts-tender.ru" TargetMode="External" Id="rId286"/><Relationship Type="http://schemas.openxmlformats.org/officeDocument/2006/relationships/hyperlink" Target="https://zakupki.gov.ru/epz/order/notice/notice223/common-info.html?noticeInfoId=18500544" TargetMode="External" Id="rId287"/><Relationship Type="http://schemas.openxmlformats.org/officeDocument/2006/relationships/hyperlink" Target="http://zakupki.gov.ru/" TargetMode="External" Id="rId288"/><Relationship Type="http://schemas.openxmlformats.org/officeDocument/2006/relationships/hyperlink" Target="https://zakupki.gov.ru/epz/order/notice/ok20/view/common-info.html?regNumber=0818500000825004814" TargetMode="External" Id="rId289"/><Relationship Type="http://schemas.openxmlformats.org/officeDocument/2006/relationships/hyperlink" Target="http://www.rts-tender.ru" TargetMode="External" Id="rId290"/><Relationship Type="http://schemas.openxmlformats.org/officeDocument/2006/relationships/hyperlink" Target="https://zakupki.gov.ru/epz/order/notice/ok20/view/common-info.html?regNumber=0818500000825004801" TargetMode="External" Id="rId291"/><Relationship Type="http://schemas.openxmlformats.org/officeDocument/2006/relationships/hyperlink" Target="http://www.rts-tender.ru" TargetMode="External" Id="rId292"/><Relationship Type="http://schemas.openxmlformats.org/officeDocument/2006/relationships/hyperlink" Target="https://zakupki.gov.ru/epz/order/notice/ok20/view/common-info.html?regNumber=0818500000825004800" TargetMode="External" Id="rId293"/><Relationship Type="http://schemas.openxmlformats.org/officeDocument/2006/relationships/hyperlink" Target="http://www.rts-tender.ru" TargetMode="External" Id="rId294"/><Relationship Type="http://schemas.openxmlformats.org/officeDocument/2006/relationships/hyperlink" Target="https://zakupki.gov.ru/epz/order/notice/ok20/view/common-info.html?regNumber=0318300028425000156" TargetMode="External" Id="rId295"/><Relationship Type="http://schemas.openxmlformats.org/officeDocument/2006/relationships/hyperlink" Target="http://roseltorg.ru" TargetMode="External" Id="rId296"/><Relationship Type="http://schemas.openxmlformats.org/officeDocument/2006/relationships/hyperlink" Target="https://zakupki.gov.ru/epz/order/notice/ok20/view/common-info.html?regNumber=0818500000825004741" TargetMode="External" Id="rId297"/><Relationship Type="http://schemas.openxmlformats.org/officeDocument/2006/relationships/hyperlink" Target="http://www.rts-tender.ru" TargetMode="External" Id="rId298"/><Relationship Type="http://schemas.openxmlformats.org/officeDocument/2006/relationships/hyperlink" Target="https://zakupki.gov.ru/epz/order/notice/ok20/view/common-info.html?regNumber=0818600004025000069" TargetMode="External" Id="rId299"/><Relationship Type="http://schemas.openxmlformats.org/officeDocument/2006/relationships/hyperlink" Target="http://roseltorg.ru" TargetMode="External" Id="rId300"/><Relationship Type="http://schemas.openxmlformats.org/officeDocument/2006/relationships/hyperlink" Target="https://zakupki.gov.ru/epz/order/notice/ok20/view/common-info.html?regNumber=0818500000825004738" TargetMode="External" Id="rId301"/><Relationship Type="http://schemas.openxmlformats.org/officeDocument/2006/relationships/hyperlink" Target="http://www.rts-tender.ru" TargetMode="External" Id="rId302"/><Relationship Type="http://schemas.openxmlformats.org/officeDocument/2006/relationships/hyperlink" Target="https://zakupki.gov.ru/epz/order/notice/notice223/common-info.html?noticeInfoId=18550263" TargetMode="External" Id="rId303"/><Relationship Type="http://schemas.openxmlformats.org/officeDocument/2006/relationships/hyperlink" Target="http://www.rts-tender.ru" TargetMode="External" Id="rId304"/><Relationship Type="http://schemas.openxmlformats.org/officeDocument/2006/relationships/hyperlink" Target="https://zakupki.gov.ru/epz/order/notice/ok20/view/common-info.html?regNumber=0818500000825004724" TargetMode="External" Id="rId305"/><Relationship Type="http://schemas.openxmlformats.org/officeDocument/2006/relationships/hyperlink" Target="http://www.rts-tender.ru" TargetMode="External" Id="rId306"/><Relationship Type="http://schemas.openxmlformats.org/officeDocument/2006/relationships/hyperlink" Target="https://zakupki.gov.ru/epz/order/notice/ok20/view/common-info.html?regNumber=0318300146525000092" TargetMode="External" Id="rId307"/><Relationship Type="http://schemas.openxmlformats.org/officeDocument/2006/relationships/hyperlink" Target="http://www.rts-tender.ru" TargetMode="External" Id="rId308"/><Relationship Type="http://schemas.openxmlformats.org/officeDocument/2006/relationships/hyperlink" Target="https://zakupki.gov.ru/epz/order/notice/ok20/view/common-info.html?regNumber=0318300008825000316" TargetMode="External" Id="rId309"/><Relationship Type="http://schemas.openxmlformats.org/officeDocument/2006/relationships/hyperlink" Target="http://www.rts-tender.ru" TargetMode="External" Id="rId310"/><Relationship Type="http://schemas.openxmlformats.org/officeDocument/2006/relationships/hyperlink" Target="https://zakupki.gov.ru/epz/order/notice/ok20/view/common-info.html?regNumber=0318300065125000199" TargetMode="External" Id="rId311"/><Relationship Type="http://schemas.openxmlformats.org/officeDocument/2006/relationships/hyperlink" Target="http://roseltorg.ru" TargetMode="External" Id="rId312"/><Relationship Type="http://schemas.openxmlformats.org/officeDocument/2006/relationships/hyperlink" Target="https://zakupki.gov.ru/epz/order/notice/ok20/view/common-info.html?regNumber=0818500000825004767" TargetMode="External" Id="rId313"/><Relationship Type="http://schemas.openxmlformats.org/officeDocument/2006/relationships/hyperlink" Target="http://www.rts-tender.ru" TargetMode="External" Id="rId31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03"/>
  <sheetViews>
    <sheetView tabSelected="1" topLeftCell="L1" zoomScale="90" zoomScaleNormal="90" workbookViewId="0">
      <pane ySplit="2" topLeftCell="A3" activePane="bottomLeft" state="frozenSplit"/>
      <selection activeCell="A2" sqref="A2"/>
      <selection pane="bottomLeft" activeCell="S3" sqref="S3"/>
    </sheetView>
  </sheetViews>
  <sheetFormatPr baseColWidth="8" defaultRowHeight="16.8"/>
  <cols>
    <col width="15.77734375" customWidth="1" style="11" min="1" max="1"/>
    <col width="50.77734375" customWidth="1" style="6" min="2" max="2"/>
    <col width="25.77734375" customWidth="1" style="3" min="3" max="4"/>
    <col width="21.88671875" bestFit="1" customWidth="1" style="14" min="5" max="5"/>
    <col width="20.44140625" bestFit="1" customWidth="1" style="15" min="6" max="6"/>
    <col width="22.33203125" customWidth="1" style="3" min="7" max="7"/>
    <col width="25.77734375" customWidth="1" style="37" min="8" max="8"/>
    <col width="25.77734375" customWidth="1" style="47" min="9" max="9"/>
    <col width="30" bestFit="1" customWidth="1" style="15" min="10" max="10"/>
    <col width="33.21875" bestFit="1" customWidth="1" style="15" min="11" max="11"/>
    <col width="12.77734375" customWidth="1" style="15" min="12" max="12"/>
    <col width="25.77734375" customWidth="1" style="15" min="13" max="14"/>
    <col width="20.77734375" customWidth="1" style="15" min="15" max="15"/>
    <col width="17.77734375" customWidth="1" style="37" min="16" max="16"/>
    <col width="40.77734375" customWidth="1" style="37" min="17" max="18"/>
    <col width="40.77734375" customWidth="1" style="46" min="19" max="19"/>
    <col width="8.88671875" customWidth="1" style="1" min="20" max="16384"/>
  </cols>
  <sheetData>
    <row r="1" ht="19.2" customHeight="1" s="48">
      <c r="A1" s="41" t="inlineStr">
        <is>
          <t>Закупка</t>
        </is>
      </c>
      <c r="B1" s="49" t="n"/>
      <c r="C1" s="49" t="n"/>
      <c r="D1" s="49" t="n"/>
      <c r="E1" s="49" t="n"/>
      <c r="F1" s="49" t="n"/>
      <c r="G1" s="49" t="n"/>
      <c r="H1" s="49" t="n"/>
      <c r="I1" s="49" t="n"/>
      <c r="J1" s="49" t="n"/>
      <c r="K1" s="49" t="n"/>
      <c r="L1" s="49" t="n"/>
      <c r="M1" s="49" t="n"/>
      <c r="N1" s="49" t="n"/>
      <c r="O1" s="50" t="n"/>
      <c r="P1" s="44" t="inlineStr">
        <is>
          <t>Заказчик</t>
        </is>
      </c>
      <c r="Q1" s="51" t="n"/>
      <c r="R1" s="51" t="n"/>
      <c r="S1" s="52" t="n"/>
    </row>
    <row r="2" ht="57.6" customFormat="1" customHeight="1" s="34">
      <c r="A2" s="38" t="inlineStr">
        <is>
          <t>Дата публикации</t>
        </is>
      </c>
      <c r="B2" s="31" t="inlineStr">
        <is>
          <t>Название</t>
        </is>
      </c>
      <c r="C2" s="32" t="inlineStr">
        <is>
          <t>Номер</t>
        </is>
      </c>
      <c r="D2" s="32" t="inlineStr">
        <is>
          <t>ОКПД2</t>
        </is>
      </c>
      <c r="E2" s="32" t="inlineStr">
        <is>
          <t>Этап отбора</t>
        </is>
      </c>
      <c r="F2" s="32" t="inlineStr">
        <is>
          <t>Тип торгов</t>
        </is>
      </c>
      <c r="G2" s="32" t="inlineStr">
        <is>
          <t>Ссылка на ЕИС</t>
        </is>
      </c>
      <c r="H2" s="31" t="inlineStr">
        <is>
          <t>ЭТП</t>
        </is>
      </c>
      <c r="I2" s="53" t="inlineStr">
        <is>
          <t>НМЦ</t>
        </is>
      </c>
      <c r="J2" s="32" t="inlineStr">
        <is>
          <t>Обеспечение заявки</t>
        </is>
      </c>
      <c r="K2" s="32" t="inlineStr">
        <is>
          <t>Обеспечение контракта</t>
        </is>
      </c>
      <c r="L2" s="31" t="inlineStr">
        <is>
          <t>Валюта закупки</t>
        </is>
      </c>
      <c r="M2" s="31" t="inlineStr">
        <is>
          <t>Окончание приема заявок</t>
        </is>
      </c>
      <c r="N2" s="32" t="inlineStr">
        <is>
          <t>Подведение итогов</t>
        </is>
      </c>
      <c r="O2" s="31" t="inlineStr">
        <is>
          <t>Обеспечение гарантийных обязательств</t>
        </is>
      </c>
      <c r="P2" s="31" t="inlineStr">
        <is>
          <t>Регион</t>
        </is>
      </c>
      <c r="Q2" s="31" t="inlineStr">
        <is>
          <t>Название</t>
        </is>
      </c>
      <c r="R2" s="31" t="inlineStr">
        <is>
          <t>Документы закупки</t>
        </is>
      </c>
      <c r="S2" s="31" t="inlineStr">
        <is>
          <t>Контактные данные</t>
        </is>
      </c>
    </row>
    <row r="3" customFormat="1" s="2">
      <c r="A3" s="9" t="n">
        <v>45853.125</v>
      </c>
      <c r="B3" s="4" t="inlineStr">
        <is>
          <t>Капитальный ремонт зданий и сооружений; шифр регионального проекта Краснодарского края 09Ю9014501915</t>
        </is>
      </c>
      <c r="C3" s="7">
        <f>HYPERLINK("https://tenderplan.ru/app?key=6870cee3b8d02e7f166db458&amp;tender=68766e8e5d48d39bb4e4981e", "0818500000825005167")</f>
        <v/>
      </c>
      <c r="D3" s="7" t="inlineStr">
        <is>
          <t>41.20.40.000</t>
        </is>
      </c>
      <c r="E3" s="12" t="inlineStr">
        <is>
          <t>Прием заявок</t>
        </is>
      </c>
      <c r="F3" s="12" t="inlineStr">
        <is>
          <t>44-ФЗ ОК</t>
        </is>
      </c>
      <c r="G3" s="16" t="inlineStr">
        <is>
          <t>ЕИС</t>
        </is>
      </c>
      <c r="H3" s="35" t="inlineStr">
        <is>
          <t>РТС-тендер</t>
        </is>
      </c>
      <c r="I3" s="54" t="n">
        <v>66311400</v>
      </c>
      <c r="J3" s="21" t="n">
        <v>663114</v>
      </c>
      <c r="K3" s="23" t="n">
        <v>3315570</v>
      </c>
      <c r="L3" s="12" t="inlineStr">
        <is>
          <t>rub</t>
        </is>
      </c>
      <c r="M3" s="55" t="n">
        <v>45869.5</v>
      </c>
      <c r="N3" s="55" t="n">
        <v>45874</v>
      </c>
      <c r="O3" s="23" t="n">
        <v>1989342</v>
      </c>
      <c r="P3" s="39" t="inlineStr">
        <is>
          <t>Краснодарский край</t>
        </is>
      </c>
      <c r="Q3" s="39" t="inlineStr">
        <is>
          <t>ГБПОУ КК "КТЭК"</t>
        </is>
      </c>
      <c r="R3" s="4" t="inlineStr">
        <is>
          <t>Обоснование НМЦК.zip: https://zakupki.gov.ru/44fz/filestore/public/1.0/download/priz/file.html?uid=05C8687F1F6C4A4C8C6A842FD322A517
Проект контракта.zip: https://zakupki.gov.ru/44fz/filestore/public/1.0/download/priz/file.html?uid=652F777311A84E7398D2D97D7BF5D073
Описание объекта закупки.zip: https://zakupki.gov.ru/44fz/filestore/public/1.0/download/priz/file.html?uid=EFE31650DFCE40CC9277531A528E1518
Требования к содержанию, составу заявки на участие в закупке и инструкция по ее заполнению.docx: https://zakupki.gov.ru/44fz/filestore/public/1.0/download/priz/file.html?uid=84ABB814A20B49B5BB535D8FB8556687
Проектная документация.zip: https://zakupki.gov.ru/44fz/filestore/public/1.0/download/priz/file.html?uid=128133A32F174F35989686C3F9EB58E7
Порядок рассмотрения и оценки заявок.docx: https://zakupki.gov.ru/44fz/filestore/public/1.0/download/priz/file.html?uid=FDAF0952730D4365A3F344E1C93C6A74</t>
        </is>
      </c>
      <c r="S3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Наталья Владимировна
Телефон: 8-861-2115452
E-mail: n.boiko@dgz.krasnodar.ru</t>
        </is>
      </c>
    </row>
    <row r="4">
      <c r="A4" s="10" t="n">
        <v>45853.125</v>
      </c>
      <c r="B4" s="5" t="inlineStr">
        <is>
          <t>Текущий ремонт системы отопления</t>
        </is>
      </c>
      <c r="C4" s="8">
        <f>HYPERLINK("https://tenderplan.ru/app?key=6870cee3b8d02e7f166db458&amp;tender=68766d8b5d48d39bb4e21d2b", "0318300010725000274")</f>
        <v/>
      </c>
      <c r="D4" s="8" t="inlineStr">
        <is>
          <t>43.22.12.120</t>
        </is>
      </c>
      <c r="E4" s="13" t="inlineStr">
        <is>
          <t>Прием заявок</t>
        </is>
      </c>
      <c r="F4" s="13" t="inlineStr">
        <is>
          <t>44-ФЗ ЭА</t>
        </is>
      </c>
      <c r="G4" s="17" t="inlineStr">
        <is>
          <t>ЕИС</t>
        </is>
      </c>
      <c r="H4" s="36" t="inlineStr">
        <is>
          <t>РТС-тендер</t>
        </is>
      </c>
      <c r="I4" s="57" t="n">
        <v>2000000</v>
      </c>
      <c r="J4" s="22" t="n">
        <v>20000</v>
      </c>
      <c r="K4" s="24" t="n">
        <v>200000</v>
      </c>
      <c r="L4" s="13" t="inlineStr">
        <is>
          <t>rub</t>
        </is>
      </c>
      <c r="M4" s="58" t="n">
        <v>45863.45833333334</v>
      </c>
      <c r="N4" s="58" t="n">
        <v>45866</v>
      </c>
      <c r="O4" s="24" t="inlineStr">
        <is>
          <t>не указано</t>
        </is>
      </c>
      <c r="P4" s="40" t="inlineStr">
        <is>
          <t>Краснодарский край</t>
        </is>
      </c>
      <c r="Q4" s="40" t="inlineStr">
        <is>
          <t>МБОУ СОШ №18 ПОС.ПАРКОВОГО</t>
        </is>
      </c>
      <c r="R4" s="5" t="inlineStr">
        <is>
          <t>Обоснование НМЦК.rar: https://zakupki.gov.ru/44fz/filestore/public/1.0/download/priz/file.html?uid=A347D6D036294FB7ACD1E866AA079D24
Проект контракта отопление.docx: https://zakupki.gov.ru/44fz/filestore/public/1.0/download/priz/file.html?uid=3A0DF71CC3F047909A62827826653506
Описание объекта.rar: https://zakupki.gov.ru/44fz/filestore/public/1.0/download/priz/file.html?uid=B8A805837F784FA8B79E5343DEA57E53
Требования к содержанию,составу заявки, инструкция по заполнению аукцион.docx: https://zakupki.gov.ru/44fz/filestore/public/1.0/download/priz/file.html?uid=F5987444098F48E482ECE6A2CC2BD05D</t>
        </is>
      </c>
      <c r="S4" s="59" t="inlineStr">
        <is>
          <t>АДМИНИСТРАЦИЯ МУНИЦИПАЛЬНОГО ОБРАЗОВАНИЯ ТИХОРЕЦКИЙ РАЙОН
352120, КРАСНОДАРСКИЙ КРАЙ, ТИХОРЕЦКИЙ Р-Н, Г ТИХОРЕЦК, УЛ ОКТЯБРЬСКАЯ, 38
Контактное лицо: Гончаренко Анна Борисовна
Телефон: 8-86196-72958
E-mail: tikhorezky@mo.krasnodar.ru</t>
        </is>
      </c>
    </row>
    <row r="5">
      <c r="A5" s="9" t="n">
        <v>45853.125</v>
      </c>
      <c r="B5" s="4" t="inlineStr">
        <is>
          <t>Капитальный ремонт зданий и сооружений; шифр регионального проекта Краснодарского края 09Ю9014501915</t>
        </is>
      </c>
      <c r="C5" s="7">
        <f>HYPERLINK("https://tenderplan.ru/app?key=6870cee3b8d02e7f166db458&amp;tender=68766ea55d48d39bb4e4c9a1", "0818500000825005165")</f>
        <v/>
      </c>
      <c r="D5" s="7" t="inlineStr">
        <is>
          <t>41.20.40.000</t>
        </is>
      </c>
      <c r="E5" s="12" t="inlineStr">
        <is>
          <t>Прием заявок</t>
        </is>
      </c>
      <c r="F5" s="12" t="inlineStr">
        <is>
          <t>44-ФЗ ОК</t>
        </is>
      </c>
      <c r="G5" s="16" t="inlineStr">
        <is>
          <t>ЕИС</t>
        </is>
      </c>
      <c r="H5" s="35" t="inlineStr">
        <is>
          <t>РТС-тендер</t>
        </is>
      </c>
      <c r="I5" s="54" t="n">
        <v>80682800</v>
      </c>
      <c r="J5" s="21" t="n">
        <v>806828</v>
      </c>
      <c r="K5" s="23" t="n">
        <v>4034140</v>
      </c>
      <c r="L5" s="12" t="inlineStr">
        <is>
          <t>rub</t>
        </is>
      </c>
      <c r="M5" s="55" t="n">
        <v>45869.5</v>
      </c>
      <c r="N5" s="55" t="n">
        <v>45874</v>
      </c>
      <c r="O5" s="23" t="n">
        <v>2420484</v>
      </c>
      <c r="P5" s="39" t="inlineStr">
        <is>
          <t>Краснодарский край</t>
        </is>
      </c>
      <c r="Q5" s="39" t="inlineStr">
        <is>
          <t>ГБПОУ КК "КТЭК"</t>
        </is>
      </c>
      <c r="R5" s="4" t="inlineStr">
        <is>
          <t>Обоснование НМЦК.zip: https://zakupki.gov.ru/44fz/filestore/public/1.0/download/priz/file.html?uid=B4532F0AC51D4540981E2E1A96140E06
Проект контракта.zip: https://zakupki.gov.ru/44fz/filestore/public/1.0/download/priz/file.html?uid=768956DF6F2D4AC3A302D517894838FA
Описание объекта закупки.zip: https://zakupki.gov.ru/44fz/filestore/public/1.0/download/priz/file.html?uid=9C6ADCBC07BD4FD29BA65AFDE872803D
Требования к содержанию, составу заявки на участие в закупке и инструкция по ее заполнению.docx: https://zakupki.gov.ru/44fz/filestore/public/1.0/download/priz/file.html?uid=A6B38002A38B4925BF909F56740C87B6
Проектная документация.zip: https://zakupki.gov.ru/44fz/filestore/public/1.0/download/priz/file.html?uid=4BCEC6CCB9014139B617930D9D4CB82A
Порядок рассмотрения и оценки заявок.docx: https://zakupki.gov.ru/44fz/filestore/public/1.0/download/priz/file.html?uid=5483C92C766D4FF080D74322BA32EB9A</t>
        </is>
      </c>
      <c r="S5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Н. В.
Телефон: 8-861-2115452
E-mail: n.boiko@dgz.krasnodar.ru</t>
        </is>
      </c>
    </row>
    <row r="6">
      <c r="A6" s="10" t="n">
        <v>45853.125</v>
      </c>
      <c r="B6" s="5" t="inlineStr">
        <is>
          <t>Разработка проектной документации по объекту «Капитальный ремонт здания по ул.Красноармейской, 58 в г.Тихорецке»</t>
        </is>
      </c>
      <c r="C6" s="8">
        <f>HYPERLINK("https://tenderplan.ru/app?key=6870cee3b8d02e7f166db458&amp;tender=68766ded5d48d39bb4e2e19b", "0318300010725000273")</f>
        <v/>
      </c>
      <c r="D6" s="8" t="inlineStr">
        <is>
          <t>71.12.12.190</t>
        </is>
      </c>
      <c r="E6" s="13" t="inlineStr">
        <is>
          <t>Прием заявок</t>
        </is>
      </c>
      <c r="F6" s="13" t="inlineStr">
        <is>
          <t>44-ФЗ ЭА</t>
        </is>
      </c>
      <c r="G6" s="17" t="inlineStr">
        <is>
          <t>ЕИС</t>
        </is>
      </c>
      <c r="H6" s="36" t="inlineStr">
        <is>
          <t>РТС-тендер</t>
        </is>
      </c>
      <c r="I6" s="57" t="n">
        <v>1446000</v>
      </c>
      <c r="J6" s="22" t="n">
        <v>14460</v>
      </c>
      <c r="K6" s="24" t="n">
        <v>144600</v>
      </c>
      <c r="L6" s="13" t="inlineStr">
        <is>
          <t>rub</t>
        </is>
      </c>
      <c r="M6" s="58" t="n">
        <v>45863.45833333334</v>
      </c>
      <c r="N6" s="58" t="n">
        <v>45866</v>
      </c>
      <c r="O6" s="24" t="inlineStr">
        <is>
          <t>не указано</t>
        </is>
      </c>
      <c r="P6" s="40" t="inlineStr">
        <is>
          <t>Краснодарский край</t>
        </is>
      </c>
      <c r="Q6" s="40" t="inlineStr">
        <is>
          <t>МКУ МО ТР "ЕДИНАЯ СЛУЖБА ЗАКАЗЧИКА"</t>
        </is>
      </c>
      <c r="R6" s="5" t="inlineStr">
        <is>
          <t>ОБОСНОВАНИЕ НМЦК.rar: https://zakupki.gov.ru/44fz/filestore/public/1.0/download/priz/file.html?uid=47A274A46B4D4E05953698A02289933E
Проект контракта.docx: https://zakupki.gov.ru/44fz/filestore/public/1.0/download/priz/file.html?uid=CC26331579E94739A82A6D82F8B8BCF9
Описание объекта закупки.rar: https://zakupki.gov.ru/44fz/filestore/public/1.0/download/priz/file.html?uid=C06AC64889174CC482FC672329F33AAD
Требования к содержанию,составу заявки, инструкция по заполнению аукцион.docx: https://zakupki.gov.ru/44fz/filestore/public/1.0/download/priz/file.html?uid=41D3E7D7B9B44CB1958A695FC029C97B</t>
        </is>
      </c>
      <c r="S6" s="59" t="inlineStr">
        <is>
          <t>АДМИНИСТРАЦИЯ МУНИЦИПАЛЬНОГО ОБРАЗОВАНИЯ ТИХОРЕЦКИЙ РАЙОН
352120, КРАСНОДАРСКИЙ КРАЙ, ТИХОРЕЦКИЙ Р-Н, Г ТИХОРЕЦК, УЛ ОКТЯБРЬСКАЯ, 38
Контактное лицо: Гончаренко Анна Борисовна
Телефон: 8-86196-72958
E-mail: tikhorezky@mo.krasnodar.ru</t>
        </is>
      </c>
    </row>
    <row r="7">
      <c r="A7" s="9" t="n">
        <v>45853.125</v>
      </c>
      <c r="B7" s="4" t="inlineStr">
        <is>
          <t>Выполнение строительно-монтажных работ по объекту: 
«Ремонт кровли турбинного и котельного залов, кровли РУ-0,4 кВ, кровли ГРП - котельная № 2
по адресу ул. Ростовское шоссе, 12, г. Краснодар.
"</t>
        </is>
      </c>
      <c r="C7" s="7">
        <f>HYPERLINK("https://tenderplan.ru/app?key=6870cee3b8d02e7f166db458&amp;tender=687655295d48d39bb430c2e5", "32515041621")</f>
        <v/>
      </c>
      <c r="D7" s="7" t="inlineStr">
        <is>
          <t>43.39.19.190</t>
        </is>
      </c>
      <c r="E7" s="12" t="inlineStr">
        <is>
          <t>Прием заявок</t>
        </is>
      </c>
      <c r="F7" s="12" t="inlineStr">
        <is>
          <t>223-ФЗ ЭА</t>
        </is>
      </c>
      <c r="G7" s="16" t="inlineStr">
        <is>
          <t>ЕИС</t>
        </is>
      </c>
      <c r="H7" s="35" t="inlineStr">
        <is>
          <t>ОБЩЕСТВО С ОГРАНИЧЕННОЙ ОТВЕТСТВЕННОСТЬЮ «ЭЛЕКТРОННАЯ ТОРГОВАЯ ПЛОЩАДКА ГПБ»</t>
        </is>
      </c>
      <c r="I7" s="54" t="n">
        <v>710838.6800000001</v>
      </c>
      <c r="J7" s="21" t="inlineStr">
        <is>
          <t>не требуется</t>
        </is>
      </c>
      <c r="K7" s="23" t="inlineStr">
        <is>
          <t>указано в документации</t>
        </is>
      </c>
      <c r="L7" s="12" t="inlineStr">
        <is>
          <t>rub</t>
        </is>
      </c>
      <c r="M7" s="55" t="n">
        <v>45860.33333333334</v>
      </c>
      <c r="N7" s="55" t="n">
        <v>45870.95833333334</v>
      </c>
      <c r="O7" s="23" t="inlineStr">
        <is>
          <t>не указано</t>
        </is>
      </c>
      <c r="P7" s="39" t="inlineStr">
        <is>
          <t>Краснодарский край</t>
        </is>
      </c>
      <c r="Q7" s="39" t="inlineStr">
        <is>
          <t>АО "КРАСНОДАРТЕПЛОСЕТЬ"</t>
        </is>
      </c>
      <c r="R7" s="4" t="inlineStr">
        <is>
          <t>Обоснование_НМЦД.pdf: https://zakupki.gov.ru/223/purchase/public/download/download.html?id=104038022
Аукционная_документация.docx: https://zakupki.gov.ru/223/purchase/public/download/download.html?id=104038021
Приложение_к_аукционной_документации.doc: https://zakupki.gov.ru/223/purchase/public/download/download.html?id=104038020
Проект_Договора_с_Приложениями.pdf: https://zakupki.gov.ru/223/purchase/public/download/download.html?id=104038025</t>
        </is>
      </c>
      <c r="S7" s="56" t="inlineStr">
        <is>
          <t>Контактное лицо: Бахмутская А. В.
Телефон: 88612672707
E-mail: Bakhmutskayaav@ktps.ru</t>
        </is>
      </c>
    </row>
    <row r="8">
      <c r="A8" s="10" t="n">
        <v>45853.125</v>
      </c>
      <c r="B8" s="5" t="inlineStr">
        <is>
          <t>Поверочные работы приборов узлов учета тепловой энергии на системе отопления в зданиях МБУК "ГДК" и филиалов</t>
        </is>
      </c>
      <c r="C8" s="8">
        <f>HYPERLINK("https://tenderplan.ru/app?key=6870cee3b8d02e7f166db458&amp;tender=687662145d48d39bb48c4091", "32515041924")</f>
        <v/>
      </c>
      <c r="D8" s="8" t="inlineStr">
        <is>
          <t>45.20.21.222</t>
        </is>
      </c>
      <c r="E8" s="13" t="inlineStr">
        <is>
          <t>Прием заявок</t>
        </is>
      </c>
      <c r="F8" s="13" t="inlineStr">
        <is>
          <t>223-ФЗ ИС</t>
        </is>
      </c>
      <c r="G8" s="17" t="inlineStr">
        <is>
          <t>ЕИС</t>
        </is>
      </c>
      <c r="H8" s="36" t="inlineStr">
        <is>
          <t>РТС-тендер</t>
        </is>
      </c>
      <c r="I8" s="57" t="n">
        <v>100666.65</v>
      </c>
      <c r="J8" s="22" t="inlineStr">
        <is>
          <t>не требуется</t>
        </is>
      </c>
      <c r="K8" s="24" t="inlineStr">
        <is>
          <t>указано в документации</t>
        </is>
      </c>
      <c r="L8" s="13" t="inlineStr">
        <is>
          <t>rub</t>
        </is>
      </c>
      <c r="M8" s="58" t="n">
        <v>45869.375</v>
      </c>
      <c r="N8" s="58" t="n">
        <v>45874.99998842592</v>
      </c>
      <c r="O8" s="24" t="inlineStr">
        <is>
          <t>не указано</t>
        </is>
      </c>
      <c r="P8" s="40" t="inlineStr">
        <is>
          <t>Краснодарский край</t>
        </is>
      </c>
      <c r="Q8" s="40" t="inlineStr">
        <is>
          <t>МБУК "ГДК"</t>
        </is>
      </c>
      <c r="R8" s="5" t="inlineStr">
        <is>
          <t>Проект контракта.docx: https://zakupki.gov.ru/223/purchase/public/download/download.html?id=104040031
описание объекта закупки (10).docx: https://zakupki.gov.ru/223/purchase/public/download/download.html?id=104040030
Обоснование НМЦК.xlsx: https://zakupki.gov.ru/223/purchase/public/download/download.html?id=104040029
Извещение).docx: https://zakupki.gov.ru/223/purchase/public/download/download.html?id=104040028</t>
        </is>
      </c>
      <c r="S8" s="59" t="inlineStr">
        <is>
          <t>Контактное лицо: Пустовалова Е. Е.
Телефон: +7 (989) 2373558
E-mail: armgdk@mail.ru</t>
        </is>
      </c>
    </row>
    <row r="9">
      <c r="A9" s="9" t="n">
        <v>45853.125</v>
      </c>
      <c r="B9" s="4" t="inlineStr">
        <is>
          <t>Выполнение работ по текущему ремонту помещений № 115, 118, 210, 217- 224, 225-227, 231-233, 239, 244, 245, 393-396, 407-414 объекта: "Крытый каток с искусственным льдом на два ледовых зала, лит.Б".</t>
        </is>
      </c>
      <c r="C9" s="7">
        <f>HYPERLINK("https://tenderplan.ru/app?key=6870cee3b8d02e7f166db458&amp;tender=687653985d48d39bb427e110", "0818500000825005148")</f>
        <v/>
      </c>
      <c r="D9" s="7" t="inlineStr">
        <is>
          <t>43.39.19.190</t>
        </is>
      </c>
      <c r="E9" s="12" t="inlineStr">
        <is>
          <t>Прием заявок</t>
        </is>
      </c>
      <c r="F9" s="12" t="inlineStr">
        <is>
          <t>44-ФЗ ЗКЭФ</t>
        </is>
      </c>
      <c r="G9" s="16" t="inlineStr">
        <is>
          <t>ЕИС</t>
        </is>
      </c>
      <c r="H9" s="35" t="inlineStr">
        <is>
          <t>РТС-тендер</t>
        </is>
      </c>
      <c r="I9" s="54" t="n">
        <v>5592581.36</v>
      </c>
      <c r="J9" s="21" t="n">
        <v>55925.81</v>
      </c>
      <c r="K9" s="23" t="n">
        <v>1677774.408</v>
      </c>
      <c r="L9" s="12" t="inlineStr">
        <is>
          <t>rub</t>
        </is>
      </c>
      <c r="M9" s="55" t="n">
        <v>45860.41666666666</v>
      </c>
      <c r="N9" s="55" t="n">
        <v>45862</v>
      </c>
      <c r="O9" s="23" t="n">
        <v>55925.81</v>
      </c>
      <c r="P9" s="39" t="inlineStr">
        <is>
          <t>Краснодарский край</t>
        </is>
      </c>
      <c r="Q9" s="39" t="inlineStr">
        <is>
          <t>ГБУ КК "ГОРОД СПОРТА"</t>
        </is>
      </c>
      <c r="R9" s="4" t="inlineStr">
        <is>
          <t>Обоснование НМЦК.zip: https://zakupki.gov.ru/44fz/filestore/public/1.0/download/priz/file.html?uid=28E25393045044858AF76029445B6E51
Контракт (проект).zip: https://zakupki.gov.ru/44fz/filestore/public/1.0/download/priz/file.html?uid=FEC6609F99AC40C6838DCE2AA5F67E5B
Описание объекта закупки.zip: https://zakupki.gov.ru/44fz/filestore/public/1.0/download/priz/file.html?uid=D492407B76CA4798A344E92F55742665
Требования к содержанию, составу заявки на участие в закупке и инструкция по ее заполнению (котировка).docx: https://zakupki.gov.ru/44fz/filestore/public/1.0/download/priz/file.html?uid=FD5213B136A2482B896272E23E366D0F</t>
        </is>
      </c>
      <c r="S9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Симонян Б. Э.
Телефон: 8-861-2115452
E-mail: b.e.simonian@dgz.krasnodar.ru</t>
        </is>
      </c>
    </row>
    <row r="10">
      <c r="A10" s="10" t="n">
        <v>45853.125</v>
      </c>
      <c r="B10" s="5" t="inlineStr">
        <is>
          <t>Ремонт кровли здания прачечной и ремонт потолка в здании прачечной  МБДОУ детский сад №20 по адресу: г. Новороссийск, ул. Фрунзе, 3</t>
        </is>
      </c>
      <c r="C10" s="8">
        <f>HYPERLINK("https://tenderplan.ru/app?key=6870cee3b8d02e7f166db458&amp;tender=687653ab5d48d39bb428c727", "0118300013325001227")</f>
        <v/>
      </c>
      <c r="D10" s="8" t="inlineStr">
        <is>
          <t>43.91.19.110</t>
        </is>
      </c>
      <c r="E10" s="13" t="inlineStr">
        <is>
          <t>Прием заявок</t>
        </is>
      </c>
      <c r="F10" s="13" t="inlineStr">
        <is>
          <t>44-ФЗ ЭА</t>
        </is>
      </c>
      <c r="G10" s="17" t="inlineStr">
        <is>
          <t>ЕИС</t>
        </is>
      </c>
      <c r="H10" s="36" t="inlineStr">
        <is>
          <t>ЭТП ТЭК-Торг</t>
        </is>
      </c>
      <c r="I10" s="57" t="n">
        <v>293266.26</v>
      </c>
      <c r="J10" s="22" t="inlineStr">
        <is>
          <t>не требуется</t>
        </is>
      </c>
      <c r="K10" s="24" t="n">
        <v>29326.626</v>
      </c>
      <c r="L10" s="13" t="inlineStr">
        <is>
          <t>rub</t>
        </is>
      </c>
      <c r="M10" s="58" t="n">
        <v>45861.375</v>
      </c>
      <c r="N10" s="58" t="n">
        <v>45862</v>
      </c>
      <c r="O10" s="24" t="n">
        <v>2932.66</v>
      </c>
      <c r="P10" s="40" t="inlineStr">
        <is>
          <t>Краснодарский край</t>
        </is>
      </c>
      <c r="Q10" s="40" t="inlineStr">
        <is>
          <t>МБДОУ ДЕТСКИЙ САД №20</t>
        </is>
      </c>
      <c r="R10" s="5" t="inlineStr">
        <is>
          <t>обоснование начальной (максимальной) цены контракта.zip: https://zakupki.gov.ru/44fz/filestore/public/1.0/download/priz/file.html?uid=1E669B7CC67D4A4E8B77A073B7E30082
проект контракта.zip: https://zakupki.gov.ru/44fz/filestore/public/1.0/download/priz/file.html?uid=9AFE9F2E5122432FB36240D8A01B9F99
описание объекта закупки.zip: https://zakupki.gov.ru/44fz/filestore/public/1.0/download/priz/file.html?uid=A503D15AFD6B4AD98E640F3A815E6808
Треб к содерж, составу заявки на участ в закупке и инструк аукцион.docx: https://zakupki.gov.ru/44fz/filestore/public/1.0/download/priz/file.html?uid=7C08938E290C43B998C26372832B1727</t>
        </is>
      </c>
      <c r="S10" s="59" t="inlineStr">
        <is>
          <t>АДМИНИСТРАЦИЯ  МУНИЦИПАЛЬНОГО ОБРАЗОВАНИЯ ГОРОД НОВОРОССИЙСК
353900, КРАСНОДАРСКИЙ КРАЙ, Г. НОВОРОССИЙСК, УЛ. СОВЕТОВ, Д.18
Контактное лицо: Митяшина Алевтина Владимировна
Телефон: 8-8617-729401
E-mail: umz@mo-novorossiysk.ru</t>
        </is>
      </c>
    </row>
    <row r="11">
      <c r="A11" s="9" t="n">
        <v>45853.125</v>
      </c>
      <c r="B11" s="4" t="inlineStr">
        <is>
          <t>Текущий ремонт входной группы в МБУ ДО СШ «Смена», по адресу: г. Кропоткин, МКР-1, д. 53</t>
        </is>
      </c>
      <c r="C11" s="7">
        <f>HYPERLINK("https://tenderplan.ru/app?key=6870cee3b8d02e7f166db458&amp;tender=6876539c5d48d39bb42806da", "0118300004525000239")</f>
        <v/>
      </c>
      <c r="D11" s="7" t="inlineStr">
        <is>
          <t>43.39.19.190</t>
        </is>
      </c>
      <c r="E11" s="12" t="inlineStr">
        <is>
          <t>Прием заявок</t>
        </is>
      </c>
      <c r="F11" s="12" t="inlineStr">
        <is>
          <t>44-ФЗ ЭА</t>
        </is>
      </c>
      <c r="G11" s="16" t="inlineStr">
        <is>
          <t>ЕИС</t>
        </is>
      </c>
      <c r="H11" s="35" t="inlineStr">
        <is>
          <t>РТС-тендер</t>
        </is>
      </c>
      <c r="I11" s="54" t="n">
        <v>1354886.74</v>
      </c>
      <c r="J11" s="21" t="n">
        <v>6774.43</v>
      </c>
      <c r="K11" s="23" t="n">
        <v>67744.337</v>
      </c>
      <c r="L11" s="12" t="inlineStr">
        <is>
          <t>rub</t>
        </is>
      </c>
      <c r="M11" s="55" t="n">
        <v>45861.375</v>
      </c>
      <c r="N11" s="55" t="n">
        <v>45863</v>
      </c>
      <c r="O11" s="23" t="inlineStr">
        <is>
          <t>не указано</t>
        </is>
      </c>
      <c r="P11" s="39" t="inlineStr">
        <is>
          <t>Краснодарский край</t>
        </is>
      </c>
      <c r="Q11" s="39" t="inlineStr">
        <is>
          <t>МБУ ДО СШ "СМЕНА"</t>
        </is>
      </c>
      <c r="R11" s="4" t="inlineStr">
        <is>
          <t>НМЦК.rar: https://zakupki.gov.ru/44fz/filestore/public/1.0/download/priz/file.html?uid=F0043705A9A44D8BA235C55043E53F94
Проект МК.docx: https://zakupki.gov.ru/44fz/filestore/public/1.0/download/priz/file.html?uid=25AC3014BB2E41A98EB513A6354E6C84
Описание объекта закупки.rar: https://zakupki.gov.ru/44fz/filestore/public/1.0/download/priz/file.html?uid=2498A798F01C442DBDB14F2CC3826993
Требования на участие в аукционе.docx: https://zakupki.gov.ru/44fz/filestore/public/1.0/download/priz/file.html?uid=2D47B82BDC414FA8BC30FC996CBF1F05
Реквизиты счета для перечисления по ч.13 ст. 44 Закона №44-ФЗ (1) (6).docx: https://zakupki.gov.ru/44fz/filestore/public/1.0/download/priz/file.html?uid=0A8FFDFA5B9F4E7FBB40F3278A83C297</t>
        </is>
      </c>
      <c r="S11" s="56" t="inlineStr">
        <is>
          <t>АДМИНИСТРАЦИЯ МУНИЦИПАЛЬНОГО ОБРАЗОВАНИЯ КАВКАЗСКИЙ РАЙОН
352380, КРАСНОДАРСКИЙ КРАЙ , КАВКАЗСКИЙ Р-Н, Г. КРОПОТКИН, УЛ. КРАСНАЯ, Д.37
Контактное лицо: Чернобаева Анастасия Романовна
Телефон: 8-86138-66230
E-mail: munzakk@mail.ru</t>
        </is>
      </c>
    </row>
    <row r="12">
      <c r="A12" s="10" t="n">
        <v>45853.125</v>
      </c>
      <c r="B12" s="5" t="inlineStr">
        <is>
          <t>Капитальный ремонт кровли МБОУ СОШ №1 имени С.В. Целых по адресу: Краснодарский край, Кавказский район, г.Кропоткин, ул. С.Целых, 45.</t>
        </is>
      </c>
      <c r="C12" s="8">
        <f>HYPERLINK("https://tenderplan.ru/app?key=6870cee3b8d02e7f166db458&amp;tender=687653a05d48d39bb42842c5", "0118300004525000240")</f>
        <v/>
      </c>
      <c r="D12" s="8" t="inlineStr">
        <is>
          <t>43.91.19.110</t>
        </is>
      </c>
      <c r="E12" s="13" t="inlineStr">
        <is>
          <t>Прием заявок</t>
        </is>
      </c>
      <c r="F12" s="13" t="inlineStr">
        <is>
          <t>44-ФЗ ЭА</t>
        </is>
      </c>
      <c r="G12" s="17" t="inlineStr">
        <is>
          <t>ЕИС</t>
        </is>
      </c>
      <c r="H12" s="36" t="inlineStr">
        <is>
          <t>РТС-тендер</t>
        </is>
      </c>
      <c r="I12" s="57" t="n">
        <v>1938247.6</v>
      </c>
      <c r="J12" s="22" t="n">
        <v>19382.48</v>
      </c>
      <c r="K12" s="24" t="n">
        <v>96912.38</v>
      </c>
      <c r="L12" s="13" t="inlineStr">
        <is>
          <t>rub</t>
        </is>
      </c>
      <c r="M12" s="58" t="n">
        <v>45862.375</v>
      </c>
      <c r="N12" s="58" t="n">
        <v>45866</v>
      </c>
      <c r="O12" s="24" t="inlineStr">
        <is>
          <t>не указано</t>
        </is>
      </c>
      <c r="P12" s="40" t="inlineStr">
        <is>
          <t>Краснодарский край</t>
        </is>
      </c>
      <c r="Q12" s="40" t="inlineStr">
        <is>
          <t>МБОУ СОШ №1 ИМ. С.В. ЦЕЛЫХ</t>
        </is>
      </c>
      <c r="R12" s="5" t="inlineStr">
        <is>
          <t>НМЦК.zip: https://zakupki.gov.ru/44fz/filestore/public/1.0/download/priz/file.html?uid=9FAB84C95458489FB031C54D5D064163
Проект контракта.zip: https://zakupki.gov.ru/44fz/filestore/public/1.0/download/priz/file.html?uid=7800D0F7F17A42CD90F21CEB172BA8A0
описание закупки.zip: https://zakupki.gov.ru/44fz/filestore/public/1.0/download/priz/file.html?uid=2BF2431470034D589E29CD9704049D19
Заявка на участие в аукционе_с 19.06.2025.docx: https://zakupki.gov.ru/44fz/filestore/public/1.0/download/priz/file.html?uid=4CDD19690BEF4A74BD8C4E814957249D
проектная документация.zip: https://zakupki.gov.ru/44fz/filestore/public/1.0/download/priz/file.html?uid=BF3A67D451374DE5AC50CA2A2BF02CB7</t>
        </is>
      </c>
      <c r="S12" s="59" t="inlineStr">
        <is>
          <t>АДМИНИСТРАЦИЯ МУНИЦИПАЛЬНОГО ОБРАЗОВАНИЯ КАВКАЗСКИЙ РАЙОН
352380, КРАСНОДАРСКИЙ КРАЙ , КАВКАЗСКИЙ Р-Н, Г. КРОПОТКИН, УЛ. КРАСНАЯ, Д.37
Контактное лицо: Безуглова Ирина Романовна
Телефон: 8-86138-66230
E-mail: munzakk@mail.ru</t>
        </is>
      </c>
    </row>
    <row r="13">
      <c r="A13" s="9" t="n">
        <v>45853.125</v>
      </c>
      <c r="B13" s="4" t="inlineStr">
        <is>
          <t>Капитальный ремонт защитных сооружений, расположенных в подвальных  помещениях зданий ГБПОУ КК УСПК:  Общежитие № 3 лит. "Т", "п/Т",по адресу: Усть-Лабинский район, ст-ца Некрасовская, ул. Чапаева, 17</t>
        </is>
      </c>
      <c r="C13" s="7">
        <f>HYPERLINK("https://tenderplan.ru/app?key=6870cee3b8d02e7f166db458&amp;tender=6876538b5d48d39bb42749fb", "0818500000825005147")</f>
        <v/>
      </c>
      <c r="D13" s="7" t="inlineStr">
        <is>
          <t>41.20.40.000</t>
        </is>
      </c>
      <c r="E13" s="12" t="inlineStr">
        <is>
          <t>Прием заявок</t>
        </is>
      </c>
      <c r="F13" s="12" t="inlineStr">
        <is>
          <t>44-ФЗ ЭА</t>
        </is>
      </c>
      <c r="G13" s="16" t="inlineStr">
        <is>
          <t>ЕИС</t>
        </is>
      </c>
      <c r="H13" s="35" t="inlineStr">
        <is>
          <t>РТС-тендер</t>
        </is>
      </c>
      <c r="I13" s="54" t="n">
        <v>2113811</v>
      </c>
      <c r="J13" s="21" t="n">
        <v>21138.11</v>
      </c>
      <c r="K13" s="23" t="n">
        <v>211381.1</v>
      </c>
      <c r="L13" s="12" t="inlineStr">
        <is>
          <t>rub</t>
        </is>
      </c>
      <c r="M13" s="55" t="n">
        <v>45861.41666666666</v>
      </c>
      <c r="N13" s="55" t="n">
        <v>45863</v>
      </c>
      <c r="O13" s="23" t="inlineStr">
        <is>
          <t>не указано</t>
        </is>
      </c>
      <c r="P13" s="39" t="inlineStr">
        <is>
          <t>Краснодарский край</t>
        </is>
      </c>
      <c r="Q13" s="39" t="inlineStr">
        <is>
          <t>ГБПОУ КК УСПК</t>
        </is>
      </c>
      <c r="R13" s="4" t="inlineStr">
        <is>
          <t>Обоснование начальной (максимальной) цены контракта.zip: https://zakupki.gov.ru/44fz/filestore/public/1.0/download/priz/file.html?uid=B1EA5776A6124E5088B3F071D12AE741
Проект контракта.zip: https://zakupki.gov.ru/44fz/filestore/public/1.0/download/priz/file.html?uid=A5DDF033B74648BC974E7F5BB9F98C3B
Описание объекта закупки.zip: https://zakupki.gov.ru/44fz/filestore/public/1.0/download/priz/file.html?uid=3E5B259AF5EA413A8AB13230F62BD33A
Требования к заявке на участие в аукционе, инструкция.docx: https://zakupki.gov.ru/44fz/filestore/public/1.0/download/priz/file.html?uid=AEDCE446C01241279C014D1FE24ACFCE
Файлы проектной документации.zip: https://zakupki.gov.ru/44fz/filestore/public/1.0/download/priz/file.html?uid=7EC430F586784B159D2602E4A0813FA7</t>
        </is>
      </c>
      <c r="S13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Симонян Б. Э.
Телефон: 8-861-2115452
E-mail: b.e.simonian@dgz.krasnodar.ru</t>
        </is>
      </c>
    </row>
    <row r="14">
      <c r="A14" s="10" t="n">
        <v>45853.125</v>
      </c>
      <c r="B14" s="5" t="inlineStr">
        <is>
          <t>Выполнение работ по текущему ремонту помещений № 2100, 2106, 2108, 2118, 2124, 2132 объекта: Здание нежилое (КТЗ) S=43749 м2; 3 этажа; кад№23:43:0118001:2998.</t>
        </is>
      </c>
      <c r="C14" s="8">
        <f>HYPERLINK("https://tenderplan.ru/app?key=6870cee3b8d02e7f166db458&amp;tender=687653815d48d39bb426e915", "0818500000825005149")</f>
        <v/>
      </c>
      <c r="D14" s="8" t="inlineStr">
        <is>
          <t>43.39.19.190</t>
        </is>
      </c>
      <c r="E14" s="13" t="inlineStr">
        <is>
          <t>Прием заявок</t>
        </is>
      </c>
      <c r="F14" s="13" t="inlineStr">
        <is>
          <t>44-ФЗ ЗКЭФ</t>
        </is>
      </c>
      <c r="G14" s="17" t="inlineStr">
        <is>
          <t>ЕИС</t>
        </is>
      </c>
      <c r="H14" s="36" t="inlineStr">
        <is>
          <t>РТС-тендер</t>
        </is>
      </c>
      <c r="I14" s="57" t="n">
        <v>3339179.15</v>
      </c>
      <c r="J14" s="22" t="n">
        <v>33391.79</v>
      </c>
      <c r="K14" s="24" t="n">
        <v>1001753.745</v>
      </c>
      <c r="L14" s="13" t="inlineStr">
        <is>
          <t>rub</t>
        </is>
      </c>
      <c r="M14" s="58" t="n">
        <v>45860.41666666666</v>
      </c>
      <c r="N14" s="58" t="n">
        <v>45862</v>
      </c>
      <c r="O14" s="24" t="n">
        <v>33391.79</v>
      </c>
      <c r="P14" s="40" t="inlineStr">
        <is>
          <t>Краснодарский край</t>
        </is>
      </c>
      <c r="Q14" s="40" t="inlineStr">
        <is>
          <t>ГБУ КК "ГОРОД СПОРТА"</t>
        </is>
      </c>
      <c r="R14" s="5" t="inlineStr">
        <is>
          <t>Обоснование НМЦК.zip: https://zakupki.gov.ru/44fz/filestore/public/1.0/download/priz/file.html?uid=684B95DF57F64BD9AE61D277FC240EFC
Контракт (проект).zip: https://zakupki.gov.ru/44fz/filestore/public/1.0/download/priz/file.html?uid=A76865DD08BF45D491E1F8F867BFD6B6
Описание объекта закупки.zip: https://zakupki.gov.ru/44fz/filestore/public/1.0/download/priz/file.html?uid=A1859FBB2614403390C6F9FDAB30DCEB
Требования к содержанию, составу заявки на участие в закупке и инструкция по ее заполнению (котировка).docx: https://zakupki.gov.ru/44fz/filestore/public/1.0/download/priz/file.html?uid=9E47CFE2A18C40CF8B4129F08C8A4C0C</t>
        </is>
      </c>
      <c r="S14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Симонян Б. Э.
Телефон: 8-861-2115452
E-mail: b.e.simonian@dgz.krasnodar.ru</t>
        </is>
      </c>
    </row>
    <row r="15">
      <c r="A15" s="9" t="n">
        <v>45853.125</v>
      </c>
      <c r="B15" s="4" t="inlineStr">
        <is>
          <t>Текущий ремонт отделения №10 (2-й этап), расположенного по адресу: Краснодарский край, г. Краснодар, ул.Красная,1</t>
        </is>
      </c>
      <c r="C15" s="7">
        <f>HYPERLINK("https://tenderplan.ru/app?key=6870cee3b8d02e7f166db458&amp;tender=6876537e5d48d39bb426bb94", "0818500000825005150")</f>
        <v/>
      </c>
      <c r="D15" s="7" t="inlineStr">
        <is>
          <t>43.99.90.190</t>
        </is>
      </c>
      <c r="E15" s="12" t="inlineStr">
        <is>
          <t>Прием заявок</t>
        </is>
      </c>
      <c r="F15" s="12" t="inlineStr">
        <is>
          <t>44-ФЗ ЭА</t>
        </is>
      </c>
      <c r="G15" s="16" t="inlineStr">
        <is>
          <t>ЕИС</t>
        </is>
      </c>
      <c r="H15" s="35" t="inlineStr">
        <is>
          <t>РТС-тендер</t>
        </is>
      </c>
      <c r="I15" s="54" t="n">
        <v>980455.78</v>
      </c>
      <c r="J15" s="21" t="n">
        <v>9804.559999999999</v>
      </c>
      <c r="K15" s="23" t="n">
        <v>98045.57800000001</v>
      </c>
      <c r="L15" s="12" t="inlineStr">
        <is>
          <t>rub</t>
        </is>
      </c>
      <c r="M15" s="55" t="n">
        <v>45861.41666666666</v>
      </c>
      <c r="N15" s="55" t="n">
        <v>45863</v>
      </c>
      <c r="O15" s="23" t="inlineStr">
        <is>
          <t>не указано</t>
        </is>
      </c>
      <c r="P15" s="39" t="inlineStr">
        <is>
          <t>Краснодарский край</t>
        </is>
      </c>
      <c r="Q15" s="39" t="inlineStr">
        <is>
          <t>ГБУЗ "СКПБ №1"</t>
        </is>
      </c>
      <c r="R15" s="4" t="inlineStr">
        <is>
          <t>Обоснование НМЦК.rar: https://zakupki.gov.ru/44fz/filestore/public/1.0/download/priz/file.html?uid=64C8EA5853DB4347A66BF092926D7336
проект контракта.rar: https://zakupki.gov.ru/44fz/filestore/public/1.0/download/priz/file.html?uid=FB1A7FC9A68F4221A9FF069DB7A1096A
описание объекта закупки.rar: https://zakupki.gov.ru/44fz/filestore/public/1.0/download/priz/file.html?uid=950603D4A8DE45C691DEE28A75F1DE23
Требования к заявке на участие в аукционе, инструкция.docx: https://zakupki.gov.ru/44fz/filestore/public/1.0/download/priz/file.html?uid=F3CBBC02A9EF44DFB835098E703C4E31</t>
        </is>
      </c>
      <c r="S15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Симонян Б. Э.
Телефон: 8-861-2115452
E-mail: b.e.simonian@dgz.krasnodar.ru</t>
        </is>
      </c>
    </row>
    <row r="16">
      <c r="A16" s="10" t="n">
        <v>45853.125</v>
      </c>
      <c r="B16" s="5" t="inlineStr">
        <is>
          <t>Капитальный ремонт помещений 1 го этажа МКУ ЦБ ОК</t>
        </is>
      </c>
      <c r="C16" s="8">
        <f>HYPERLINK("https://tenderplan.ru/app?key=6870cee3b8d02e7f166db458&amp;tender=6876455d5d48d39bb4b7f25d", "0118300007325000219")</f>
        <v/>
      </c>
      <c r="D16" s="8" t="inlineStr">
        <is>
          <t>41.20.40.000</t>
        </is>
      </c>
      <c r="E16" s="13" t="inlineStr">
        <is>
          <t>Прием заявок</t>
        </is>
      </c>
      <c r="F16" s="13" t="inlineStr">
        <is>
          <t>44-ФЗ ОК</t>
        </is>
      </c>
      <c r="G16" s="17" t="inlineStr">
        <is>
          <t>ЕИС</t>
        </is>
      </c>
      <c r="H16" s="36" t="inlineStr">
        <is>
          <t>РТС-тендер</t>
        </is>
      </c>
      <c r="I16" s="57" t="n">
        <v>3542012.86</v>
      </c>
      <c r="J16" s="22" t="n">
        <v>35420.13</v>
      </c>
      <c r="K16" s="24" t="n">
        <v>354201.286</v>
      </c>
      <c r="L16" s="13" t="inlineStr">
        <is>
          <t>rub</t>
        </is>
      </c>
      <c r="M16" s="58" t="n">
        <v>45880.29166666666</v>
      </c>
      <c r="N16" s="58" t="n">
        <v>45883</v>
      </c>
      <c r="O16" s="24" t="inlineStr">
        <is>
          <t>не указано</t>
        </is>
      </c>
      <c r="P16" s="40" t="inlineStr">
        <is>
          <t>Краснодарский край</t>
        </is>
      </c>
      <c r="Q16" s="40" t="inlineStr">
        <is>
          <t>МКУ "ЦБ ОК АДМИНИСТРАЦИИ МО КУРГАНИНСКИЙ РАЙОН"</t>
        </is>
      </c>
      <c r="R16" s="5" t="inlineStr">
        <is>
          <t>Обоснование НМЦК.rar: https://zakupki.gov.ru/44fz/filestore/public/1.0/download/priz/file.html?uid=F5A05C4BFF3B4E7CBBC287709F7BFBD9
Проект контракта.rar: https://zakupki.gov.ru/44fz/filestore/public/1.0/download/priz/file.html?uid=719BE19C32714F2B9A9540365EA07D38
Описание объекта закупки.docx: https://zakupki.gov.ru/44fz/filestore/public/1.0/download/priz/file.html?uid=C0B7B6543E924AD8B1D588E888125955
Требования к содержанию, составу заявки на участие в закупке (конкурсе)_с 07.07.2025.docx: https://zakupki.gov.ru/44fz/filestore/public/1.0/download/priz/file.html?uid=1FAD9B664AF440BC8EF67BE702258AB8
Проектная документация.rar: https://zakupki.gov.ru/44fz/filestore/public/1.0/download/priz/file.html?uid=8EF97C08F209428B9EA40070F186EAE7
Порядок рассмотрения и оценки заявок на участие в конкурсе.docx: https://zakupki.gov.ru/44fz/filestore/public/1.0/download/priz/file.html?uid=72801D3C604445D487F69A2DE2BFA6B0</t>
        </is>
      </c>
      <c r="S16" s="59" t="inlineStr">
        <is>
          <t>АДМИНИСТРАЦИЯ МУНИЦИПАЛЬНОГО ОБРАЗОВАНИЯ КУРГАНИНСКИЙ МУНИЦИПАЛЬНЫЙ РАЙОН КРАСНОДАРСКОГО КРАЯ
352430, КРАСНОДАРСКИЙ КРАЙ , КУРГАНИНСКИЙ Р-Н, Г. КУРГАНИНСК, УЛ. ЛЕНИНА, Д.27, -, -
Контактное лицо: Тарасенко Анатолий Александрович
Телефон: 8-86147-24454
E-mail: kurg.torg@mail.ru</t>
        </is>
      </c>
    </row>
    <row r="17">
      <c r="A17" s="9" t="n">
        <v>45853.125</v>
      </c>
      <c r="B17" s="4" t="inlineStr">
        <is>
          <t>Ремонт пожарного водопровода 4-х этажного здания лечебного корпуса ГБУЗ «Щербиновская ЦРБ» МЗ КК, по адресу: Краснодарский край, Щербиновский район, ст. Старощербиновская, ул.Промышленная,1</t>
        </is>
      </c>
      <c r="C17" s="7">
        <f>HYPERLINK("https://tenderplan.ru/app?key=6870cee3b8d02e7f166db458&amp;tender=6876455b5d48d39bb4b7d5b0", "0318300471825000120")</f>
        <v/>
      </c>
      <c r="D17" s="7" t="inlineStr">
        <is>
          <t>43.22.11.140</t>
        </is>
      </c>
      <c r="E17" s="12" t="inlineStr">
        <is>
          <t>Прием заявок</t>
        </is>
      </c>
      <c r="F17" s="12" t="inlineStr">
        <is>
          <t>44-ФЗ ЭА</t>
        </is>
      </c>
      <c r="G17" s="16" t="inlineStr">
        <is>
          <t>ЕИС</t>
        </is>
      </c>
      <c r="H17" s="35" t="inlineStr">
        <is>
          <t>РТС-тендер</t>
        </is>
      </c>
      <c r="I17" s="54" t="n">
        <v>491634.48</v>
      </c>
      <c r="J17" s="21" t="inlineStr">
        <is>
          <t>не требуется</t>
        </is>
      </c>
      <c r="K17" s="23" t="n">
        <v>49163.448</v>
      </c>
      <c r="L17" s="12" t="inlineStr">
        <is>
          <t>rub</t>
        </is>
      </c>
      <c r="M17" s="55" t="n">
        <v>45861.41666666666</v>
      </c>
      <c r="N17" s="55" t="n">
        <v>45862</v>
      </c>
      <c r="O17" s="23" t="inlineStr">
        <is>
          <t>не указано</t>
        </is>
      </c>
      <c r="P17" s="39" t="inlineStr">
        <is>
          <t>Краснодарский край</t>
        </is>
      </c>
      <c r="Q17" s="39" t="inlineStr">
        <is>
          <t>ГБУЗ "ЩЕРБИНОВСКАЯ ЦРБ" МЗ КК</t>
        </is>
      </c>
      <c r="R17" s="4" t="inlineStr">
        <is>
          <t>НМЦК.zip: https://zakupki.gov.ru/44fz/filestore/public/1.0/download/priz/file.html?uid=336A5795EFFB4B3D9128733082C114FE
Проект контракта.zip: https://zakupki.gov.ru/44fz/filestore/public/1.0/download/priz/file.html?uid=7B7ABC4008224260A965A5A67EE14003
ООЗ.zip: https://zakupki.gov.ru/44fz/filestore/public/1.0/download/priz/file.html?uid=EB069783ED404F67992F67A1AC2973A7
Требования к содержанию, составу заявки на участие.docx: https://zakupki.gov.ru/44fz/filestore/public/1.0/download/priz/file.html?uid=BE6744B3DC2F457394B51D8516DFF87C</t>
        </is>
      </c>
      <c r="S17" s="56" t="inlineStr">
        <is>
          <t>ГОСУДАРСТВЕННОЕ БЮДЖЕТНОЕ УЧРЕЖДЕНИЕ ЗДРАВООХРАНЕНИЯ "ЩЕРБИНОВСКАЯ ЦЕНТРАЛЬНАЯ РАЙОННАЯ БОЛЬНИЦА" МИНИСТЕРСТВА ЗДРАВООХРАНЕНИЯ КРАСНОДАРСКОГО КРАЯ
353620, Краснодарский край , ЩЕРБИНОВСКИЙ Р-Н, СТ-ЦА СТАРОЩЕРБИНОВСКАЯ, УЛ. ПРОМЫШЛЕННАЯ, Д.1
Контактное лицо: Туркушев А. М.
Телефон: 8-86151-77176
E-mail: star-crb-torgi@yandex.ru</t>
        </is>
      </c>
    </row>
    <row r="18">
      <c r="A18" s="10" t="n">
        <v>45853.125</v>
      </c>
      <c r="B18" s="5" t="inlineStr">
        <is>
          <t>текущий ремонт помещений (раздевалки) МАОУ СОШ № 41</t>
        </is>
      </c>
      <c r="C18" s="8">
        <f>HYPERLINK("https://tenderplan.ru/app?key=6870cee3b8d02e7f166db458&amp;tender=687643ac5d48d39bb4b0fb0c", "32515041135")</f>
        <v/>
      </c>
      <c r="D18" s="8" t="inlineStr">
        <is>
          <t>43.39.19.190</t>
        </is>
      </c>
      <c r="E18" s="13" t="inlineStr">
        <is>
          <t>Завершено</t>
        </is>
      </c>
      <c r="F18" s="13" t="inlineStr">
        <is>
          <t>223-ФЗ ИС</t>
        </is>
      </c>
      <c r="G18" s="17" t="inlineStr">
        <is>
          <t>ЕИС</t>
        </is>
      </c>
      <c r="H18" s="36" t="inlineStr">
        <is>
          <t>АО ЕЭТП</t>
        </is>
      </c>
      <c r="I18" s="57" t="n">
        <v>1199563.58</v>
      </c>
      <c r="J18" s="22" t="inlineStr">
        <is>
          <t>не требуется</t>
        </is>
      </c>
      <c r="K18" s="24" t="inlineStr">
        <is>
          <t>указано в документации</t>
        </is>
      </c>
      <c r="L18" s="13" t="inlineStr">
        <is>
          <t>rub</t>
        </is>
      </c>
      <c r="M18" s="58" t="n">
        <v>45853.70833333334</v>
      </c>
      <c r="N18" s="58" t="n">
        <v>45853</v>
      </c>
      <c r="O18" s="24" t="inlineStr">
        <is>
          <t>не указано</t>
        </is>
      </c>
      <c r="P18" s="40" t="inlineStr">
        <is>
          <t>Краснодарский край</t>
        </is>
      </c>
      <c r="Q18" s="40" t="inlineStr">
        <is>
          <t>МАОУ СОШ №41</t>
        </is>
      </c>
      <c r="R18" s="5" t="inlineStr">
        <is>
          <t>Тех. задание..docx: https://zakupki.gov.ru/223/purchase/public/download/download.html?id=104034659
Проект договора.docx: https://zakupki.gov.ru/223/purchase/public/download/download.html?id=104034658
смета 1.xlsx: https://zakupki.gov.ru/223/purchase/public/download/download.html?id=104034663
ВОР 3.xlsx: https://zakupki.gov.ru/223/purchase/public/download/download.html?id=104034662
ВОР 2.xlsx: https://zakupki.gov.ru/223/purchase/public/download/download.html?id=104034661
ВОР 1.xlsx: https://zakupki.gov.ru/223/purchase/public/download/download.html?id=104034660
НМЦК_.xls: https://zakupki.gov.ru/223/purchase/public/download/download.html?id=104034666
смета 3.xlsx: https://zakupki.gov.ru/223/purchase/public/download/download.html?id=104034665
смета 2.xlsx: https://zakupki.gov.ru/223/purchase/public/download/download.html?id=104034664</t>
        </is>
      </c>
      <c r="S18" s="59" t="inlineStr">
        <is>
          <t>Контактное лицо: Алютова И. А.
Телефон: 89528777796
E-mail: kotlena5@mail.ru</t>
        </is>
      </c>
    </row>
    <row r="19">
      <c r="A19" s="9" t="n">
        <v>45853.125</v>
      </c>
      <c r="B19" s="4" t="inlineStr">
        <is>
          <t>Услуги по подготовке проектной документации по объекту "Капитальный ремонт фасадов объектов: спортивная гостиница, спортивная гостиница № 2, расположенных по адресу: Краснодарский край, Северский район, пгт. Афипский, ул. Пушкина, 138Г"</t>
        </is>
      </c>
      <c r="C19" s="7">
        <f>HYPERLINK("https://tenderplan.ru/app?key=6870cee3b8d02e7f166db458&amp;tender=687637995d48d39bb4411a52", "32515040720")</f>
        <v/>
      </c>
      <c r="D19" s="7" t="inlineStr">
        <is>
          <t>71.12.12.190</t>
        </is>
      </c>
      <c r="E19" s="12" t="inlineStr">
        <is>
          <t>Прием заявок</t>
        </is>
      </c>
      <c r="F19" s="12" t="inlineStr">
        <is>
          <t>223-ФЗ ЗКЭФ</t>
        </is>
      </c>
      <c r="G19" s="16" t="inlineStr">
        <is>
          <t>ЕИС</t>
        </is>
      </c>
      <c r="H19" s="35" t="inlineStr">
        <is>
          <t>АКЦИОНЕРНОЕ ОБЩЕСТВО «СБЕРБАНК-АВТОМАТИЗИРОВАННАЯ СИСТЕМА ТОРГОВ»</t>
        </is>
      </c>
      <c r="I19" s="54" t="n">
        <v>1288614.97</v>
      </c>
      <c r="J19" s="21" t="inlineStr">
        <is>
          <t>не требуется</t>
        </is>
      </c>
      <c r="K19" s="23" t="inlineStr">
        <is>
          <t>указано в документации</t>
        </is>
      </c>
      <c r="L19" s="12" t="inlineStr">
        <is>
          <t>rub</t>
        </is>
      </c>
      <c r="M19" s="55" t="n">
        <v>45861.375</v>
      </c>
      <c r="N19" s="55" t="n">
        <v>45862</v>
      </c>
      <c r="O19" s="23" t="inlineStr">
        <is>
          <t>не указано</t>
        </is>
      </c>
      <c r="P19" s="39" t="inlineStr">
        <is>
          <t>Краснодарский край</t>
        </is>
      </c>
      <c r="Q19" s="39" t="inlineStr">
        <is>
          <t>ГБУ КК "ДЭСС"</t>
        </is>
      </c>
      <c r="R19" s="4" t="inlineStr">
        <is>
          <t>14. Извещение.docx: https://zakupki.gov.ru/223/purchase/public/download/download.html?id=104028987
Приложение № 2 ФОРМА котировочной заявки.doc: https://zakupki.gov.ru/223/purchase/public/download/download.html?id=104028989
Приложение № 1 Проект договора.docx: https://zakupki.gov.ru/223/purchase/public/download/download.html?id=104028988</t>
        </is>
      </c>
      <c r="S19" s="56" t="inlineStr">
        <is>
          <t>Контактное лицо: Васюта Елена Васильевна
Телефон: 78612396466
E-mail: decc@inbox.ru</t>
        </is>
      </c>
    </row>
    <row r="20">
      <c r="A20" s="10" t="n">
        <v>45853.125</v>
      </c>
      <c r="B20" s="5" t="inlineStr">
        <is>
          <t>Разработка проектной документации с прохождением государственной экспертизы проектной документации в части проверки достоверности определения сметной стоимости проводимых работ на объект «Капитальный ремонт части помещений нежилого здания ГБПОУ КК ЕПК по адресу: Краснодарский край, Ейский район, г. Ейск, ул. Таманская, д. 23/1 (1 этаж: лит. А3 – помещения 77-83; лит. А2- помещения 84-86; лит. А – помещения 34-46, 56; лит. а6 – помещение 33, лит. а7 – помещение 47 и 3 этаж: лит. А – помещения 147-153, 155-174)».</t>
        </is>
      </c>
      <c r="C20" s="8">
        <f>HYPERLINK("https://tenderplan.ru/app?key=6870cee3b8d02e7f166db458&amp;tender=68762b0b5d48d39bb4ce3a2c", "0318100046925000140")</f>
        <v/>
      </c>
      <c r="D20" s="8" t="inlineStr">
        <is>
          <t>71.12.12.000</t>
        </is>
      </c>
      <c r="E20" s="13" t="inlineStr">
        <is>
          <t>Прием заявок</t>
        </is>
      </c>
      <c r="F20" s="13" t="inlineStr">
        <is>
          <t>44-ФЗ ЭА</t>
        </is>
      </c>
      <c r="G20" s="17" t="inlineStr">
        <is>
          <t>ЕИС</t>
        </is>
      </c>
      <c r="H20" s="36" t="inlineStr">
        <is>
          <t>РОСЭЛТОРГ (АО«ЕЭТП»)</t>
        </is>
      </c>
      <c r="I20" s="57" t="n">
        <v>1300000</v>
      </c>
      <c r="J20" s="22" t="n">
        <v>13000</v>
      </c>
      <c r="K20" s="24" t="n">
        <v>130000</v>
      </c>
      <c r="L20" s="13" t="inlineStr">
        <is>
          <t>rub</t>
        </is>
      </c>
      <c r="M20" s="58" t="n">
        <v>45861.54166666666</v>
      </c>
      <c r="N20" s="58" t="n">
        <v>45862</v>
      </c>
      <c r="O20" s="24" t="n">
        <v>13000</v>
      </c>
      <c r="P20" s="40" t="inlineStr">
        <is>
          <t>Краснодарский край</t>
        </is>
      </c>
      <c r="Q20" s="40" t="inlineStr">
        <is>
          <t>ГБПОУ КК ЕПК</t>
        </is>
      </c>
      <c r="R20" s="5" t="inlineStr">
        <is>
          <t>Обоснование НМЦК: https://zakupki.gov.ru/44fz/filestore/public/1.0/download/priz/file.html?uid=9338C65D15EA49CBBAF1FADEDB560963
Проект контракта ПСД 1 300 000: https://zakupki.gov.ru/44fz/filestore/public/1.0/download/priz/file.html?uid=CFFB66719D6241A8BC16EC14882394AD
Описание объекта закупки: https://zakupki.gov.ru/44fz/filestore/public/1.0/download/priz/file.html?uid=5D93E77C64F34364BAB7945A97EC68F5
ЭА Требования к содержанию, составу заявки на участие в закупке и инструкция по ее заполнению (1): https://zakupki.gov.ru/44fz/filestore/public/1.0/download/priz/file.html?uid=243BC4B80B4E4785BB271F65C2F59973</t>
        </is>
      </c>
      <c r="S20" s="59" t="inlineStr">
        <is>
          <t>ГОСУДАРСТВЕННОЕ БЮДЖЕТНОЕ ПРОФЕССИОНАЛЬНОЕ ОБРАЗОВАТЕЛЬНОЕ УЧРЕЖДЕНИЕ КРАСНОДАРСКОГО КРАЯ "ЕЙСКИЙ ПОЛИПРОФИЛЬНЫЙ КОЛЛЕДЖ"
Российская Федерация, 353691, Краснодарский край, Ейский р-н, Ейск г, Коммунистическая, Д. 83/3
Контактное лицо: Бондаренко Ю. М.
Телефон: 8-86132-45790
E-mail: zakupki-epk@bk.ru</t>
        </is>
      </c>
    </row>
    <row r="21">
      <c r="A21" s="9" t="n">
        <v>45853.125</v>
      </c>
      <c r="B21" s="4" t="inlineStr">
        <is>
          <t>Разработка проектной документации с прохождением государственной экспертизы проектной документации в части проверки достоверности определения сметной стоимости проводимых работ на объект «Капитальный ремонт части помещений и фасада нежилого здания (лит А, подА, А1, А2, подА2, А3, а, а1, а3, а6, а7, а11) ГБПОУ КК ЕПК по адресу: Краснодарский край, Ейский район, г. Ейск, ул. Таманская, д. 23/1».</t>
        </is>
      </c>
      <c r="C21" s="7">
        <f>HYPERLINK("https://tenderplan.ru/app?key=6870cee3b8d02e7f166db458&amp;tender=68761bde5d48d39bb44e7d22", "0318100046925000139")</f>
        <v/>
      </c>
      <c r="D21" s="7" t="inlineStr">
        <is>
          <t>71.12.12.000</t>
        </is>
      </c>
      <c r="E21" s="12" t="inlineStr">
        <is>
          <t>Прием заявок</t>
        </is>
      </c>
      <c r="F21" s="12" t="inlineStr">
        <is>
          <t>44-ФЗ ЭА</t>
        </is>
      </c>
      <c r="G21" s="16" t="inlineStr">
        <is>
          <t>ЕИС</t>
        </is>
      </c>
      <c r="H21" s="35" t="inlineStr">
        <is>
          <t>РОСЭЛТОРГ (АО«ЕЭТП»)</t>
        </is>
      </c>
      <c r="I21" s="54" t="n">
        <v>1313333.33</v>
      </c>
      <c r="J21" s="21" t="n">
        <v>13133.33</v>
      </c>
      <c r="K21" s="23" t="n">
        <v>131333.333</v>
      </c>
      <c r="L21" s="12" t="inlineStr">
        <is>
          <t>rub</t>
        </is>
      </c>
      <c r="M21" s="55" t="n">
        <v>45861.5</v>
      </c>
      <c r="N21" s="55" t="n">
        <v>45862</v>
      </c>
      <c r="O21" s="23" t="n">
        <v>13133.33</v>
      </c>
      <c r="P21" s="39" t="inlineStr">
        <is>
          <t>Краснодарский край</t>
        </is>
      </c>
      <c r="Q21" s="39" t="inlineStr">
        <is>
          <t>ГБПОУ КК ЕПК</t>
        </is>
      </c>
      <c r="R21" s="4" t="inlineStr">
        <is>
          <t>Обоснование НМЦК: https://zakupki.gov.ru/44fz/filestore/public/1.0/download/priz/file.html?uid=86FE12B4026B449CAD222BD96AACC0A5
Проект контракта ПСД 1 313 333,33: https://zakupki.gov.ru/44fz/filestore/public/1.0/download/priz/file.html?uid=E1DF221E68B3479999795FBA7093181A
Описание объекта закупки: https://zakupki.gov.ru/44fz/filestore/public/1.0/download/priz/file.html?uid=65D20FCF1CEE4B9E8B23AB54608C990E
ЭА Требования к содержанию, составу заявки на участие в закупке и инструкция по ее заполнению (1): https://zakupki.gov.ru/44fz/filestore/public/1.0/download/priz/file.html?uid=C8806A3F011149DAA58880FC8EE653E1</t>
        </is>
      </c>
      <c r="S21" s="56" t="inlineStr">
        <is>
          <t>ГОСУДАРСТВЕННОЕ БЮДЖЕТНОЕ ПРОФЕССИОНАЛЬНОЕ ОБРАЗОВАТЕЛЬНОЕ УЧРЕЖДЕНИЕ КРАСНОДАРСКОГО КРАЯ "ЕЙСКИЙ ПОЛИПРОФИЛЬНЫЙ КОЛЛЕДЖ"
Российская Федерация, 353691, Краснодарский край, Ейский р-н, Ейск г, Коммунистическая, Д. 83/3
Контактное лицо: Бондаренко Ю. М.
Телефон: 8-86132-45790
E-mail: zakupki-epk@bk.ru</t>
        </is>
      </c>
    </row>
    <row r="22">
      <c r="A22" s="10" t="n">
        <v>45853.125</v>
      </c>
      <c r="B22" s="5" t="inlineStr">
        <is>
          <t>Капитальный ремонт палаты отделения № 4 Литер А, расположенного по адресу: 353304, Краснодарский край, Абинский район, поселок Новый, ул. Набережная, 1/1</t>
        </is>
      </c>
      <c r="C22" s="8">
        <f>HYPERLINK("https://tenderplan.ru/app?key=6870cee3b8d02e7f166db458&amp;tender=68760d315d48d39bb4dd0f16", "0318200064725000041")</f>
        <v/>
      </c>
      <c r="D22" s="8" t="inlineStr">
        <is>
          <t>43.39.1</t>
        </is>
      </c>
      <c r="E22" s="13" t="inlineStr">
        <is>
          <t>Прием заявок</t>
        </is>
      </c>
      <c r="F22" s="13" t="inlineStr">
        <is>
          <t>44-ФЗ ЭА</t>
        </is>
      </c>
      <c r="G22" s="17" t="inlineStr">
        <is>
          <t>ЕИС</t>
        </is>
      </c>
      <c r="H22" s="36" t="inlineStr">
        <is>
          <t>АО «Сбербанк-АСТ»</t>
        </is>
      </c>
      <c r="I22" s="57" t="n">
        <v>437719.35</v>
      </c>
      <c r="J22" s="22" t="n">
        <v>4377.19</v>
      </c>
      <c r="K22" s="24" t="n">
        <v>43771.935</v>
      </c>
      <c r="L22" s="13" t="inlineStr">
        <is>
          <t>rub</t>
        </is>
      </c>
      <c r="M22" s="58" t="n">
        <v>45861.375</v>
      </c>
      <c r="N22" s="58" t="n">
        <v>45862</v>
      </c>
      <c r="O22" s="24" t="inlineStr">
        <is>
          <t>не указано</t>
        </is>
      </c>
      <c r="P22" s="40" t="inlineStr">
        <is>
          <t>Краснодарский край</t>
        </is>
      </c>
      <c r="Q22" s="40" t="inlineStr">
        <is>
          <t>ГБУЗ "СПБ № 2"</t>
        </is>
      </c>
      <c r="R22" s="5" t="inlineStr">
        <is>
          <t>Расчет НМЦК палата.zip: https://zakupki.gov.ru/44fz/filestore/public/1.0/download/priz/file.html?uid=634DC71609D041BBBCA1597419E835F4
Проект контракта палата.zip: https://zakupki.gov.ru/44fz/filestore/public/1.0/download/priz/file.html?uid=579E8DDB74DE464C83F7C5AF0F439F21
Описание объекта закупки палата.zip: https://zakupki.gov.ru/44fz/filestore/public/1.0/download/priz/file.html?uid=7B26B57195CB47E18557CC578C67FA89
Требования к содержанию, составу заявки на участие в закупке и инструкция по ее заполнению.docx: https://zakupki.gov.ru/44fz/filestore/public/1.0/download/priz/file.html?uid=BABE859D85344BFDAB33CC96235CB203</t>
        </is>
      </c>
      <c r="S22" s="59" t="inlineStr">
        <is>
          <t>ГОСУДАРСТВЕННОЕ БЮДЖЕТНОЕ УЧРЕЖДЕНИЕ ЗДРАВООХРАНЕНИЯ "СПЕЦИАЛИЗИРОВАННАЯ ПСИХИАТРИЧЕСКАЯ БОЛЬНИЦА № 2" МИНИСТЕРСТВА ЗДРАВООХРАНЕНИЯ КРАСНОДАРСКОГО КРАЯ
353304, Краснодарский край , АБИНСКИЙ Р-Н, П. НОВЫЙ, УЛ. НАБЕРЕЖНАЯ, Д. 1/1
Контактное лицо: Дежкин А. С.
Телефон: 8-989-1205473
E-mail: gbuz_spb_2@list.ru</t>
        </is>
      </c>
    </row>
    <row r="23">
      <c r="A23" s="9" t="n">
        <v>45852.125</v>
      </c>
      <c r="B23" s="4" t="inlineStr">
        <is>
          <t>Текущий ремонт помещений лечебного корпуса ГБУЗ «Усть-Лабинская ЦРБ» МЗ КК по    адресу: г. Усть-Лабинск, ул. Пролетарская,1</t>
        </is>
      </c>
      <c r="C23" s="7">
        <f>HYPERLINK("https://tenderplan.ru/app?key=6870cee3b8d02e7f166db458&amp;tender=687529a65d48d39bb41ea28c", "0318300170425000328")</f>
        <v/>
      </c>
      <c r="D23" s="7" t="inlineStr">
        <is>
          <t>43.99.90.190</t>
        </is>
      </c>
      <c r="E23" s="12" t="inlineStr">
        <is>
          <t>Прием заявок</t>
        </is>
      </c>
      <c r="F23" s="12" t="inlineStr">
        <is>
          <t>44-ФЗ ЭА</t>
        </is>
      </c>
      <c r="G23" s="16" t="inlineStr">
        <is>
          <t>ЕИС</t>
        </is>
      </c>
      <c r="H23" s="35" t="inlineStr">
        <is>
          <t>АО «Сбербанк-АСТ»</t>
        </is>
      </c>
      <c r="I23" s="54" t="n">
        <v>597576.48</v>
      </c>
      <c r="J23" s="21" t="inlineStr">
        <is>
          <t>не требуется</t>
        </is>
      </c>
      <c r="K23" s="23" t="n">
        <v>59757.65</v>
      </c>
      <c r="L23" s="12" t="inlineStr">
        <is>
          <t>rub</t>
        </is>
      </c>
      <c r="M23" s="55" t="n">
        <v>45860.41666666666</v>
      </c>
      <c r="N23" s="55" t="n">
        <v>45861</v>
      </c>
      <c r="O23" s="23" t="inlineStr">
        <is>
          <t>не указано</t>
        </is>
      </c>
      <c r="P23" s="39" t="inlineStr">
        <is>
          <t>Краснодарский край</t>
        </is>
      </c>
      <c r="Q23" s="39" t="inlineStr">
        <is>
          <t>ГБУЗ "УСТЬ-ЛАБИНСКАЯ ЦРБ" МЗ КК</t>
        </is>
      </c>
      <c r="R23" s="4" t="inlineStr">
        <is>
          <t>Обоснование НМЦК.zip: https://zakupki.gov.ru/44fz/filestore/public/1.0/download/priz/file.html?uid=4992CE329D004A50AE87D66698BA3AF6
Проект контракта.zip: https://zakupki.gov.ru/44fz/filestore/public/1.0/download/priz/file.html?uid=7872A7E6CA5C481FBAB0D682001F8521
Описание объекта закупки.zip: https://zakupki.gov.ru/44fz/filestore/public/1.0/download/priz/file.html?uid=B195EE1C9C374867AE06B191B7C6BF29
Требования к содержанию, составу заявки на участие в закупке.docx: https://zakupki.gov.ru/44fz/filestore/public/1.0/download/priz/file.html?uid=0FF72C2672C143D4AA5A8791F5691182</t>
        </is>
      </c>
      <c r="S23" s="56" t="inlineStr">
        <is>
          <t>ГОСУДАРСТВЕННОЕ БЮДЖЕТНОЕ УЧРЕЖДЕНИЕ ЗДРАВООХРАНЕНИЯ "УСТЬ-ЛАБИНСКАЯ ЦЕНТРАЛЬНАЯ РАЙОННАЯ БОЛЬНИЦА" МИНИСТЕРСТВА ЗДРАВООХРАНЕНИЯ КРАСНОДАРСКОГО КРАЯ
352330, Краснодарский край , УСТЬ-ЛАБИНСКИЙ Р-Н, Г. УСТЬ-ЛАБИНСК, УЛ. ПРОЛЕТАРСКАЯ, Д. 1
Контактное лицо: Сорокина К. Н.
Телефон: 8-86135-40376
E-mail: zakupkicrb.u-l@yandex.ru</t>
        </is>
      </c>
    </row>
    <row r="24">
      <c r="A24" s="10" t="n">
        <v>45852.125</v>
      </c>
      <c r="B24" s="5" t="inlineStr">
        <is>
          <t>выполнение работ по капитальному ремонту объекта капитального строительства в сфере образования  (выполнение работ по капитальному ремонту кровли в МБДОУ МО г. Краснодар «Детский сад № 3»)</t>
        </is>
      </c>
      <c r="C24" s="8">
        <f>HYPERLINK("https://tenderplan.ru/app?key=6870cee3b8d02e7f166db458&amp;tender=687515ef5d48d39bb4aaa696", "0318300119425000958")</f>
        <v/>
      </c>
      <c r="D24" s="8" t="inlineStr">
        <is>
          <t>41.20.40.000</t>
        </is>
      </c>
      <c r="E24" s="13" t="inlineStr">
        <is>
          <t>Прием заявок</t>
        </is>
      </c>
      <c r="F24" s="13" t="inlineStr">
        <is>
          <t>44-ФЗ ЭА</t>
        </is>
      </c>
      <c r="G24" s="17" t="inlineStr">
        <is>
          <t>ЕИС</t>
        </is>
      </c>
      <c r="H24" s="36" t="inlineStr">
        <is>
          <t>РОСЭЛТОРГ (АО«ЕЭТП»)</t>
        </is>
      </c>
      <c r="I24" s="57" t="n">
        <v>14740478.39</v>
      </c>
      <c r="J24" s="22" t="n">
        <v>147404.78</v>
      </c>
      <c r="K24" s="24" t="n">
        <v>2948095.678</v>
      </c>
      <c r="L24" s="13" t="inlineStr">
        <is>
          <t>rub</t>
        </is>
      </c>
      <c r="M24" s="58" t="n">
        <v>45860.33333333334</v>
      </c>
      <c r="N24" s="58" t="n">
        <v>45862</v>
      </c>
      <c r="O24" s="24" t="n">
        <v>14740.48</v>
      </c>
      <c r="P24" s="40" t="inlineStr">
        <is>
          <t>Краснодарский край</t>
        </is>
      </c>
      <c r="Q24" s="40" t="inlineStr">
        <is>
          <t>МБДОУ МО Г. КРАСНОДАР "ДЕТСКИЙ САД  № 3"</t>
        </is>
      </c>
      <c r="R24" s="5" t="inlineStr">
        <is>
          <t>Обоснование НМЦК.zip: https://zakupki.gov.ru/44fz/filestore/public/1.0/download/priz/file.html?uid=6C921749A6AA4C06AA88FF89BFADD3EA
Проект контракта ремонт кровди дс 3 .docx: https://zakupki.gov.ru/44fz/filestore/public/1.0/download/priz/file.html?uid=D9AAD02E4B30440ABD87FD892F29894F
Описание объекта закупки.zip: https://zakupki.gov.ru/44fz/filestore/public/1.0/download/priz/file.html?uid=B785697CE025493189F99F22852AE43D
Требования к содержанию, составу заявки на участие в закупке и инструкция по её заполнению.docx: https://zakupki.gov.ru/44fz/filestore/public/1.0/download/priz/file.html?uid=50DDEC847281446591587FC5A8F8E6B4
10_Приложение к извещению о проведении электронного аукциона.docx: https://zakupki.gov.ru/44fz/filestore/public/1.0/download/priz/file.html?uid=DFDF5B618D0345B096D73FE300899122
ДС 3 проект кровля 2025.rar: https://zakupki.gov.ru/44fz/filestore/public/1.0/download/priz/file.html?uid=762DC0AE2D754D6C8AAA1FF6CAA19A52</t>
        </is>
      </c>
      <c r="S24" s="59" t="inlineStr">
        <is>
          <t>УПРАВЛЕНИЕ ЗАКУПОК АДМИНИСТРАЦИИ МУНИЦИПАЛЬНОГО ОБРАЗОВАНИЯ ГОРОД КРАСНОДАР
350020, КРАСНОДАРСКИЙ КРАЙ, Г КРАСНОДАР, УЛ СЕВЕРНАЯ, ДОМ 279
Контактное лицо: Рябинина Елена Владимировна
Телефон: 8-861-2597105
E-mail: zakaz@krd.ru</t>
        </is>
      </c>
    </row>
    <row r="25">
      <c r="A25" s="9" t="n">
        <v>45852.125</v>
      </c>
      <c r="B25" s="4" t="inlineStr">
        <is>
          <t>Капитальный ремонт подвала МБУ "Северский Дом культуры"</t>
        </is>
      </c>
      <c r="C25" s="7">
        <f>HYPERLINK("https://tenderplan.ru/app?key=6870cee3b8d02e7f166db458&amp;tender=687502145d48d39bb432ae96", "0318300165725000415")</f>
        <v/>
      </c>
      <c r="D25" s="7" t="inlineStr">
        <is>
          <t>41.20.40.000</t>
        </is>
      </c>
      <c r="E25" s="12" t="inlineStr">
        <is>
          <t>Прием заявок</t>
        </is>
      </c>
      <c r="F25" s="12" t="inlineStr">
        <is>
          <t>44-ФЗ ЭА</t>
        </is>
      </c>
      <c r="G25" s="16" t="inlineStr">
        <is>
          <t>ЕИС</t>
        </is>
      </c>
      <c r="H25" s="35" t="inlineStr">
        <is>
          <t>РТС-тендер</t>
        </is>
      </c>
      <c r="I25" s="54" t="n">
        <v>3168382.03</v>
      </c>
      <c r="J25" s="21" t="n">
        <v>31683.82</v>
      </c>
      <c r="K25" s="23" t="n">
        <v>316838.203</v>
      </c>
      <c r="L25" s="12" t="inlineStr">
        <is>
          <t>rub</t>
        </is>
      </c>
      <c r="M25" s="55" t="n">
        <v>45861.375</v>
      </c>
      <c r="N25" s="55" t="n">
        <v>45862</v>
      </c>
      <c r="O25" s="23" t="n">
        <v>31683.82</v>
      </c>
      <c r="P25" s="39" t="inlineStr">
        <is>
          <t>Краснодарский край</t>
        </is>
      </c>
      <c r="Q25" s="39" t="inlineStr">
        <is>
          <t>МБУ ТО "СДК ИМ. В.Т. РЕПИНОЙ"</t>
        </is>
      </c>
      <c r="R25" s="4" t="inlineStr">
        <is>
          <t>Обоснование НМЦК.zip: https://zakupki.gov.ru/44fz/filestore/public/1.0/download/priz/file.html?uid=1F91EF359C77489DA24E91C3E10366A1
Проект контракта.zip: https://zakupki.gov.ru/44fz/filestore/public/1.0/download/priz/file.html?uid=3302FDDCCAC144D781751F4CC6170357
Описание ОЗ.zip: https://zakupki.gov.ru/44fz/filestore/public/1.0/download/priz/file.html?uid=7E7D286D6F1E40F0B9A2CBEF740AEA5E
Требования к заявке на участие в закупке и инструкция по её заполнению.docx: https://zakupki.gov.ru/44fz/filestore/public/1.0/download/priz/file.html?uid=BAFC4C89F00742B2A547607542A4ECCF
ПД.zip: https://zakupki.gov.ru/44fz/filestore/public/1.0/download/priz/file.html?uid=88975E83943E47FF9534E793E4128811</t>
        </is>
      </c>
      <c r="S25" s="56" t="inlineStr">
        <is>
          <t>АДМИНИСТРАЦИЯ МУНИЦИПАЛЬНОГО ОБРАЗОВАНИЯ СЕВЕРСКИЙ МУНИЦИПАЛЬНЫЙ РАЙОН КРАСНОДАРСКОГО КРАЯ
353240, КРАСНОДАРСКИЙ КРАЙ , СЕВЕРСКИЙ Р-Н, СТ-ЦА СЕВЕРСКАЯ, УЛ ЛЕНИНА, Д. 69
Контактное лицо: Марутина Юлия Александровна
Телефон: 8-86166-21106
E-mail: seversky@mo.krasnodar.ru</t>
        </is>
      </c>
    </row>
    <row r="26">
      <c r="A26" s="10" t="n">
        <v>45852.125</v>
      </c>
      <c r="B26" s="5" t="inlineStr">
        <is>
          <t>Текущий ремонт автодороги по ул. Ленина на участке от дома №121 до ул. Виноградной, п. Стрелка, Краснострельское сельское поселение, Темрюкский район, Краснодарский край.</t>
        </is>
      </c>
      <c r="C26" s="8">
        <f>HYPERLINK("https://tenderplan.ru/app?key=6870cee3b8d02e7f166db458&amp;tender=687501ec5d48d39bb430ff35", "0318300008825000358")</f>
        <v/>
      </c>
      <c r="D26" s="8" t="inlineStr">
        <is>
          <t>42.11.20.200</t>
        </is>
      </c>
      <c r="E26" s="13" t="inlineStr">
        <is>
          <t>Прием заявок</t>
        </is>
      </c>
      <c r="F26" s="13" t="inlineStr">
        <is>
          <t>44-ФЗ ЭА</t>
        </is>
      </c>
      <c r="G26" s="17" t="inlineStr">
        <is>
          <t>ЕИС</t>
        </is>
      </c>
      <c r="H26" s="36" t="inlineStr">
        <is>
          <t>РТС-тендер</t>
        </is>
      </c>
      <c r="I26" s="57" t="n">
        <v>1470092</v>
      </c>
      <c r="J26" s="22" t="n">
        <v>14700.92</v>
      </c>
      <c r="K26" s="24" t="n">
        <v>73504.60000000001</v>
      </c>
      <c r="L26" s="13" t="inlineStr">
        <is>
          <t>rub</t>
        </is>
      </c>
      <c r="M26" s="58" t="n">
        <v>45861.375</v>
      </c>
      <c r="N26" s="58" t="n">
        <v>45863</v>
      </c>
      <c r="O26" s="24" t="n">
        <v>14700.92</v>
      </c>
      <c r="P26" s="40" t="inlineStr">
        <is>
          <t>Краснодарский край</t>
        </is>
      </c>
      <c r="Q26" s="40" t="inlineStr">
        <is>
          <t>АДМИНИСТРАЦИЯ КРАСНОСТРЕЛЬСКОГО СЕЛЬСКОГО ПОСЕЛЕНИЯ ТЕМРЮКСКОГО РАЙОНА</t>
        </is>
      </c>
      <c r="R26" s="5" t="inlineStr">
        <is>
          <t>Обоснование НМЦК.zip: https://zakupki.gov.ru/44fz/filestore/public/1.0/download/priz/file.html?uid=BA0152D5A3574C6185F0D7B468017D1D
Проект контракта.zip: https://zakupki.gov.ru/44fz/filestore/public/1.0/download/priz/file.html?uid=A189926BF3D34A158AAC6721E5A05E48
Описание объекта закупки.zip: https://zakupki.gov.ru/44fz/filestore/public/1.0/download/priz/file.html?uid=00EA9314B5BE4B8C942046B2DEC086DC
Требования к содержанию, составу заявки на участие в закупке и инструкция по ее заполнению.docx: https://zakupki.gov.ru/44fz/filestore/public/1.0/download/priz/file.html?uid=5B8E29DDF3334B2F94C2E6413B3F74FA</t>
        </is>
      </c>
      <c r="S26" s="59" t="inlineStr">
        <is>
          <t>МУНИЦИПАЛЬНОЕ КАЗЕННОЕ УЧРЕЖДЕНИЕ "МУНИЦИПАЛЬНЫЙ ЗАКАЗ" МУНИЦИПАЛЬНОГО ОБРАЗОВАНИЯ ТЕМРЮКСКИЙ РАЙОН
353500, КРАСНОДАРСКИЙ КРАЙ, ТЕМРЮКСКИЙ Р-Н, Г ТЕМРЮК, УЛ ЛЕНИНА, 65
Контактное лицо: Сдобнова Ирина Федоровна
Телефон: 8-86148-54878
E-mail: torgitemryuk@yandex.ru</t>
        </is>
      </c>
    </row>
    <row r="27">
      <c r="A27" s="9" t="n">
        <v>45852.125</v>
      </c>
      <c r="B27" s="4" t="inlineStr">
        <is>
          <t>Текущий ремонт автомобильной дороги по ул. Молодежная от ул. Светлая ПК5+10 до ПК7+36 в п. Ильич Темрюкского района</t>
        </is>
      </c>
      <c r="C27" s="7">
        <f>HYPERLINK("https://tenderplan.ru/app?key=6870cee3b8d02e7f166db458&amp;tender=6874f4065d48d39bb4c32614", "0318300008825000353")</f>
        <v/>
      </c>
      <c r="D27" s="7" t="inlineStr">
        <is>
          <t>42.11.20.200</t>
        </is>
      </c>
      <c r="E27" s="12" t="inlineStr">
        <is>
          <t>Прием заявок</t>
        </is>
      </c>
      <c r="F27" s="12" t="inlineStr">
        <is>
          <t>44-ФЗ ЭА</t>
        </is>
      </c>
      <c r="G27" s="16" t="inlineStr">
        <is>
          <t>ЕИС</t>
        </is>
      </c>
      <c r="H27" s="35" t="inlineStr">
        <is>
          <t>РТС-тендер</t>
        </is>
      </c>
      <c r="I27" s="54" t="n">
        <v>2378075.28</v>
      </c>
      <c r="J27" s="21" t="n">
        <v>23780.75</v>
      </c>
      <c r="K27" s="23" t="n">
        <v>237807.528</v>
      </c>
      <c r="L27" s="12" t="inlineStr">
        <is>
          <t>rub</t>
        </is>
      </c>
      <c r="M27" s="55" t="n">
        <v>45861.375</v>
      </c>
      <c r="N27" s="55" t="n">
        <v>45863</v>
      </c>
      <c r="O27" s="23" t="n">
        <v>23780.75</v>
      </c>
      <c r="P27" s="39" t="inlineStr">
        <is>
          <t>Краснодарский край</t>
        </is>
      </c>
      <c r="Q27" s="39" t="inlineStr">
        <is>
          <t>АДМИНИСТРАЦИЯ ЗАПОРОЖСКОГО СЕЛЬСКОГО ПОСЕЛЕНИЯ ТЕМРЮКСКОГО РАЙОНА</t>
        </is>
      </c>
      <c r="R27" s="4" t="inlineStr">
        <is>
          <t>Обоснование НМЦК.zip: https://zakupki.gov.ru/44fz/filestore/public/1.0/download/priz/file.html?uid=6E6602ABAD3C4BC18A1C46A83E34AC66
Проект контракта.zip: https://zakupki.gov.ru/44fz/filestore/public/1.0/download/priz/file.html?uid=29EDB4546E124447AA53336744DBD285
Описание объекта закупки.zip: https://zakupki.gov.ru/44fz/filestore/public/1.0/download/priz/file.html?uid=FE27B2A74F614C9CB6AE8A1330DB3792
Требования к содержанию, составу заявки на участие в закупке и инструкция по ее заполнению.docx: https://zakupki.gov.ru/44fz/filestore/public/1.0/download/priz/file.html?uid=04161A7CCD98404C8DBFAA6A0CD19C30</t>
        </is>
      </c>
      <c r="S27" s="56" t="inlineStr">
        <is>
          <t>МУНИЦИПАЛЬНОЕ КАЗЕННОЕ УЧРЕЖДЕНИЕ "МУНИЦИПАЛЬНЫЙ ЗАКАЗ" МУНИЦИПАЛЬНОГО ОБРАЗОВАНИЯ ТЕМРЮКСКИЙ РАЙОН
353500, КРАСНОДАРСКИЙ КРАЙ, ТЕМРЮКСКИЙ Р-Н, Г ТЕМРЮК, УЛ ЛЕНИНА, 65
Контактное лицо: Сдобнова Ирина Федоровна
Телефон: 8-86148-54878
E-mail: torgitemryuk@yandex.ru</t>
        </is>
      </c>
    </row>
    <row r="28">
      <c r="A28" s="10" t="n">
        <v>45852.125</v>
      </c>
      <c r="B28" s="5" t="inlineStr">
        <is>
          <t>Выполнение работ по капитальному ремонту здания Штаба Белореченского филиала ФКУ ДПО МУЦС ГУФСИН России по Краснодарскому краю.</t>
        </is>
      </c>
      <c r="C28" s="8">
        <f>HYPERLINK("https://tenderplan.ru/app?key=6870cee3b8d02e7f166db458&amp;tender=6874f3e95d48d39bb4c1d225", "0825100002725000002")</f>
        <v/>
      </c>
      <c r="D28" s="8" t="inlineStr">
        <is>
          <t>43.99.90.190</t>
        </is>
      </c>
      <c r="E28" s="13" t="inlineStr">
        <is>
          <t>Прием заявок</t>
        </is>
      </c>
      <c r="F28" s="13" t="inlineStr">
        <is>
          <t>44-ФЗ ЭА</t>
        </is>
      </c>
      <c r="G28" s="17" t="inlineStr">
        <is>
          <t>ЕИС</t>
        </is>
      </c>
      <c r="H28" s="36" t="inlineStr">
        <is>
          <t>РТС-тендер</t>
        </is>
      </c>
      <c r="I28" s="57" t="n">
        <v>3364808.39</v>
      </c>
      <c r="J28" s="22" t="n">
        <v>33648.08</v>
      </c>
      <c r="K28" s="24" t="n">
        <v>302832.7551</v>
      </c>
      <c r="L28" s="13" t="inlineStr">
        <is>
          <t>rub</t>
        </is>
      </c>
      <c r="M28" s="58" t="n">
        <v>45862.375</v>
      </c>
      <c r="N28" s="58" t="n">
        <v>45866</v>
      </c>
      <c r="O28" s="24" t="inlineStr">
        <is>
          <t>не указано</t>
        </is>
      </c>
      <c r="P28" s="40" t="inlineStr">
        <is>
          <t>Краснодарский край</t>
        </is>
      </c>
      <c r="Q28" s="40" t="inlineStr">
        <is>
          <t>ФКУ ДПО МУЦС ГУФСИН РОССИИ ПО КРАСНОДАРСКОМУ КРАЮ</t>
        </is>
      </c>
      <c r="R28" s="5" t="inlineStr">
        <is>
          <t>3. Приложение № 2 - ЛСР по Методике 2020 (РИМ): https://zakupki.gov.ru/44fz/filestore/public/1.0/download/priz/file.html?uid=31B1F97E5A4B48169D45D023D8C6A227
2. Проект контракта: https://zakupki.gov.ru/44fz/filestore/public/1.0/download/priz/file.html?uid=E8F05B251C3546E58E501F5007922019
1. Приложение № 1 - Тех задание к ГК: https://zakupki.gov.ru/44fz/filestore/public/1.0/download/priz/file.html?uid=F9EC41C6CC2B45C4ADC9A646EA3848E8
Требование к содержанию заявки: https://zakupki.gov.ru/44fz/filestore/public/1.0/download/priz/file.html?uid=ADD75796D3814DF9AAAB0957C0FF5ECE
0. Извещение: https://zakupki.gov.ru/44fz/filestore/public/1.0/download/priz/file.html?uid=7683DBD67A4E46B79C503FDC1E027460</t>
        </is>
      </c>
      <c r="S28" s="59" t="inlineStr">
        <is>
          <t>ФЕДЕРАЛЬНОЕ КАЗЕННОЕ УЧРЕЖДЕНИЕ ДОПОЛНИТЕЛЬНОГО ПРОФЕССИОНАЛЬНОГО ОБРАЗОВАНИЯ "МЕЖРЕГИОНАЛЬНЫЙ УЧЕБНЫЙ ЦЕНТР ПО ПОДГОТОВКЕ СОТРУДНИКОВ ОТДЕЛОВ СПЕЦИАЛЬНОГО НАЗНАЧЕНИЯ ГЛАВНОГО УПРАВЛЕНИЯ ФЕДЕРАЛЬНОЙ СЛУЖБЫ ИСПОЛНЕНИЯ НАКАЗАНИЙ ПО КРАСНОДАРСКОМУ КРАЮ"
350001, КРАСНОДАРСКИЙ КРАЙ, г.о. ГОРОД КРАСНОДАР, Г КРАСНОДАР, ПРОЕЗД 2-Й ИМ. БОЛОТНИКОВА, Д. 13
Контактное лицо: Щурина Ирина Алексеевна
Телефон: 7-952-8171948
E-mail: til.umuz.krasnodar@mail.ru</t>
        </is>
      </c>
    </row>
    <row r="29">
      <c r="A29" s="9" t="n">
        <v>45852.125</v>
      </c>
      <c r="B29" s="4" t="inlineStr">
        <is>
          <t>Текущий ремонт по адресу: г. Геленджик, ул. Серафимовича, 2</t>
        </is>
      </c>
      <c r="C29" s="7">
        <f>HYPERLINK("https://tenderplan.ru/app?key=6870cee3b8d02e7f166db458&amp;tender=6874f1425d48d39bb4b60d49", "32515037096")</f>
        <v/>
      </c>
      <c r="D29" s="7" t="inlineStr">
        <is>
          <t>43.39.19.190</t>
        </is>
      </c>
      <c r="E29" s="12" t="inlineStr">
        <is>
          <t>Прием заявок</t>
        </is>
      </c>
      <c r="F29" s="12" t="inlineStr">
        <is>
          <t>223-ФЗ ИС</t>
        </is>
      </c>
      <c r="G29" s="16" t="inlineStr">
        <is>
          <t>ЕИС</t>
        </is>
      </c>
      <c r="H29" s="35" t="inlineStr">
        <is>
          <t>ЕИС</t>
        </is>
      </c>
      <c r="I29" s="54" t="n">
        <v>1137863.39</v>
      </c>
      <c r="J29" s="21" t="inlineStr">
        <is>
          <t>не требуется</t>
        </is>
      </c>
      <c r="K29" s="23" t="inlineStr">
        <is>
          <t>указано в документации</t>
        </is>
      </c>
      <c r="L29" s="12" t="inlineStr">
        <is>
          <t>rub</t>
        </is>
      </c>
      <c r="M29" s="55" t="n">
        <v>45860.41666666666</v>
      </c>
      <c r="N29" s="55" t="n">
        <v>45867</v>
      </c>
      <c r="O29" s="23" t="inlineStr">
        <is>
          <t>не указано</t>
        </is>
      </c>
      <c r="P29" s="39" t="inlineStr">
        <is>
          <t>Краснодарский край</t>
        </is>
      </c>
      <c r="Q29" s="39" t="inlineStr">
        <is>
          <t>АО "НЭСК"</t>
        </is>
      </c>
      <c r="R29" s="4" t="inlineStr">
        <is>
          <t>ОЗК текущий ремонт Геленджик: https://zakupki.gov.ru/223/purchase/public/download/download.html?id=104006190</t>
        </is>
      </c>
      <c r="S29" s="56" t="inlineStr">
        <is>
          <t>Контактное лицо: Соболевская М. В.
Телефон: +7 (861) 9927610
E-mail: sobolevskayamv@nesk.ru</t>
        </is>
      </c>
    </row>
    <row r="30">
      <c r="A30" s="10" t="n">
        <v>45852.125</v>
      </c>
      <c r="B30" s="5" t="inlineStr">
        <is>
          <t>Оказание услуги по проведению текущего ремонта автомобиля LADA 213100  госномер У 227 СО 123</t>
        </is>
      </c>
      <c r="C30" s="8">
        <f>HYPERLINK("https://tenderplan.ru/app?key=6870cee3b8d02e7f166db458&amp;tender=6874dede5d48d39bb417e817", "32515036646")</f>
        <v/>
      </c>
      <c r="D30" s="8" t="inlineStr">
        <is>
          <t>45.20.11.217</t>
        </is>
      </c>
      <c r="E30" s="13" t="inlineStr">
        <is>
          <t>Завершено</t>
        </is>
      </c>
      <c r="F30" s="13" t="inlineStr">
        <is>
          <t>223-ФЗ ИС</t>
        </is>
      </c>
      <c r="G30" s="17" t="inlineStr">
        <is>
          <t>ЕИС</t>
        </is>
      </c>
      <c r="H30" s="36" t="inlineStr">
        <is>
          <t>ЕИС</t>
        </is>
      </c>
      <c r="I30" s="57" t="n">
        <v>4530</v>
      </c>
      <c r="J30" s="22" t="inlineStr">
        <is>
          <t>не требуется</t>
        </is>
      </c>
      <c r="K30" s="24" t="inlineStr">
        <is>
          <t>указано в документации</t>
        </is>
      </c>
      <c r="L30" s="13" t="inlineStr">
        <is>
          <t>rub</t>
        </is>
      </c>
      <c r="M30" s="58" t="inlineStr"/>
      <c r="N30" s="13" t="inlineStr">
        <is>
          <t>В соответствии с документацией о закупке</t>
        </is>
      </c>
      <c r="O30" s="24" t="inlineStr">
        <is>
          <t>не указано</t>
        </is>
      </c>
      <c r="P30" s="40" t="inlineStr">
        <is>
          <t>Краснодарский край</t>
        </is>
      </c>
      <c r="Q30" s="40" t="inlineStr">
        <is>
          <t>ГБУ СО КК "АПШЕРОНСКИЙ КЦСОН"</t>
        </is>
      </c>
      <c r="R30" s="5" t="inlineStr">
        <is>
          <t>Обоснование начальной (максимальной) цены договора: https://zakupki.gov.ru/223/purchase/public/download/download.html?id=104003127
Описание объекта закупки: https://zakupki.gov.ru/223/purchase/public/download/download.html?id=104003131
Проект Договора: https://zakupki.gov.ru/223/purchase/public/download/download.html?id=104003132</t>
        </is>
      </c>
      <c r="S30" s="59" t="inlineStr">
        <is>
          <t>Контактное лицо: Шульженко О. В.
Телефон: +8 (86152) 25199
E-mail: kc_apsh@mtsr.krasnodar.ru</t>
        </is>
      </c>
    </row>
    <row r="31">
      <c r="A31" s="9" t="n">
        <v>45852.125</v>
      </c>
      <c r="B31" s="4" t="inlineStr">
        <is>
          <t>Оказание услуг по техническому обслуживанию, планово-предупредительному ремонту и текущему ремонту систем пожарной сигнализации, системы дымоудаления, системы оповещения и управления эвакуацией людей при пожаре на объектах Азово-Черноморского филиала ФГБУ «Морспасслужба»</t>
        </is>
      </c>
      <c r="C31" s="7">
        <f>HYPERLINK("https://tenderplan.ru/app?key=6870cee3b8d02e7f166db458&amp;tender=6874cdba5d48d39bb468ea16", "32515035997")</f>
        <v/>
      </c>
      <c r="D31" s="7" t="inlineStr">
        <is>
          <t>84.25</t>
        </is>
      </c>
      <c r="E31" s="12" t="inlineStr">
        <is>
          <t>Прием заявок</t>
        </is>
      </c>
      <c r="F31" s="12" t="inlineStr">
        <is>
          <t>223-ФЗ ИС</t>
        </is>
      </c>
      <c r="G31" s="16" t="inlineStr">
        <is>
          <t>ЕИС</t>
        </is>
      </c>
      <c r="H31" s="35" t="inlineStr">
        <is>
          <t>РТС-тендер</t>
        </is>
      </c>
      <c r="I31" s="54" t="n">
        <v>360000</v>
      </c>
      <c r="J31" s="21" t="inlineStr">
        <is>
          <t>не требуется</t>
        </is>
      </c>
      <c r="K31" s="23" t="inlineStr">
        <is>
          <t>указано в документации</t>
        </is>
      </c>
      <c r="L31" s="12" t="inlineStr">
        <is>
          <t>rub</t>
        </is>
      </c>
      <c r="M31" s="55" t="n">
        <v>45859.375</v>
      </c>
      <c r="N31" s="12" t="inlineStr">
        <is>
          <t>В соответствии с документацией о закупке</t>
        </is>
      </c>
      <c r="O31" s="23" t="inlineStr">
        <is>
          <t>не указано</t>
        </is>
      </c>
      <c r="P31" s="39" t="inlineStr">
        <is>
          <t>Краснодарский край</t>
        </is>
      </c>
      <c r="Q31" s="39" t="inlineStr">
        <is>
          <t>ФГБУ "Морспасслужба"</t>
        </is>
      </c>
      <c r="R31" s="4" t="inlineStr">
        <is>
          <t>Приложене № 2 Техническое задание: https://223.rts-tender.ru/files/FileDownloadHandler.ashx?FileGuid=f0b9d3cb-cda9-4c3b-a385-162901d4a9c6
Приложение № 2.2 к документации: https://223.rts-tender.ru/files/FileDownloadHandler.ashx?FileGuid=14cc37a7-ab61-44f8-a894-162901d4aab0
Извещение и документация: https://223.rts-tender.ru/files/FileDownloadHandler.ashx?FileGuid=a1a09ebe-5238-4b66-9723-162901d4aa7f
Приложение № 1 к Техническому заданию: https://223.rts-tender.ru/files/FileDownloadHandler.ashx?FileGuid=e5ca2689-6851-4755-9d46-162901d4adb6
Приложение № 3 Проект договора: https://223.rts-tender.ru/files/FileDownloadHandler.ashx?FileGuid=3a9335b7-0248-49d5-ba2e-162901d4ae5c</t>
        </is>
      </c>
      <c r="S31" s="56" t="inlineStr">
        <is>
          <t>АЗОВО-ЧЕРНОМОРСКИЙ ФИЛИАЛ ФГБУ "МОРСПАССЛУЖБА"
НОВОРОССИЙСК, УЛ. ПОРТОВАЯ, Д. 7
Контактное лицо: Денисова Анна Марковна
Телефон: +7(8617)602920
E-mail: zakupki.azh@morspas.ru</t>
        </is>
      </c>
    </row>
    <row r="32">
      <c r="A32" s="10" t="n">
        <v>45852.125</v>
      </c>
      <c r="B32" s="5" t="inlineStr">
        <is>
          <t>Капитальный ремонт внутренних и внешних коммуникаций и благоустройство территорий, прилегающих к зданиям, ремонт отмосток, капитальный ремонт  кровли в МБОУ ООШ № 14, расположенного   по адресу: 353285, Российская Федерация, Краснодарский край, муниципальный округ город Горячий Ключ, ст. Имеретинская, ул.Ленина, 16.</t>
        </is>
      </c>
      <c r="C32" s="8">
        <f>HYPERLINK("https://tenderplan.ru/app?key=6870cee3b8d02e7f166db458&amp;tender=6874c0ab5d48d39bb402fcbc", "0318300457625000206")</f>
        <v/>
      </c>
      <c r="D32" s="8" t="inlineStr">
        <is>
          <t>41.20.40.900</t>
        </is>
      </c>
      <c r="E32" s="13" t="inlineStr">
        <is>
          <t>Прием заявок</t>
        </is>
      </c>
      <c r="F32" s="13" t="inlineStr">
        <is>
          <t>44-ФЗ ОК</t>
        </is>
      </c>
      <c r="G32" s="17" t="inlineStr">
        <is>
          <t>ЕИС</t>
        </is>
      </c>
      <c r="H32" s="36" t="inlineStr">
        <is>
          <t>РОСЭЛТОРГ (АО«ЕЭТП»)</t>
        </is>
      </c>
      <c r="I32" s="57" t="n">
        <v>8000000</v>
      </c>
      <c r="J32" s="22" t="n">
        <v>80000</v>
      </c>
      <c r="K32" s="24" t="n">
        <v>2400000</v>
      </c>
      <c r="L32" s="13" t="inlineStr">
        <is>
          <t>rub</t>
        </is>
      </c>
      <c r="M32" s="58" t="n">
        <v>45868.41666666666</v>
      </c>
      <c r="N32" s="58" t="n">
        <v>45870</v>
      </c>
      <c r="O32" s="24" t="n">
        <v>800000</v>
      </c>
      <c r="P32" s="40" t="inlineStr">
        <is>
          <t>Краснодарский край</t>
        </is>
      </c>
      <c r="Q32" s="40" t="inlineStr">
        <is>
          <t>МБОУ ООШ № 14</t>
        </is>
      </c>
      <c r="R32" s="5" t="inlineStr">
        <is>
          <t>НМЦК.zip: https://zakupki.gov.ru/44fz/filestore/public/1.0/download/priz/file.html?uid=A02A94221A7C41148A41467560AE6F16
Проект контракта: https://zakupki.gov.ru/44fz/filestore/public/1.0/download/priz/file.html?uid=532DEB2DC61E4521B30139899D2EDDE0
Описание объекта закупки.zip: https://zakupki.gov.ru/44fz/filestore/public/1.0/download/priz/file.html?uid=F7634B0BF6D44F789FAC88A02E3AC5A5
Требования к заявке на участие в конкурсе  (1).docx: https://zakupki.gov.ru/44fz/filestore/public/1.0/download/priz/file.html?uid=6E72094E755246669A7E4A0E2855137C
Порядок рассмотрения и оценки заявок на участие в конкурсе: https://zakupki.gov.ru/44fz/filestore/public/1.0/download/priz/file.html?uid=6CE268FC8CA6493398BD962AB8CF7BC9</t>
        </is>
      </c>
      <c r="S32" s="59" t="inlineStr">
        <is>
          <t>МУНИЦИПАЛЬНОЕ КАЗЕННОЕ УЧРЕЖДЕНИЕ МУНИЦИПАЛЬНОГО ОБРАЗОВАНИЯ МУНИЦИПАЛЬНЫЙ ОКРУГ ГОРОД ГОРЯЧИЙ КЛЮЧ КРАСНОДАРСКОГО КРАЯ "МУНИЦИПАЛЬНЫЙ ЦЕНТР ЗАКУПОК"
353290, КРАСНОДАРСКИЙ КРАЙ ГОРОД ГОРЯЧИЙ КЛЮЧ, Г ГОРЯЧИЙ КЛЮЧ, УЛ ЛЕНИНА, Д. 197
Контактное лицо: Кадыргалиева О. А.
Телефон: 8-86159-42609
E-mail: mku.zakupki@bk.ru</t>
        </is>
      </c>
    </row>
    <row r="33">
      <c r="A33" s="9" t="n">
        <v>45852.125</v>
      </c>
      <c r="B33" s="4" t="inlineStr">
        <is>
          <t>Выполнение работ по капитальному ремонту входной группы (центральный вход) в МАОУ гимназии № 25</t>
        </is>
      </c>
      <c r="C33" s="7">
        <f>HYPERLINK("https://tenderplan.ru/app?key=6870cee3b8d02e7f166db458&amp;tender=6874bcab5d48d39bb4e586f2", "32515035882")</f>
        <v/>
      </c>
      <c r="D33" s="7" t="inlineStr">
        <is>
          <t>41.20.40.900</t>
        </is>
      </c>
      <c r="E33" s="12" t="inlineStr">
        <is>
          <t>Прием заявок</t>
        </is>
      </c>
      <c r="F33" s="12" t="inlineStr">
        <is>
          <t>223-ФЗ ИС</t>
        </is>
      </c>
      <c r="G33" s="16" t="inlineStr">
        <is>
          <t>ЕИС</t>
        </is>
      </c>
      <c r="H33" s="35" t="inlineStr">
        <is>
          <t>АО ЕЭТП</t>
        </is>
      </c>
      <c r="I33" s="54" t="n">
        <v>2520391.88</v>
      </c>
      <c r="J33" s="21" t="inlineStr">
        <is>
          <t>не требуется</t>
        </is>
      </c>
      <c r="K33" s="23" t="inlineStr">
        <is>
          <t>указано в документации</t>
        </is>
      </c>
      <c r="L33" s="12" t="inlineStr">
        <is>
          <t>rub</t>
        </is>
      </c>
      <c r="M33" s="55" t="n">
        <v>45860.5</v>
      </c>
      <c r="N33" s="55" t="n">
        <v>45860</v>
      </c>
      <c r="O33" s="23" t="inlineStr">
        <is>
          <t>не указано</t>
        </is>
      </c>
      <c r="P33" s="39" t="inlineStr">
        <is>
          <t>Краснодарский край</t>
        </is>
      </c>
      <c r="Q33" s="39" t="inlineStr">
        <is>
          <t>МАОУ ГИМНАЗИЯ № 25</t>
        </is>
      </c>
      <c r="R33" s="4" t="inlineStr">
        <is>
          <t>НМЦД.xls: https://zakupki.gov.ru/223/purchase/public/download/download.html?id=103997202
Проект договора.docx: https://zakupki.gov.ru/223/purchase/public/download/download.html?id=103997203
Извещение.docx: https://zakupki.gov.ru/223/purchase/public/download/download.html?id=103997200
ЛСР.xlsx: https://zakupki.gov.ru/223/purchase/public/download/download.html?id=103997201
Тех. задание.docx: https://zakupki.gov.ru/223/purchase/public/download/download.html?id=103997204
Том №1 100-23-АС изм.1,2 (07.24,09.24).pdf: https://zakupki.gov.ru/223/purchase/public/download/download.html?id=103997226
Том №2 100-23-ЭОМ 19.11.23.pdf: https://zakupki.gov.ru/223/purchase/public/download/download.html?id=103997227
ВОР.xlsx: https://zakupki.gov.ru/223/purchase/public/download/download.html?id=103997198
Форма заявки.docx: https://zakupki.gov.ru/223/purchase/public/download/download.html?id=103997230
График производства работ.xlsx: https://zakupki.gov.ru/223/purchase/public/download/download.html?id=103997199
Том №3 100-23-ВК 31.10.23.pdf: https://zakupki.gov.ru/223/purchase/public/download/download.html?id=103997228
Том №4 100-23-ОВ (20.11.2023).pdf: https://zakupki.gov.ru/223/purchase/public/download/download.html?id=103997229</t>
        </is>
      </c>
      <c r="S33" s="56" t="inlineStr">
        <is>
          <t>Контактное лицо: КРАЕВА С. Н.
Телефон: 78612553616
E-mail: buhg25@mail.ru</t>
        </is>
      </c>
    </row>
    <row r="34">
      <c r="A34" s="10" t="n">
        <v>45852.125</v>
      </c>
      <c r="B34" s="5" t="inlineStr">
        <is>
          <t>Капитальный ремонт оконных блоков (в рамках проекта «Капитальный ремонт оконных блоков и благоустройства территории здания СОШ №4 имени Г. М. Дуба, расположенного по адресу Краснодарский край, Ленинградский район, станица Крыловская, ул. Энгельса, 100»).</t>
        </is>
      </c>
      <c r="C34" s="8">
        <f>HYPERLINK("https://tenderplan.ru/app?key=6870cee3b8d02e7f166db458&amp;tender=6874ad835d48d39bb47bbf66", "0818600012925000041")</f>
        <v/>
      </c>
      <c r="D34" s="8" t="inlineStr">
        <is>
          <t>41.20.40.000</t>
        </is>
      </c>
      <c r="E34" s="13" t="inlineStr">
        <is>
          <t>Прием заявок</t>
        </is>
      </c>
      <c r="F34" s="13" t="inlineStr">
        <is>
          <t>44-ФЗ ЭА</t>
        </is>
      </c>
      <c r="G34" s="17" t="inlineStr">
        <is>
          <t>ЕИС</t>
        </is>
      </c>
      <c r="H34" s="36" t="inlineStr">
        <is>
          <t>РТС-тендер</t>
        </is>
      </c>
      <c r="I34" s="57" t="n">
        <v>1049754.4</v>
      </c>
      <c r="J34" s="22" t="n">
        <v>10497.54</v>
      </c>
      <c r="K34" s="24" t="n">
        <v>314926.3199999999</v>
      </c>
      <c r="L34" s="13" t="inlineStr">
        <is>
          <t>rub</t>
        </is>
      </c>
      <c r="M34" s="58" t="n">
        <v>45860.33333333334</v>
      </c>
      <c r="N34" s="58" t="n">
        <v>45862</v>
      </c>
      <c r="O34" s="24" t="inlineStr">
        <is>
          <t>не указано</t>
        </is>
      </c>
      <c r="P34" s="40" t="inlineStr">
        <is>
          <t>Краснодарский край</t>
        </is>
      </c>
      <c r="Q34" s="40" t="inlineStr">
        <is>
          <t>МБОУ СОШ № 4</t>
        </is>
      </c>
      <c r="R34" s="5" t="inlineStr">
        <is>
          <t>Обоснование начальной (максимальной) цены контракта.zip: https://zakupki.gov.ru/44fz/filestore/public/1.0/download/priz/file.html?uid=332CA4300DBD4C8A8ADB2CBDDDF9C863
Проект Контракта.zip: https://zakupki.gov.ru/44fz/filestore/public/1.0/download/priz/file.html?uid=1D21E9646AA74121B5ED16E539873E13
Описание обьекта закупки (2).zip: https://zakupki.gov.ru/44fz/filestore/public/1.0/download/priz/file.html?uid=6C15BC8A1E8F490EBC096914C92351E2
Требования к содержанию, составу заявки на участие в закупке и инструкция по ее заполнению (аукцион).docx: https://zakupki.gov.ru/44fz/filestore/public/1.0/download/priz/file.html?uid=C157FA3E4AE04F769D6EAB757D63F969
Реквизиты счета для перечисления по ч.13 ст. 44 Закона №44-ФЗ.docx: https://zakupki.gov.ru/44fz/filestore/public/1.0/download/priz/file.html?uid=5C4052EF8C1D4B038CBA646E0117A973
Проектная документация.rar: https://zakupki.gov.ru/44fz/filestore/public/1.0/download/priz/file.html?uid=7BE4EA37D98541BA899D39F5E1AD5EE8</t>
        </is>
      </c>
      <c r="S34" s="59" t="inlineStr">
        <is>
          <t>МУНИЦИПАЛЬНОЕ КАЗЕННОЕ УЧРЕЖДЕНИЕ "ЦЕНТР МУНИЦИПАЛЬНЫХ ЗАКУПОК" МУНИЦИПАЛЬНОГО ОБРАЗОВАНИЯ ЛЕНИНГРАДСКИЙ МУНИЦИПАЛЬНЫЙ ОКРУГ КРАСНОДАРСКОГО КРАЯ
353740, КРАСНОДАРСКИЙ КРАЙ , ЛЕНИНГРАДСКИЙ муниципальный округ, СТ-ЦА ЛЕНИНГРАДСКАЯ, УЛ ЧЕРНЫШЕВСКОГО, Д. 179, ПОМЕЩ. 19
Контактное лицо: Масич Инна Николаевна
Телефон: 8-86145-72376
E-mail: mkucmzlen@mail.ru</t>
        </is>
      </c>
    </row>
    <row r="35">
      <c r="A35" s="9" t="n">
        <v>45852.125</v>
      </c>
      <c r="B35" s="4" t="inlineStr">
        <is>
          <t>Текущий ремонт помещений ГБУЗ "ГП № 8 Г. КРАСНОДАРА" МЗ КК по адресу: г. Краснодар, ул. 9-я Тихая,  д. 5 (лот 3)</t>
        </is>
      </c>
      <c r="C35" s="7">
        <f>HYPERLINK("https://tenderplan.ru/app?key=6870cee3b8d02e7f166db458&amp;tender=687492505d48d39bb4e11e57", "0318300611425000093")</f>
        <v/>
      </c>
      <c r="D35" s="7" t="inlineStr">
        <is>
          <t>43.39.19.190</t>
        </is>
      </c>
      <c r="E35" s="12" t="inlineStr">
        <is>
          <t>Прием заявок</t>
        </is>
      </c>
      <c r="F35" s="12" t="inlineStr">
        <is>
          <t>44-ФЗ ЭА</t>
        </is>
      </c>
      <c r="G35" s="16" t="inlineStr">
        <is>
          <t>ЕИС</t>
        </is>
      </c>
      <c r="H35" s="35" t="inlineStr">
        <is>
          <t>РОСЭЛТОРГ (АО«ЕЭТП»)</t>
        </is>
      </c>
      <c r="I35" s="54" t="n">
        <v>307113.72</v>
      </c>
      <c r="J35" s="21" t="inlineStr">
        <is>
          <t>не требуется</t>
        </is>
      </c>
      <c r="K35" s="23" t="n">
        <v>15355.686</v>
      </c>
      <c r="L35" s="12" t="inlineStr">
        <is>
          <t>rub</t>
        </is>
      </c>
      <c r="M35" s="55" t="n">
        <v>45861.375</v>
      </c>
      <c r="N35" s="55" t="n">
        <v>45863</v>
      </c>
      <c r="O35" s="23" t="inlineStr">
        <is>
          <t>не указано</t>
        </is>
      </c>
      <c r="P35" s="39" t="inlineStr">
        <is>
          <t>Краснодарский край</t>
        </is>
      </c>
      <c r="Q35" s="39" t="inlineStr">
        <is>
          <t>ГБУЗ "ГП № 8 Г. КРАСНОДАРА" МЗ КК</t>
        </is>
      </c>
      <c r="R35" s="4" t="inlineStr">
        <is>
          <t>Обоснование НМЦК.rar: https://zakupki.gov.ru/44fz/filestore/public/1.0/download/priz/file.html?uid=F013B1BC1A14407FAC654536467769DB
Проект контракта.rar: https://zakupki.gov.ru/44fz/filestore/public/1.0/download/priz/file.html?uid=6EBF4CE5856A467FAFCD9EF4709122F0
Описание объекта закупки.rar: https://zakupki.gov.ru/44fz/filestore/public/1.0/download/priz/file.html?uid=408A552DBB6B48C6977051C0B43BA425
Требования к содержанию, составу заявки на участие в закупке.docx: https://zakupki.gov.ru/44fz/filestore/public/1.0/download/priz/file.html?uid=CFF8158982594D2A8ADC401F758B16ED</t>
        </is>
      </c>
      <c r="S35" s="56" t="inlineStr">
        <is>
          <t>ГОСУДАРСТВЕННОЕ БЮДЖЕТНОЕ УЧРЕЖДЕНИЕ ЗДРАВООХРАНЕНИЯ "ГОРОДСКАЯ ПОЛИКЛИНИКА № 8 ГОРОДА КРАСНОДАРА" МИНИСТЕРСТВА ЗДРАВООХРАНЕНИЯ КРАСНОДАРСКОГО КРАЯ
350031, КРАСНОДАРСКИЙ КРАЙ , Г. КРАСНОДАР, УЛ. 3-Я ЦЕЛИНОГРАДСКАЯ, Д. 1
Контактное лицо: Нагибина А. В.
Телефон: 8-861-2384443
E-mail: zakupki-gp8@yandex.ru</t>
        </is>
      </c>
    </row>
    <row r="36">
      <c r="A36" s="10" t="n">
        <v>45853.125</v>
      </c>
      <c r="B36" s="5" t="inlineStr">
        <is>
          <t>Оказание услуг по проведению лабораторных исследований для нужд ГБУЗ "Абинская ЦРБ" МЗ КК</t>
        </is>
      </c>
      <c r="C36" s="8">
        <f>HYPERLINK("https://tenderplan.ru/app?key=6870cee3b8d02e7f166db458&amp;tender=68761b825d48d39bb44c3e9c", "0318300445325000291")</f>
        <v/>
      </c>
      <c r="D36" s="8" t="inlineStr">
        <is>
          <t>86.90.15.000</t>
        </is>
      </c>
      <c r="E36" s="13" t="inlineStr">
        <is>
          <t>Прием заявок</t>
        </is>
      </c>
      <c r="F36" s="13" t="inlineStr">
        <is>
          <t>44-ФЗ ЭА</t>
        </is>
      </c>
      <c r="G36" s="17" t="inlineStr">
        <is>
          <t>ЕИС</t>
        </is>
      </c>
      <c r="H36" s="36" t="inlineStr">
        <is>
          <t>РТС-тендер</t>
        </is>
      </c>
      <c r="I36" s="57" t="n">
        <v>599000</v>
      </c>
      <c r="J36" s="22" t="inlineStr">
        <is>
          <t>не требуется</t>
        </is>
      </c>
      <c r="K36" s="24" t="n">
        <v>29950</v>
      </c>
      <c r="L36" s="13" t="inlineStr">
        <is>
          <t>rub</t>
        </is>
      </c>
      <c r="M36" s="58" t="n">
        <v>45861.5</v>
      </c>
      <c r="N36" s="58" t="n">
        <v>45863</v>
      </c>
      <c r="O36" s="24" t="inlineStr">
        <is>
          <t>не указано</t>
        </is>
      </c>
      <c r="P36" s="40" t="inlineStr">
        <is>
          <t>Краснодарский край</t>
        </is>
      </c>
      <c r="Q36" s="40" t="inlineStr">
        <is>
          <t>ГБУЗ "АБИНСКАЯ ЦРБ" МЗ КК</t>
        </is>
      </c>
      <c r="R36" s="5" t="inlineStr">
        <is>
          <t>Обоснование начальной максимальной цены контракта .docx: https://zakupki.gov.ru/44fz/filestore/public/1.0/download/priz/file.html?uid=FD0E3D39ACC6492CA1A76B7FE3D727F8
Проект контракта.docx: https://zakupki.gov.ru/44fz/filestore/public/1.0/download/priz/file.html?uid=030D2ECBCCF341E48F28B8CDB21DE79B
Описание объекта закупки.rar: https://zakupki.gov.ru/44fz/filestore/public/1.0/download/priz/file.html?uid=E08CDFEF66CB477495C250B1C52F1EDD
Требования к содержанию, составу заявки на участие в закупке и инструкция по ее заполнению.docx: https://zakupki.gov.ru/44fz/filestore/public/1.0/download/priz/file.html?uid=3547DC9DD6F5421BB3E69E3851D03DC4</t>
        </is>
      </c>
      <c r="S36" s="59" t="inlineStr">
        <is>
          <t>ГОСУДАРСТВЕННОЕ БЮДЖЕТНОЕ УЧРЕЖДЕНИЕ ЗДРАВООХРАНЕНИЯ "АБИНСКАЯ ЦЕНТРАЛЬНАЯ РАЙОННАЯ БОЛЬНИЦА" МИНИСТЕРСТВА ЗДРАВООХРАНЕНИЯ КРАСНОДАРСКОГО КРАЯ
353320, КРАСНОДАРСКИЙ КРАЙ , АБИНСКИЙ Р-Н, Г. АБИНСК, УЛ. МИРА, Д.1
Контактное лицо: Клеймюк А. Н.
Телефон: 8-86150-52435
E-mail: abinsk_zakupki@mail.ru</t>
        </is>
      </c>
    </row>
    <row r="37">
      <c r="A37" s="9" t="n">
        <v>45852.125</v>
      </c>
      <c r="B37" s="4" t="inlineStr">
        <is>
          <t>Капитальный ремонт Павильона "Даурия" Литер: Б (инв. 0101306070)</t>
        </is>
      </c>
      <c r="C37" s="7">
        <f>HYPERLINK("https://tenderplan.ru/app?key=6870cee3b8d02e7f166db458&amp;tender=687491905d48d39bb4dd9e70", "32515035029")</f>
        <v/>
      </c>
      <c r="D37" s="7" t="inlineStr">
        <is>
          <t>41.20.40</t>
        </is>
      </c>
      <c r="E37" s="12" t="inlineStr">
        <is>
          <t>Завершено</t>
        </is>
      </c>
      <c r="F37" s="12" t="inlineStr">
        <is>
          <t>223-ФЗ ИС</t>
        </is>
      </c>
      <c r="G37" s="16" t="inlineStr">
        <is>
          <t>ЕИС</t>
        </is>
      </c>
      <c r="H37" s="35" t="inlineStr">
        <is>
          <t>ЕИС</t>
        </is>
      </c>
      <c r="I37" s="54" t="n">
        <v>701011.64</v>
      </c>
      <c r="J37" s="21" t="inlineStr">
        <is>
          <t>не требуется</t>
        </is>
      </c>
      <c r="K37" s="23" t="inlineStr">
        <is>
          <t>указано в документации</t>
        </is>
      </c>
      <c r="L37" s="12" t="inlineStr">
        <is>
          <t>rub</t>
        </is>
      </c>
      <c r="M37" s="55" t="inlineStr"/>
      <c r="N37" s="12" t="inlineStr">
        <is>
          <t>В соответствии с документацией о закупке</t>
        </is>
      </c>
      <c r="O37" s="23" t="inlineStr">
        <is>
          <t>не указано</t>
        </is>
      </c>
      <c r="P37" s="39" t="inlineStr">
        <is>
          <t>Краснодарский край</t>
        </is>
      </c>
      <c r="Q37" s="39" t="inlineStr">
        <is>
          <t>ФГБНУ ФНЦ ВНИИМК</t>
        </is>
      </c>
      <c r="R37" s="4" t="inlineStr">
        <is>
          <t>Дефектный акт Капитальный  ремонт Павильон Даурия Литер  Б: https://zakupki.gov.ru/223/purchase/public/download/download.html?id=103989312
ЛС 02-01-01 РИМ  джубга ремонт коттедж 701 тысяча - ЛСР по Методике 2020 (РИМ)1: https://zakupki.gov.ru/223/purchase/public/download/download.html?id=103989310
Проект договора: https://zakupki.gov.ru/223/purchase/public/download/download.html?id=103989308</t>
        </is>
      </c>
      <c r="S37" s="56" t="inlineStr">
        <is>
          <t>Контактное лицо: Цухло А. В.
Телефон: +7 (861) 2746426
E-mail: otdel_dogovor@mail.ru</t>
        </is>
      </c>
    </row>
    <row r="38">
      <c r="A38" s="10" t="n">
        <v>45852.125</v>
      </c>
      <c r="B38" s="5" t="inlineStr">
        <is>
          <t>Текущий ремонт фасадов административных зданий ГБУ СО КК "Апшеронский ПНИ"</t>
        </is>
      </c>
      <c r="C38" s="8">
        <f>HYPERLINK("https://tenderplan.ru/app?key=6870cee3b8d02e7f166db458&amp;tender=6874ad685d48d39bb47ab987", "0318200027925000021")</f>
        <v/>
      </c>
      <c r="D38" s="8" t="inlineStr">
        <is>
          <t>43.34.10.120</t>
        </is>
      </c>
      <c r="E38" s="13" t="inlineStr">
        <is>
          <t>Прием заявок</t>
        </is>
      </c>
      <c r="F38" s="13" t="inlineStr">
        <is>
          <t>44-ФЗ ЭА</t>
        </is>
      </c>
      <c r="G38" s="17" t="inlineStr">
        <is>
          <t>ЕИС</t>
        </is>
      </c>
      <c r="H38" s="36" t="inlineStr">
        <is>
          <t>РТС-тендер</t>
        </is>
      </c>
      <c r="I38" s="57" t="n">
        <v>495915.75</v>
      </c>
      <c r="J38" s="22" t="inlineStr">
        <is>
          <t>не требуется</t>
        </is>
      </c>
      <c r="K38" s="24" t="n">
        <v>49591.575</v>
      </c>
      <c r="L38" s="13" t="inlineStr">
        <is>
          <t>rub</t>
        </is>
      </c>
      <c r="M38" s="58" t="n">
        <v>45860.33333333334</v>
      </c>
      <c r="N38" s="58" t="n">
        <v>45861</v>
      </c>
      <c r="O38" s="24" t="inlineStr">
        <is>
          <t>не указано</t>
        </is>
      </c>
      <c r="P38" s="40" t="inlineStr">
        <is>
          <t>Краснодарский край</t>
        </is>
      </c>
      <c r="Q38" s="40" t="inlineStr">
        <is>
          <t>ГБУ СО КК "АПШЕРОНСКИЙ ПНИ"</t>
        </is>
      </c>
      <c r="R38" s="5" t="inlineStr">
        <is>
          <t>Обоснование НМЦК.zip: https://zakupki.gov.ru/44fz/filestore/public/1.0/download/priz/file.html?uid=D15A4D83F5E244B08CB7F9157BF738EF
Проект Контракта.zip: https://zakupki.gov.ru/44fz/filestore/public/1.0/download/priz/file.html?uid=AEE875BB9BD6446B85584BA2A418BE03
Описание объекта закупки.zip: https://zakupki.gov.ru/44fz/filestore/public/1.0/download/priz/file.html?uid=164D99FC10754664BA17FF036CA4807D
Требования к заявке на участие в закупке и инструкция по её заполнению (1).docx: https://zakupki.gov.ru/44fz/filestore/public/1.0/download/priz/file.html?uid=0C9F955C29904E88A9410547DAD8C0AA</t>
        </is>
      </c>
      <c r="S38" s="59" t="inlineStr">
        <is>
          <t>ГОСУДАРСТВЕННОЕ БЮДЖЕТНОЕ УЧРЕЖДЕНИЕ СОЦИАЛЬНОГО ОБСЛУЖИВАНИЯ КРАСНОДАРСКОГО КРАЯ "АПШЕРОНСКИЙ ПСИХОНЕВРОЛОГИЧЕСКИЙ ИНТЕРНАТ"
352654, Краснодарский край , АПШЕРОНСКИЙ Р-Н, СТ-ЦА НЕФТЯНАЯ, УЛ. КРАСНАЯ, Д.1
Контактное лицо: Никифорова С. А.
Телефон: 8-86152-26437
E-mail: gtorg_pni_apsh@mtsr.krasnodar.ru</t>
        </is>
      </c>
    </row>
    <row r="39">
      <c r="A39" s="9" t="n">
        <v>45852.125</v>
      </c>
      <c r="B39" s="4" t="inlineStr">
        <is>
          <t>Выполнение работ по объекту: «Капитальный ремонт внутриплощадочных инженерных сетей и благоустройство территории ФБЛПУ «Санаторий «Радуга» ФНС России», расположенного по адресу: Краснодарский край, г. Сочи, ул. Пирогова, 46/6»</t>
        </is>
      </c>
      <c r="C39" s="7">
        <f>HYPERLINK("https://tenderplan.ru/app?key=6870cee3b8d02e7f166db458&amp;tender=68749f465d48d39bb41d8715", "0318100043125000042")</f>
        <v/>
      </c>
      <c r="D39" s="7" t="inlineStr">
        <is>
          <t>43.39.19.190</t>
        </is>
      </c>
      <c r="E39" s="12" t="inlineStr">
        <is>
          <t>Прием заявок</t>
        </is>
      </c>
      <c r="F39" s="12" t="inlineStr">
        <is>
          <t>44-ФЗ ОК</t>
        </is>
      </c>
      <c r="G39" s="16" t="inlineStr">
        <is>
          <t>ЕИС</t>
        </is>
      </c>
      <c r="H39" s="35" t="inlineStr">
        <is>
          <t>АО «Сбербанк-АСТ»</t>
        </is>
      </c>
      <c r="I39" s="54" t="n">
        <v>163263100</v>
      </c>
      <c r="J39" s="21" t="n">
        <v>1632631</v>
      </c>
      <c r="K39" s="23" t="n">
        <v>16326310</v>
      </c>
      <c r="L39" s="12" t="inlineStr">
        <is>
          <t>rub</t>
        </is>
      </c>
      <c r="M39" s="55" t="n">
        <v>45869.375</v>
      </c>
      <c r="N39" s="55" t="n">
        <v>45874</v>
      </c>
      <c r="O39" s="23" t="n">
        <v>1632631</v>
      </c>
      <c r="P39" s="39" t="inlineStr">
        <is>
          <t>Краснодарский край</t>
        </is>
      </c>
      <c r="Q39" s="39" t="inlineStr">
        <is>
          <t>ФБЛПУ "САНАТОРИЙ "РАДУГА" ФНС РОССИИ"</t>
        </is>
      </c>
      <c r="R39" s="4" t="inlineStr">
        <is>
          <t>Обоснование НМЦК: https://zakupki.gov.ru/44fz/filestore/public/1.0/download/priz/file.html?uid=4809F94CE15A45E087B898E144BE2B30
ПРОЕКТ КОНТРАКТА: https://zakupki.gov.ru/44fz/filestore/public/1.0/download/priz/file.html?uid=AF31CF8E408348D794D72E9FDE506EFA
ССР на 2026 год с разбивкой: https://zakupki.gov.ru/44fz/filestore/public/1.0/download/priz/file.html?uid=C41942E38902488D8DFA3C711642DE09
Описание закупки+ссылка на проектную документацию: https://zakupki.gov.ru/44fz/filestore/public/1.0/download/priz/file.html?uid=F66E807A3FC34F43B8198C81EF880593
Заключение экспертизы Сочи: https://zakupki.gov.ru/44fz/filestore/public/1.0/download/priz/file.html?uid=9DAFC96A63194FE58BED2E66466C865F
Требования к содержанию, составу заявки и инструкция по ее заполнению: https://zakupki.gov.ru/44fz/filestore/public/1.0/download/priz/file.html?uid=9D56C4C6E6914A05A3763A4C0C1AD0F4
Порядок рассмотрения и оценки заявок (6): https://zakupki.gov.ru/44fz/filestore/public/1.0/download/priz/file.html?uid=4CE95E1E37E1458EA5F6A539E6227139</t>
        </is>
      </c>
      <c r="S39" s="56" t="inlineStr">
        <is>
          <t>ФЕДЕРАЛЬНОЕ БЮДЖЕТНОЕ ЛЕЧЕБНО-ПРОФИЛАКТИЧЕСКОЕ УЧРЕЖДЕНИЕ "САНАТОРИЙ "РАДУГА"  ФЕДЕРАЛЬНОЙ НАЛОГОВОЙ СЛУЖБЫ"
Российская Федерация, 354008, Краснодарский край, Сочи г, Виноградная, Д. 53
Контактное лицо: Хомяков А. П.
Телефон: 7-862-2907331
E-mail: omts@sochi-raduga.ru</t>
        </is>
      </c>
    </row>
    <row r="40">
      <c r="A40" s="10" t="n">
        <v>45849.125</v>
      </c>
      <c r="B40" s="5" t="inlineStr">
        <is>
          <t>Выполнение работ по текущему ремонту кабинета №101 государственного бюджетного учреждения здравоохранения "Противотуберкулезный диспансер №1" министерства здравоохранения Краснодарского края</t>
        </is>
      </c>
      <c r="C40" s="8">
        <f>HYPERLINK("https://tenderplan.ru/app?key=6870cee3b8d02e7f166db458&amp;tender=68711b665d48d39bb459461a", "0318200072325000199")</f>
        <v/>
      </c>
      <c r="D40" s="8" t="inlineStr">
        <is>
          <t>43.99.90.190</t>
        </is>
      </c>
      <c r="E40" s="13" t="inlineStr">
        <is>
          <t>Прием заявок</t>
        </is>
      </c>
      <c r="F40" s="13" t="inlineStr">
        <is>
          <t>44-ФЗ ЭА</t>
        </is>
      </c>
      <c r="G40" s="17" t="inlineStr">
        <is>
          <t>ЕИС</t>
        </is>
      </c>
      <c r="H40" s="36" t="inlineStr">
        <is>
          <t>Электронная торговая площадка «Фабрикант»</t>
        </is>
      </c>
      <c r="I40" s="57" t="n">
        <v>592390.88</v>
      </c>
      <c r="J40" s="22" t="inlineStr">
        <is>
          <t>не требуется</t>
        </is>
      </c>
      <c r="K40" s="24" t="n">
        <v>59239.09</v>
      </c>
      <c r="L40" s="13" t="inlineStr">
        <is>
          <t>rub</t>
        </is>
      </c>
      <c r="M40" s="58" t="n">
        <v>45859.375</v>
      </c>
      <c r="N40" s="58" t="n">
        <v>45860</v>
      </c>
      <c r="O40" s="24" t="inlineStr">
        <is>
          <t>не указано</t>
        </is>
      </c>
      <c r="P40" s="40" t="inlineStr">
        <is>
          <t>Краснодарский край</t>
        </is>
      </c>
      <c r="Q40" s="40" t="inlineStr">
        <is>
          <t>ГБУЗ ПТД № 1</t>
        </is>
      </c>
      <c r="R40" s="5" t="inlineStr">
        <is>
          <t>НМЦК.zip: https://zakupki.gov.ru/44fz/filestore/public/1.0/download/priz/file.html?uid=A5326213423D474D813AD82D2B649E48
Проект контракта.zip: https://zakupki.gov.ru/44fz/filestore/public/1.0/download/priz/file.html?uid=8DFFACE4F6644F4ABE9BDAB49BE679D2
Описание объекта закупки.zip: https://zakupki.gov.ru/44fz/filestore/public/1.0/download/priz/file.html?uid=A81A78F2D0874F23BEFFCD549FC727BC
Требования к составу и содержанию заявки.docx: https://zakupki.gov.ru/44fz/filestore/public/1.0/download/priz/file.html?uid=F2FB9B00A54C42B9826789BAE00F24A4</t>
        </is>
      </c>
      <c r="S40" s="59" t="inlineStr">
        <is>
          <t>ГОСУДАРСТВЕННОЕ БЮДЖЕТНОЕ УЧРЕЖДЕНИЕ ЗДРАВООХРАНЕНИЯ "ПРОТИВОТУБЕРКУЛЕЗНЫЙ ДИСПАНСЕР № 1" МИНИСТЕРСТВА ЗДРАВООХРАНЕНИЯ КРАСНОДАРСКОГО КРАЯ
354000, КРАСНОДАРСКИЙ КРАЙ, Г СОЧИ, УЛ ДАГОМЫССКАЯ, ДОМ 44
Контактное лицо: Лемешко Д. И.
Телефон: 8-8622-617673
E-mail: sochiptd1@mail.ru</t>
        </is>
      </c>
    </row>
    <row r="41">
      <c r="A41" s="9" t="n">
        <v>45849.125</v>
      </c>
      <c r="B41" s="4" t="inlineStr">
        <is>
          <t>Текущий ремонт фронтонов здания МБОУ-СОШ № 15, расположенного по адресу:  г. Армавир, ул. Калинина, д. 32</t>
        </is>
      </c>
      <c r="C41" s="7">
        <f>HYPERLINK("https://tenderplan.ru/app?key=6870cee3b8d02e7f166db458&amp;tender=68711b645d48d39bb4593c6f", "0318300552925000527")</f>
        <v/>
      </c>
      <c r="D41" s="7" t="inlineStr">
        <is>
          <t>43.99.90.190</t>
        </is>
      </c>
      <c r="E41" s="12" t="inlineStr">
        <is>
          <t>Прием заявок</t>
        </is>
      </c>
      <c r="F41" s="12" t="inlineStr">
        <is>
          <t>44-ФЗ ЗКЭФ</t>
        </is>
      </c>
      <c r="G41" s="16" t="inlineStr">
        <is>
          <t>ЕИС</t>
        </is>
      </c>
      <c r="H41" s="35" t="inlineStr">
        <is>
          <t>РТС-тендер</t>
        </is>
      </c>
      <c r="I41" s="54" t="n">
        <v>333102.01</v>
      </c>
      <c r="J41" s="21" t="inlineStr">
        <is>
          <t>не требуется</t>
        </is>
      </c>
      <c r="K41" s="23" t="n">
        <v>16655.1005</v>
      </c>
      <c r="L41" s="12" t="inlineStr">
        <is>
          <t>rub</t>
        </is>
      </c>
      <c r="M41" s="55" t="n">
        <v>45856.375</v>
      </c>
      <c r="N41" s="55" t="n">
        <v>45860</v>
      </c>
      <c r="O41" s="23" t="inlineStr">
        <is>
          <t>не указано</t>
        </is>
      </c>
      <c r="P41" s="39" t="inlineStr">
        <is>
          <t>Краснодарский край</t>
        </is>
      </c>
      <c r="Q41" s="39" t="inlineStr">
        <is>
          <t>МБОУ - СОШ № 15</t>
        </is>
      </c>
      <c r="R41" s="4" t="inlineStr">
        <is>
          <t>Обоснование НМЦК.rar: https://zakupki.gov.ru/44fz/filestore/public/1.0/download/priz/file.html?uid=7D45C21472304602B7E661907C0C9B7E
Проект контракта.docx: https://zakupki.gov.ru/44fz/filestore/public/1.0/download/priz/file.html?uid=6AEE0E77FB46463088B5FCB895726C18
Описание объекта закупки.rar: https://zakupki.gov.ru/44fz/filestore/public/1.0/download/priz/file.html?uid=D917A8C454D24544B60BB49ECC20A607
Требования к заявке на участие в закупке и инструкция по её заполнению.docx: https://zakupki.gov.ru/44fz/filestore/public/1.0/download/priz/file.html?uid=89727C4F9C3841BF8F111EA1C2B170F6</t>
        </is>
      </c>
      <c r="S41" s="56" t="inlineStr">
        <is>
          <t>УПРАВЛЕНИЕ ПО ЗАКУПКАМ ДЛЯ МУНИЦИПАЛЬНЫХ НУЖД АДМИНИСТРАЦИИ МУНИЦИПАЛЬНОГО ОБРАЗОВАНИЯ ГОРОДСКОЙ ОКРУГ ГОРОД АРМАВИР КРАСНОДАРСКОГО КРАЯ
352900, КРАСНОДАРСКИЙ КРАЙ, Г АРМАВИР, УЛ КАРЛА ЛИБКНЕХТА, ДОМ 52, КАБИНЕТ 83
Контактное лицо: Власенко Денис Юрьевич
Телефон: 8-86137-38395
E-mail: zakaz_armavir@mail.ru</t>
        </is>
      </c>
    </row>
    <row r="42">
      <c r="A42" s="10" t="n">
        <v>45849.125</v>
      </c>
      <c r="B42" s="5" t="inlineStr">
        <is>
          <t>Выполнение работ по технической эксплуатации, техническому обслуживанию, текущему и неплановому ремонту оборудования инженерных систем на пл. Лаура ГТЦ ПАО «Газпром», опасного производственного объекта – Холодильной установки 19-го этапа строительства. Общественно-культурного центра ГТЦ ПАО «Газпром», оборудования и сооружений бассейнов и фонтанов на пл. Лаура ГТЦ ПАО «Газпром» для нужд ООО «Газпром Поляна» (для субъектов малого и среднего предпринимательства) (0095/25/5.4/00068079/Поляна/ПР/ГОС/Э/11.07.2025)</t>
        </is>
      </c>
      <c r="C42" s="8">
        <f>HYPERLINK("https://tenderplan.ru/app?key=6870cee3b8d02e7f166db458&amp;tender=687118275d48d39bb44fcc6e", "32515034263")</f>
        <v/>
      </c>
      <c r="D42" s="8" t="inlineStr">
        <is>
          <t>33.12.29.900</t>
        </is>
      </c>
      <c r="E42" s="13" t="inlineStr">
        <is>
          <t>Прием заявок</t>
        </is>
      </c>
      <c r="F42" s="13" t="inlineStr">
        <is>
          <t>223-ФЗ ИС</t>
        </is>
      </c>
      <c r="G42" s="17" t="inlineStr">
        <is>
          <t>ЕИС</t>
        </is>
      </c>
      <c r="H42" s="36" t="inlineStr">
        <is>
          <t>ЭТП ГПБ</t>
        </is>
      </c>
      <c r="I42" s="57" t="n">
        <v>141186413</v>
      </c>
      <c r="J42" s="22" t="inlineStr">
        <is>
          <t>не требуется</t>
        </is>
      </c>
      <c r="K42" s="24" t="inlineStr">
        <is>
          <t>указано в документации</t>
        </is>
      </c>
      <c r="L42" s="13" t="inlineStr">
        <is>
          <t>rub</t>
        </is>
      </c>
      <c r="M42" s="58" t="n">
        <v>45861.41666666666</v>
      </c>
      <c r="N42" s="58" t="n">
        <v>45868.58333333334</v>
      </c>
      <c r="O42" s="24" t="inlineStr">
        <is>
          <t>не указано</t>
        </is>
      </c>
      <c r="P42" s="40" t="inlineStr">
        <is>
          <t>Краснодарский край</t>
        </is>
      </c>
      <c r="Q42" s="40" t="inlineStr">
        <is>
          <t>ООО "ГАЗПРОМ ПОЛЯНА"</t>
        </is>
      </c>
      <c r="R42" s="5" t="inlineStr">
        <is>
          <t>Маркетинговые исследования: https://zakupki.gov.ru/223/purchase/public/download/download.html?id=103982815</t>
        </is>
      </c>
      <c r="S42" s="59" t="inlineStr">
        <is>
          <t>Контактное лицо: Николаев А. В.
Телефон: 78126094725
E-mail: A.Nikolaev@tender.gazprom.ru</t>
        </is>
      </c>
    </row>
    <row r="43">
      <c r="A43" s="9" t="n">
        <v>45849.125</v>
      </c>
      <c r="B43" s="4" t="inlineStr">
        <is>
          <t>Выполнение работ по технической эксплуатации, техническому обслуживанию, текущему и неплановому ремонту оборудования инженерных систем объектов на пл. Псехако ГТЦ ПАО «Газпром», гидротехнического сооружения «Искусственный водоем многофункционального назначения» с
 инженерными системами и оборудованием 8-го этапа строительства ГТЦ ПАО «Газпром», оборудования и сооружений бассейнов и фонтанов объектов на пл.Псехако ГТЦ ПАО «Газпром», оборудования и сооружений очистных сооружений объектов 3-го этапа строительства ГТЦ ПАО «Газпром» для нужд ООО «Газпром Поляна» (для субъектов малого и среднего предпринимательства)(0095/25/5.4/00068078/Поляна/ПР/ГОС/Э/11.07.2025)</t>
        </is>
      </c>
      <c r="C43" s="7">
        <f>HYPERLINK("https://tenderplan.ru/app?key=6870cee3b8d02e7f166db458&amp;tender=687115025d48d39bb44122b7", "32515034198")</f>
        <v/>
      </c>
      <c r="D43" s="7" t="inlineStr">
        <is>
          <t>33.12.29.900</t>
        </is>
      </c>
      <c r="E43" s="12" t="inlineStr">
        <is>
          <t>Прием заявок</t>
        </is>
      </c>
      <c r="F43" s="12" t="inlineStr">
        <is>
          <t>223-ФЗ ИС</t>
        </is>
      </c>
      <c r="G43" s="16" t="inlineStr">
        <is>
          <t>ЕИС</t>
        </is>
      </c>
      <c r="H43" s="35" t="inlineStr">
        <is>
          <t>ЭТП ГПБ</t>
        </is>
      </c>
      <c r="I43" s="54" t="n">
        <v>148929879</v>
      </c>
      <c r="J43" s="21" t="inlineStr">
        <is>
          <t>не требуется</t>
        </is>
      </c>
      <c r="K43" s="23" t="inlineStr">
        <is>
          <t>указано в документации</t>
        </is>
      </c>
      <c r="L43" s="12" t="inlineStr">
        <is>
          <t>rub</t>
        </is>
      </c>
      <c r="M43" s="55" t="n">
        <v>45861.41666666666</v>
      </c>
      <c r="N43" s="55" t="n">
        <v>45868.58333333334</v>
      </c>
      <c r="O43" s="23" t="inlineStr">
        <is>
          <t>не указано</t>
        </is>
      </c>
      <c r="P43" s="39" t="inlineStr">
        <is>
          <t>Краснодарский край</t>
        </is>
      </c>
      <c r="Q43" s="39" t="inlineStr">
        <is>
          <t>ООО "ГАЗПРОМ ПОЛЯНА"</t>
        </is>
      </c>
      <c r="R43" s="4" t="inlineStr">
        <is>
          <t>Маркетинговые исследования: https://zakupki.gov.ru/223/purchase/public/download/download.html?id=103982354</t>
        </is>
      </c>
      <c r="S43" s="56" t="inlineStr">
        <is>
          <t>Контактное лицо: Васильева Н. И.
Телефон: 78126093224
E-mail: N.Vasiljeva@tender.gazprom.ru</t>
        </is>
      </c>
    </row>
    <row r="44">
      <c r="A44" s="10" t="n">
        <v>45849.125</v>
      </c>
      <c r="B44" s="5" t="inlineStr">
        <is>
          <t>Текущий ремонт объекта (нежилых помещений 1-го этажа №3,3/1,3/2,5, 5/1,7,10,10/1,11, здания литер А,а,а2, а5,а6, нежилые помещения мансарды №13,12 здания литер над/а6), расположенных по адресу: Российская Федерация, Краснодарский край, г.Краснодар, Центральный округ, ул. им. Ленина, дом № 83</t>
        </is>
      </c>
      <c r="C44" s="8">
        <f>HYPERLINK("https://tenderplan.ru/app?key=6870cee3b8d02e7f166db458&amp;tender=687113425d48d39bb4309499", "0318500001125000010")</f>
        <v/>
      </c>
      <c r="D44" s="8" t="inlineStr">
        <is>
          <t>43.39.19.190</t>
        </is>
      </c>
      <c r="E44" s="13" t="inlineStr">
        <is>
          <t>Прием заявок</t>
        </is>
      </c>
      <c r="F44" s="13" t="inlineStr">
        <is>
          <t>44-ФЗ ЭА</t>
        </is>
      </c>
      <c r="G44" s="17" t="inlineStr">
        <is>
          <t>ЕИС</t>
        </is>
      </c>
      <c r="H44" s="36" t="inlineStr">
        <is>
          <t>РОСЭЛТОРГ (АО«ЕЭТП»)</t>
        </is>
      </c>
      <c r="I44" s="57" t="n">
        <v>535543.7</v>
      </c>
      <c r="J44" s="22" t="inlineStr">
        <is>
          <t>не требуется</t>
        </is>
      </c>
      <c r="K44" s="24" t="n">
        <v>26777.185</v>
      </c>
      <c r="L44" s="13" t="inlineStr">
        <is>
          <t>rub</t>
        </is>
      </c>
      <c r="M44" s="58" t="n">
        <v>45859.33333333334</v>
      </c>
      <c r="N44" s="58" t="n">
        <v>45860</v>
      </c>
      <c r="O44" s="24" t="inlineStr">
        <is>
          <t>не указано</t>
        </is>
      </c>
      <c r="P44" s="40" t="inlineStr">
        <is>
          <t>Краснодарский край</t>
        </is>
      </c>
      <c r="Q44" s="40" t="inlineStr">
        <is>
          <t>ГКУ КК "МНОГОФУНКЦИОНАЛЬНЫЙ МИГРАЦИОННЫЙ ЦЕНТР"</t>
        </is>
      </c>
      <c r="R44" s="5" t="inlineStr">
        <is>
          <t>НМЦК.rar: https://zakupki.gov.ru/44fz/filestore/public/1.0/download/priz/file.html?uid=503074300E334D24985D48F91299DFF0
Проект контракта.docx: https://zakupki.gov.ru/44fz/filestore/public/1.0/download/priz/file.html?uid=C932434A3B934D6283D576268E01C31D
Описание объекта закупки.rar: https://zakupki.gov.ru/44fz/filestore/public/1.0/download/priz/file.html?uid=531961E61EA848FFB839F8950AEE0376
ЭА Требования к содержанию, составу заявки на участие в закупке и инструкция по ее заполнению.docx: https://zakupki.gov.ru/44fz/filestore/public/1.0/download/priz/file.html?uid=12F302DAF9424F73BA7C6B0B19BF638E
Проектная документация.rar: https://zakupki.gov.ru/44fz/filestore/public/1.0/download/priz/file.html?uid=B3659BB09D5843F6B4DD95DC38A422A2</t>
        </is>
      </c>
      <c r="S44" s="59" t="inlineStr">
        <is>
          <t>ГОСУДАРСТВЕННОЕ КАЗЕННОЕ УЧРЕЖДЕНИЕ КРАСНОДАРСКОГО КРАЯ "МНОГОФУНКЦИОНАЛЬНЫЙ МИГРАЦИОННЫЙ ЦЕНТР"
350037, КРАСНОДАРСКИЙ КРАЙ , городской округ ГОРОД КРАСНОДАР, Г КРАСНОДАР, УЛ ИМ. ЛЕНИНА, Д. 83
Контактное лицо: Соколов В. В.
Телефон: 8-86199-10222
E-mail: 89183454390@mail.ru</t>
        </is>
      </c>
    </row>
    <row r="45">
      <c r="A45" s="9" t="n">
        <v>45849.125</v>
      </c>
      <c r="B45" s="4" t="inlineStr">
        <is>
          <t>Выполнение работ по текущему ремонту кабинета №101 и кабинета №115 государственного бюджетного учреждения здравоохранения "Противотуберкулезный диспансер №1" министерства здравоохранения Краснодарского края</t>
        </is>
      </c>
      <c r="C45" s="7">
        <f>HYPERLINK("https://tenderplan.ru/app?key=6870cee3b8d02e7f166db458&amp;tender=68710af55d48d39bb4f55648", "0318200072325000198")</f>
        <v/>
      </c>
      <c r="D45" s="7" t="inlineStr">
        <is>
          <t>43.99.90.190</t>
        </is>
      </c>
      <c r="E45" s="12" t="inlineStr">
        <is>
          <t>Прием заявок</t>
        </is>
      </c>
      <c r="F45" s="12" t="inlineStr">
        <is>
          <t>44-ФЗ ЭА</t>
        </is>
      </c>
      <c r="G45" s="16" t="inlineStr">
        <is>
          <t>ЕИС</t>
        </is>
      </c>
      <c r="H45" s="35" t="inlineStr">
        <is>
          <t>Электронная торговая площадка «Фабрикант»</t>
        </is>
      </c>
      <c r="I45" s="54" t="n">
        <v>599846.22</v>
      </c>
      <c r="J45" s="21" t="inlineStr">
        <is>
          <t>не требуется</t>
        </is>
      </c>
      <c r="K45" s="23" t="n">
        <v>59984.62</v>
      </c>
      <c r="L45" s="12" t="inlineStr">
        <is>
          <t>rub</t>
        </is>
      </c>
      <c r="M45" s="55" t="n">
        <v>45859.375</v>
      </c>
      <c r="N45" s="55" t="n">
        <v>45860</v>
      </c>
      <c r="O45" s="23" t="inlineStr">
        <is>
          <t>не указано</t>
        </is>
      </c>
      <c r="P45" s="39" t="inlineStr">
        <is>
          <t>Краснодарский край</t>
        </is>
      </c>
      <c r="Q45" s="39" t="inlineStr">
        <is>
          <t>ГБУЗ ПТД № 1</t>
        </is>
      </c>
      <c r="R45" s="4" t="inlineStr">
        <is>
          <t>НМЦК.zip: https://zakupki.gov.ru/44fz/filestore/public/1.0/download/priz/file.html?uid=1E638655A5B54EACB173D81575E0111C
Проект контракта.zip: https://zakupki.gov.ru/44fz/filestore/public/1.0/download/priz/file.html?uid=20F66E53B82C45899DD0984DBC9CC14D
Описание объекта закупки.zip: https://zakupki.gov.ru/44fz/filestore/public/1.0/download/priz/file.html?uid=2EC4D3D7BE1C40B1BBE1E413E14AC823
Требования к составу и содержанию заявки.docx: https://zakupki.gov.ru/44fz/filestore/public/1.0/download/priz/file.html?uid=A312886166E645A992AE81A1DFBE980C</t>
        </is>
      </c>
      <c r="S45" s="56" t="inlineStr">
        <is>
          <t>ГОСУДАРСТВЕННОЕ БЮДЖЕТНОЕ УЧРЕЖДЕНИЕ ЗДРАВООХРАНЕНИЯ "ПРОТИВОТУБЕРКУЛЕЗНЫЙ ДИСПАНСЕР № 1" МИНИСТЕРСТВА ЗДРАВООХРАНЕНИЯ КРАСНОДАРСКОГО КРАЯ
354000, КРАСНОДАРСКИЙ КРАЙ, Г СОЧИ, УЛ ДАГОМЫССКАЯ, ДОМ 44
Контактное лицо: Лемешко Д. И.
Телефон: 8-8622-617673
E-mail: sochiptd1@mail.ru</t>
        </is>
      </c>
    </row>
    <row r="46">
      <c r="A46" s="10" t="n">
        <v>45849.125</v>
      </c>
      <c r="B46" s="5" t="inlineStr">
        <is>
          <t>Строительство объекта капитального строительства «Ритуальный зал на территории воинских захоронений» по адресу: Краснодарский край, Крыловский район, ст. Крыловская, ул. Северная, б/н (кладбище)»</t>
        </is>
      </c>
      <c r="C46" s="8">
        <f>HYPERLINK("https://tenderplan.ru/app?key=6870cee3b8d02e7f166db458&amp;tender=6871075c5d48d39bb4e7e393", "0318300017425000057")</f>
        <v/>
      </c>
      <c r="D46" s="8" t="inlineStr">
        <is>
          <t>41.20.40.000</t>
        </is>
      </c>
      <c r="E46" s="13" t="inlineStr">
        <is>
          <t>Прием заявок</t>
        </is>
      </c>
      <c r="F46" s="13" t="inlineStr">
        <is>
          <t>44-ФЗ ЗКБ</t>
        </is>
      </c>
      <c r="G46" s="17" t="inlineStr">
        <is>
          <t>ЕИС</t>
        </is>
      </c>
      <c r="H46" s="36" t="inlineStr">
        <is>
          <t>РТС-тендер</t>
        </is>
      </c>
      <c r="I46" s="57" t="n">
        <v>4404256.19</v>
      </c>
      <c r="J46" s="22" t="n">
        <v>44042.56</v>
      </c>
      <c r="K46" s="24" t="n">
        <v>1321276.857</v>
      </c>
      <c r="L46" s="13" t="inlineStr">
        <is>
          <t>rub</t>
        </is>
      </c>
      <c r="M46" s="58" t="n">
        <v>45856.33333333334</v>
      </c>
      <c r="N46" s="58" t="n">
        <v>45860</v>
      </c>
      <c r="O46" s="24" t="inlineStr">
        <is>
          <t>не указано</t>
        </is>
      </c>
      <c r="P46" s="40" t="inlineStr">
        <is>
          <t>Краснодарский край</t>
        </is>
      </c>
      <c r="Q46" s="40" t="inlineStr">
        <is>
          <t>АДМИНИСТРАЦИЯ КРЫЛОВСКОГО СЕЛЬСКОГО ПОСЕЛЕНИЯ КРЫЛОВСКОГО РАЙОНА</t>
        </is>
      </c>
      <c r="R46" s="5" t="inlineStr">
        <is>
          <t>Обоснование начальной (максимальной) цены контракта.rar: https://zakupki.gov.ru/44fz/filestore/public/1.0/download/priz/file.html?uid=7C4D923DFDA14F48A7A2B1407BDA5483
Проект контракта.rar: https://zakupki.gov.ru/44fz/filestore/public/1.0/download/priz/file.html?uid=3F053D9F66494CF997F5A27DC696AD02
Описание объекта закупки.rar: https://zakupki.gov.ru/44fz/filestore/public/1.0/download/priz/file.html?uid=679FC6FF3CA741FE9B403BD0613E8B55
Требования к заявке на участие в закупке и инструкция по её заполнению.docx: https://zakupki.gov.ru/44fz/filestore/public/1.0/download/priz/file.html?uid=D73A71823F83471B8AADD8146E1B1BC7
Проектная документация.rar: https://zakupki.gov.ru/44fz/filestore/public/1.0/download/priz/file.html?uid=C8F7E041310645C69DB7E12ECF198EBE</t>
        </is>
      </c>
      <c r="S46" s="59" t="inlineStr">
        <is>
          <t>АДМИНИСТРАЦИЯ МУНИЦИПАЛЬНОГО ОБРАЗОВАНИЯ КРЫЛОВСКИЙ РАЙОН
352080, Краснодарский край , КРЫЛОВСКИЙ Р-Н, СТ-ЦА КРЫЛОВСКАЯ, УЛ. ОРДЖОНИКИДЗЕ, Д.43
Контактное лицо: Цыбульская Ольга Геннадьевна
Телефон: 8-961-5102530
E-mail: kontraktotdel@mail.ru</t>
        </is>
      </c>
    </row>
    <row r="47">
      <c r="A47" s="9" t="n">
        <v>45849.125</v>
      </c>
      <c r="B47" s="4" t="inlineStr">
        <is>
          <t>Оказание услуг по поверке приборов узла учета тепловой энергии в здании МБОУ-СОШ №10</t>
        </is>
      </c>
      <c r="C47" s="7">
        <f>HYPERLINK("https://tenderplan.ru/app?key=6870cee3b8d02e7f166db458&amp;tender=6871019b5d48d39bb4a3b7bf", "0318300552925000522")</f>
        <v/>
      </c>
      <c r="D47" s="7" t="inlineStr">
        <is>
          <t>45.20.21.222</t>
        </is>
      </c>
      <c r="E47" s="12" t="inlineStr">
        <is>
          <t>Прием заявок</t>
        </is>
      </c>
      <c r="F47" s="12" t="inlineStr">
        <is>
          <t>44-ФЗ ЗКЭФ</t>
        </is>
      </c>
      <c r="G47" s="16" t="inlineStr">
        <is>
          <t>ЕИС</t>
        </is>
      </c>
      <c r="H47" s="35" t="inlineStr">
        <is>
          <t>РТС-тендер</t>
        </is>
      </c>
      <c r="I47" s="54" t="n">
        <v>43813.32</v>
      </c>
      <c r="J47" s="21" t="n">
        <v>438.13</v>
      </c>
      <c r="K47" s="23" t="n">
        <v>2190.666</v>
      </c>
      <c r="L47" s="12" t="inlineStr">
        <is>
          <t>rub</t>
        </is>
      </c>
      <c r="M47" s="55" t="n">
        <v>45856.375</v>
      </c>
      <c r="N47" s="55" t="n">
        <v>45860</v>
      </c>
      <c r="O47" s="23" t="inlineStr">
        <is>
          <t>не указано</t>
        </is>
      </c>
      <c r="P47" s="39" t="inlineStr">
        <is>
          <t>Краснодарский край</t>
        </is>
      </c>
      <c r="Q47" s="39" t="inlineStr">
        <is>
          <t>МБОУ- СОШ № 10</t>
        </is>
      </c>
      <c r="R47" s="4" t="inlineStr">
        <is>
          <t>Обоснование НМЦК.xls: https://zakupki.gov.ru/44fz/filestore/public/1.0/download/priz/file.html?uid=77EBF1C3693547F590BC9DCAE2961A60
Проект контракта (1).docx: https://zakupki.gov.ru/44fz/filestore/public/1.0/download/priz/file.html?uid=4AE151E839B04CC4AC56AC1C9E74C3F7
Описание объекта закупки.docx: https://zakupki.gov.ru/44fz/filestore/public/1.0/download/priz/file.html?uid=4BFFCCA88DEE43988077B77065E055B8
Требования к заявке на участие в закупке и инструкция по её заполнению.docx: https://zakupki.gov.ru/44fz/filestore/public/1.0/download/priz/file.html?uid=E600B69D5B964B57B61EA004F3DEED4D</t>
        </is>
      </c>
      <c r="S47" s="56" t="inlineStr">
        <is>
          <t>УПРАВЛЕНИЕ ПО ЗАКУПКАМ ДЛЯ МУНИЦИПАЛЬНЫХ НУЖД АДМИНИСТРАЦИИ МУНИЦИПАЛЬНОГО ОБРАЗОВАНИЯ ГОРОДСКОЙ ОКРУГ ГОРОД АРМАВИР КРАСНОДАРСКОГО КРАЯ
352900, КРАСНОДАРСКИЙ КРАЙ, Г АРМАВИР, УЛ КАРЛА ЛИБКНЕХТА, ДОМ 52, КАБИНЕТ 83
Контактное лицо: Власенко Денис Юрьевич
Телефон: 8-86137-38395
E-mail: zakaz_armavir@mail.ru</t>
        </is>
      </c>
    </row>
    <row r="48">
      <c r="A48" s="10" t="n">
        <v>45849.125</v>
      </c>
      <c r="B48" s="5" t="inlineStr">
        <is>
          <t>«Ремонт потолков и стен цеха хлебопечения административно-производственного корпуса /Лит.А/ на территории АО «Сочинский хлебокомбинат» по адресу: г. Сочи, ул. Гагарина, 59»</t>
        </is>
      </c>
      <c r="C48" s="8">
        <f>HYPERLINK("https://tenderplan.ru/app?key=6870cee3b8d02e7f166db458&amp;tender=687100405d48d39bb49bb71b", "32515033679")</f>
        <v/>
      </c>
      <c r="D48" s="8" t="inlineStr">
        <is>
          <t>43.3</t>
        </is>
      </c>
      <c r="E48" s="13" t="inlineStr">
        <is>
          <t>Прием заявок</t>
        </is>
      </c>
      <c r="F48" s="13" t="inlineStr">
        <is>
          <t>223-ФЗ ЗКЭФ</t>
        </is>
      </c>
      <c r="G48" s="17" t="inlineStr">
        <is>
          <t>ЕИС</t>
        </is>
      </c>
      <c r="H48" s="36" t="inlineStr">
        <is>
          <t>Электронные Торги России</t>
        </is>
      </c>
      <c r="I48" s="57" t="n">
        <v>2100000</v>
      </c>
      <c r="J48" s="22" t="inlineStr">
        <is>
          <t>не требуется</t>
        </is>
      </c>
      <c r="K48" s="24" t="inlineStr">
        <is>
          <t>указано в документации</t>
        </is>
      </c>
      <c r="L48" s="13" t="inlineStr">
        <is>
          <t>rub</t>
        </is>
      </c>
      <c r="M48" s="58" t="n">
        <v>45859.41666666666</v>
      </c>
      <c r="N48" s="58" t="n">
        <v>45859.45833333334</v>
      </c>
      <c r="O48" s="24" t="inlineStr">
        <is>
          <t>не указано</t>
        </is>
      </c>
      <c r="P48" s="40" t="inlineStr">
        <is>
          <t>Краснодарский край</t>
        </is>
      </c>
      <c r="Q48" s="40" t="inlineStr">
        <is>
          <t>АО "СОЧИНСКИЙ ХЛЕБОКОМБИНАТ"</t>
        </is>
      </c>
      <c r="R48" s="5" t="inlineStr">
        <is>
          <t>Извещение ЗК  ремонт 11.07.25.doc: https://zakupki.gov.ru/223/purchase/public/download/download.html?id=103979158</t>
        </is>
      </c>
      <c r="S48" s="59" t="inlineStr">
        <is>
          <t>Контактное лицо: Рязанова Ю. В.
Телефон: 88624489306
E-mail: 223fz@sochi-hleb.ru</t>
        </is>
      </c>
    </row>
    <row r="49">
      <c r="A49" s="9" t="n">
        <v>45849.125</v>
      </c>
      <c r="B49" s="4" t="inlineStr">
        <is>
          <t>Капитальный ремонт помещений №186, 205, 206 (малого зала) третьего этажа здания литер А администрации МО город-курорт Геленджик, по адресу: г. Геленджик, ул. Революционная, д.1</t>
        </is>
      </c>
      <c r="C49" s="7">
        <f>HYPERLINK("https://tenderplan.ru/app?key=6870cee3b8d02e7f166db458&amp;tender=6870f13e5d48d39bb4258aab", "0118300003725000311")</f>
        <v/>
      </c>
      <c r="D49" s="7" t="inlineStr">
        <is>
          <t>43.39.19.190</t>
        </is>
      </c>
      <c r="E49" s="12" t="inlineStr">
        <is>
          <t>Прием заявок</t>
        </is>
      </c>
      <c r="F49" s="12" t="inlineStr">
        <is>
          <t>44-ФЗ ЭА</t>
        </is>
      </c>
      <c r="G49" s="16" t="inlineStr">
        <is>
          <t>ЕИС</t>
        </is>
      </c>
      <c r="H49" s="35" t="inlineStr">
        <is>
          <t>РТС-тендер</t>
        </is>
      </c>
      <c r="I49" s="54" t="n">
        <v>5571095.2</v>
      </c>
      <c r="J49" s="21" t="n">
        <v>55710.95</v>
      </c>
      <c r="K49" s="23" t="n">
        <v>557109.52</v>
      </c>
      <c r="L49" s="12" t="inlineStr">
        <is>
          <t>rub</t>
        </is>
      </c>
      <c r="M49" s="55" t="n">
        <v>45860.375</v>
      </c>
      <c r="N49" s="55" t="n">
        <v>45862</v>
      </c>
      <c r="O49" s="23" t="inlineStr">
        <is>
          <t>не указано</t>
        </is>
      </c>
      <c r="P49" s="39" t="inlineStr">
        <is>
          <t>Краснодарский край</t>
        </is>
      </c>
      <c r="Q49" s="39" t="inlineStr">
        <is>
          <t>МКУ ОД ОМС</t>
        </is>
      </c>
      <c r="R49" s="4" t="inlineStr">
        <is>
          <t>3.Обоснование НМЦК.docx: https://zakupki.gov.ru/44fz/filestore/public/1.0/download/priz/file.html?uid=326003E89D114E90B9EE4B028C7A299E
1.Проект контракта  .docx: https://zakupki.gov.ru/44fz/filestore/public/1.0/download/priz/file.html?uid=60434C0ABD334CFAA418C73D4B1DA6D5
2.Описание объекта закупки (74).docx: https://zakupki.gov.ru/44fz/filestore/public/1.0/download/priz/file.html?uid=7B25A1EEF2E24A1FB601F11706D7AA12
Требования к содержанию, составу заявки на участие в закупке и инструкция по ее заполнению.docx: https://zakupki.gov.ru/44fz/filestore/public/1.0/download/priz/file.html?uid=E94DB7DD2666488FB924C9CD122BC0CD
Смета.pdf: https://zakupki.gov.ru/44fz/filestore/public/1.0/download/priz/file.html?uid=104D0BF669DD43A8AFCE642DE5B8B04B
Акт, НМЦК, протокол.pdf: https://zakupki.gov.ru/44fz/filestore/public/1.0/download/priz/file.html?uid=0329C57A1A18448EAAB01CFEAAEFACB4
Прил.№3 Ремонтно-строительные работы.xlsx: https://zakupki.gov.ru/44fz/filestore/public/1.0/download/priz/file.html?uid=B4438BE20FF549279554FBEF550E1F19
Прил.№3 Отопление.xlsx: https://zakupki.gov.ru/44fz/filestore/public/1.0/download/priz/file.html?uid=9864E0348AF348D7A41055429472E127
ПРил.№3 Вентиляция.xlsx: https://zakupki.gov.ru/44fz/filestore/public/1.0/download/priz/file.html?uid=B54223516DB341D796C6D11AF688ABC2
Прил. № 3 ЭЛЕКТРИКА (1).xlsx: https://zakupki.gov.ru/44fz/filestore/public/1.0/download/priz/file.html?uid=66F932A9D6284AD6B36BCF3B104554DA</t>
        </is>
      </c>
      <c r="S49" s="56" t="inlineStr">
        <is>
          <t>АДМИНИСТРАЦИЯ МУНИЦИПАЛЬНОГО ОБРАЗОВАНИЯ ГОРОД-КУРОРТ ГЕЛЕНДЖИК
353460, КРАСНОДАРСКИЙ КРАЙ , Г. ГЕЛЕНДЖИК, УЛ. РЕВОЛЮЦИОННАЯ, Д.1
Контактное лицо: Зозуля Данил Александрович
Телефон: 8-86141-20847
E-mail: omz_gel@mail.ru</t>
        </is>
      </c>
    </row>
    <row r="50">
      <c r="A50" s="10" t="n">
        <v>45849.125</v>
      </c>
      <c r="B50" s="5" t="inlineStr">
        <is>
          <t>Капитальный ремонт входной группы здания ГКОУ КК школа-интернат ст-цы Новопокровской по адресу: Новопокровский район, ст-ца Новопокровская, ул. Первомайская, 121</t>
        </is>
      </c>
      <c r="C50" s="8">
        <f>HYPERLINK("https://tenderplan.ru/app?key=6870cee3b8d02e7f166db458&amp;tender=6870e35c5d48d39bb4b56bc7", "0818500000825005078")</f>
        <v/>
      </c>
      <c r="D50" s="8" t="inlineStr">
        <is>
          <t>41.20.40.900</t>
        </is>
      </c>
      <c r="E50" s="13" t="inlineStr">
        <is>
          <t>Прием заявок</t>
        </is>
      </c>
      <c r="F50" s="13" t="inlineStr">
        <is>
          <t>44-ФЗ ЗКЭФ</t>
        </is>
      </c>
      <c r="G50" s="17" t="inlineStr">
        <is>
          <t>ЕИС</t>
        </is>
      </c>
      <c r="H50" s="36" t="inlineStr">
        <is>
          <t>РТС-тендер</t>
        </is>
      </c>
      <c r="I50" s="57" t="n">
        <v>740468.47</v>
      </c>
      <c r="J50" s="22" t="n">
        <v>7404.68</v>
      </c>
      <c r="K50" s="24" t="n">
        <v>74046.84699999999</v>
      </c>
      <c r="L50" s="13" t="inlineStr">
        <is>
          <t>rub</t>
        </is>
      </c>
      <c r="M50" s="58" t="n">
        <v>45856.41666666666</v>
      </c>
      <c r="N50" s="58" t="n">
        <v>45860</v>
      </c>
      <c r="O50" s="24" t="n">
        <v>7404.68</v>
      </c>
      <c r="P50" s="40" t="inlineStr">
        <is>
          <t>Краснодарский край</t>
        </is>
      </c>
      <c r="Q50" s="40" t="inlineStr">
        <is>
          <t>ГКОУ КК ШКОЛА-ИНТЕРНАТ СТ-ЦЫ НОВОПОКРОВСКОЙ</t>
        </is>
      </c>
      <c r="R50" s="5" t="inlineStr">
        <is>
          <t>Обоснование НМЦК.zip: https://zakupki.gov.ru/44fz/filestore/public/1.0/download/priz/file.html?uid=C7E84DA9E2A64C3CAF3AA0F2CFAAF89C
проект контракта.zip: https://zakupki.gov.ru/44fz/filestore/public/1.0/download/priz/file.html?uid=A02DEBE009784FCB8713635F518049AC
ООЗ.zip: https://zakupki.gov.ru/44fz/filestore/public/1.0/download/priz/file.html?uid=542E0E8A9C1C4F5B85EB52E0DC563E98
Требования к содержанию, составу заявки на участие в закупке и инструкция по ее заполнению (котировка).docx: https://zakupki.gov.ru/44fz/filestore/public/1.0/download/priz/file.html?uid=0000BEDDCD384C68A7891875AD329B80</t>
        </is>
      </c>
      <c r="S50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Красавцева О. Н.
Телефон: 8-861-2115452
E-mail: o.krasavtseva@dgz.krasnodar.ru</t>
        </is>
      </c>
    </row>
    <row r="51">
      <c r="A51" s="9" t="n">
        <v>45849.125</v>
      </c>
      <c r="B51" s="4" t="inlineStr">
        <is>
          <t>капитальный ремонт помещений защитного сооружения расположенного в здании учебного корпуса литер Б , п/Б ГБПОУ КК ВЗСТ по адресу Гулькевичский район п. Венцы ул. Советсткая 25</t>
        </is>
      </c>
      <c r="C51" s="7">
        <f>HYPERLINK("https://tenderplan.ru/app?key=6870cee3b8d02e7f166db458&amp;tender=6870c74a5d48d39bb40767bd", "0318100025225000002")</f>
        <v/>
      </c>
      <c r="D51" s="7" t="inlineStr">
        <is>
          <t>41.20.40.000</t>
        </is>
      </c>
      <c r="E51" s="12" t="inlineStr">
        <is>
          <t>Прием заявок</t>
        </is>
      </c>
      <c r="F51" s="12" t="inlineStr">
        <is>
          <t>44-ФЗ ЭА</t>
        </is>
      </c>
      <c r="G51" s="16" t="inlineStr">
        <is>
          <t>ЕИС</t>
        </is>
      </c>
      <c r="H51" s="35" t="inlineStr">
        <is>
          <t>АО «Сбербанк-АСТ»</t>
        </is>
      </c>
      <c r="I51" s="54" t="n">
        <v>1200000</v>
      </c>
      <c r="J51" s="21" t="n">
        <v>12000</v>
      </c>
      <c r="K51" s="23" t="n">
        <v>60000</v>
      </c>
      <c r="L51" s="12" t="inlineStr">
        <is>
          <t>rub</t>
        </is>
      </c>
      <c r="M51" s="55" t="n">
        <v>45859.41944444444</v>
      </c>
      <c r="N51" s="55" t="n">
        <v>45860</v>
      </c>
      <c r="O51" s="23" t="inlineStr">
        <is>
          <t>не указано</t>
        </is>
      </c>
      <c r="P51" s="39" t="inlineStr">
        <is>
          <t>Краснодарский край</t>
        </is>
      </c>
      <c r="Q51" s="39" t="inlineStr">
        <is>
          <t>ГБПОУ КК ВЗСТ</t>
        </is>
      </c>
      <c r="R51" s="4" t="inlineStr">
        <is>
          <t>НМЦК: https://zakupki.gov.ru/44fz/filestore/public/1.0/download/priz/file.html?uid=2629B0D884BB4939AE82F6DD5C65DCE5
ПК: https://zakupki.gov.ru/44fz/filestore/public/1.0/download/priz/file.html?uid=8219CA30E5074368828034B9DFA49786
ООЗ: https://zakupki.gov.ru/44fz/filestore/public/1.0/download/priz/file.html?uid=172D9D51852446358BFEB23BC7574864
ЭА Требования к содержанию, составу заявки на участие в закупке и инструкция по ее заполнению: https://zakupki.gov.ru/44fz/filestore/public/1.0/download/priz/file.html?uid=597AECA3A002485595A5FF73C5634292
ПД: https://zakupki.gov.ru/44fz/filestore/public/1.0/download/priz/file.html?uid=E8E05F7C217D4F8B94627FA0BEE439D3</t>
        </is>
      </c>
      <c r="S51" s="56" t="inlineStr">
        <is>
          <t>ГОСУДАРСТВЕННОЕ БЮДЖЕТНОЕ ПРОФЕССИОНАЛЬНОЕ ОБРАЗОВАТЕЛЬНОЕ УЧРЕЖДЕНИЕ КРАСНОДАРСКОГО КРАЯ "ВЕНЦЫ-ЗАРЯ СЕЛЬСКОХОЗЯЙСТВЕННЫЙ ТЕХНИКУМ"
Российская Федерация, 352177, Краснодарский край, Гулькевичский р-н, Венцы п, Советская, Д.25
Контактное лицо: Урусова Н. В.
Телефон: 7-86160-31563
E-mail: vencyzvt@yandex.ru</t>
        </is>
      </c>
    </row>
    <row r="52">
      <c r="A52" s="10" t="n">
        <v>45849.125</v>
      </c>
      <c r="B52" s="5" t="inlineStr">
        <is>
          <t>Разработка проектной документации по объекту: «Капитальный ремонт нежилого здания (1 этаж) ГБПОУ КК ПСХК, расположенного по адресу: Российская Федерация, Краснодарский край, г. Краснодар, Карасунский внутригородской округ, ул. им. Гоголя, д. 60/2»</t>
        </is>
      </c>
      <c r="C52" s="8">
        <f>HYPERLINK("https://tenderplan.ru/app?key=6870cee3b8d02e7f166db458&amp;tender=6870c3675d48d39bb4f5f752", "0818500000825005074")</f>
        <v/>
      </c>
      <c r="D52" s="8" t="inlineStr">
        <is>
          <t>71.12.12.000</t>
        </is>
      </c>
      <c r="E52" s="13" t="inlineStr">
        <is>
          <t>Прием заявок</t>
        </is>
      </c>
      <c r="F52" s="13" t="inlineStr">
        <is>
          <t>44-ФЗ ЭА</t>
        </is>
      </c>
      <c r="G52" s="17" t="inlineStr">
        <is>
          <t>ЕИС</t>
        </is>
      </c>
      <c r="H52" s="36" t="inlineStr">
        <is>
          <t>РТС-тендер</t>
        </is>
      </c>
      <c r="I52" s="57" t="n">
        <v>2400000</v>
      </c>
      <c r="J52" s="22" t="n">
        <v>24000</v>
      </c>
      <c r="K52" s="24" t="n">
        <v>120000</v>
      </c>
      <c r="L52" s="13" t="inlineStr">
        <is>
          <t>rub</t>
        </is>
      </c>
      <c r="M52" s="58" t="n">
        <v>45859.41666666666</v>
      </c>
      <c r="N52" s="58" t="n">
        <v>45861</v>
      </c>
      <c r="O52" s="24" t="inlineStr">
        <is>
          <t>не указано</t>
        </is>
      </c>
      <c r="P52" s="40" t="inlineStr">
        <is>
          <t>Краснодарский край</t>
        </is>
      </c>
      <c r="Q52" s="40" t="inlineStr">
        <is>
          <t>ГБПОУ КК ПСХК</t>
        </is>
      </c>
      <c r="R52" s="5" t="inlineStr">
        <is>
          <t>Обоснование НМЦК.rar: https://zakupki.gov.ru/44fz/filestore/public/1.0/download/priz/file.html?uid=0322D11A8C9C4A29AE65B2A4F17D36BE
Проект контракта.rar: https://zakupki.gov.ru/44fz/filestore/public/1.0/download/priz/file.html?uid=05C09C426F374BF193E7F4B0223AE35C
Описание объекта закупки.rar: https://zakupki.gov.ru/44fz/filestore/public/1.0/download/priz/file.html?uid=DAD52A0A441B471D960FD7ED4CA9F6B3
Требования к содержанию, составу заявки на участие в закупке и инструкция по ее заполнению.docx: https://zakupki.gov.ru/44fz/filestore/public/1.0/download/priz/file.html?uid=B6044F37D7E9470586510C0F6E569603</t>
        </is>
      </c>
      <c r="S52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Н. В.
Телефон: 8-861-2115452
E-mail: n.boiko@dgz.krasnodar.ru</t>
        </is>
      </c>
    </row>
    <row r="53">
      <c r="A53" s="9" t="n">
        <v>45849.125</v>
      </c>
      <c r="B53" s="4" t="inlineStr">
        <is>
          <t>Оказание услуги по строительному контролю по мероприятию «Капитальный ремонт нейрохирургического отделения в здании терапевтического корпуса литер Ц ГБУЗ «Городская больница г. Армавира» МЗ КК по адресу: г. Армавир. ул. Энгельса, 2»</t>
        </is>
      </c>
      <c r="C53" s="7">
        <f>HYPERLINK("https://tenderplan.ru/app?key=6870cee3b8d02e7f166db458&amp;tender=6870c2515d48d39bb4f1d216", "0318300605725000255")</f>
        <v/>
      </c>
      <c r="D53" s="7" t="inlineStr">
        <is>
          <t>71.12.20.190</t>
        </is>
      </c>
      <c r="E53" s="12" t="inlineStr">
        <is>
          <t>Прием заявок</t>
        </is>
      </c>
      <c r="F53" s="12" t="inlineStr">
        <is>
          <t>44-ФЗ ЭА</t>
        </is>
      </c>
      <c r="G53" s="16" t="inlineStr">
        <is>
          <t>ЕИС</t>
        </is>
      </c>
      <c r="H53" s="35" t="inlineStr">
        <is>
          <t>РТС-тендер</t>
        </is>
      </c>
      <c r="I53" s="54" t="n">
        <v>593850</v>
      </c>
      <c r="J53" s="21" t="inlineStr">
        <is>
          <t>не требуется</t>
        </is>
      </c>
      <c r="K53" s="23" t="n">
        <v>29692.5</v>
      </c>
      <c r="L53" s="12" t="inlineStr">
        <is>
          <t>rub</t>
        </is>
      </c>
      <c r="M53" s="55" t="n">
        <v>45859.375</v>
      </c>
      <c r="N53" s="55" t="n">
        <v>45861</v>
      </c>
      <c r="O53" s="23" t="inlineStr">
        <is>
          <t>не указано</t>
        </is>
      </c>
      <c r="P53" s="39" t="inlineStr">
        <is>
          <t>Краснодарский край</t>
        </is>
      </c>
      <c r="Q53" s="39" t="inlineStr">
        <is>
          <t>ГБУЗ "ГОРОДСКАЯ БОЛЬНИЦА Г. АРМАВИРА" МЗ КК</t>
        </is>
      </c>
      <c r="R53" s="4" t="inlineStr">
        <is>
          <t>Обоснование НМЦК.docx: https://zakupki.gov.ru/44fz/filestore/public/1.0/download/priz/file.html?uid=ED0AEB96DBCC424D90FFD3D83C385051
Проект контракта.zip: https://zakupki.gov.ru/44fz/filestore/public/1.0/download/priz/file.html?uid=2070CE97891149049BBCCB1182AE7D6A
Описание объекта закупки.docx: https://zakupki.gov.ru/44fz/filestore/public/1.0/download/priz/file.html?uid=840523C514AD41B2850CB732DBB724C4
Требования к содержанию, составу заявки на участие в закупке и инструкция по ее заполнению.docx: https://zakupki.gov.ru/44fz/filestore/public/1.0/download/priz/file.html?uid=97087DDFAA154FFCA1962CEB30AB9A50</t>
        </is>
      </c>
      <c r="S53" s="56" t="inlineStr">
        <is>
          <t>ГОСУДАРСТВЕННОЕ БЮДЖЕТНОЕ УЧРЕЖДЕНИЕ ЗДРАВООХРАНЕНИЯ "ГОРОДСКАЯ БОЛЬНИЦА ГОРОДА АРМАВИРА" МИНИСТЕРСТВА ЗДРАВООХРАНЕНИЯ КРАСНОДАРСКОГО КРАЯ
352931, Краснодарский край , Г. АРМАВИР, УЛ. ЭНГЕЛЬСА, Д. 2
Контактное лицо: Чуриков Н. Н.
Телефон: 8-86137-22824
E-mail: gbkontrakt@mail.ru</t>
        </is>
      </c>
    </row>
    <row r="54">
      <c r="A54" s="10" t="n">
        <v>45849.125</v>
      </c>
      <c r="B54" s="5" t="inlineStr">
        <is>
          <t>Работы по текущему ремонту части кровли СДК пос. Садовый Прибрежного сельского поселения Славянского района</t>
        </is>
      </c>
      <c r="C54" s="8">
        <f>HYPERLINK("https://tenderplan.ru/app?key=6870cee3b8d02e7f166db458&amp;tender=6870c20d5d48d39bb4f0bfec", "0318300225025000168")</f>
        <v/>
      </c>
      <c r="D54" s="8" t="inlineStr">
        <is>
          <t>43.91.19.110</t>
        </is>
      </c>
      <c r="E54" s="13" t="inlineStr">
        <is>
          <t>Прием заявок</t>
        </is>
      </c>
      <c r="F54" s="13" t="inlineStr">
        <is>
          <t>44-ФЗ ЭА</t>
        </is>
      </c>
      <c r="G54" s="17" t="inlineStr">
        <is>
          <t>ЕИС</t>
        </is>
      </c>
      <c r="H54" s="36" t="inlineStr">
        <is>
          <t>РТС-тендер</t>
        </is>
      </c>
      <c r="I54" s="57" t="n">
        <v>1100000</v>
      </c>
      <c r="J54" s="22" t="n">
        <v>11000</v>
      </c>
      <c r="K54" s="24" t="n">
        <v>55000</v>
      </c>
      <c r="L54" s="13" t="inlineStr">
        <is>
          <t>rub</t>
        </is>
      </c>
      <c r="M54" s="58" t="n">
        <v>45859.375</v>
      </c>
      <c r="N54" s="58" t="n">
        <v>45861</v>
      </c>
      <c r="O54" s="24" t="n">
        <v>11000</v>
      </c>
      <c r="P54" s="40" t="inlineStr">
        <is>
          <t>Краснодарский край</t>
        </is>
      </c>
      <c r="Q54" s="40" t="inlineStr">
        <is>
          <t>СДК "ПРИБРЕЖНЫЙ"</t>
        </is>
      </c>
      <c r="R54" s="5" t="inlineStr">
        <is>
          <t>Обоснование НМЦК.rar: https://zakupki.gov.ru/44fz/filestore/public/1.0/download/priz/file.html?uid=2ED7010EB6DA4E4F9117D78A08D9FD64
Проект контракта.docx: https://zakupki.gov.ru/44fz/filestore/public/1.0/download/priz/file.html?uid=E53DE8F11D9849B4BD2601168BE91406
Описание объекта закупки.rar: https://zakupki.gov.ru/44fz/filestore/public/1.0/download/priz/file.html?uid=84EA24A8B09247E5819EEA06B13DCEF0
Требования к заявке на участие в закупке и инструкция по её заполнению.docx: https://zakupki.gov.ru/44fz/filestore/public/1.0/download/priz/file.html?uid=8E797DBBA889456F992512A1C21F93CF</t>
        </is>
      </c>
      <c r="S54" s="59" t="inlineStr">
        <is>
          <t>АДМИНИСТРАЦИЯ МУНИЦИПАЛЬНОГО ОБРАЗОВАНИЯ СЛАВЯНСКИЙ РАЙОН
353560, Краснодарский край , СЛАВЯНСКИЙ Р-Н, Г. СЛАВЯНСК-НА-КУБАНИ, УЛ. КРАСНАЯ, Д.22
Контактное лицо: Кудрявцева Валентина Владимировна
Телефон: 8-86146-43094
E-mail: munizip_zakaz@mail.ru</t>
        </is>
      </c>
    </row>
    <row r="55">
      <c r="A55" s="9" t="n">
        <v>45849.125</v>
      </c>
      <c r="B55" s="4" t="inlineStr">
        <is>
          <t>Ремонт спортивного зала в МБОУ ООШ №15 им. Е.Я. Савицкого по адресу: г. Новороссийск, ул. Пенайская, 3</t>
        </is>
      </c>
      <c r="C55" s="7">
        <f>HYPERLINK("https://tenderplan.ru/app?key=6870cee3b8d02e7f166db458&amp;tender=6870b90d5d48d39bb4aef714", "0118300013325001202")</f>
        <v/>
      </c>
      <c r="D55" s="7" t="inlineStr">
        <is>
          <t>43.39.19.190</t>
        </is>
      </c>
      <c r="E55" s="12" t="inlineStr">
        <is>
          <t>Прием заявок</t>
        </is>
      </c>
      <c r="F55" s="12" t="inlineStr">
        <is>
          <t>44-ФЗ ЭА</t>
        </is>
      </c>
      <c r="G55" s="16" t="inlineStr">
        <is>
          <t>ЕИС</t>
        </is>
      </c>
      <c r="H55" s="35" t="inlineStr">
        <is>
          <t>ЭТП ТЭК-Торг</t>
        </is>
      </c>
      <c r="I55" s="54" t="n">
        <v>787910.34</v>
      </c>
      <c r="J55" s="21" t="inlineStr">
        <is>
          <t>не требуется</t>
        </is>
      </c>
      <c r="K55" s="23" t="n">
        <v>78791.034</v>
      </c>
      <c r="L55" s="12" t="inlineStr">
        <is>
          <t>rub</t>
        </is>
      </c>
      <c r="M55" s="55" t="n">
        <v>45859.375</v>
      </c>
      <c r="N55" s="55" t="n">
        <v>45860</v>
      </c>
      <c r="O55" s="23" t="n">
        <v>39395.52</v>
      </c>
      <c r="P55" s="39" t="inlineStr">
        <is>
          <t>Краснодарский край</t>
        </is>
      </c>
      <c r="Q55" s="39" t="inlineStr">
        <is>
          <t>МБОУ ООШ №15 ИМ. Е.Я. САВИЦКОГО</t>
        </is>
      </c>
      <c r="R55" s="4" t="inlineStr">
        <is>
          <t>Обоснование НМЦК.zip: https://zakupki.gov.ru/44fz/filestore/public/1.0/download/priz/file.html?uid=387D0F3FFC7E4ABFAB10B966713B82E2
Проект контракта.zip: https://zakupki.gov.ru/44fz/filestore/public/1.0/download/priz/file.html?uid=72F4B851944A4C879D7DCC6902346839
Описание объекта закупки.zip: https://zakupki.gov.ru/44fz/filestore/public/1.0/download/priz/file.html?uid=FCEBDAC0380143549B03856A77715F5D
Треб к содерж, составу заявки на участ в закупке и инструк аукцион.docx: https://zakupki.gov.ru/44fz/filestore/public/1.0/download/priz/file.html?uid=3B01957E9EB041B2BD56DE1352DC6744</t>
        </is>
      </c>
      <c r="S55" s="56" t="inlineStr">
        <is>
          <t>АДМИНИСТРАЦИЯ  МУНИЦИПАЛЬНОГО ОБРАЗОВАНИЯ ГОРОД НОВОРОССИЙСК
353900, КРАСНОДАРСКИЙ КРАЙ, Г. НОВОРОССИЙСК, УЛ. СОВЕТОВ, Д.18
Контактное лицо: Митяшина Алевтина Владимировна
Телефон: 8-8617-729401
E-mail: umz@mo-novorossiysk.ru</t>
        </is>
      </c>
    </row>
    <row r="56">
      <c r="A56" s="10" t="n">
        <v>45848.125</v>
      </c>
      <c r="B56" s="5" t="inlineStr">
        <is>
          <t>Выполнение подрядных работ по текущему ремонту здания</t>
        </is>
      </c>
      <c r="C56" s="8">
        <f>HYPERLINK("https://tenderplan.ru/app?key=6870cee3b8d02e7f166db458&amp;tender=6870b2af5d48d39bb4921144", "0118300018725000730")</f>
        <v/>
      </c>
      <c r="D56" s="8" t="inlineStr">
        <is>
          <t>43.39.19.190</t>
        </is>
      </c>
      <c r="E56" s="13" t="inlineStr">
        <is>
          <t>Прием заявок</t>
        </is>
      </c>
      <c r="F56" s="13" t="inlineStr">
        <is>
          <t>44-ФЗ ЭА</t>
        </is>
      </c>
      <c r="G56" s="17" t="inlineStr">
        <is>
          <t>ЕИС</t>
        </is>
      </c>
      <c r="H56" s="36" t="inlineStr">
        <is>
          <t>РТС-тендер</t>
        </is>
      </c>
      <c r="I56" s="57" t="n">
        <v>3638600.4</v>
      </c>
      <c r="J56" s="22" t="n">
        <v>36386</v>
      </c>
      <c r="K56" s="24" t="n">
        <v>181930.02</v>
      </c>
      <c r="L56" s="13" t="inlineStr">
        <is>
          <t>rub</t>
        </is>
      </c>
      <c r="M56" s="58" t="n">
        <v>45860.375</v>
      </c>
      <c r="N56" s="58" t="n">
        <v>45862</v>
      </c>
      <c r="O56" s="24" t="n">
        <v>181930.02</v>
      </c>
      <c r="P56" s="40" t="inlineStr">
        <is>
          <t>Краснодарский край</t>
        </is>
      </c>
      <c r="Q56" s="40" t="inlineStr">
        <is>
          <t>МОБУ СОШ № 94 ГОРОДА СОЧИ</t>
        </is>
      </c>
      <c r="R56" s="5" t="inlineStr">
        <is>
          <t>Обоснование начальной (максимальной) цены контракта-94.rar: https://zakupki.gov.ru/44fz/filestore/public/1.0/download/priz/file.html?uid=ACD852EA31D346EBA6A20956588B1450
Проект контракта.rar: https://zakupki.gov.ru/44fz/filestore/public/1.0/download/priz/file.html?uid=D35DDD088DC14BC3BCA9C9C9B5D84117
Описание объекта закупки-94.rar: https://zakupki.gov.ru/44fz/filestore/public/1.0/download/priz/file.html?uid=8F45098932D24AF59AEC45C5429C33F7
Требования к содержанию, составу заявки на участие в закупке (аукцион).docx: https://zakupki.gov.ru/44fz/filestore/public/1.0/download/priz/file.html?uid=7C814B6247D7470190847D048AF2324B</t>
        </is>
      </c>
      <c r="S56" s="59" t="inlineStr">
        <is>
          <t>АДМИНИСТРАЦИЯ МУНИЦИПАЛЬНОГО ОБРАЗОВАНИЯ ГОРОДСКОЙ ОКРУГ ГОРОД-КУРОРТ СОЧИ КРАСНОДАРСКОГО КРАЯ
354061, КРАСНОДАРСКИЙ КРАЙ , Г СОЧИ, УЛ СОВЕТСКАЯ, Д. 26
Контактное лицо: Джарданова Лейла Энверовна
Телефон: 8-8622-418108-0156
E-mail: umz@sochiadm.ru</t>
        </is>
      </c>
    </row>
    <row r="57">
      <c r="A57" s="9" t="n">
        <v>45849.125</v>
      </c>
      <c r="B57" s="4" t="inlineStr">
        <is>
          <t>Текущий ремонт объекта: "Архивный отдел администрации муниципального образования муниципальный округ г. Горячий Ключ Краснодарского края"</t>
        </is>
      </c>
      <c r="C57" s="7">
        <f>HYPERLINK("https://tenderplan.ru/app?key=6870cee3b8d02e7f166db458&amp;tender=6870b0565d48d39bb47f17c8", "0318300457625000205")</f>
        <v/>
      </c>
      <c r="D57" s="7" t="inlineStr">
        <is>
          <t>43.39.19.190</t>
        </is>
      </c>
      <c r="E57" s="12" t="inlineStr">
        <is>
          <t>Прием заявок</t>
        </is>
      </c>
      <c r="F57" s="12" t="inlineStr">
        <is>
          <t>44-ФЗ ЗКЭФ</t>
        </is>
      </c>
      <c r="G57" s="16" t="inlineStr">
        <is>
          <t>ЕИС</t>
        </is>
      </c>
      <c r="H57" s="35" t="inlineStr">
        <is>
          <t>РОСЭЛТОРГ (АО«ЕЭТП»)</t>
        </is>
      </c>
      <c r="I57" s="54" t="n">
        <v>1811699</v>
      </c>
      <c r="J57" s="21" t="n">
        <v>18116.99</v>
      </c>
      <c r="K57" s="23" t="n">
        <v>543509.7</v>
      </c>
      <c r="L57" s="12" t="inlineStr">
        <is>
          <t>rub</t>
        </is>
      </c>
      <c r="M57" s="55" t="n">
        <v>45856.48023148148</v>
      </c>
      <c r="N57" s="55" t="n">
        <v>45859</v>
      </c>
      <c r="O57" s="23" t="inlineStr">
        <is>
          <t>не указано</t>
        </is>
      </c>
      <c r="P57" s="39" t="inlineStr">
        <is>
          <t>Краснодарский край</t>
        </is>
      </c>
      <c r="Q57" s="39" t="inlineStr">
        <is>
          <t>УКС АМО ГК</t>
        </is>
      </c>
      <c r="R57" s="4" t="inlineStr">
        <is>
          <t>Обоснование начальной (максимальной) цены контракта.zip: https://zakupki.gov.ru/44fz/filestore/public/1.0/download/priz/file.html?uid=8D5D4691344F4592BFF1CC89D24C58FD
Проект контракта.zip: https://zakupki.gov.ru/44fz/filestore/public/1.0/download/priz/file.html?uid=5B8B84F958714C108CF4EF887973A682
Описание объекта закупки.zip: https://zakupki.gov.ru/44fz/filestore/public/1.0/download/priz/file.html?uid=6A5286A3562440A68CA08B564298B4C2
Заявка на участие в котировке: https://zakupki.gov.ru/44fz/filestore/public/1.0/download/priz/file.html?uid=CC28102AED784FA7AC04C00F586DC30F
101-6-521-25 МинПром Хмелько Д.Н. о направлении информации.pdf: https://zakupki.gov.ru/44fz/filestore/public/1.0/download/priz/file.html?uid=37F0453D382142CAA6F57D6635F97195</t>
        </is>
      </c>
      <c r="S57" s="56" t="inlineStr">
        <is>
          <t>МУНИЦИПАЛЬНОЕ КАЗЕННОЕ УЧРЕЖДЕНИЕ МУНИЦИПАЛЬНОГО ОБРАЗОВАНИЯ МУНИЦИПАЛЬНЫЙ ОКРУГ ГОРОД ГОРЯЧИЙ КЛЮЧ КРАСНОДАРСКОГО КРАЯ "МУНИЦИПАЛЬНЫЙ ЦЕНТР ЗАКУПОК"
353290, КРАСНОДАРСКИЙ КРАЙ ГОРОД ГОРЯЧИЙ КЛЮЧ, Г ГОРЯЧИЙ КЛЮЧ, УЛ ЛЕНИНА, Д. 197
Контактное лицо: Кадыргалиева Ольга Александровна
Телефон: 8-86159-42606
E-mail: mku.zakupki@bk.ru</t>
        </is>
      </c>
    </row>
    <row r="58">
      <c r="A58" s="10" t="n">
        <v>45848.125</v>
      </c>
      <c r="B58" s="5" t="inlineStr">
        <is>
          <t>Капитальный ремонт напольного покрытия в рекреации на 1 этаже</t>
        </is>
      </c>
      <c r="C58" s="8">
        <f>HYPERLINK("https://tenderplan.ru/app?key=6870cee3b8d02e7f166db458&amp;tender=6870ab0c5d48d39bb45ba84c", "0318300225025000166")</f>
        <v/>
      </c>
      <c r="D58" s="8" t="inlineStr">
        <is>
          <t>41.20.40.000</t>
        </is>
      </c>
      <c r="E58" s="13" t="inlineStr">
        <is>
          <t>Прием заявок</t>
        </is>
      </c>
      <c r="F58" s="13" t="inlineStr">
        <is>
          <t>44-ФЗ ЗКБ</t>
        </is>
      </c>
      <c r="G58" s="17" t="inlineStr">
        <is>
          <t>ЕИС</t>
        </is>
      </c>
      <c r="H58" s="36" t="inlineStr">
        <is>
          <t>РТС-тендер</t>
        </is>
      </c>
      <c r="I58" s="57" t="n">
        <v>2012395.78</v>
      </c>
      <c r="J58" s="22" t="n">
        <v>20123.96</v>
      </c>
      <c r="K58" s="24" t="n">
        <v>201239.578</v>
      </c>
      <c r="L58" s="13" t="inlineStr">
        <is>
          <t>rub</t>
        </is>
      </c>
      <c r="M58" s="58" t="n">
        <v>45856.375</v>
      </c>
      <c r="N58" s="58" t="n">
        <v>45860</v>
      </c>
      <c r="O58" s="24" t="n">
        <v>20123.96</v>
      </c>
      <c r="P58" s="40" t="inlineStr">
        <is>
          <t>Краснодарский край</t>
        </is>
      </c>
      <c r="Q58" s="40" t="inlineStr">
        <is>
          <t>МБОУ СОШ № 25</t>
        </is>
      </c>
      <c r="R58" s="5" t="inlineStr">
        <is>
          <t>Обоснование НМЦК.rar: https://zakupki.gov.ru/44fz/filestore/public/1.0/download/priz/file.html?uid=9AC8D6DDFDCE46C5A3B4F1D1DDB2BD1B
Проект контракта.rar: https://zakupki.gov.ru/44fz/filestore/public/1.0/download/priz/file.html?uid=02DD284115884BCEBCAFD53B001DACB3
Описание объекта закупки.rar: https://zakupki.gov.ru/44fz/filestore/public/1.0/download/priz/file.html?uid=20BDCFED641C4BF5B8ADF827E7E56CC5
Требования к содержанию и составу заявки, инструкция.docx: https://zakupki.gov.ru/44fz/filestore/public/1.0/download/priz/file.html?uid=EC0BA9D2FB4041D8A0B22390269045FC
Проектная документация.rar: https://zakupki.gov.ru/44fz/filestore/public/1.0/download/priz/file.html?uid=1DCAC003CE6D407DB9A1E54F5B3E5F17</t>
        </is>
      </c>
      <c r="S58" s="59" t="inlineStr">
        <is>
          <t>АДМИНИСТРАЦИЯ МУНИЦИПАЛЬНОГО ОБРАЗОВАНИЯ СЛАВЯНСКИЙ РАЙОН
353560, Краснодарский край , СЛАВЯНСКИЙ Р-Н, Г. СЛАВЯНСК-НА-КУБАНИ, УЛ. КРАСНАЯ, Д.22
Контактное лицо: Кудрявцева Валентина Владимировна
Телефон: 8-86146-43094
E-mail: munizip_zakaz@mail.ru</t>
        </is>
      </c>
    </row>
    <row r="59">
      <c r="A59" s="9" t="n">
        <v>45848.125</v>
      </c>
      <c r="B59" s="4" t="inlineStr">
        <is>
          <t>Капитальный ремонт пола на первом этаже</t>
        </is>
      </c>
      <c r="C59" s="7">
        <f>HYPERLINK("https://tenderplan.ru/app?key=6870cee3b8d02e7f166db458&amp;tender=6870ab0c5d48d39bb45b9fd4", "0318300225025000167")</f>
        <v/>
      </c>
      <c r="D59" s="7" t="inlineStr">
        <is>
          <t>41.20.40.000</t>
        </is>
      </c>
      <c r="E59" s="12" t="inlineStr">
        <is>
          <t>Прием заявок</t>
        </is>
      </c>
      <c r="F59" s="12" t="inlineStr">
        <is>
          <t>44-ФЗ ЗКБ</t>
        </is>
      </c>
      <c r="G59" s="16" t="inlineStr">
        <is>
          <t>ЕИС</t>
        </is>
      </c>
      <c r="H59" s="35" t="inlineStr">
        <is>
          <t>РТС-тендер</t>
        </is>
      </c>
      <c r="I59" s="54" t="n">
        <v>1512251.35</v>
      </c>
      <c r="J59" s="21" t="n">
        <v>15122.51</v>
      </c>
      <c r="K59" s="23" t="n">
        <v>151225.135</v>
      </c>
      <c r="L59" s="12" t="inlineStr">
        <is>
          <t>rub</t>
        </is>
      </c>
      <c r="M59" s="55" t="n">
        <v>45856.375</v>
      </c>
      <c r="N59" s="55" t="n">
        <v>45860</v>
      </c>
      <c r="O59" s="23" t="n">
        <v>15122.51</v>
      </c>
      <c r="P59" s="39" t="inlineStr">
        <is>
          <t>Краснодарский край</t>
        </is>
      </c>
      <c r="Q59" s="39" t="inlineStr">
        <is>
          <t>МБОУ ООШ № 9</t>
        </is>
      </c>
      <c r="R59" s="4" t="inlineStr">
        <is>
          <t>Обоснование НМЦК.rar: https://zakupki.gov.ru/44fz/filestore/public/1.0/download/priz/file.html?uid=F96F83267B4442A59C717EFA99D479C4
Проект контракта.rar: https://zakupki.gov.ru/44fz/filestore/public/1.0/download/priz/file.html?uid=877782D9201843F58F8D4347A5050A13
Описание объекта закупки.rar: https://zakupki.gov.ru/44fz/filestore/public/1.0/download/priz/file.html?uid=1FE55A160E3144E190EE0298CD852CD3
Требования к содержанию и составу заявки, инструкция.docx: https://zakupki.gov.ru/44fz/filestore/public/1.0/download/priz/file.html?uid=0C9FEF7E66CC4448AE90AFB3A1865711
Проектная документация.rar: https://zakupki.gov.ru/44fz/filestore/public/1.0/download/priz/file.html?uid=57E22C21BA9A41718DFA48D56F6407EB</t>
        </is>
      </c>
      <c r="S59" s="56" t="inlineStr">
        <is>
          <t>АДМИНИСТРАЦИЯ МУНИЦИПАЛЬНОГО ОБРАЗОВАНИЯ СЛАВЯНСКИЙ РАЙОН
353560, Краснодарский край , СЛАВЯНСКИЙ Р-Н, Г. СЛАВЯНСК-НА-КУБАНИ, УЛ. КРАСНАЯ, Д.22
Контактное лицо: Кудрявцева Валентина Владимировна
Телефон: 8-86146-43094
E-mail: munizip_zakaz@mail.ru</t>
        </is>
      </c>
    </row>
    <row r="60">
      <c r="A60" s="10" t="n">
        <v>45849.125</v>
      </c>
      <c r="B60" s="5" t="inlineStr">
        <is>
          <t>Выполнение работ по текущему ремонту объектов: "Зал официальных делегаций - Литер А эт. 2 пл. (227,3 кв.м.)" инв. №015212279 и «Вокзал международных авиалиний Литер: А, А1, а, а1, а7, а9, А2, а8, А3" Инв. № 000024100 (крыльцо ВИП входа).</t>
        </is>
      </c>
      <c r="C60" s="8">
        <f>HYPERLINK("https://tenderplan.ru/app?key=6870cee3b8d02e7f166db458&amp;tender=68709e765d48d39bb423421b", "32515030862")</f>
        <v/>
      </c>
      <c r="D60" s="8" t="inlineStr">
        <is>
          <t>43.39.19.190</t>
        </is>
      </c>
      <c r="E60" s="13" t="inlineStr">
        <is>
          <t>Прием заявок</t>
        </is>
      </c>
      <c r="F60" s="13" t="inlineStr">
        <is>
          <t>223-ФЗ ЗКЭФ</t>
        </is>
      </c>
      <c r="G60" s="17" t="inlineStr">
        <is>
          <t>ЕИС</t>
        </is>
      </c>
      <c r="H60" s="36" t="inlineStr">
        <is>
          <t>ОБЩЕСТВО С ОГРАНИЧЕННОЙ ОТВЕТСТВЕННОСТЬЮ «ЭЛЕКТРОННАЯ ТОРГОВАЯ ПЛОЩАДКА ГПБ»</t>
        </is>
      </c>
      <c r="I60" s="57" t="n">
        <v>3184688.33</v>
      </c>
      <c r="J60" s="22" t="inlineStr">
        <is>
          <t>не требуется</t>
        </is>
      </c>
      <c r="K60" s="24" t="inlineStr">
        <is>
          <t>указано в документации</t>
        </is>
      </c>
      <c r="L60" s="13" t="inlineStr">
        <is>
          <t>rub</t>
        </is>
      </c>
      <c r="M60" s="58" t="n">
        <v>45856.625</v>
      </c>
      <c r="N60" s="58" t="n">
        <v>45870.91666666666</v>
      </c>
      <c r="O60" s="24" t="inlineStr">
        <is>
          <t>не указано</t>
        </is>
      </c>
      <c r="P60" s="40" t="inlineStr">
        <is>
          <t>Краснодарский край</t>
        </is>
      </c>
      <c r="Q60" s="40" t="inlineStr">
        <is>
          <t>АО "МЕЖДУНАРОДНЫЙ АЭРОПОРТ "КРАСНОДАР" АО "МАКР"</t>
        </is>
      </c>
      <c r="R60" s="5" t="inlineStr">
        <is>
          <t>Приложение_4_Сводный_сметный_расчет.xlsx: https://zakupki.gov.ru/223/purchase/public/download/download.html?id=103958466
Приложение_3_Тек._рем.объекта_МВЛ_от_01.07.2025.xlsx: https://zakupki.gov.ru/223/purchase/public/download/download.html?id=103958467
Приложение_2_Зал_официальных_делегаций_от_01.07.2025.xlsx: https://zakupki.gov.ru/223/purchase/public/download/download.html?id=103958468
ЗД_ЗК_для_МСП_КР_012713.docx: https://zakupki.gov.ru/223/purchase/public/download/download.html?id=103958469</t>
        </is>
      </c>
      <c r="S60" s="59" t="inlineStr">
        <is>
          <t>Контактное лицо: Павловский И. А.
Телефон: 78612191469
E-mail: i.pavlovskiy@krr.aero</t>
        </is>
      </c>
    </row>
    <row r="61">
      <c r="A61" s="9" t="n">
        <v>45848.125</v>
      </c>
      <c r="B61" s="4" t="inlineStr">
        <is>
          <t>Выполнение работ по текущему ремонту кабинета № 21б (12) в учебном корпусе №1 Сочинского института (филиала) РУДН им. Патриса Лумумбы</t>
        </is>
      </c>
      <c r="C61" s="7">
        <f>HYPERLINK("https://tenderplan.ru/app?key=6870cee3b8d02e7f166db458&amp;tender=686fd06f5d48d39bb4eeb8bd", "32515029932")</f>
        <v/>
      </c>
      <c r="D61" s="7" t="inlineStr">
        <is>
          <t>43.99.90.190</t>
        </is>
      </c>
      <c r="E61" s="12" t="inlineStr">
        <is>
          <t>Прием заявок</t>
        </is>
      </c>
      <c r="F61" s="12" t="inlineStr">
        <is>
          <t>223-ФЗ ИС</t>
        </is>
      </c>
      <c r="G61" s="16" t="inlineStr">
        <is>
          <t>ЕИС</t>
        </is>
      </c>
      <c r="H61" s="35" t="inlineStr">
        <is>
          <t>РТС-тендер</t>
        </is>
      </c>
      <c r="I61" s="54" t="n">
        <v>191724.97</v>
      </c>
      <c r="J61" s="21" t="inlineStr">
        <is>
          <t>не требуется</t>
        </is>
      </c>
      <c r="K61" s="23" t="inlineStr">
        <is>
          <t>указано в документации</t>
        </is>
      </c>
      <c r="L61" s="12" t="inlineStr">
        <is>
          <t>rub</t>
        </is>
      </c>
      <c r="M61" s="55" t="n">
        <v>45856.375</v>
      </c>
      <c r="N61" s="12" t="inlineStr">
        <is>
          <t>В соответствии с документацией о закупке</t>
        </is>
      </c>
      <c r="O61" s="23" t="inlineStr">
        <is>
          <t>не указано</t>
        </is>
      </c>
      <c r="P61" s="39" t="inlineStr">
        <is>
          <t>Краснодарский край</t>
        </is>
      </c>
      <c r="Q61" s="39" t="inlineStr">
        <is>
          <t>Сочинский институт (филиал) федерального государственного автономного образовательного учреждения высшего образования "Российский университет дружбы народов"</t>
        </is>
      </c>
      <c r="R61" s="4" t="inlineStr">
        <is>
          <t>Формы поставщика (5): https://223.rts-tender.ru/files/FileDownloadHandler.ashx?FileGuid=837b4a4f-a01d-47ba-91db-162502f51f44
Деф. акт текущий ремонт кабинета №21б (12): https://223.rts-tender.ru/files/FileDownloadHandler.ashx?FileGuid=ac5d0444-cb35-4eb6-9457-162502f53bfd
ПД (8): https://223.rts-tender.ru/files/FileDownloadHandler.ashx?FileGuid=3e9d8f81-244c-4176-b645-162502f53d90
ТЗ (14): https://223.rts-tender.ru/files/FileDownloadHandler.ashx?FileGuid=3d007df3-ac34-4d90-9d18-162502f53d70
Ремонт кабинета № 21б(12) в учебном корпусе  №1 ул. Куйбышева,32 (27.05.2025): https://223.rts-tender.ru/files/FileDownloadHandler.ashx?FileGuid=1a7cf48a-8df3-4091-b1bc-162502f53dc0
Извещение 12-25: https://223.rts-tender.ru/files/FileDownloadHandler.ashx?FileGuid=b8de62db-9fa9-4bb9-94a4-162502f53ddc</t>
        </is>
      </c>
      <c r="S61" s="56" t="inlineStr">
        <is>
          <t>ФЕДЕРАЛЬНОЕ ГОСУДАРСТВЕННОЕ АВТОНОМНОЕ ОБРАЗОВАТЕЛЬНОЕ УЧРЕЖДЕНИЕ ВЫСШЕГО ОБРАЗОВАНИЯ "РОССИЙСКИЙ УНИВЕРСИТЕТ ДРУЖБЫ НАРОДОВ ИМЕНИ ПАТРИСА ЛУМУМБЫ"
г. Сочи, Куйбышева, 32
Контактное лицо: Махоткина Мария Владимировна
Телефон: +7(918)2024916
E-mail: zakaz@rudn-sochi.ru</t>
        </is>
      </c>
    </row>
    <row r="62">
      <c r="A62" s="10" t="n">
        <v>45848.125</v>
      </c>
      <c r="B62" s="5" t="inlineStr">
        <is>
          <t>Текущий ремонт сети наружного освещения ограждения литер 58,59, расположенного по адресу: г. Краснодар, ул. Железнодорожная, 49 (инв.номер 1.29.13.12.0030)</t>
        </is>
      </c>
      <c r="C62" s="8">
        <f>HYPERLINK("https://tenderplan.ru/app?key=6870cee3b8d02e7f166db458&amp;tender=686fcc2f5d48d39bb4cbdc12", "0818500000825005046")</f>
        <v/>
      </c>
      <c r="D62" s="8" t="inlineStr">
        <is>
          <t>43.21.10.290</t>
        </is>
      </c>
      <c r="E62" s="13" t="inlineStr">
        <is>
          <t>Прием заявок</t>
        </is>
      </c>
      <c r="F62" s="13" t="inlineStr">
        <is>
          <t>44-ФЗ ЭА</t>
        </is>
      </c>
      <c r="G62" s="17" t="inlineStr">
        <is>
          <t>ЕИС</t>
        </is>
      </c>
      <c r="H62" s="36" t="inlineStr">
        <is>
          <t>РТС-тендер</t>
        </is>
      </c>
      <c r="I62" s="57" t="n">
        <v>1550000</v>
      </c>
      <c r="J62" s="22" t="n">
        <v>15500</v>
      </c>
      <c r="K62" s="24" t="n">
        <v>155000</v>
      </c>
      <c r="L62" s="13" t="inlineStr">
        <is>
          <t>rub</t>
        </is>
      </c>
      <c r="M62" s="58" t="n">
        <v>45859.41666666666</v>
      </c>
      <c r="N62" s="58" t="n">
        <v>45861</v>
      </c>
      <c r="O62" s="24" t="inlineStr">
        <is>
          <t>не указано</t>
        </is>
      </c>
      <c r="P62" s="40" t="inlineStr">
        <is>
          <t>Краснодарский край</t>
        </is>
      </c>
      <c r="Q62" s="40" t="inlineStr">
        <is>
          <t>ГБУ КК "ДЭСС"</t>
        </is>
      </c>
      <c r="R62" s="5" t="inlineStr">
        <is>
          <t>Обоснование НМЦК.rar: https://zakupki.gov.ru/44fz/filestore/public/1.0/download/priz/file.html?uid=2B6265D4AFA34A35A6BC7F8A4822B793
Проект контракта.rar: https://zakupki.gov.ru/44fz/filestore/public/1.0/download/priz/file.html?uid=7BE09C5A185E4AFF86A9298722DB0B72
Описание объекта закупки.rar: https://zakupki.gov.ru/44fz/filestore/public/1.0/download/priz/file.html?uid=64DC1BF19CEF413B952EDCA1ABB5CE15
Требования к содержанию, составу заявки на участие в закупке и инструкция по ее заполнению (аукцион).docx: https://zakupki.gov.ru/44fz/filestore/public/1.0/download/priz/file.html?uid=B6AEF05B492B4F38B7830E5DC22A6553</t>
        </is>
      </c>
      <c r="S62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Красавцева О. Н.
Телефон: 8-861-2115452
E-mail: o.krasavtseva@dgz.krasnodar.ru</t>
        </is>
      </c>
    </row>
    <row r="63">
      <c r="A63" s="9" t="n">
        <v>45848.125</v>
      </c>
      <c r="B63" s="4" t="inlineStr">
        <is>
          <t>Выполнение работ по текущему ремонту нежилых помещений по адресу Краснодарский край, Выселковский район, ст. Выселки, ул. Северная 5, для нужд Усть-Лабинского филиала ФБУЗ «Центр гигиены и эпидемиологии в Краснодарском крае»</t>
        </is>
      </c>
      <c r="C63" s="7">
        <f>HYPERLINK("https://tenderplan.ru/app?key=6870cee3b8d02e7f166db458&amp;tender=686fca4d5d48d39bb4c41475", "32515029735")</f>
        <v/>
      </c>
      <c r="D63" s="7" t="inlineStr">
        <is>
          <t>43.39.19.190</t>
        </is>
      </c>
      <c r="E63" s="12" t="inlineStr">
        <is>
          <t>Завершено</t>
        </is>
      </c>
      <c r="F63" s="12" t="inlineStr">
        <is>
          <t>223-ФЗ ИС</t>
        </is>
      </c>
      <c r="G63" s="16" t="inlineStr">
        <is>
          <t>ЕИС</t>
        </is>
      </c>
      <c r="H63" s="35" t="inlineStr">
        <is>
          <t>РТС-тендер</t>
        </is>
      </c>
      <c r="I63" s="54" t="n">
        <v>2855840.82</v>
      </c>
      <c r="J63" s="21" t="inlineStr">
        <is>
          <t>не требуется</t>
        </is>
      </c>
      <c r="K63" s="23" t="inlineStr">
        <is>
          <t>указано в документации</t>
        </is>
      </c>
      <c r="L63" s="12" t="inlineStr">
        <is>
          <t>rub</t>
        </is>
      </c>
      <c r="M63" s="55" t="n">
        <v>45849.70833333334</v>
      </c>
      <c r="N63" s="55" t="n">
        <v>45852.99998842592</v>
      </c>
      <c r="O63" s="23" t="inlineStr">
        <is>
          <t>не указано</t>
        </is>
      </c>
      <c r="P63" s="39" t="inlineStr">
        <is>
          <t>Краснодарский край</t>
        </is>
      </c>
      <c r="Q63" s="39" t="inlineStr">
        <is>
          <t>ФБУЗ "ЦЕНТР ГИГИЕНЫ И ЭПИДЕМИОЛОГИИ В КРАСНОДАРСКОМ КРАЕ"</t>
        </is>
      </c>
      <c r="R63" s="4" t="inlineStr">
        <is>
          <t>Раздел 3 Проект договора.7z: https://zakupki.gov.ru/223/purchase/public/download/download.html?id=103949762
Раздел 4 Обоснование НМЦД.7z: https://zakupki.gov.ru/223/purchase/public/download/download.html?id=103949763
Извещение10.07.25.docx: https://zakupki.gov.ru/223/purchase/public/download/download.html?id=103949760
Раздел 2 Описание предмета закупки.7z: https://zakupki.gov.ru/223/purchase/public/download/download.html?id=103949761</t>
        </is>
      </c>
      <c r="S63" s="56" t="inlineStr">
        <is>
          <t>Контактное лицо: Барчишина Т. Ю.
Телефон: 7 861 2047724  242
E-mail: torgi_krasnodar@mail.ru</t>
        </is>
      </c>
    </row>
    <row r="64">
      <c r="A64" s="10" t="n">
        <v>45848.125</v>
      </c>
      <c r="B64" s="5" t="inlineStr">
        <is>
          <t>Выполнение работ по текущему ремонту нежилых помещений, расположенных по адресу: 352120, Краснодарский край, г. Тихорецк, ул. Украинская, 5</t>
        </is>
      </c>
      <c r="C64" s="8">
        <f>HYPERLINK("https://tenderplan.ru/app?key=6870cee3b8d02e7f166db458&amp;tender=686fc7cf5d48d39bb4b9b750", "32515029809")</f>
        <v/>
      </c>
      <c r="D64" s="8" t="inlineStr">
        <is>
          <t>43.39.19.190</t>
        </is>
      </c>
      <c r="E64" s="13" t="inlineStr">
        <is>
          <t>Прием заявок</t>
        </is>
      </c>
      <c r="F64" s="13" t="inlineStr">
        <is>
          <t>223-ФЗ ЭА</t>
        </is>
      </c>
      <c r="G64" s="17" t="inlineStr">
        <is>
          <t>ЕИС</t>
        </is>
      </c>
      <c r="H64" s="36" t="inlineStr">
        <is>
          <t>ОБЩЕСТВО С ОГРАНИЧЕННОЙ ОТВЕТСТВЕННОСТЬЮ «ЭЛЕКТРОННАЯ ТОРГОВАЯ ПЛОЩАДКА ГПБ»</t>
        </is>
      </c>
      <c r="I64" s="57" t="n">
        <v>3085080.32</v>
      </c>
      <c r="J64" s="22" t="inlineStr">
        <is>
          <t>не требуется</t>
        </is>
      </c>
      <c r="K64" s="24" t="inlineStr">
        <is>
          <t>указано в документации</t>
        </is>
      </c>
      <c r="L64" s="13" t="inlineStr">
        <is>
          <t>rub</t>
        </is>
      </c>
      <c r="M64" s="58" t="n">
        <v>45861.375</v>
      </c>
      <c r="N64" s="58" t="n">
        <v>45866.75</v>
      </c>
      <c r="O64" s="24" t="inlineStr">
        <is>
          <t>не указано</t>
        </is>
      </c>
      <c r="P64" s="40" t="inlineStr">
        <is>
          <t>Краснодарский край</t>
        </is>
      </c>
      <c r="Q64" s="40" t="inlineStr">
        <is>
          <t>ГБУ КК "КРАЙТЕХИНВЕНТАРИЗАЦИЯ - КРАЕВОЕ БТИ"</t>
        </is>
      </c>
      <c r="R64" s="5" t="inlineStr">
        <is>
          <t>Аукционная_документация.zip: https://zakupki.gov.ru/223/purchase/public/download/download.html?id=103950180</t>
        </is>
      </c>
      <c r="S64" s="59" t="inlineStr">
        <is>
          <t>Контактное лицо: Шабалина С. В.
Телефон: 88619910505 304
E-mail: gbu_bti@bk.ru</t>
        </is>
      </c>
    </row>
    <row r="65">
      <c r="A65" s="9" t="n">
        <v>45848.125</v>
      </c>
      <c r="B65" s="4" t="inlineStr">
        <is>
          <t>Оказание услуг по техническому обслуживанию, регулировке, настройке и испытаниям механического оборудования сцены в здании по адресу: г. Краснодар, ул. Красная, 44.</t>
        </is>
      </c>
      <c r="C65" s="7">
        <f>HYPERLINK("https://tenderplan.ru/app?key=6870cee3b8d02e7f166db458&amp;tender=686fb0c45d48d39bb40f4345", "32515028785")</f>
        <v/>
      </c>
      <c r="D65" s="7" t="inlineStr">
        <is>
          <t>33.12.15.000</t>
        </is>
      </c>
      <c r="E65" s="12" t="inlineStr">
        <is>
          <t>Исполняется</t>
        </is>
      </c>
      <c r="F65" s="12" t="inlineStr">
        <is>
          <t>223-ФЗ ИС</t>
        </is>
      </c>
      <c r="G65" s="16" t="inlineStr">
        <is>
          <t>ЕИС</t>
        </is>
      </c>
      <c r="H65" s="35" t="inlineStr">
        <is>
          <t>ЕИС</t>
        </is>
      </c>
      <c r="I65" s="54" t="n">
        <v>180000</v>
      </c>
      <c r="J65" s="21" t="inlineStr">
        <is>
          <t>не требуется</t>
        </is>
      </c>
      <c r="K65" s="23" t="inlineStr">
        <is>
          <t>указано в документации</t>
        </is>
      </c>
      <c r="L65" s="12" t="inlineStr">
        <is>
          <t>rub</t>
        </is>
      </c>
      <c r="M65" s="55" t="inlineStr"/>
      <c r="N65" s="12" t="inlineStr">
        <is>
          <t>В соответствии с документацией о закупке</t>
        </is>
      </c>
      <c r="O65" s="23" t="inlineStr">
        <is>
          <t>не указано</t>
        </is>
      </c>
      <c r="P65" s="39" t="inlineStr">
        <is>
          <t>Краснодарский край</t>
        </is>
      </c>
      <c r="Q65" s="39" t="inlineStr">
        <is>
          <t>ГАУК КК "КТО "ПРЕМЬЕРА" ИМ. Л.Г.ГАТОВА"</t>
        </is>
      </c>
      <c r="R65" s="4" t="inlineStr">
        <is>
          <t>Извещение по регулировке мех.оборудования сцены: https://zakupki.gov.ru/223/purchase/public/download/download.html?id=103943968</t>
        </is>
      </c>
      <c r="S65" s="56" t="inlineStr">
        <is>
          <t>Контактное лицо: Асеева И. В.
Телефон: +7 (861) 2620970
E-mail: 2620970@mail.ru</t>
        </is>
      </c>
    </row>
    <row r="66">
      <c r="A66" s="10" t="n">
        <v>45848.125</v>
      </c>
      <c r="B66" s="5" t="inlineStr">
        <is>
          <t>«Капитальный ремонт  МКУК ССП «Сельский Дом культуры» по ул. Мира, 179 в ст. Старонижестеблиевской, Красноармейского района, Краснодарского края (Усиление грунтов основания фундаментов, фундаментов и стен, фасад)»</t>
        </is>
      </c>
      <c r="C66" s="8">
        <f>HYPERLINK("https://tenderplan.ru/app?key=6870cee3b8d02e7f166db458&amp;tender=686fada95d48d39bb4fe2296", "0818500000825005042")</f>
        <v/>
      </c>
      <c r="D66" s="8" t="inlineStr">
        <is>
          <t>41.20.40.000</t>
        </is>
      </c>
      <c r="E66" s="13" t="inlineStr">
        <is>
          <t>Прием заявок</t>
        </is>
      </c>
      <c r="F66" s="13" t="inlineStr">
        <is>
          <t>44-ФЗ ОК</t>
        </is>
      </c>
      <c r="G66" s="17" t="inlineStr">
        <is>
          <t>ЕИС</t>
        </is>
      </c>
      <c r="H66" s="36" t="inlineStr">
        <is>
          <t>РТС-тендер</t>
        </is>
      </c>
      <c r="I66" s="57" t="n">
        <v>47287896.66</v>
      </c>
      <c r="J66" s="22" t="n">
        <v>472878.97</v>
      </c>
      <c r="K66" s="24" t="n">
        <v>4728789.67</v>
      </c>
      <c r="L66" s="13" t="inlineStr">
        <is>
          <t>rub</t>
        </is>
      </c>
      <c r="M66" s="58" t="n">
        <v>45866.5</v>
      </c>
      <c r="N66" s="58" t="n">
        <v>45869</v>
      </c>
      <c r="O66" s="24" t="n">
        <v>1418636.9</v>
      </c>
      <c r="P66" s="40" t="inlineStr">
        <is>
          <t>Краснодарский край</t>
        </is>
      </c>
      <c r="Q66" s="40" t="inlineStr">
        <is>
          <t>МКУК ССП "СЕЛЬСКИЙ ДОМ КУЛЬТУРЫ"</t>
        </is>
      </c>
      <c r="R66" s="5" t="inlineStr">
        <is>
          <t>Обоснование НМЦК.zip: https://zakupki.gov.ru/44fz/filestore/public/1.0/download/priz/file.html?uid=90565A62C65641C5B897C44D9CBC0AA7
Проект контракта.zip: https://zakupki.gov.ru/44fz/filestore/public/1.0/download/priz/file.html?uid=D1BD3881D65D474E9EB9A7C815205B02
Описание объекта закупки.zip: https://zakupki.gov.ru/44fz/filestore/public/1.0/download/priz/file.html?uid=A9D6B2DC244F4BB798AA7D91E3B1BFAA
Требования к содержанию, составу заявки на участие в закупке и инструкция по ее заполнению.docx: https://zakupki.gov.ru/44fz/filestore/public/1.0/download/priz/file.html?uid=BB996A18F86B4468B16979C5AC9D91FF
Проектная документация.zip: https://zakupki.gov.ru/44fz/filestore/public/1.0/download/priz/file.html?uid=5B6F237342C04DD495A41C4C860D2D14
Порядок рассмотрения и оценки заявок на участие в конкурсах (1).docx: https://zakupki.gov.ru/44fz/filestore/public/1.0/download/priz/file.html?uid=A911F1F7B58C4BC2B987489484D988A7</t>
        </is>
      </c>
      <c r="S66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Наталья Владимировна
Телефон: 8-861-2115452
E-mail: n.boiko@dgz.krasnodar.ru</t>
        </is>
      </c>
    </row>
    <row r="67">
      <c r="A67" s="9" t="n">
        <v>45848.125</v>
      </c>
      <c r="B67" s="4" t="inlineStr">
        <is>
          <t>"Выполнение работ по ремонту лифта зав. № Лифт 14-0997RU-E01 ГБУЗ «ККБ № 2» с заменой канатоведущего шкива и тяговых канатов в здании Литер А (Стационар) по адресу: г. Краснодар, ул. Красных Партизан, 6, корпус 2"</t>
        </is>
      </c>
      <c r="C67" s="7">
        <f>HYPERLINK("https://tenderplan.ru/app?key=6870cee3b8d02e7f166db458&amp;tender=686fac255d48d39bb4f89ccc", "32515028776")</f>
        <v/>
      </c>
      <c r="D67" s="7" t="inlineStr">
        <is>
          <t>43.29.19.110</t>
        </is>
      </c>
      <c r="E67" s="12" t="inlineStr">
        <is>
          <t>Прием заявок</t>
        </is>
      </c>
      <c r="F67" s="12" t="inlineStr">
        <is>
          <t>223-ФЗ ЭА</t>
        </is>
      </c>
      <c r="G67" s="16" t="inlineStr">
        <is>
          <t>ЕИС</t>
        </is>
      </c>
      <c r="H67" s="35" t="inlineStr">
        <is>
          <t>ОБЩЕСТВО С ОГРАНИЧЕННОЙ ОТВЕТСТВЕННОСТЬЮ «ЭЛЕКТРОННАЯ ТОРГОВАЯ ПЛОЩАДКА ГПБ»</t>
        </is>
      </c>
      <c r="I67" s="54" t="n">
        <v>1207897.5</v>
      </c>
      <c r="J67" s="21" t="inlineStr">
        <is>
          <t>не требуется</t>
        </is>
      </c>
      <c r="K67" s="23" t="inlineStr">
        <is>
          <t>указано в документации</t>
        </is>
      </c>
      <c r="L67" s="12" t="inlineStr">
        <is>
          <t>rub</t>
        </is>
      </c>
      <c r="M67" s="55" t="n">
        <v>45856.375</v>
      </c>
      <c r="N67" s="55" t="n">
        <v>45861.99930555555</v>
      </c>
      <c r="O67" s="23" t="inlineStr">
        <is>
          <t>не указано</t>
        </is>
      </c>
      <c r="P67" s="39" t="inlineStr">
        <is>
          <t>Краснодарский край</t>
        </is>
      </c>
      <c r="Q67" s="39" t="inlineStr">
        <is>
          <t>ГБУЗ "ККБ № 2"</t>
        </is>
      </c>
      <c r="R67" s="4" t="inlineStr">
        <is>
          <t>Документация_по_223_ФЗ_для_СМП_2025.rar: https://zakupki.gov.ru/223/purchase/public/download/download.html?id=103943916</t>
        </is>
      </c>
      <c r="S67" s="56" t="inlineStr">
        <is>
          <t>Контактное лицо: Жильцова Н. В.
Телефон: 88612227084
E-mail: kontoz@kkb2-kuban.ru</t>
        </is>
      </c>
    </row>
    <row r="68">
      <c r="A68" s="10" t="n">
        <v>45848.125</v>
      </c>
      <c r="B68" s="5" t="inlineStr">
        <is>
          <t>Текущий ремонт автомобильных дорог в пос. Волна Темрюкского района</t>
        </is>
      </c>
      <c r="C68" s="8">
        <f>HYPERLINK("https://tenderplan.ru/app?key=6870cee3b8d02e7f166db458&amp;tender=686f9f9d5d48d39bb48b77b9", "0318300008825000351")</f>
        <v/>
      </c>
      <c r="D68" s="8" t="inlineStr">
        <is>
          <t>42.11.20.200</t>
        </is>
      </c>
      <c r="E68" s="13" t="inlineStr">
        <is>
          <t>Прием заявок</t>
        </is>
      </c>
      <c r="F68" s="13" t="inlineStr">
        <is>
          <t>44-ФЗ ЭА</t>
        </is>
      </c>
      <c r="G68" s="17" t="inlineStr">
        <is>
          <t>ЕИС</t>
        </is>
      </c>
      <c r="H68" s="36" t="inlineStr">
        <is>
          <t>РТС-тендер</t>
        </is>
      </c>
      <c r="I68" s="57" t="n">
        <v>18007236.54</v>
      </c>
      <c r="J68" s="22" t="n">
        <v>180072.37</v>
      </c>
      <c r="K68" s="24" t="n">
        <v>1800723.654</v>
      </c>
      <c r="L68" s="13" t="inlineStr">
        <is>
          <t>rub</t>
        </is>
      </c>
      <c r="M68" s="58" t="n">
        <v>45859.375</v>
      </c>
      <c r="N68" s="58" t="n">
        <v>45861</v>
      </c>
      <c r="O68" s="24" t="n">
        <v>180072.37</v>
      </c>
      <c r="P68" s="40" t="inlineStr">
        <is>
          <t>Краснодарский край</t>
        </is>
      </c>
      <c r="Q68" s="40" t="inlineStr">
        <is>
          <t>АДМИНИСТРАЦИЯ ТАМАНСКОГО СЕЛЬСКОГО ПОСЕЛЕНИЯ ТЕМРЮКСКОГО РАЙОНА</t>
        </is>
      </c>
      <c r="R68" s="5" t="inlineStr">
        <is>
          <t>Обоснование НМЦК.zip: https://zakupki.gov.ru/44fz/filestore/public/1.0/download/priz/file.html?uid=B5818BB4319944FB90179E7F3AB291D7
Проект контракта.zip: https://zakupki.gov.ru/44fz/filestore/public/1.0/download/priz/file.html?uid=5CDB016DCC2244CDB854EF88C4140793
Описание объекта закупки.zip: https://zakupki.gov.ru/44fz/filestore/public/1.0/download/priz/file.html?uid=45F86D79FEEA48FFB1761882C90CD091
Требования к содержанию, составу заявки на участие в закупке и инструкция по ее заполнению.docx: https://zakupki.gov.ru/44fz/filestore/public/1.0/download/priz/file.html?uid=C049ADF64B7E49DA98260DFADA3C806A</t>
        </is>
      </c>
      <c r="S68" s="59" t="inlineStr">
        <is>
          <t>МУНИЦИПАЛЬНОЕ КАЗЕННОЕ УЧРЕЖДЕНИЕ "МУНИЦИПАЛЬНЫЙ ЗАКАЗ" МУНИЦИПАЛЬНОГО ОБРАЗОВАНИЯ ТЕМРЮКСКИЙ РАЙОН
353500, КРАСНОДАРСКИЙ КРАЙ, ТЕМРЮКСКИЙ Р-Н, Г ТЕМРЮК, УЛ ЛЕНИНА, 65
Контактное лицо: Сдобнова Ирина Федоровна
Телефон: 8-86148-54878
E-mail: torgitemryuk@yandex.ru</t>
        </is>
      </c>
    </row>
    <row r="69">
      <c r="A69" s="9" t="n">
        <v>45848.125</v>
      </c>
      <c r="B69" s="4" t="inlineStr">
        <is>
          <t>Капитальный ремонт помещения, под монтаж тяжелого оборудования МРТ на территории больницы, расположенной по адресу: Краснодарский край, г. Тихорецк, ул. Московская, 170</t>
        </is>
      </c>
      <c r="C69" s="7">
        <f>HYPERLINK("https://tenderplan.ru/app?key=6870cee3b8d02e7f166db458&amp;tender=686f8f975d48d39bb419f990", "0818500000825005041")</f>
        <v/>
      </c>
      <c r="D69" s="7" t="inlineStr">
        <is>
          <t>41.20.40.000</t>
        </is>
      </c>
      <c r="E69" s="12" t="inlineStr">
        <is>
          <t>Прием заявок</t>
        </is>
      </c>
      <c r="F69" s="12" t="inlineStr">
        <is>
          <t>44-ФЗ ЭА</t>
        </is>
      </c>
      <c r="G69" s="16" t="inlineStr">
        <is>
          <t>ЕИС</t>
        </is>
      </c>
      <c r="H69" s="35" t="inlineStr">
        <is>
          <t>РТС-тендер</t>
        </is>
      </c>
      <c r="I69" s="54" t="n">
        <v>9487465.57</v>
      </c>
      <c r="J69" s="21" t="n">
        <v>94874.66</v>
      </c>
      <c r="K69" s="23" t="n">
        <v>948746.557</v>
      </c>
      <c r="L69" s="12" t="inlineStr">
        <is>
          <t>rub</t>
        </is>
      </c>
      <c r="M69" s="55" t="n">
        <v>45856.41666666666</v>
      </c>
      <c r="N69" s="55" t="n">
        <v>45860</v>
      </c>
      <c r="O69" s="23" t="inlineStr">
        <is>
          <t>не указано</t>
        </is>
      </c>
      <c r="P69" s="39" t="inlineStr">
        <is>
          <t>Краснодарский край</t>
        </is>
      </c>
      <c r="Q69" s="39" t="inlineStr">
        <is>
          <t>ГБУЗ "ТИХОРЕЦКАЯ ЦРБ" МЗ КК</t>
        </is>
      </c>
      <c r="R69" s="4" t="inlineStr">
        <is>
          <t>Обоснование НМЦК.rar: https://zakupki.gov.ru/44fz/filestore/public/1.0/download/priz/file.html?uid=F1263B3FE642443585841C364F6C43C1
Проект контракта.rar: https://zakupki.gov.ru/44fz/filestore/public/1.0/download/priz/file.html?uid=C735FC187FD44E5484B06F3A96E248C0
Описание объенкта закупки.rar: https://zakupki.gov.ru/44fz/filestore/public/1.0/download/priz/file.html?uid=9368B5CA713D466994E466B0BB60D922
ЭА Требования к содержанию, составу заявки на участие в закупке и инструкция по ее заполнению.docx: https://zakupki.gov.ru/44fz/filestore/public/1.0/download/priz/file.html?uid=DFA3D33021584A3A9A365432D213592B
Проектная документация.rar: https://zakupki.gov.ru/44fz/filestore/public/1.0/download/priz/file.html?uid=DA08D2DEEB8F4D579469CCA5BCEA76DD</t>
        </is>
      </c>
      <c r="S69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Коваленко Д. В.
Телефон: 8-861-2115452
E-mail: d.kovalenko@dgz.krasnodar.ru</t>
        </is>
      </c>
    </row>
    <row r="70">
      <c r="A70" s="10" t="n">
        <v>45848.125</v>
      </c>
      <c r="B70" s="5" t="inlineStr">
        <is>
          <t>Текущий ремонт общественной территории в ст. Калининской по ул. Советская, 40</t>
        </is>
      </c>
      <c r="C70" s="8">
        <f>HYPERLINK("https://tenderplan.ru/app?key=6870cee3b8d02e7f166db458&amp;tender=686f83d45d48d39bb4b564dc", "0318300055625000008")</f>
        <v/>
      </c>
      <c r="D70" s="8" t="inlineStr">
        <is>
          <t>42.11.10.129</t>
        </is>
      </c>
      <c r="E70" s="13" t="inlineStr">
        <is>
          <t>Прием заявок</t>
        </is>
      </c>
      <c r="F70" s="13" t="inlineStr">
        <is>
          <t>44-ФЗ ЭА</t>
        </is>
      </c>
      <c r="G70" s="17" t="inlineStr">
        <is>
          <t>ЕИС</t>
        </is>
      </c>
      <c r="H70" s="36" t="inlineStr">
        <is>
          <t>РТС-тендер</t>
        </is>
      </c>
      <c r="I70" s="57" t="n">
        <v>3095400</v>
      </c>
      <c r="J70" s="22" t="n">
        <v>30954</v>
      </c>
      <c r="K70" s="24" t="n">
        <v>154770</v>
      </c>
      <c r="L70" s="13" t="inlineStr">
        <is>
          <t>rub</t>
        </is>
      </c>
      <c r="M70" s="58" t="n">
        <v>45856.33333333334</v>
      </c>
      <c r="N70" s="58" t="n">
        <v>45860</v>
      </c>
      <c r="O70" s="24" t="inlineStr">
        <is>
          <t>не указано</t>
        </is>
      </c>
      <c r="P70" s="40" t="inlineStr">
        <is>
          <t>Краснодарский край</t>
        </is>
      </c>
      <c r="Q70" s="40" t="inlineStr">
        <is>
          <t>АДМИНИСТРАЦИЯ КАЛИНИНСКОГО СЕЛЬСКОГО ПОСЕЛЕНИЯ КАЛИНИНСКОГО РАЙОНА</t>
        </is>
      </c>
      <c r="R70" s="5" t="inlineStr">
        <is>
          <t>НМЦК.zip: https://zakupki.gov.ru/44fz/filestore/public/1.0/download/priz/file.html?uid=04F7DB6D8C554C11A7A74ABFE044D851
Проект контракта.zip: https://zakupki.gov.ru/44fz/filestore/public/1.0/download/priz/file.html?uid=0A905287F9FB4EA78E25E0C04FB80188
Описание объекта закупки.zip: https://zakupki.gov.ru/44fz/filestore/public/1.0/download/priz/file.html?uid=F5CFFF287CD24F13BC8C8986C40A72D2
Требования к содержанию, составу заявки на участие в закупке и инструкция по ее заполнению.docx: https://zakupki.gov.ru/44fz/filestore/public/1.0/download/priz/file.html?uid=80E209EC8D524A46BD0F0DAF9B32C6D5
Сметная документация.zip: https://zakupki.gov.ru/44fz/filestore/public/1.0/download/priz/file.html?uid=A7D211F5F12546689C487814B0EE3DFD</t>
        </is>
      </c>
      <c r="S70" s="59" t="inlineStr">
        <is>
          <t>АДМИНИСТРАЦИЯ КАЛИНИНСКОГО СЕЛЬСКОГО ПОСЕЛЕНИЯ КАЛИНИНСКОГО МУНИЦИПАЛЬНОГО РАЙОНА КРАСНОДАРСКОГО КРАЯ
353780, КРАСНОДАРСКИЙ КРАЙ , КАЛИНИНСКИЙ Р-Н, СТ-ЦА КАЛИНИНСКАЯ, УЛ. СОВЕТСКАЯ, Д.40
Контактное лицо: Нагорный Максим Степанович
Телефон: 8-86163-21236
E-mail: adm_kalina_2006@mail.ru</t>
        </is>
      </c>
    </row>
    <row r="71">
      <c r="A71" s="9" t="n">
        <v>45848.125</v>
      </c>
      <c r="B71" s="4" t="inlineStr">
        <is>
          <t>Капитальный ремонт здания (отмостка) муниципального бюджетного дошкольного образовательного учреждения детского сада комбинированного вида № 5 станицы Ясенской муниципального образования Ей-ский район, расположенного по адресу:  353673, Краснодарский край, Ейский район,  ст-ца Ясенская, ул. Толстого, 70</t>
        </is>
      </c>
      <c r="C71" s="7">
        <f>HYPERLINK("https://tenderplan.ru/app?key=6870cee3b8d02e7f166db458&amp;tender=686f83bf5d48d39bb4b49ea4", "0118300018125000199")</f>
        <v/>
      </c>
      <c r="D71" s="7" t="inlineStr">
        <is>
          <t>41.20.40.000</t>
        </is>
      </c>
      <c r="E71" s="12" t="inlineStr">
        <is>
          <t>Прием заявок</t>
        </is>
      </c>
      <c r="F71" s="12" t="inlineStr">
        <is>
          <t>44-ФЗ ЭА</t>
        </is>
      </c>
      <c r="G71" s="16" t="inlineStr">
        <is>
          <t>ЕИС</t>
        </is>
      </c>
      <c r="H71" s="35" t="inlineStr">
        <is>
          <t>АО «Сбербанк-АСТ»</t>
        </is>
      </c>
      <c r="I71" s="54" t="n">
        <v>1909012.03</v>
      </c>
      <c r="J71" s="21" t="n">
        <v>19090.12</v>
      </c>
      <c r="K71" s="23" t="n">
        <v>95450.6015</v>
      </c>
      <c r="L71" s="12" t="inlineStr">
        <is>
          <t>rub</t>
        </is>
      </c>
      <c r="M71" s="55" t="n">
        <v>45856.375</v>
      </c>
      <c r="N71" s="55" t="n">
        <v>45859</v>
      </c>
      <c r="O71" s="23" t="n">
        <v>19090.12</v>
      </c>
      <c r="P71" s="39" t="inlineStr">
        <is>
          <t>Краснодарский край</t>
        </is>
      </c>
      <c r="Q71" s="39" t="inlineStr">
        <is>
          <t>МБДОУ ДСКВ № 5 СТ-ЦЫ ЯСЕНСКОЙ МО ЕЙСКИЙ РАЙОН</t>
        </is>
      </c>
      <c r="R71" s="4" t="inlineStr">
        <is>
          <t>Обоснование НМЦК.rar: https://zakupki.gov.ru/44fz/filestore/public/1.0/download/priz/file.html?uid=8C46828318364660AA35CEF3BDDA923E
Проект контракта.rar: https://zakupki.gov.ru/44fz/filestore/public/1.0/download/priz/file.html?uid=C8E9F6D91F794A96AD4F2658ECA9C346
Описание объекта закупки.rar: https://zakupki.gov.ru/44fz/filestore/public/1.0/download/priz/file.html?uid=47C2E29828364FD89B7A58706C081C6E
Требования к содержанию, составу заявки на участие в закупке и инструкция по ее заполнению.docx: https://zakupki.gov.ru/44fz/filestore/public/1.0/download/priz/file.html?uid=CB6A2E6A352246BDA5F475209A91E173
ПСД.rar: https://zakupki.gov.ru/44fz/filestore/public/1.0/download/priz/file.html?uid=DF57AC466671492EB6319F1E0AD8566C</t>
        </is>
      </c>
      <c r="S71" s="56" t="inlineStr">
        <is>
          <t>АДМИНИСТРАЦИЯ МУНИЦИПАЛЬНОГО ОБРАЗОВАНИЯ ЕЙСКИЙ МУНИЦИПАЛЬНЫЙ РАЙОН КРАСНОДАРСКОГО КРАЯ
353680, КРАСНОДАРСКИЙ КРАЙ , ЕЙСКИЙ Р-Н, Г ЕЙСК, УЛ СВЕРДЛОВА, Д. 106
Контактное лицо: Страмоус Оксана Васильевна
Телефон: 8-86132-21158
E-mail: munzakaz_eisk@mail.ru</t>
        </is>
      </c>
    </row>
    <row r="72">
      <c r="A72" s="10" t="n">
        <v>45848.125</v>
      </c>
      <c r="B72" s="5" t="inlineStr">
        <is>
          <t>Выполнение работ по текущему ремонту нежилых помещений № 9, №11 (архив) расположенных в административном здании по адресу: Краснодарский край, Каневской район, станица Каневская, улица Коммунаров, 21</t>
        </is>
      </c>
      <c r="C72" s="8">
        <f>HYPERLINK("https://tenderplan.ru/app?key=6870cee3b8d02e7f166db458&amp;tender=686f76095d48d39bb457cff2", "0818500000825005035")</f>
        <v/>
      </c>
      <c r="D72" s="8" t="inlineStr">
        <is>
          <t>43.39.19.190</t>
        </is>
      </c>
      <c r="E72" s="13" t="inlineStr">
        <is>
          <t>Прием заявок</t>
        </is>
      </c>
      <c r="F72" s="13" t="inlineStr">
        <is>
          <t>44-ФЗ ЭА</t>
        </is>
      </c>
      <c r="G72" s="17" t="inlineStr">
        <is>
          <t>ЕИС</t>
        </is>
      </c>
      <c r="H72" s="36" t="inlineStr">
        <is>
          <t>РТС-тендер</t>
        </is>
      </c>
      <c r="I72" s="57" t="n">
        <v>836177.16</v>
      </c>
      <c r="J72" s="22" t="inlineStr">
        <is>
          <t>не требуется</t>
        </is>
      </c>
      <c r="K72" s="24" t="n">
        <v>41808.858</v>
      </c>
      <c r="L72" s="13" t="inlineStr">
        <is>
          <t>rub</t>
        </is>
      </c>
      <c r="M72" s="58" t="n">
        <v>45856.41666666666</v>
      </c>
      <c r="N72" s="58" t="n">
        <v>45860</v>
      </c>
      <c r="O72" s="24" t="inlineStr">
        <is>
          <t>не указано</t>
        </is>
      </c>
      <c r="P72" s="40" t="inlineStr">
        <is>
          <t>Краснодарский край</t>
        </is>
      </c>
      <c r="Q72" s="40" t="inlineStr">
        <is>
          <t>ГБУ КК "КРАЙТЕХИНВЕНТАРИЗАЦИЯ - КРАЕВОЕ БТИ"</t>
        </is>
      </c>
      <c r="R72" s="5" t="inlineStr">
        <is>
          <t>Обоснование НМЦК.zip: https://zakupki.gov.ru/44fz/filestore/public/1.0/download/priz/file.html?uid=674F6914088F4091A9E178CF3D1FA4B6
Проект контракта.zip: https://zakupki.gov.ru/44fz/filestore/public/1.0/download/priz/file.html?uid=0EE50B2FA9284E8AADA803F8B01F20B6
Описание объекта закупки.zip: https://zakupki.gov.ru/44fz/filestore/public/1.0/download/priz/file.html?uid=164FEC6E86F249B6AF04B439A8E8B6CE
Требования к содержанию, составу заявки на участие в закупке и инструкция по ее заполнению ЭА.docx: https://zakupki.gov.ru/44fz/filestore/public/1.0/download/priz/file.html?uid=5B14F38696F345F08E3AD12A97FC4835</t>
        </is>
      </c>
      <c r="S72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Загороднева О. А.
Телефон: 8-861-2115452
E-mail: o.zagorodneva@dgz.krasnodar.ru</t>
        </is>
      </c>
    </row>
    <row r="73">
      <c r="A73" s="9" t="n">
        <v>45848.125</v>
      </c>
      <c r="B73" s="4" t="inlineStr">
        <is>
          <t>Текущий ремонт центрального входа в здании МБДОУ ДСКВ №7 "Сказка", расположенного по адресу: ст.Брюховецкая, ул.Красная, 126</t>
        </is>
      </c>
      <c r="C73" s="7">
        <f>HYPERLINK("https://tenderplan.ru/app?key=6870cee3b8d02e7f166db458&amp;tender=686f76085d48d39bb457c2b3", "0818600005725000118")</f>
        <v/>
      </c>
      <c r="D73" s="7" t="inlineStr">
        <is>
          <t>43.39.19.190</t>
        </is>
      </c>
      <c r="E73" s="12" t="inlineStr">
        <is>
          <t>Прием заявок</t>
        </is>
      </c>
      <c r="F73" s="12" t="inlineStr">
        <is>
          <t>44-ФЗ ЭА</t>
        </is>
      </c>
      <c r="G73" s="16" t="inlineStr">
        <is>
          <t>ЕИС</t>
        </is>
      </c>
      <c r="H73" s="35" t="inlineStr">
        <is>
          <t>Электронная торговая площадка «Фабрикант»</t>
        </is>
      </c>
      <c r="I73" s="54" t="n">
        <v>874506</v>
      </c>
      <c r="J73" s="21" t="inlineStr">
        <is>
          <t>не требуется</t>
        </is>
      </c>
      <c r="K73" s="23" t="n">
        <v>43725.3</v>
      </c>
      <c r="L73" s="12" t="inlineStr">
        <is>
          <t>rub</t>
        </is>
      </c>
      <c r="M73" s="55" t="n">
        <v>45859.33333333334</v>
      </c>
      <c r="N73" s="55" t="n">
        <v>45861</v>
      </c>
      <c r="O73" s="23" t="inlineStr">
        <is>
          <t>не указано</t>
        </is>
      </c>
      <c r="P73" s="39" t="inlineStr">
        <is>
          <t>Краснодарский край</t>
        </is>
      </c>
      <c r="Q73" s="39" t="inlineStr">
        <is>
          <t>МБДОУ ДСКВ № 7 "СКАЗКА"</t>
        </is>
      </c>
      <c r="R73" s="4" t="inlineStr">
        <is>
          <t>Обоснование НМЦК.zip: https://zakupki.gov.ru/44fz/filestore/public/1.0/download/priz/file.html?uid=AE1A69D3D3714B01B1C902D131B98C45
Проект контракта.zip: https://zakupki.gov.ru/44fz/filestore/public/1.0/download/priz/file.html?uid=54A1137F5E0A436791A3AB8BFC1D5447
Описание объекта закупки.zip: https://zakupki.gov.ru/44fz/filestore/public/1.0/download/priz/file.html?uid=B94B24B3F750445CBA087213900CC57C
Требования к содержанию, составу заявки на участие в закупке.docx: https://zakupki.gov.ru/44fz/filestore/public/1.0/download/priz/file.html?uid=E451D242876348158D6AEDC60FE8D316</t>
        </is>
      </c>
      <c r="S73" s="56" t="inlineStr">
        <is>
          <t>МУНИЦИПАЛЬНОЕ КАЗЕННОЕ УЧРЕЖДЕНИЕ "УПРАВЛЕНИЕ МУНИЦИПАЛЬНЫМИ ЗАКУПКАМИ МУНИЦИПАЛЬНОГО ОБРАЗОВАНИЯ БРЮХОВЕЦКИЙ РАЙОН"
352750, Краснодарский край , БРЮХОВЕЦКИЙ Р-Н, СТ-ЦА БРЮХОВЕЦКАЯ, УЛ ТИМОФЕЕВА, Д. 2, ПОМЕЩ. 5
Контактное лицо: Сиденко Виктория Ивановна
Телефон: 8-86156-35163
E-mail: zakupki_35163@bk.ru</t>
        </is>
      </c>
    </row>
    <row r="74">
      <c r="A74" s="10" t="n">
        <v>45848.125</v>
      </c>
      <c r="B74" s="5" t="inlineStr">
        <is>
          <t>Текущий ремонт тротуара по ул. Советской от ул. Минометчиков до ул. Гоголя в ст. Марьянской Красноармейского муниципального района Краснодарского края</t>
        </is>
      </c>
      <c r="C74" s="8">
        <f>HYPERLINK("https://tenderplan.ru/app?key=6870cee3b8d02e7f166db458&amp;tender=686f70be5d48d39bb440be60", "0318300554425000176")</f>
        <v/>
      </c>
      <c r="D74" s="8" t="inlineStr">
        <is>
          <t>42.11.10.129</t>
        </is>
      </c>
      <c r="E74" s="13" t="inlineStr">
        <is>
          <t>Прием заявок</t>
        </is>
      </c>
      <c r="F74" s="13" t="inlineStr">
        <is>
          <t>44-ФЗ ЭА</t>
        </is>
      </c>
      <c r="G74" s="17" t="inlineStr">
        <is>
          <t>ЕИС</t>
        </is>
      </c>
      <c r="H74" s="36" t="inlineStr">
        <is>
          <t>РТС-тендер</t>
        </is>
      </c>
      <c r="I74" s="57" t="n">
        <v>3504940.43</v>
      </c>
      <c r="J74" s="22" t="n">
        <v>35049.4</v>
      </c>
      <c r="K74" s="24" t="n">
        <v>350494.0430000001</v>
      </c>
      <c r="L74" s="13" t="inlineStr">
        <is>
          <t>rub</t>
        </is>
      </c>
      <c r="M74" s="58" t="n">
        <v>45856.375</v>
      </c>
      <c r="N74" s="58" t="n">
        <v>45860</v>
      </c>
      <c r="O74" s="24" t="n">
        <v>105148.21</v>
      </c>
      <c r="P74" s="40" t="inlineStr">
        <is>
          <t>Краснодарский край</t>
        </is>
      </c>
      <c r="Q74" s="40" t="inlineStr">
        <is>
          <t>АДМИНИСТРАЦИЯ МАРЬЯНСКОГО СЕЛЬСКОГО ПОСЕЛЕНИЯ КРАСНОАРМЕЙСКОГО РАЙОНА</t>
        </is>
      </c>
      <c r="R74" s="5" t="inlineStr">
        <is>
          <t>Обоснование НМЦК.zip: https://zakupki.gov.ru/44fz/filestore/public/1.0/download/priz/file.html?uid=EBD2E180968B44DFB3D6DE1A784DE43D
Проект контракта.docx: https://zakupki.gov.ru/44fz/filestore/public/1.0/download/priz/file.html?uid=4865E5316DFF48129CCFDDE0D08A4619
Описание объекта закупки.zip: https://zakupki.gov.ru/44fz/filestore/public/1.0/download/priz/file.html?uid=6F34462A0B6B495C81354E2C5769F13B
Требование к содержанию, составу заявки.docx: https://zakupki.gov.ru/44fz/filestore/public/1.0/download/priz/file.html?uid=75EB4867D92B452AAAC9BD47D0805AA5</t>
        </is>
      </c>
      <c r="S74" s="59" t="inlineStr">
        <is>
          <t>ОТДЕЛ ПО ЗАКУПКАМ ДЛЯ МУНИЦИПАЛЬНЫХ НУЖД И ТОРГАМ АДМИНИСТРАЦИИ МУНИЦИПАЛЬНОГО ОБРАЗОВАНИЯ КРАСНОАРМЕЙСКИЙ РАЙОН
353800, КРАСНОДАРСКИЙ КРАЙ, КРАСНОАРМЕЙСКИЙ Р-Н, СТ-ЦА ПОЛТАВСКАЯ, УЛ КРАСНАЯ, 122
Контактное лицо: Малявина Ольга Михайловна
Телефон: 8-86165-42058
E-mail: krasnarmzakaz@mail.ru</t>
        </is>
      </c>
    </row>
    <row r="75">
      <c r="A75" s="9" t="n">
        <v>45848.125</v>
      </c>
      <c r="B75" s="4" t="inlineStr">
        <is>
          <t>Капитальный ремонт здания расположенного по адресу: г. Геленджик, ул. Кирова, д. 21</t>
        </is>
      </c>
      <c r="C75" s="7">
        <f>HYPERLINK("https://tenderplan.ru/app?key=6870cee3b8d02e7f166db458&amp;tender=686f756a5d48d39bb4538185", "0818500000825005038")</f>
        <v/>
      </c>
      <c r="D75" s="7" t="inlineStr">
        <is>
          <t>41.20.40.900</t>
        </is>
      </c>
      <c r="E75" s="12" t="inlineStr">
        <is>
          <t>Прием заявок</t>
        </is>
      </c>
      <c r="F75" s="12" t="inlineStr">
        <is>
          <t>44-ФЗ ОК</t>
        </is>
      </c>
      <c r="G75" s="16" t="inlineStr">
        <is>
          <t>ЕИС</t>
        </is>
      </c>
      <c r="H75" s="35" t="inlineStr">
        <is>
          <t>РТС-тендер</t>
        </is>
      </c>
      <c r="I75" s="54" t="n">
        <v>14817950.46</v>
      </c>
      <c r="J75" s="21" t="n">
        <v>148179.5</v>
      </c>
      <c r="K75" s="23" t="n">
        <v>1481795.046</v>
      </c>
      <c r="L75" s="12" t="inlineStr">
        <is>
          <t>rub</t>
        </is>
      </c>
      <c r="M75" s="55" t="n">
        <v>45866.5</v>
      </c>
      <c r="N75" s="55" t="n">
        <v>45869</v>
      </c>
      <c r="O75" s="23" t="n">
        <v>148179.5</v>
      </c>
      <c r="P75" s="39" t="inlineStr">
        <is>
          <t>Краснодарский край</t>
        </is>
      </c>
      <c r="Q75" s="39" t="inlineStr">
        <is>
          <t>ГКУ КК ЦЗН КРАСНОДАРСКОГО КРАЯ</t>
        </is>
      </c>
      <c r="R75" s="4" t="inlineStr">
        <is>
          <t>Обоснование Н(М)ЦК.zip: https://zakupki.gov.ru/44fz/filestore/public/1.0/download/priz/file.html?uid=6750AA7BCB514B6CACB702831F986FB2
Проект контракта.zip: https://zakupki.gov.ru/44fz/filestore/public/1.0/download/priz/file.html?uid=4A1E8405F07543E19DA0694EB38D3E1F
Описание объекта закупки.zip: https://zakupki.gov.ru/44fz/filestore/public/1.0/download/priz/file.html?uid=AC0451F256694F3E928F13738243C6E9
Требования к содержанию, составу заявки на участие в закупке и инструкция по ее заполнению ЭК КР.docx: https://zakupki.gov.ru/44fz/filestore/public/1.0/download/priz/file.html?uid=CD01C7B0E1484ED6BE7C215EB48F0033
Проектная документация.zip: https://zakupki.gov.ru/44fz/filestore/public/1.0/download/priz/file.html?uid=489AEFFE8ED84DABB3473A601460997E
Порядок рассмотрения и оценки заявок.docx: https://zakupki.gov.ru/44fz/filestore/public/1.0/download/priz/file.html?uid=74BB6763A8084159BDC80766AB0DC3EA</t>
        </is>
      </c>
      <c r="S75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Загороднева О. А.
Телефон: 8-861-2115452
E-mail: o.zagorodneva@dgz.krasnodar.ru</t>
        </is>
      </c>
    </row>
    <row r="76">
      <c r="A76" s="10" t="n">
        <v>45848.125</v>
      </c>
      <c r="B76" s="5" t="inlineStr">
        <is>
          <t>Оказание услуг по очистке внутренней поверхности воздуходувов и вентиляционного оборудования системы вентиляции здания.</t>
        </is>
      </c>
      <c r="C76" s="8">
        <f>HYPERLINK("https://tenderplan.ru/app?key=6870cee3b8d02e7f166db458&amp;tender=686f67785d48d39bb4fe2067", "0318200087025000279")</f>
        <v/>
      </c>
      <c r="D76" s="8" t="inlineStr">
        <is>
          <t>33.12.18.000</t>
        </is>
      </c>
      <c r="E76" s="13" t="inlineStr">
        <is>
          <t>Неизвестно</t>
        </is>
      </c>
      <c r="F76" s="13" t="inlineStr">
        <is>
          <t>44-ФЗ ЗЦ</t>
        </is>
      </c>
      <c r="G76" s="17" t="inlineStr">
        <is>
          <t>ЕИС</t>
        </is>
      </c>
      <c r="H76" s="36" t="inlineStr">
        <is>
          <t>ЕИС</t>
        </is>
      </c>
      <c r="I76" s="57" t="inlineStr">
        <is>
          <t>не установлена</t>
        </is>
      </c>
      <c r="J76" s="22" t="inlineStr">
        <is>
          <t>не требуется</t>
        </is>
      </c>
      <c r="K76" s="24" t="inlineStr">
        <is>
          <t>указано в документации</t>
        </is>
      </c>
      <c r="L76" s="13" t="inlineStr">
        <is>
          <t>rub</t>
        </is>
      </c>
      <c r="M76" s="58" t="n">
        <v>45852.58333333334</v>
      </c>
      <c r="N76" s="13" t="inlineStr">
        <is>
          <t>В соответствии с документацией о закупке</t>
        </is>
      </c>
      <c r="O76" s="24" t="inlineStr">
        <is>
          <t>не указано</t>
        </is>
      </c>
      <c r="P76" s="40" t="inlineStr">
        <is>
          <t>Краснодарский край</t>
        </is>
      </c>
      <c r="Q76" s="40" t="inlineStr">
        <is>
          <t>ГБУ КК "ГОРОД СПОРТА"</t>
        </is>
      </c>
      <c r="R76" s="5" t="inlineStr">
        <is>
          <t>ОБРАЗЕЦ ОТВЕТА НА ЗАПРОС ЦЕН без 1875: https://zakupki.gov.ru/44fz/filestore/public/1.0/download/pricereq/file.html?uid=4D57C92A73C84256B69F1CE75795C740
ООЗ очистка вентиляция: https://zakupki.gov.ru/44fz/filestore/public/1.0/download/pricereq/file.html?uid=36166061D104414C93D815F8478DAE2B</t>
        </is>
      </c>
      <c r="S76" s="59" t="inlineStr">
        <is>
          <t>ГОСУДАРСТВЕННОЕ БЮДЖЕТНОЕ УЧРЕЖДЕНИЕ КРАСНОДАРСКОГО КРАЯ "ГОРОД СПОРТА"
Контактное лицо: Лабунец Е. Н.
Телефон: 7-861-2141151
E-mail: gorod.sporta23@mail.ru</t>
        </is>
      </c>
    </row>
    <row r="77">
      <c r="A77" s="9" t="n">
        <v>45848.125</v>
      </c>
      <c r="B77" s="4" t="inlineStr">
        <is>
          <t>Выполнение работ по ремонту административного здания АГК Каравелла, кабинетов № 600,601,603,701-703 инв. № 010023</t>
        </is>
      </c>
      <c r="C77" s="7">
        <f>HYPERLINK("https://tenderplan.ru/app?key=6870cee3b8d02e7f166db458&amp;tender=686f6aa75d48d39bb4138ee7", "32515027268")</f>
        <v/>
      </c>
      <c r="D77" s="7" t="inlineStr">
        <is>
          <t>43.99.90.100</t>
        </is>
      </c>
      <c r="E77" s="12" t="inlineStr">
        <is>
          <t>Прием заявок</t>
        </is>
      </c>
      <c r="F77" s="12" t="inlineStr">
        <is>
          <t>223-ФЗ ИС</t>
        </is>
      </c>
      <c r="G77" s="16" t="inlineStr">
        <is>
          <t>ЕИС</t>
        </is>
      </c>
      <c r="H77" s="35" t="inlineStr">
        <is>
          <t>АКЦИОНЕРНОЕ ОБЩЕСТВО "ТЭК-ТОРГ"</t>
        </is>
      </c>
      <c r="I77" s="54" t="n">
        <v>3231600</v>
      </c>
      <c r="J77" s="21" t="inlineStr">
        <is>
          <t>не требуется</t>
        </is>
      </c>
      <c r="K77" s="23" t="inlineStr">
        <is>
          <t>указано в документации</t>
        </is>
      </c>
      <c r="L77" s="12" t="inlineStr">
        <is>
          <t>rub</t>
        </is>
      </c>
      <c r="M77" s="55" t="n">
        <v>45860.375</v>
      </c>
      <c r="N77" s="55" t="n">
        <v>45860.375</v>
      </c>
      <c r="O77" s="23" t="inlineStr">
        <is>
          <t>не указано</t>
        </is>
      </c>
      <c r="P77" s="39" t="inlineStr">
        <is>
          <t>Краснодарский край</t>
        </is>
      </c>
      <c r="Q77" s="39" t="inlineStr">
        <is>
          <t>АО "ТМТП"</t>
        </is>
      </c>
      <c r="R77" s="4" t="inlineStr">
        <is>
          <t>Приложение___1_ТЗ___7.docx: https://zakupki.gov.ru/223/purchase/public/download/download.html?id=103933409
Приложение___2__ДВ__7.pdf: https://zakupki.gov.ru/223/purchase/public/download/download.html?id=103933408
Приложение___4_Проект_договора.docx: https://zakupki.gov.ru/223/purchase/public/download/download.html?id=103933410
Информационная_карта_-_Закупка_МСП_в_эл._магазине.docx: https://zakupki.gov.ru/223/purchase/public/download/download.html?id=103933406</t>
        </is>
      </c>
      <c r="S77" s="56" t="inlineStr">
        <is>
          <t>Контактное лицо: Заботкина Т. В.
Телефон: 78616771633
E-mail: T.Zabotkina@tmtp.ru</t>
        </is>
      </c>
    </row>
    <row r="78">
      <c r="A78" s="10" t="n">
        <v>45847.125</v>
      </c>
      <c r="B78" s="5" t="inlineStr">
        <is>
          <t>Оказание услуг по текущему ремонту маломерного моторного судна</t>
        </is>
      </c>
      <c r="C78" s="8">
        <f>HYPERLINK("https://tenderplan.ru/app?key=6870cee3b8d02e7f166db458&amp;tender=686f62ab5d48d39bb4e700ab", "0381500000125000063")</f>
        <v/>
      </c>
      <c r="D78" s="8" t="inlineStr">
        <is>
          <t>33.15.10.000</t>
        </is>
      </c>
      <c r="E78" s="13" t="inlineStr">
        <is>
          <t>Прием заявок</t>
        </is>
      </c>
      <c r="F78" s="13" t="inlineStr">
        <is>
          <t>44-ФЗ ЗКЭФ</t>
        </is>
      </c>
      <c r="G78" s="17" t="inlineStr">
        <is>
          <t>ЕИС</t>
        </is>
      </c>
      <c r="H78" s="36" t="inlineStr">
        <is>
          <t>АО «Сбербанк-АСТ»</t>
        </is>
      </c>
      <c r="I78" s="57" t="n">
        <v>595800</v>
      </c>
      <c r="J78" s="22" t="n">
        <v>5958</v>
      </c>
      <c r="K78" s="24" t="n">
        <v>59580</v>
      </c>
      <c r="L78" s="13" t="inlineStr">
        <is>
          <t>rub</t>
        </is>
      </c>
      <c r="M78" s="58" t="n">
        <v>45855.41666666666</v>
      </c>
      <c r="N78" s="58" t="n">
        <v>45856</v>
      </c>
      <c r="O78" s="24" t="inlineStr">
        <is>
          <t>не указано</t>
        </is>
      </c>
      <c r="P78" s="40" t="inlineStr">
        <is>
          <t>Краснодарский край</t>
        </is>
      </c>
      <c r="Q78" s="40" t="inlineStr">
        <is>
          <t>МБУ "ПАРКИ ФТ", ПАРКИ ФТ</t>
        </is>
      </c>
      <c r="R78" s="5" t="inlineStr">
        <is>
          <t>2. Приложение № 2, Обоснование НМЦК: https://zakupki.gov.ru/44fz/filestore/public/1.0/download/priz/file.html?uid=60138A6ED1F2482088EFEAE25DBFA8B8
3. Приложение № 3 Проект контракта: https://zakupki.gov.ru/44fz/filestore/public/1.0/download/priz/file.html?uid=13950AE6F01D48D994E7DCC264E60533
1. Приложение № 1 Описание объекта закупки: https://zakupki.gov.ru/44fz/filestore/public/1.0/download/priz/file.html?uid=EDCE0A52F5EE4B639FFE5EB445BE9CDF
Приложение № 4 Требование к содержанию, составу заявки.: https://zakupki.gov.ru/44fz/filestore/public/1.0/download/priz/file.html?uid=BB01552B77AD45B5A3BA1E54453CBA54
Приложение № 6 Порядок предоставления обеспечения исполнения контракта, требования к такому обеспечению: https://zakupki.gov.ru/44fz/filestore/public/1.0/download/priz/file.html?uid=EE1073B14B164CD1B551D0AA035BBF0D
Приложение № 5 Порядок предоставления обеспечения заявок на участие в закупке: https://zakupki.gov.ru/44fz/filestore/public/1.0/download/priz/file.html?uid=8ED15E1C97FE4917BB85238ECD6E48A1</t>
        </is>
      </c>
      <c r="S78" s="59" t="inlineStr">
        <is>
          <t>МУНИЦИПАЛЬНОЕ БЮДЖЕТНОЕ УЧРЕЖДЕНИЕ "ПАРКИ ФТ"
354340, КРАСНОДАРСКИЙ КРАЙ СИРИУС, ПГТ. СИРИУС, УЛ МЕЖДУНАРОДНАЯ, Д. 2, ОФИС 116
Контактное лицо: Петухова Юлия Владимировна
Телефон: 7-965-4676313
E-mail: parki.zakupki@sirius-ft.ru</t>
        </is>
      </c>
    </row>
    <row r="79">
      <c r="A79" s="9" t="n">
        <v>45847.125</v>
      </c>
      <c r="B79" s="4" t="inlineStr">
        <is>
          <t>Ремонт кабинетов МБОУ СОШ № 36 г. Усть-Лабинск</t>
        </is>
      </c>
      <c r="C79" s="7">
        <f>HYPERLINK("https://tenderplan.ru/app?key=6870cee3b8d02e7f166db458&amp;tender=686f606d5d48d39bb4d68374", "0318300017525000147")</f>
        <v/>
      </c>
      <c r="D79" s="7" t="inlineStr">
        <is>
          <t>43.39.19.190</t>
        </is>
      </c>
      <c r="E79" s="12" t="inlineStr">
        <is>
          <t>Прием заявок</t>
        </is>
      </c>
      <c r="F79" s="12" t="inlineStr">
        <is>
          <t>44-ФЗ ЭА</t>
        </is>
      </c>
      <c r="G79" s="16" t="inlineStr">
        <is>
          <t>ЕИС</t>
        </is>
      </c>
      <c r="H79" s="35" t="inlineStr">
        <is>
          <t>РТС-тендер</t>
        </is>
      </c>
      <c r="I79" s="54" t="n">
        <v>1543550.5</v>
      </c>
      <c r="J79" s="21" t="n">
        <v>15435.51</v>
      </c>
      <c r="K79" s="23" t="n">
        <v>77177.52499999999</v>
      </c>
      <c r="L79" s="12" t="inlineStr">
        <is>
          <t>rub</t>
        </is>
      </c>
      <c r="M79" s="55" t="n">
        <v>45856.41666666666</v>
      </c>
      <c r="N79" s="55" t="n">
        <v>45859</v>
      </c>
      <c r="O79" s="23" t="inlineStr">
        <is>
          <t>не указано</t>
        </is>
      </c>
      <c r="P79" s="39" t="inlineStr">
        <is>
          <t>Краснодарский край</t>
        </is>
      </c>
      <c r="Q79" s="39" t="inlineStr">
        <is>
          <t>МБОУ СОШ № 36</t>
        </is>
      </c>
      <c r="R79" s="4" t="inlineStr">
        <is>
          <t>Обоснование НМЦК.zip: https://zakupki.gov.ru/44fz/filestore/public/1.0/download/priz/file.html?uid=3194DB69464B441BBFE3A87304FF9BC7
Проект контракта.zip: https://zakupki.gov.ru/44fz/filestore/public/1.0/download/priz/file.html?uid=CB9CD3D515EC41C89D6FBDA07821A0FF
Описание объекта закупки.zip: https://zakupki.gov.ru/44fz/filestore/public/1.0/download/priz/file.html?uid=017A05F5128946BB98DA8B6373607BB1
Требования к заявке на участие в закупке и инструкция по её заполнению.PDF: https://zakupki.gov.ru/44fz/filestore/public/1.0/download/priz/file.html?uid=638AB450C76B42F1BA7EF376B7221C3D</t>
        </is>
      </c>
      <c r="S79" s="56" t="inlineStr">
        <is>
          <t>АДМИНИСТРАЦИЯ МУНИЦИПАЛЬНОГО ОБРАЗОВАНИЯ УСТЬ-ЛАБИНСКИЙ РАЙОН
352330, Краснодарский край , УСТЬ-ЛАБИНСКИЙ Р-Н, Г. УСТЬ-ЛАБИНСК, УЛ. ЛЕНИНА, Д.38
Контактное лицо: Майстренко Галина Александровна
Телефон: 8-86135-41206
E-mail: 41206@list.ru</t>
        </is>
      </c>
    </row>
    <row r="80">
      <c r="A80" s="10" t="n">
        <v>45847.125</v>
      </c>
      <c r="B80" s="5" t="inlineStr">
        <is>
          <t>Капитальный ремонт, усиление фундамента и устройство отмостки с отведением воды от здания. Ремонт центральной входной зоны (крыльца) здания муниципального учреждение культуры «Клубная система Кухаривского сельского поселения», расположенного по адресу: 353661, Краснодарский край, Ейский район, село Кухаривка, ул.Советов 33 А</t>
        </is>
      </c>
      <c r="C80" s="8">
        <f>HYPERLINK("https://tenderplan.ru/app?key=6870cee3b8d02e7f166db458&amp;tender=686e88c05d48d39bb4528ad1", "0118300018125000198")</f>
        <v/>
      </c>
      <c r="D80" s="8" t="inlineStr">
        <is>
          <t>41.20.40.000</t>
        </is>
      </c>
      <c r="E80" s="13" t="inlineStr">
        <is>
          <t>Прием заявок</t>
        </is>
      </c>
      <c r="F80" s="13" t="inlineStr">
        <is>
          <t>44-ФЗ ЭА</t>
        </is>
      </c>
      <c r="G80" s="17" t="inlineStr">
        <is>
          <t>ЕИС</t>
        </is>
      </c>
      <c r="H80" s="36" t="inlineStr">
        <is>
          <t>АО «Сбербанк-АСТ»</t>
        </is>
      </c>
      <c r="I80" s="57" t="n">
        <v>4535425.61</v>
      </c>
      <c r="J80" s="22" t="n">
        <v>45354.26</v>
      </c>
      <c r="K80" s="24" t="n">
        <v>453542.561</v>
      </c>
      <c r="L80" s="13" t="inlineStr">
        <is>
          <t>rub</t>
        </is>
      </c>
      <c r="M80" s="58" t="n">
        <v>45856.375</v>
      </c>
      <c r="N80" s="58" t="n">
        <v>45859</v>
      </c>
      <c r="O80" s="24" t="inlineStr">
        <is>
          <t>не указано</t>
        </is>
      </c>
      <c r="P80" s="40" t="inlineStr">
        <is>
          <t>Краснодарский край</t>
        </is>
      </c>
      <c r="Q80" s="40" t="inlineStr">
        <is>
          <t>МУК КС КУХАРИВСКОГО СЕЛЬСКОГО ПОСЕЛЕНИЯ</t>
        </is>
      </c>
      <c r="R80" s="5" t="inlineStr">
        <is>
          <t>Обоснование НМЦК.zip: https://zakupki.gov.ru/44fz/filestore/public/1.0/download/priz/file.html?uid=8556F23932A04360B6B2F7939DA4C079
Проект контракта.zip: https://zakupki.gov.ru/44fz/filestore/public/1.0/download/priz/file.html?uid=AE574EB3A4BD4CE2927E7BA982F15A8C
Описание объекта закупки.zip: https://zakupki.gov.ru/44fz/filestore/public/1.0/download/priz/file.html?uid=00B5839A992E48449FE6E2790B7073E8
Требования к содержанию, составу заявки на участие в закупке и инструкция по ее заполнению.docx: https://zakupki.gov.ru/44fz/filestore/public/1.0/download/priz/file.html?uid=1468782F9CD04A1CAA1523CC4C813F83</t>
        </is>
      </c>
      <c r="S80" s="59" t="inlineStr">
        <is>
          <t>АДМИНИСТРАЦИЯ МУНИЦИПАЛЬНОГО ОБРАЗОВАНИЯ ЕЙСКИЙ МУНИЦИПАЛЬНЫЙ РАЙОН КРАСНОДАРСКОГО КРАЯ
353680, КРАСНОДАРСКИЙ КРАЙ , ЕЙСКИЙ Р-Н, Г ЕЙСК, УЛ СВЕРДЛОВА, Д. 106
Контактное лицо: Ухова Наталья Львовна
Телефон: 8-86132-21158
E-mail: munzakaz_eisk@mail.ru</t>
        </is>
      </c>
    </row>
    <row r="81">
      <c r="A81" s="9" t="n">
        <v>45847.125</v>
      </c>
      <c r="B81" s="4" t="inlineStr">
        <is>
          <t>Текущий ремонт асинхронных  электродвигателей погружных  насосов АО2-91-8 мощностью 45 кВт 735 об/мин Насосных станций №4; №5; №16 для нужд Петровско-Анастасиевского филиала ФГБУ "Управление "Кубаньмелиоводхоз"</t>
        </is>
      </c>
      <c r="C81" s="7">
        <f>HYPERLINK("https://tenderplan.ru/app?key=6870cee3b8d02e7f166db458&amp;tender=686e7aae5d48d39bb4f996df", "0318100043325000067")</f>
        <v/>
      </c>
      <c r="D81" s="7" t="inlineStr">
        <is>
          <t>33.14.11.000</t>
        </is>
      </c>
      <c r="E81" s="12" t="inlineStr">
        <is>
          <t>Прием заявок</t>
        </is>
      </c>
      <c r="F81" s="12" t="inlineStr">
        <is>
          <t>44-ФЗ ЭА</t>
        </is>
      </c>
      <c r="G81" s="16" t="inlineStr">
        <is>
          <t>ЕИС</t>
        </is>
      </c>
      <c r="H81" s="35" t="inlineStr">
        <is>
          <t>АГЗ РТ</t>
        </is>
      </c>
      <c r="I81" s="54" t="n">
        <v>289333.34</v>
      </c>
      <c r="J81" s="21" t="inlineStr">
        <is>
          <t>не требуется</t>
        </is>
      </c>
      <c r="K81" s="23" t="n">
        <v>2893.3334</v>
      </c>
      <c r="L81" s="12" t="inlineStr">
        <is>
          <t>rub</t>
        </is>
      </c>
      <c r="M81" s="55" t="n">
        <v>45855.33333333334</v>
      </c>
      <c r="N81" s="55" t="n">
        <v>45856</v>
      </c>
      <c r="O81" s="23" t="inlineStr">
        <is>
          <t>не указано</t>
        </is>
      </c>
      <c r="P81" s="39" t="inlineStr">
        <is>
          <t>Краснодарский край</t>
        </is>
      </c>
      <c r="Q81" s="39" t="inlineStr">
        <is>
          <t>ФГБУ "УПРАВЛЕНИЕ "КУБАНЬМЕЛИОВОДХОЗ"</t>
        </is>
      </c>
      <c r="R81" s="4" t="inlineStr">
        <is>
          <t>Приложение №2 Обоснование начальной (максимальной) цены Контракта: https://zakupki.gov.ru/44fz/filestore/public/1.0/download/priz/file.html?uid=22DDA5B5562A4C7FBEBF732E09E61902
Приложение № 4 Проект контракта: https://zakupki.gov.ru/44fz/filestore/public/1.0/download/priz/file.html?uid=EC4205076EA5476EA2869A78230B6905
Приложение № 1. Описание объекта закупки (Техническое задание): https://zakupki.gov.ru/44fz/filestore/public/1.0/download/priz/file.html?uid=A737F7F5FF824D5A80FD39FC32B4A729
Приложение № 3 Требования к содержанию, составу заявки на участие в электроннов аукционе: https://zakupki.gov.ru/44fz/filestore/public/1.0/download/priz/file.html?uid=FAD2CD2BFB5A46C0A3EC400D98D30EFA</t>
        </is>
      </c>
      <c r="S81" s="56" t="inlineStr">
        <is>
          <t>ФЕДЕРАЛЬНОЕ ГОСУДАРСТВЕННОЕ БЮДЖЕТНОЕ УЧРЕЖДЕНИЕ "УПРАВЛЕНИЕ МЕЛИОРАЦИИ ЗЕМЕЛЬ И СЕЛЬСКОХОЗЯЙСТВЕННОГО ВОДОСНАБЖЕНИЯ ПО КРАСНОДАРСКОМУ КРАЮ"
Российская Федерация, 350058, Краснодарский край, Краснодар г, им. Селезнева, Д.242
Контактное лицо: Карташова Александра Петровна
Телефон: 8-918-6681699
E-mail: alexandra_torg@mail.ru</t>
        </is>
      </c>
    </row>
    <row r="82">
      <c r="A82" s="10" t="n">
        <v>45847.125</v>
      </c>
      <c r="B82" s="5" t="inlineStr">
        <is>
          <t>Реконструкция МБДОУ №12 в ст. Передовой Отрадненского района. Строительство блока дошкольного образования на 60 мест</t>
        </is>
      </c>
      <c r="C82" s="8">
        <f>HYPERLINK("https://tenderplan.ru/app?key=6870cee3b8d02e7f166db458&amp;tender=686e784a5d48d39bb4ed45d9", "0818500000825005015")</f>
        <v/>
      </c>
      <c r="D82" s="8" t="inlineStr">
        <is>
          <t>41.20.40.000</t>
        </is>
      </c>
      <c r="E82" s="13" t="inlineStr">
        <is>
          <t>Прием заявок</t>
        </is>
      </c>
      <c r="F82" s="13" t="inlineStr">
        <is>
          <t>44-ФЗ ОК</t>
        </is>
      </c>
      <c r="G82" s="17" t="inlineStr">
        <is>
          <t>ЕИС</t>
        </is>
      </c>
      <c r="H82" s="36" t="inlineStr">
        <is>
          <t>РТС-тендер</t>
        </is>
      </c>
      <c r="I82" s="57" t="n">
        <v>267521273.52</v>
      </c>
      <c r="J82" s="22" t="n">
        <v>2675212.74</v>
      </c>
      <c r="K82" s="24" t="n">
        <v>80256382.05600001</v>
      </c>
      <c r="L82" s="13" t="inlineStr">
        <is>
          <t>rub</t>
        </is>
      </c>
      <c r="M82" s="58" t="n">
        <v>45866.5</v>
      </c>
      <c r="N82" s="58" t="n">
        <v>45869</v>
      </c>
      <c r="O82" s="24" t="n">
        <v>2675212.74</v>
      </c>
      <c r="P82" s="40" t="inlineStr">
        <is>
          <t>Краснодарский край</t>
        </is>
      </c>
      <c r="Q82" s="40" t="inlineStr">
        <is>
          <t>МБДОУ № 12</t>
        </is>
      </c>
      <c r="R82" s="5" t="inlineStr">
        <is>
          <t>Обоснование НМЦ контракта.zip: https://zakupki.gov.ru/44fz/filestore/public/1.0/download/priz/file.html?uid=421A132CAE8543088B262683CBDAD900
проект контракта.zip: https://zakupki.gov.ru/44fz/filestore/public/1.0/download/priz/file.html?uid=F0FA9BC8FCCB441BBBF4C759ECFCEE4E
описание объекта закупки.zip: https://zakupki.gov.ru/44fz/filestore/public/1.0/download/priz/file.html?uid=F5965F808002467CA34DBE97411D7023
Требования к содержанию, составу заявки на участие в закупке и инструкция по ее заполнению.docx: https://zakupki.gov.ru/44fz/filestore/public/1.0/download/priz/file.html?uid=C85C978365A74D399386F03FC1D4C764
Проектная документация.part01.rar: https://zakupki.gov.ru/44fz/filestore/public/1.0/download/priz/file.html?uid=E94EFA43F3C84F359169D8B5AEBF494C
Проектная документация.part02.rar: https://zakupki.gov.ru/44fz/filestore/public/1.0/download/priz/file.html?uid=0344292066F04C76B74B20F37DFE1611
Проектная документация.part03.rar: https://zakupki.gov.ru/44fz/filestore/public/1.0/download/priz/file.html?uid=6D1002C7BA0143FF88A5417C3F223351
Проектная документация.part04.rar: https://zakupki.gov.ru/44fz/filestore/public/1.0/download/priz/file.html?uid=3BE8E1B06CA64D97BD92AE9EFAC7D59F
Проектная документация.part05.rar: https://zakupki.gov.ru/44fz/filestore/public/1.0/download/priz/file.html?uid=61C6F03E591C4B21945CC0BC72B195E0
Проектная документация.part06.rar: https://zakupki.gov.ru/44fz/filestore/public/1.0/download/priz/file.html?uid=685720C9256F4609810A54BB62DFF4E0
Проектная документация.part07.rar: https://zakupki.gov.ru/44fz/filestore/public/1.0/download/priz/file.html?uid=C68F017FCBDD43B8B5397C39BD680F79
Проектная документация.part08.rar: https://zakupki.gov.ru/44fz/filestore/public/1.0/download/priz/file.html?uid=71ACDC7C98F040BF91C17D9FA987CACB
Проектная документация.part09.rar: https://zakupki.gov.ru/44fz/filestore/public/1.0/download/priz/file.html?uid=B8E700A0BF014347BEBC624DF0C87A9D
Проектная документация.part10.rar: https://zakupki.gov.ru/44fz/filestore/public/1.0/download/priz/file.html?uid=B9CC4A1CFFE540E58F64AC99D187CCD4
Проектная документация.part11.rar: https://zakupki.gov.ru/44fz/filestore/public/1.0/download/priz/file.html?uid=37F813A285064031B130A6060813E8B5
Порядок рассмотрения и оценки заявок на участие в конкурсах.docx: https://zakupki.gov.ru/44fz/filestore/public/1.0/download/priz/file.html?uid=EF402E07BB1F4F35905B940367391600</t>
        </is>
      </c>
      <c r="S82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Наталья Владимировна
Телефон: 8-861-2115452
E-mail: n.boiko@dgz.krasnodar.ru</t>
        </is>
      </c>
    </row>
    <row r="83">
      <c r="A83" s="9" t="n">
        <v>45847.125</v>
      </c>
      <c r="B83" s="4" t="inlineStr">
        <is>
          <t>Капитальный ремонт туалета отделения № 4 Литер А5, расположенного по адресу: 353304, Краснодарский край, Абинский район, поселок Новый, ул. Набережная, 1/1</t>
        </is>
      </c>
      <c r="C83" s="7">
        <f>HYPERLINK("https://tenderplan.ru/app?key=6870cee3b8d02e7f166db458&amp;tender=686e5c575d48d39bb42d9b23", "0318200064725000038")</f>
        <v/>
      </c>
      <c r="D83" s="7" t="inlineStr">
        <is>
          <t>43.39.1</t>
        </is>
      </c>
      <c r="E83" s="12" t="inlineStr">
        <is>
          <t>Прием заявок</t>
        </is>
      </c>
      <c r="F83" s="12" t="inlineStr">
        <is>
          <t>44-ФЗ ЭА</t>
        </is>
      </c>
      <c r="G83" s="16" t="inlineStr">
        <is>
          <t>ЕИС</t>
        </is>
      </c>
      <c r="H83" s="35" t="inlineStr">
        <is>
          <t>АО «Сбербанк-АСТ»</t>
        </is>
      </c>
      <c r="I83" s="54" t="n">
        <v>431289.63</v>
      </c>
      <c r="J83" s="21" t="n">
        <v>4312.9</v>
      </c>
      <c r="K83" s="23" t="n">
        <v>43128.963</v>
      </c>
      <c r="L83" s="12" t="inlineStr">
        <is>
          <t>rub</t>
        </is>
      </c>
      <c r="M83" s="55" t="n">
        <v>45855.375</v>
      </c>
      <c r="N83" s="55" t="n">
        <v>45856</v>
      </c>
      <c r="O83" s="23" t="inlineStr">
        <is>
          <t>не указано</t>
        </is>
      </c>
      <c r="P83" s="39" t="inlineStr">
        <is>
          <t>Краснодарский край</t>
        </is>
      </c>
      <c r="Q83" s="39" t="inlineStr">
        <is>
          <t>ГБУЗ "СПБ № 2"</t>
        </is>
      </c>
      <c r="R83" s="4" t="inlineStr">
        <is>
          <t>Обоснование начальной (максимальной ) цены контракта т.zip: https://zakupki.gov.ru/44fz/filestore/public/1.0/download/priz/file.html?uid=D9212BF8103C4C1795246B95285CBAE5
Проект контракта туалет.zip: https://zakupki.gov.ru/44fz/filestore/public/1.0/download/priz/file.html?uid=058B68E7BCFB43F0B42675D5721D8559
Описание объекта закупки туалет.zip: https://zakupki.gov.ru/44fz/filestore/public/1.0/download/priz/file.html?uid=F77ADBF540AB439092239721BA919308
Требования к содержанию, составу заявки на участие в закупке и инструкция по ее заполнению.docx: https://zakupki.gov.ru/44fz/filestore/public/1.0/download/priz/file.html?uid=A3CA9534931246769E90901274B3C1A8</t>
        </is>
      </c>
      <c r="S83" s="56" t="inlineStr">
        <is>
          <t>ГОСУДАРСТВЕННОЕ БЮДЖЕТНОЕ УЧРЕЖДЕНИЕ ЗДРАВООХРАНЕНИЯ "СПЕЦИАЛИЗИРОВАННАЯ ПСИХИАТРИЧЕСКАЯ БОЛЬНИЦА № 2" МИНИСТЕРСТВА ЗДРАВООХРАНЕНИЯ КРАСНОДАРСКОГО КРАЯ
353304, Краснодарский край , АБИНСКИЙ Р-Н, П. НОВЫЙ, УЛ. НАБЕРЕЖНАЯ, Д. 1/1
Контактное лицо: Дежкин А. С.
Телефон: 8-989-1205473
E-mail: gbuz_spb_2@list.ru</t>
        </is>
      </c>
    </row>
    <row r="84">
      <c r="A84" s="10" t="n">
        <v>45847.125</v>
      </c>
      <c r="B84" s="5" t="inlineStr">
        <is>
          <t>Капитальный ремонт здания</t>
        </is>
      </c>
      <c r="C84" s="8">
        <f>HYPERLINK("https://tenderplan.ru/app?key=6870cee3b8d02e7f166db458&amp;tender=686e3f9b5d48d39bb445d894", "0318300553725000056")</f>
        <v/>
      </c>
      <c r="D84" s="8" t="inlineStr">
        <is>
          <t>41.20.40.000</t>
        </is>
      </c>
      <c r="E84" s="13" t="inlineStr">
        <is>
          <t>Прием заявок</t>
        </is>
      </c>
      <c r="F84" s="13" t="inlineStr">
        <is>
          <t>44-ФЗ ОК</t>
        </is>
      </c>
      <c r="G84" s="17" t="inlineStr">
        <is>
          <t>ЕИС</t>
        </is>
      </c>
      <c r="H84" s="36" t="inlineStr">
        <is>
          <t>РОСЭЛТОРГ (АО«ЕЭТП»)</t>
        </is>
      </c>
      <c r="I84" s="57" t="n">
        <v>3500000</v>
      </c>
      <c r="J84" s="22" t="n">
        <v>35000</v>
      </c>
      <c r="K84" s="24" t="n">
        <v>1050000</v>
      </c>
      <c r="L84" s="13" t="inlineStr">
        <is>
          <t>rub</t>
        </is>
      </c>
      <c r="M84" s="58" t="n">
        <v>45866.5</v>
      </c>
      <c r="N84" s="58" t="n">
        <v>45869</v>
      </c>
      <c r="O84" s="24" t="n">
        <v>35000</v>
      </c>
      <c r="P84" s="40" t="inlineStr">
        <is>
          <t>Краснодарский край</t>
        </is>
      </c>
      <c r="Q84" s="40" t="inlineStr">
        <is>
          <t>МБУ НИКОЛАЕВСКИЙ СДК</t>
        </is>
      </c>
      <c r="R84" s="5" t="inlineStr">
        <is>
          <t>Обоснование НМЦК.zip: https://zakupki.gov.ru/44fz/filestore/public/1.0/download/priz/file.html?uid=09B83CF64CEE48DEAD43EE9A61B72865
Проект контракта.zip: https://zakupki.gov.ru/44fz/filestore/public/1.0/download/priz/file.html?uid=88155FE96FF045CB963117342EB7F673
Описание объекта закупки.zip: https://zakupki.gov.ru/44fz/filestore/public/1.0/download/priz/file.html?uid=09B5F1C5580245D1A16A64AA6B8E76E4
Порядок рассмотрения и оценки заявок на участие в конкурсах.docx: https://zakupki.gov.ru/44fz/filestore/public/1.0/download/priz/file.html?uid=CF9C447FE0FF44E1A68081C037C7A8B0</t>
        </is>
      </c>
      <c r="S84" s="59" t="inlineStr">
        <is>
          <t>МУНИЦИПАЛЬНОЕ КАЗЕННОЕ УЧРЕЖДЕНИЕ "УПРАВЛЕНИЕ ПО ЗАКУПКАМ АДМИНИСТРАЦИИ МУНИЦИПАЛЬНОГО ОБРАЗОВАНИЯ УСПЕНСКИЙ РАЙОН"
352450, КРАСНОДАРСКИЙ КРАЙ, УСПЕНСКИЙ Р-Н, С УСПЕНСКОЕ, УЛ КАЛИНИНА, 76
Контактное лицо: Курманалиева Нелли Васильевна
Телефон: 8-86140-58126
E-mail: usptorgi4@mail.ru</t>
        </is>
      </c>
    </row>
    <row r="85">
      <c r="A85" s="9" t="n">
        <v>45847.125</v>
      </c>
      <c r="B85" s="4" t="inlineStr">
        <is>
          <t>Ремонт помещений цокольного этажа инженерного корпуса ФКУ Упрдор «Черноморье» в г. Сочи, по ул. Труда, 55</t>
        </is>
      </c>
      <c r="C85" s="7">
        <f>HYPERLINK("https://tenderplan.ru/app?key=6870cee3b8d02e7f166db458&amp;tender=686e2bec5d48d39bb4b87666", "0318100051225000070")</f>
        <v/>
      </c>
      <c r="D85" s="7" t="inlineStr">
        <is>
          <t>43.99.10.120</t>
        </is>
      </c>
      <c r="E85" s="12" t="inlineStr">
        <is>
          <t>Прием заявок</t>
        </is>
      </c>
      <c r="F85" s="12" t="inlineStr">
        <is>
          <t>44-ФЗ ОК</t>
        </is>
      </c>
      <c r="G85" s="16" t="inlineStr">
        <is>
          <t>ЕИС</t>
        </is>
      </c>
      <c r="H85" s="35" t="inlineStr">
        <is>
          <t>РОСЭЛТОРГ (АО«ЕЭТП»)</t>
        </is>
      </c>
      <c r="I85" s="54" t="n">
        <v>2532118.33</v>
      </c>
      <c r="J85" s="21" t="n">
        <v>25321.18</v>
      </c>
      <c r="K85" s="23" t="n">
        <v>759635.4990000001</v>
      </c>
      <c r="L85" s="12" t="inlineStr">
        <is>
          <t>rub</t>
        </is>
      </c>
      <c r="M85" s="55" t="n">
        <v>45863.41666666666</v>
      </c>
      <c r="N85" s="55" t="n">
        <v>45868</v>
      </c>
      <c r="O85" s="23" t="inlineStr">
        <is>
          <t>не указано</t>
        </is>
      </c>
      <c r="P85" s="39" t="inlineStr">
        <is>
          <t>Краснодарский край</t>
        </is>
      </c>
      <c r="Q85" s="39" t="inlineStr">
        <is>
          <t>ФКУ УПРДОР "ЧЕРНОМОРЬЕ"</t>
        </is>
      </c>
      <c r="R85" s="4" t="inlineStr">
        <is>
          <t>Прил. №2 Обоснование НМЦК: https://zakupki.gov.ru/44fz/filestore/public/1.0/download/priz/file.html?uid=593137223A3C433C870894ED27D0EC76
Прил. №5 Проект контракта: https://zakupki.gov.ru/44fz/filestore/public/1.0/download/priz/file.html?uid=962E6D517838475DB12DD824D3E2E605
Прил. №1 Описание объекта закупки: https://zakupki.gov.ru/44fz/filestore/public/1.0/download/priz/file.html?uid=FCB3354B75B74F9EA77D283FA438FBE8
Прил. №3 Требования к содерж (составу) заявки. Инструкция: https://zakupki.gov.ru/44fz/filestore/public/1.0/download/priz/file.html?uid=8711328462C74855BA31DED61D9D2174
Извещение: https://zakupki.gov.ru/44fz/filestore/public/1.0/download/priz/file.html?uid=1C3391CEEDB047CBBD2C0F9665FA643F
Прил. №4 Порядок рассмотрения и оценки заявок: https://zakupki.gov.ru/44fz/filestore/public/1.0/download/priz/file.html?uid=9EEFB9D332E54B74886771889F825CB2</t>
        </is>
      </c>
      <c r="S85" s="56" t="inlineStr">
        <is>
          <t>ФЕДЕРАЛЬНОЕ КАЗЕННОЕ УЧРЕЖДЕНИЕ "УПРАВЛЕНИЕ ФЕДЕРАЛЬНЫХ АВТОМОБИЛЬНЫХ ДОРОГ "ЧЕРНОМОРЬЕ" ФЕДЕРАЛЬНОГО ДОРОЖНОГО АГЕНТСТВА"
Российская Федерация, 354002, Краснодарский край, Сочи г, Черноморская (Хостинский р-н), Д. 1
Контактное лицо: Александрова Екатерина Валерьевна
Телефон: 7-862-2538200
E-mail: dsd.zakaz@yandex.ru</t>
        </is>
      </c>
    </row>
    <row r="86">
      <c r="A86" s="10" t="n">
        <v>45847.125</v>
      </c>
      <c r="B86" s="5" t="inlineStr">
        <is>
          <t>Капитальный ремонт котельной ГБУ СО КК «Выселковский КЦСОН», расположенной по адресу: Краснодарский край, Выселковский район, ст-ца Выселки, ул. Красная поляна, № 395</t>
        </is>
      </c>
      <c r="C86" s="8">
        <f>HYPERLINK("https://tenderplan.ru/app?key=6870cee3b8d02e7f166db458&amp;tender=686e1f4a5d48d39bb46477ee", "32515023410")</f>
        <v/>
      </c>
      <c r="D86" s="8" t="inlineStr">
        <is>
          <t>43.34.10.110</t>
        </is>
      </c>
      <c r="E86" s="13" t="inlineStr">
        <is>
          <t>Прием заявок</t>
        </is>
      </c>
      <c r="F86" s="13" t="inlineStr">
        <is>
          <t>223-ФЗ ЗКЭФ</t>
        </is>
      </c>
      <c r="G86" s="17" t="inlineStr">
        <is>
          <t>ЕИС</t>
        </is>
      </c>
      <c r="H86" s="36" t="inlineStr">
        <is>
          <t>ОБЩЕСТВО С ОГРАНИЧЕННОЙ ОТВЕТСТВЕННОСТЬЮ «РТС-ТЕНДЕР»</t>
        </is>
      </c>
      <c r="I86" s="57" t="n">
        <v>218760.77</v>
      </c>
      <c r="J86" s="22" t="inlineStr">
        <is>
          <t>не требуется</t>
        </is>
      </c>
      <c r="K86" s="24" t="inlineStr">
        <is>
          <t>указано в документации</t>
        </is>
      </c>
      <c r="L86" s="13" t="inlineStr">
        <is>
          <t>rub</t>
        </is>
      </c>
      <c r="M86" s="58" t="n">
        <v>45854.5</v>
      </c>
      <c r="N86" s="58" t="n">
        <v>45854.66666666666</v>
      </c>
      <c r="O86" s="24" t="inlineStr">
        <is>
          <t>не указано</t>
        </is>
      </c>
      <c r="P86" s="40" t="inlineStr">
        <is>
          <t>Краснодарский край</t>
        </is>
      </c>
      <c r="Q86" s="40" t="inlineStr">
        <is>
          <t>ГБУ СО КК "ВЫСЕЛКОВСКИЙ КЦСОН"</t>
        </is>
      </c>
      <c r="R86" s="5" t="inlineStr">
        <is>
          <t>Дополнительные документы, подлежащие размещению в ЕИС: https://zakupki.gov.ru/223/purchase/public/download/download.html?id=103905831
Дополнительные документы, подлежащие размещению в ЕИС: https://zakupki.gov.ru/223/purchase/public/download/download.html?id=103905830
Обоснование начальной (максимальной) цены договора: https://zakupki.gov.ru/223/purchase/public/download/download.html?id=103905833
Описание предмета закупки: https://zakupki.gov.ru/223/purchase/public/download/download.html?id=103905832
Дополнительные документы, подлежащие размещению в ЕИС: https://zakupki.gov.ru/223/purchase/public/download/download.html?id=103905835
Описание предмета закупки: https://zakupki.gov.ru/223/purchase/public/download/download.html?id=103905834
Проект договора: https://zakupki.gov.ru/223/purchase/public/download/download.html?id=103905837
Дополнительные документы, подлежащие размещению в ЕИС: https://zakupki.gov.ru/223/purchase/public/download/download.html?id=103905836</t>
        </is>
      </c>
      <c r="S86" s="59" t="inlineStr">
        <is>
          <t>Контактное лицо: Ивлева И. А.
Телефон: 88615773851
E-mail: cso_uchastie@mtsr.krasnodar.ru</t>
        </is>
      </c>
    </row>
    <row r="87">
      <c r="A87" s="9" t="n">
        <v>45847.125</v>
      </c>
      <c r="B87" s="4" t="inlineStr">
        <is>
          <t>Текущий ремонт отдельных элементов системы отопления в помещениях ГБУЗ "ГП № 1 г. Новороссийска" МЗ КК по адресу: г. Новороссийск, ул. Рубина, 6</t>
        </is>
      </c>
      <c r="C87" s="7">
        <f>HYPERLINK("https://tenderplan.ru/app?key=6870cee3b8d02e7f166db458&amp;tender=686e16645d48d39bb42641e8", "0318300406425000091")</f>
        <v/>
      </c>
      <c r="D87" s="7" t="inlineStr">
        <is>
          <t>43.22.12.190</t>
        </is>
      </c>
      <c r="E87" s="12" t="inlineStr">
        <is>
          <t>Прием заявок</t>
        </is>
      </c>
      <c r="F87" s="12" t="inlineStr">
        <is>
          <t>44-ФЗ ЭА</t>
        </is>
      </c>
      <c r="G87" s="16" t="inlineStr">
        <is>
          <t>ЕИС</t>
        </is>
      </c>
      <c r="H87" s="35" t="inlineStr">
        <is>
          <t>ЭТП ТЭК-Торг</t>
        </is>
      </c>
      <c r="I87" s="54" t="n">
        <v>151329.44</v>
      </c>
      <c r="J87" s="21" t="inlineStr">
        <is>
          <t>не требуется</t>
        </is>
      </c>
      <c r="K87" s="23" t="n">
        <v>7566.472</v>
      </c>
      <c r="L87" s="12" t="inlineStr">
        <is>
          <t>rub</t>
        </is>
      </c>
      <c r="M87" s="55" t="n">
        <v>45855.375</v>
      </c>
      <c r="N87" s="55" t="n">
        <v>45859</v>
      </c>
      <c r="O87" s="23" t="inlineStr">
        <is>
          <t>не указано</t>
        </is>
      </c>
      <c r="P87" s="39" t="inlineStr">
        <is>
          <t>Краснодарский край</t>
        </is>
      </c>
      <c r="Q87" s="39" t="inlineStr">
        <is>
          <t>ГБУЗ "ГП № 1 Г. НОВОРОССИЙСКА" МЗ КК</t>
        </is>
      </c>
      <c r="R87" s="4" t="inlineStr">
        <is>
          <t>Обоснование НМЦК.zip: https://zakupki.gov.ru/44fz/filestore/public/1.0/download/priz/file.html?uid=652BE309BB01436DBF8DCADE28E66FDE
Проект контракта.docx: https://zakupki.gov.ru/44fz/filestore/public/1.0/download/priz/file.html?uid=B28729DAD16544F49A08284B743E0371
ООЗ.zip: https://zakupki.gov.ru/44fz/filestore/public/1.0/download/priz/file.html?uid=005202DB0FB845658814361A09FBF1F3
Требования к содержанию, составу заявки на участие в закупке и инструкция по ее заполнению (36) (1).docx: https://zakupki.gov.ru/44fz/filestore/public/1.0/download/priz/file.html?uid=5EC9CE76E28840318E47F25409361596</t>
        </is>
      </c>
      <c r="S87" s="56" t="inlineStr">
        <is>
          <t>ГОСУДАРСТВЕННОЕ БЮДЖЕТНОЕ УЧРЕЖДЕНИЕ ЗДРАВООХРАНЕНИЯ "ГОРОДСКАЯ ПОЛИКЛИНИКА № 1 ГОРОДА НОВОРОССИЙСКА" МИНИСТЕРСТВА ЗДРАВООХРАНЕНИЯ КРАСНОДАРСКОГО КРАЯ
353900, КРАСНОДАРСКИЙ КРАЙ , Г. НОВОРОССИЙСК, УЛ. РУБИНА, Д. 6
Контактное лицо: Шабельник Е. А.
Телефон: 8-8617-306340
E-mail: buh_1p@mail.ru</t>
        </is>
      </c>
    </row>
    <row r="88">
      <c r="A88" s="10" t="n">
        <v>45847.125</v>
      </c>
      <c r="B88" s="5" t="inlineStr">
        <is>
          <t>капитальный ремонт зданий (установка, монтаж, дооснащение) автоматической пожарной сигнализации и оповещения людей о пожаре (Система автоматической пожарной сигнализации и оповещения о пожаре и управления эвакуацией в зданиях ГКУ "Крайгосархива", адрес: г. Краснодар , ул. Леваневского, 106, литер Б, 108/5, литер Е)</t>
        </is>
      </c>
      <c r="C88" s="8">
        <f>HYPERLINK("https://tenderplan.ru/app?key=6870cee3b8d02e7f166db458&amp;tender=686e14ac5d48d39bb41c44fc", "0818500000825005005")</f>
        <v/>
      </c>
      <c r="D88" s="8" t="inlineStr">
        <is>
          <t>43.21.10.140</t>
        </is>
      </c>
      <c r="E88" s="13" t="inlineStr">
        <is>
          <t>Прием заявок</t>
        </is>
      </c>
      <c r="F88" s="13" t="inlineStr">
        <is>
          <t>44-ФЗ ЗКЭФ</t>
        </is>
      </c>
      <c r="G88" s="17" t="inlineStr">
        <is>
          <t>ЕИС</t>
        </is>
      </c>
      <c r="H88" s="36" t="inlineStr">
        <is>
          <t>РТС-тендер</t>
        </is>
      </c>
      <c r="I88" s="57" t="n">
        <v>1714753.6</v>
      </c>
      <c r="J88" s="22" t="n">
        <v>17147.54</v>
      </c>
      <c r="K88" s="24" t="n">
        <v>514426.08</v>
      </c>
      <c r="L88" s="13" t="inlineStr">
        <is>
          <t>rub</t>
        </is>
      </c>
      <c r="M88" s="58" t="n">
        <v>45855.41666666666</v>
      </c>
      <c r="N88" s="58" t="n">
        <v>45859</v>
      </c>
      <c r="O88" s="24" t="inlineStr">
        <is>
          <t>не указано</t>
        </is>
      </c>
      <c r="P88" s="40" t="inlineStr">
        <is>
          <t>Краснодарский край</t>
        </is>
      </c>
      <c r="Q88" s="40" t="inlineStr">
        <is>
          <t>ГКУ "КРАЙГОСАРХИВ"</t>
        </is>
      </c>
      <c r="R88" s="5" t="inlineStr">
        <is>
          <t>Обоснование НМЦК.zip: https://zakupki.gov.ru/44fz/filestore/public/1.0/download/priz/file.html?uid=3113B3A4C27E4F309A4ADC67E6C759FF
Проект контракта АПС.zip: https://zakupki.gov.ru/44fz/filestore/public/1.0/download/priz/file.html?uid=02613F481096414696C76931748F7132
Описание объекта закупки.zip: https://zakupki.gov.ru/44fz/filestore/public/1.0/download/priz/file.html?uid=16561B9665A84743876046A9515EC6BB
Требования к содержанию, составу заявки на участие в закупке и инструкция по ее заполнению (котировка).docx: https://zakupki.gov.ru/44fz/filestore/public/1.0/download/priz/file.html?uid=85025429AAC24221854FFFD2FBBE60B1</t>
        </is>
      </c>
      <c r="S88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Красавцева Ольга Николаевна
Телефон: 8-861-2115452
E-mail: o.krasavtseva@dgz.krasnodar.ru</t>
        </is>
      </c>
    </row>
    <row r="89">
      <c r="A89" s="9" t="n">
        <v>45847.125</v>
      </c>
      <c r="B89" s="4" t="inlineStr">
        <is>
          <t>Услуги по капитальному ремонту «с поставкой всех необходимых материалов» кровли здания «Клиника № 3» ФКП «Армавирская биофабрика»</t>
        </is>
      </c>
      <c r="C89" s="7">
        <f>HYPERLINK("https://tenderplan.ru/app?key=6870cee3b8d02e7f166db458&amp;tender=686e135f5d48d39bb41706a4", "32515023092")</f>
        <v/>
      </c>
      <c r="D89" s="7" t="inlineStr">
        <is>
          <t>43.91.19.110</t>
        </is>
      </c>
      <c r="E89" s="12" t="inlineStr">
        <is>
          <t>Прием заявок</t>
        </is>
      </c>
      <c r="F89" s="12" t="inlineStr">
        <is>
          <t>223-ФЗ ЗКЭФ</t>
        </is>
      </c>
      <c r="G89" s="16" t="inlineStr">
        <is>
          <t>ЕИС</t>
        </is>
      </c>
      <c r="H89" s="35" t="inlineStr">
        <is>
          <t>АКЦИОНЕРНОЕ ОБЩЕСТВО "АГЕНТСТВО ПО ГОСУДАРСТВЕННОМУ ЗАКАЗУ РЕСПУБЛИКИ ТАТАРСТАН"</t>
        </is>
      </c>
      <c r="I89" s="54" t="n">
        <v>6975000</v>
      </c>
      <c r="J89" s="21" t="inlineStr">
        <is>
          <t>не требуется</t>
        </is>
      </c>
      <c r="K89" s="23" t="inlineStr">
        <is>
          <t>указано в документации</t>
        </is>
      </c>
      <c r="L89" s="12" t="inlineStr">
        <is>
          <t>rub</t>
        </is>
      </c>
      <c r="M89" s="55" t="n">
        <v>45854.375</v>
      </c>
      <c r="N89" s="55" t="n">
        <v>45854.625</v>
      </c>
      <c r="O89" s="23" t="inlineStr">
        <is>
          <t>не указано</t>
        </is>
      </c>
      <c r="P89" s="39" t="inlineStr">
        <is>
          <t>Краснодарский край</t>
        </is>
      </c>
      <c r="Q89" s="39" t="inlineStr">
        <is>
          <t>ФКП "АРМАВИРСКАЯ БИОФАБРИКА"</t>
        </is>
      </c>
      <c r="R89" s="4" t="inlineStr">
        <is>
          <t>Обоснование НМЦД: https://zakupki.gov.ru/223/purchase/public/download/download.html?id=103903441
Приложение к запросу котировок в электронной форме СМП: https://zakupki.gov.ru/223/purchase/public/download/download.html?id=103903440
ТЗ на оказание услуг по капитальному ремонту кровли здания «Клиника №3»: https://zakupki.gov.ru/223/purchase/public/download/download.html?id=103903443
Извещение о запросе котировок в электронной форме: https://zakupki.gov.ru/223/purchase/public/download/download.html?id=103903439</t>
        </is>
      </c>
      <c r="S89" s="56" t="inlineStr">
        <is>
          <t>Контактное лицо: Яловец О. А.
Телефон: 78619521115
E-mail: abf_zakupki@armbio.bio</t>
        </is>
      </c>
    </row>
    <row r="90">
      <c r="A90" s="10" t="n">
        <v>45847.125</v>
      </c>
      <c r="B90" s="5" t="inlineStr">
        <is>
          <t>Работы по комплексному капитальному ремонту фасада Административного здания литер А</t>
        </is>
      </c>
      <c r="C90" s="8">
        <f>HYPERLINK("https://tenderplan.ru/app?key=6870cee3b8d02e7f166db458&amp;tender=686e090b5d48d39bb4d9a3d3", "0318100005325000019")</f>
        <v/>
      </c>
      <c r="D90" s="8" t="inlineStr">
        <is>
          <t>43.39.19.190</t>
        </is>
      </c>
      <c r="E90" s="13" t="inlineStr">
        <is>
          <t>Прием заявок</t>
        </is>
      </c>
      <c r="F90" s="13" t="inlineStr">
        <is>
          <t>44-ФЗ ЭА</t>
        </is>
      </c>
      <c r="G90" s="17" t="inlineStr">
        <is>
          <t>ЕИС</t>
        </is>
      </c>
      <c r="H90" s="36" t="inlineStr">
        <is>
          <t>РТС-тендер</t>
        </is>
      </c>
      <c r="I90" s="57" t="n">
        <v>8462318.16</v>
      </c>
      <c r="J90" s="22" t="n">
        <v>84623.17999999999</v>
      </c>
      <c r="K90" s="24" t="n">
        <v>761608.6344</v>
      </c>
      <c r="L90" s="13" t="inlineStr">
        <is>
          <t>rub</t>
        </is>
      </c>
      <c r="M90" s="58" t="n">
        <v>45856.41666666666</v>
      </c>
      <c r="N90" s="58" t="n">
        <v>45860</v>
      </c>
      <c r="O90" s="24" t="inlineStr">
        <is>
          <t>не указано</t>
        </is>
      </c>
      <c r="P90" s="40" t="inlineStr">
        <is>
          <t>Краснодарский край</t>
        </is>
      </c>
      <c r="Q90" s="40" t="inlineStr">
        <is>
          <t>ГУФСИН РОССИИ ПО КРАСНОДАРСКОМУ КРАЮ</t>
        </is>
      </c>
      <c r="R90" s="5" t="inlineStr">
        <is>
          <t>4. Обоснование НМЦК+протокол.docx Фасад здания: https://zakupki.gov.ru/44fz/filestore/public/1.0/download/priz/file.html?uid=7AAB8AE38EC74368A74CAB9788EF7DE1
1. ПРОЕКТ ГК исправленный кап.ремонт фасад внутренний двор(2): https://zakupki.gov.ru/44fz/filestore/public/1.0/download/priz/file.html?uid=2D0F09A5B2AC43669ED374B9399AA765
2. Приложение №1 к ГК - Техническое задание ремонт фасада ГУФСИН (двор)(1): https://zakupki.gov.ru/44fz/filestore/public/1.0/download/priz/file.html?uid=1B47F4A3FD28420AAEF67E5F8E70C296
Приложение № 4 к Извещению Требования к заявке+Инструкция: https://zakupki.gov.ru/44fz/filestore/public/1.0/download/priz/file.html?uid=83D775AC257C4D74A590B90EAA2770AA
3. Приложение №2 к ГК- ЛСР по Методике 2020 (РИМ): https://zakupki.gov.ru/44fz/filestore/public/1.0/download/priz/file.html?uid=408263E9D32742178994FFF79B736150
0. Извещение: https://zakupki.gov.ru/44fz/filestore/public/1.0/download/priz/file.html?uid=07A0FE45FFEB424A8A8F47D328B818D6</t>
        </is>
      </c>
      <c r="S90" s="59" t="inlineStr">
        <is>
          <t>ГЛАВНОЕ УПРАВЛЕНИЕ ФЕДЕРАЛЬНОЙ СЛУЖБЫ ИСПОЛНЕНИЯ НАКАЗАНИЙ ПО КРАСНОДАРСКОМУ КРАЮ
Российская Федерация, 350000, Краснодарский край, Краснодар г, им. Максима Горького, Д.76
Контактное лицо: Захарова Елена Сергеевна
Телефон: 8-861-2199939
E-mail: gufsin23.oksir.93@mail.ru</t>
        </is>
      </c>
    </row>
    <row r="91">
      <c r="A91" s="9" t="n">
        <v>45846.125</v>
      </c>
      <c r="B91" s="4" t="inlineStr">
        <is>
          <t>Капитальный ремонт подвала здания МОБУ СОШ №28 им.Героя России С.Н. Богданченко ст. Вознесенская МО Лабинский район, расположенного по адресу: 352520, Краснодарский край, Лабинский район, ст. Вознесенская, ул. 50 лет Октября, 117</t>
        </is>
      </c>
      <c r="C91" s="7">
        <f>HYPERLINK("https://tenderplan.ru/app?key=6870cee3b8d02e7f166db458&amp;tender=686d36a35d48d39bb45d3ec0", "0118300003825000067")</f>
        <v/>
      </c>
      <c r="D91" s="7" t="inlineStr">
        <is>
          <t>41.20.40.000</t>
        </is>
      </c>
      <c r="E91" s="12" t="inlineStr">
        <is>
          <t>Прием заявок</t>
        </is>
      </c>
      <c r="F91" s="12" t="inlineStr">
        <is>
          <t>44-ФЗ ЭА</t>
        </is>
      </c>
      <c r="G91" s="16" t="inlineStr">
        <is>
          <t>ЕИС</t>
        </is>
      </c>
      <c r="H91" s="35" t="inlineStr">
        <is>
          <t>РТС-тендер</t>
        </is>
      </c>
      <c r="I91" s="54" t="n">
        <v>3505557.61</v>
      </c>
      <c r="J91" s="21" t="n">
        <v>35055.58</v>
      </c>
      <c r="K91" s="23" t="n">
        <v>175277.8805</v>
      </c>
      <c r="L91" s="12" t="inlineStr">
        <is>
          <t>rub</t>
        </is>
      </c>
      <c r="M91" s="55" t="n">
        <v>45855.375</v>
      </c>
      <c r="N91" s="55" t="n">
        <v>45859</v>
      </c>
      <c r="O91" s="23" t="inlineStr">
        <is>
          <t>не указано</t>
        </is>
      </c>
      <c r="P91" s="39" t="inlineStr">
        <is>
          <t>Краснодарский край</t>
        </is>
      </c>
      <c r="Q91" s="39" t="inlineStr">
        <is>
          <t>МОБУ СОШ № 28 ИМ. ГЕРОЯ РОССИИ С.Н.БОГДАНЧЕНКО СТ. ВОЗНЕСЕНСКОЙ ЛАБИНСКОГО РАЙОНА</t>
        </is>
      </c>
      <c r="R91" s="4" t="inlineStr">
        <is>
          <t>Обоснование начальной (максимальной) цены контракта.rar: https://zakupki.gov.ru/44fz/filestore/public/1.0/download/priz/file.html?uid=8E7D4689FC064840B2D3B24C345C4B85
Проект контракта.rar: https://zakupki.gov.ru/44fz/filestore/public/1.0/download/priz/file.html?uid=FFE576DC20E84C1995116A0C7853735C
Описание объекта закупки.rar: https://zakupki.gov.ru/44fz/filestore/public/1.0/download/priz/file.html?uid=9D9F1031A4704A32A12BDB08BFA83090
Требования к составу и содержанию заявки на участие в аукционе.docx: https://zakupki.gov.ru/44fz/filestore/public/1.0/download/priz/file.html?uid=C0A32CCE508F4422AD4E825D6D3308D1
Проектно-сметная документация.rar: https://zakupki.gov.ru/44fz/filestore/public/1.0/download/priz/file.html?uid=75FB176676AA444A8FA9DD14CC76224B</t>
        </is>
      </c>
      <c r="S91" s="56" t="inlineStr">
        <is>
          <t>АДМИНИСТРАЦИЯ МУНИЦИПАЛЬНОГО ОБРАЗОВАНИЯ ЛАБИНСКИЙ МУНИЦИПАЛЬНЫЙ РАЙОН КРАСНОДАРСКОГО КРАЯ
352500, КРАСНОДАРСКИЙ КРАЙ , ЛАБИНСКИЙ Р-Н, Г. ЛАБИНСК, УЛ. КОНСТАНТИНОВА, Д.2
Контактное лицо: Абземельев Эдуард Мансурович
Телефон: 8-86169-33937
E-mail: labinsk@mo.krasnodar.ru</t>
        </is>
      </c>
    </row>
    <row r="92">
      <c r="A92" s="10" t="n">
        <v>45846.125</v>
      </c>
      <c r="B92" s="5" t="inlineStr">
        <is>
          <t>Текущий ремонт Южной подстанции скорой медицинской помощи, по адресу: г. Новороссийск, ул. Дзержинского, 216</t>
        </is>
      </c>
      <c r="C92" s="8">
        <f>HYPERLINK("https://tenderplan.ru/app?key=6870cee3b8d02e7f166db458&amp;tender=686d33585d48d39bb452bdad", "0818500000825004990")</f>
        <v/>
      </c>
      <c r="D92" s="8" t="inlineStr">
        <is>
          <t>43.39.19.190</t>
        </is>
      </c>
      <c r="E92" s="13" t="inlineStr">
        <is>
          <t>Прием заявок</t>
        </is>
      </c>
      <c r="F92" s="13" t="inlineStr">
        <is>
          <t>44-ФЗ ЭА</t>
        </is>
      </c>
      <c r="G92" s="17" t="inlineStr">
        <is>
          <t>ЕИС</t>
        </is>
      </c>
      <c r="H92" s="36" t="inlineStr">
        <is>
          <t>РТС-тендер</t>
        </is>
      </c>
      <c r="I92" s="57" t="n">
        <v>2306313.49</v>
      </c>
      <c r="J92" s="22" t="n">
        <v>23063.13</v>
      </c>
      <c r="K92" s="24" t="n">
        <v>691894.05</v>
      </c>
      <c r="L92" s="13" t="inlineStr">
        <is>
          <t>rub</t>
        </is>
      </c>
      <c r="M92" s="58" t="n">
        <v>45855.41666666666</v>
      </c>
      <c r="N92" s="58" t="n">
        <v>45859</v>
      </c>
      <c r="O92" s="24" t="inlineStr">
        <is>
          <t>не указано</t>
        </is>
      </c>
      <c r="P92" s="40" t="inlineStr">
        <is>
          <t>Краснодарский край</t>
        </is>
      </c>
      <c r="Q92" s="40" t="inlineStr">
        <is>
          <t>ГБУЗ "ГБ № 1 Г. НОВОРОССИЙСКА" МЗ КК</t>
        </is>
      </c>
      <c r="R92" s="5" t="inlineStr">
        <is>
          <t>Обоснование начальной (максимальной) цены контракта.zip: https://zakupki.gov.ru/44fz/filestore/public/1.0/download/priz/file.html?uid=155458708A0F4A7BAADC0B4102CBCA25
Проект контракта.docx: https://zakupki.gov.ru/44fz/filestore/public/1.0/download/priz/file.html?uid=854A1380356C4E439CE6A189B460DF24
Описание объекта закупки.zip: https://zakupki.gov.ru/44fz/filestore/public/1.0/download/priz/file.html?uid=BD44D98843664268A5E0D01FC73D461C
Требования к содержанию, составу заявки на участие в закупке и инструкция по ее заполнению (аукцион).docx: https://zakupki.gov.ru/44fz/filestore/public/1.0/download/priz/file.html?uid=38B37EEA6C794FECB66DEB9161553CDD</t>
        </is>
      </c>
      <c r="S92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Красавцева О. Н.
Телефон: 8-861-2115452
E-mail: o.krasavtseva@dgz.krasnodar.ru</t>
        </is>
      </c>
    </row>
    <row r="93">
      <c r="A93" s="9" t="n">
        <v>45847.125</v>
      </c>
      <c r="B93" s="4" t="inlineStr">
        <is>
          <t>Текущий ремонт ограждения территории МБУДО "СШ ст.Марьянской", расположенной по адресу: Краснодарский край, Красноармейский район, ст.Марьянская, ул.Ленина, 65ж</t>
        </is>
      </c>
      <c r="C93" s="7">
        <f>HYPERLINK("https://tenderplan.ru/app?key=6870cee3b8d02e7f166db458&amp;tender=686e4e5a5d48d39bb4bb17c7", "0318300554425000173")</f>
        <v/>
      </c>
      <c r="D93" s="7" t="inlineStr">
        <is>
          <t>43.29.12.110</t>
        </is>
      </c>
      <c r="E93" s="12" t="inlineStr">
        <is>
          <t>Прием заявок</t>
        </is>
      </c>
      <c r="F93" s="12" t="inlineStr">
        <is>
          <t>44-ФЗ ЭА</t>
        </is>
      </c>
      <c r="G93" s="16" t="inlineStr">
        <is>
          <t>ЕИС</t>
        </is>
      </c>
      <c r="H93" s="35" t="inlineStr">
        <is>
          <t>РТС-тендер</t>
        </is>
      </c>
      <c r="I93" s="54" t="n">
        <v>728849.3199999999</v>
      </c>
      <c r="J93" s="21" t="n">
        <v>7288.49</v>
      </c>
      <c r="K93" s="23" t="n">
        <v>36442.46599999999</v>
      </c>
      <c r="L93" s="12" t="inlineStr">
        <is>
          <t>rub</t>
        </is>
      </c>
      <c r="M93" s="55" t="n">
        <v>45856.375</v>
      </c>
      <c r="N93" s="55" t="n">
        <v>45860</v>
      </c>
      <c r="O93" s="23" t="inlineStr">
        <is>
          <t>не указано</t>
        </is>
      </c>
      <c r="P93" s="39" t="inlineStr">
        <is>
          <t>Краснодарский край</t>
        </is>
      </c>
      <c r="Q93" s="39" t="inlineStr">
        <is>
          <t>МБУДО "СШ СТАНИЦЫ МАРЬЯНСКОЙ"</t>
        </is>
      </c>
      <c r="R93" s="4" t="inlineStr">
        <is>
          <t>Обоснование НМЦК.rar: https://zakupki.gov.ru/44fz/filestore/public/1.0/download/priz/file.html?uid=F366C3154BED41F7B12A55B6FBFBBC73
Проект контракта.rar: https://zakupki.gov.ru/44fz/filestore/public/1.0/download/priz/file.html?uid=AF319506F9C2487FBF66A34C339550A9
Описание объекта закупки.rar: https://zakupki.gov.ru/44fz/filestore/public/1.0/download/priz/file.html?uid=C7834BD7B8D34E96A3D79F4E530B46AC
Требование к содержанию, составу заявку на участие в закупке.docx: https://zakupki.gov.ru/44fz/filestore/public/1.0/download/priz/file.html?uid=BF5D9C9B2E824783A111D68691DB6DCE</t>
        </is>
      </c>
      <c r="S93" s="56" t="inlineStr">
        <is>
          <t>ОТДЕЛ ПО ЗАКУПКАМ ДЛЯ МУНИЦИПАЛЬНЫХ НУЖД И ТОРГАМ АДМИНИСТРАЦИИ МУНИЦИПАЛЬНОГО ОБРАЗОВАНИЯ КРАСНОАРМЕЙСКИЙ РАЙОН
353800, КРАСНОДАРСКИЙ КРАЙ, КРАСНОАРМЕЙСКИЙ Р-Н, СТ-ЦА ПОЛТАВСКАЯ, УЛ КРАСНАЯ, 122
Контактное лицо: Малявина Ольга Михайловна
Телефон: 8-86165-42058
E-mail: krasnarmzakaz@mail.ru</t>
        </is>
      </c>
    </row>
    <row r="94">
      <c r="A94" s="10" t="n">
        <v>45846.125</v>
      </c>
      <c r="B94" s="5" t="inlineStr">
        <is>
          <t>Работы по капитальному ремонту кровли Весовой и здания столовой</t>
        </is>
      </c>
      <c r="C94" s="8">
        <f>HYPERLINK("https://tenderplan.ru/app?key=6870cee3b8d02e7f166db458&amp;tender=686d2c835d48d39bb4295592", "32515021914")</f>
        <v/>
      </c>
      <c r="D94" s="8" t="inlineStr">
        <is>
          <t>43.91.19.190</t>
        </is>
      </c>
      <c r="E94" s="13" t="inlineStr">
        <is>
          <t>Прием заявок</t>
        </is>
      </c>
      <c r="F94" s="13" t="inlineStr">
        <is>
          <t>223-ФЗ ЭА</t>
        </is>
      </c>
      <c r="G94" s="17" t="inlineStr">
        <is>
          <t>ЕИС</t>
        </is>
      </c>
      <c r="H94" s="36" t="inlineStr">
        <is>
          <t>АКЦИОНЕРНОЕ ОБЩЕСТВО "АГЕНТСТВО ПО ГОСУДАРСТВЕННОМУ ЗАКАЗУ РЕСПУБЛИКИ ТАТАРСТАН"</t>
        </is>
      </c>
      <c r="I94" s="57" t="n">
        <v>936022.77</v>
      </c>
      <c r="J94" s="22" t="inlineStr">
        <is>
          <t>не требуется</t>
        </is>
      </c>
      <c r="K94" s="24" t="inlineStr">
        <is>
          <t>указано в документации</t>
        </is>
      </c>
      <c r="L94" s="13" t="inlineStr">
        <is>
          <t>rub</t>
        </is>
      </c>
      <c r="M94" s="58" t="n">
        <v>45854.375</v>
      </c>
      <c r="N94" s="58" t="n">
        <v>45859.625</v>
      </c>
      <c r="O94" s="24" t="inlineStr">
        <is>
          <t>не указано</t>
        </is>
      </c>
      <c r="P94" s="40" t="inlineStr">
        <is>
          <t>Краснодарский край</t>
        </is>
      </c>
      <c r="Q94" s="40" t="inlineStr">
        <is>
          <t>ФГБНУ ФНЦ ВНИИМК</t>
        </is>
      </c>
      <c r="R94" s="5" t="inlineStr">
        <is>
          <t>ДОКУМЕНТАЦИЯ  225-25-эаук ЛНИИР (МСП): https://zakupki.gov.ru/223/purchase/public/download/download.html?id=103893531
испр ФГБНУ ФНЦ (кровля)-1 без коэф (2) - ЛСР по Методике 2020 (РИМ)1: https://zakupki.gov.ru/223/purchase/public/download/download.html?id=103893533
испр ФГБНУ ФНЦ (кровля)-1 без коэф (1) - ЛСР по Методике 2020 (РИМ)1: https://zakupki.gov.ru/223/purchase/public/download/download.html?id=103893532</t>
        </is>
      </c>
      <c r="S94" s="59" t="inlineStr">
        <is>
          <t>Контактное лицо: Текучёва Л. С.
Телефон: 78612547832
E-mail: dogovor_filial@vniimk.ru</t>
        </is>
      </c>
    </row>
    <row r="95">
      <c r="A95" s="9" t="n">
        <v>45846.125</v>
      </c>
      <c r="B95" s="4" t="inlineStr">
        <is>
          <t>Капитальный ремонт кабинетов ОБЗР и трудового обучения МОБУ СОШ № 28 им. Героя России С.Н.Богданченко ст. Вознесенской Лабинского района, расположенного по адресу: 352520, Краснодарский край, Лабинский район, станица Вознесенская, ул. 50 лет Октября, д.117</t>
        </is>
      </c>
      <c r="C95" s="7">
        <f>HYPERLINK("https://tenderplan.ru/app?key=6870cee3b8d02e7f166db458&amp;tender=686d29315d48d39bb40a30f7", "0118300003825000066")</f>
        <v/>
      </c>
      <c r="D95" s="7" t="inlineStr">
        <is>
          <t>41.20.40.000</t>
        </is>
      </c>
      <c r="E95" s="12" t="inlineStr">
        <is>
          <t>Прием заявок</t>
        </is>
      </c>
      <c r="F95" s="12" t="inlineStr">
        <is>
          <t>44-ФЗ ЭА</t>
        </is>
      </c>
      <c r="G95" s="16" t="inlineStr">
        <is>
          <t>ЕИС</t>
        </is>
      </c>
      <c r="H95" s="35" t="inlineStr">
        <is>
          <t>РТС-тендер</t>
        </is>
      </c>
      <c r="I95" s="54" t="n">
        <v>2328135.73</v>
      </c>
      <c r="J95" s="21" t="n">
        <v>23281.36</v>
      </c>
      <c r="K95" s="23" t="n">
        <v>116406.7865</v>
      </c>
      <c r="L95" s="12" t="inlineStr">
        <is>
          <t>rub</t>
        </is>
      </c>
      <c r="M95" s="55" t="n">
        <v>45854.375</v>
      </c>
      <c r="N95" s="55" t="n">
        <v>45856</v>
      </c>
      <c r="O95" s="23" t="inlineStr">
        <is>
          <t>не указано</t>
        </is>
      </c>
      <c r="P95" s="39" t="inlineStr">
        <is>
          <t>Краснодарский край</t>
        </is>
      </c>
      <c r="Q95" s="39" t="inlineStr">
        <is>
          <t>МОБУ СОШ № 28 ИМ. ГЕРОЯ РОССИИ С.Н.БОГДАНЧЕНКО СТ. ВОЗНЕСЕНСКОЙ ЛАБИНСКОГО РАЙОНА</t>
        </is>
      </c>
      <c r="R95" s="4" t="inlineStr">
        <is>
          <t>Обоснование начальной (максимальной) цены контракта.rar: https://zakupki.gov.ru/44fz/filestore/public/1.0/download/priz/file.html?uid=B6B4E74DC73149EC8210D3005D2A4D78
Проект контракта.rar: https://zakupki.gov.ru/44fz/filestore/public/1.0/download/priz/file.html?uid=8D4388B667FD45849AD7570D06598A60
Описание объекта закупки.rar: https://zakupki.gov.ru/44fz/filestore/public/1.0/download/priz/file.html?uid=0E475E0936854D9C8911A4E4AFFBC25B
Требования к составу и содержанию заявки на участие в аукционе.docx: https://zakupki.gov.ru/44fz/filestore/public/1.0/download/priz/file.html?uid=C76C99B9DEE546FF984D787B5D6DB631
Сметная документация.rar: https://zakupki.gov.ru/44fz/filestore/public/1.0/download/priz/file.html?uid=D411331391234D39823E6A04AEE079A3</t>
        </is>
      </c>
      <c r="S95" s="56" t="inlineStr">
        <is>
          <t>АДМИНИСТРАЦИЯ МУНИЦИПАЛЬНОГО ОБРАЗОВАНИЯ ЛАБИНСКИЙ МУНИЦИПАЛЬНЫЙ РАЙОН КРАСНОДАРСКОГО КРАЯ
352500, КРАСНОДАРСКИЙ КРАЙ , ЛАБИНСКИЙ Р-Н, Г. ЛАБИНСК, УЛ. КОНСТАНТИНОВА, Д.2
Контактное лицо: Абземельев Эдуард Мансурович
Телефон: 8-86169-33937
E-mail: labinsk@mo.krasnodar.ru</t>
        </is>
      </c>
    </row>
    <row r="96">
      <c r="A96" s="10" t="n">
        <v>45846.125</v>
      </c>
      <c r="B96" s="5" t="inlineStr">
        <is>
          <t>Замена пластиковых окон  в здании (литер Д1,д)  ГБУ СО КК "Кропоткинский ПНИ", расположенном по адресу: Краснодарский край, Кавказский район, г. Кропоткин, ул. Вокзальная, 76,  (в рамках текущего ремонта)</t>
        </is>
      </c>
      <c r="C96" s="8">
        <f>HYPERLINK("https://tenderplan.ru/app?key=6870cee3b8d02e7f166db458&amp;tender=686d26dc5d48d39bb4fdb5ac", "32515021829")</f>
        <v/>
      </c>
      <c r="D96" s="8" t="inlineStr">
        <is>
          <t>43.32.10.110</t>
        </is>
      </c>
      <c r="E96" s="13" t="inlineStr">
        <is>
          <t>Прием заявок</t>
        </is>
      </c>
      <c r="F96" s="13" t="inlineStr">
        <is>
          <t>223-ФЗ ЗКЭФ</t>
        </is>
      </c>
      <c r="G96" s="17" t="inlineStr">
        <is>
          <t>ЕИС</t>
        </is>
      </c>
      <c r="H96" s="36" t="inlineStr">
        <is>
          <t>ОБЩЕСТВО С ОГРАНИЧЕННОЙ ОТВЕТСТВЕННОСТЬЮ «РТС-ТЕНДЕР»</t>
        </is>
      </c>
      <c r="I96" s="57" t="n">
        <v>207150.64</v>
      </c>
      <c r="J96" s="22" t="inlineStr">
        <is>
          <t>не требуется</t>
        </is>
      </c>
      <c r="K96" s="24" t="inlineStr">
        <is>
          <t>указано в документации</t>
        </is>
      </c>
      <c r="L96" s="13" t="inlineStr">
        <is>
          <t>rub</t>
        </is>
      </c>
      <c r="M96" s="58" t="n">
        <v>45854.375</v>
      </c>
      <c r="N96" s="58" t="n">
        <v>45854.41666666666</v>
      </c>
      <c r="O96" s="24" t="inlineStr">
        <is>
          <t>не указано</t>
        </is>
      </c>
      <c r="P96" s="40" t="inlineStr">
        <is>
          <t>Краснодарский край</t>
        </is>
      </c>
      <c r="Q96" s="40" t="inlineStr">
        <is>
          <t>ГБУ СО КК "КРОПОТКИНСКИЙ ПНИ"</t>
        </is>
      </c>
      <c r="R96" s="5" t="inlineStr">
        <is>
          <t>Обоснование начальной (максимальной) цены договора: https://zakupki.gov.ru/223/purchase/public/download/download.html?id=103893005
Описание предмета закупки: https://zakupki.gov.ru/223/purchase/public/download/download.html?id=103893004
Документация о закупке: https://zakupki.gov.ru/223/purchase/public/download/download.html?id=103893007
Проект договора: https://zakupki.gov.ru/223/purchase/public/download/download.html?id=103893006</t>
        </is>
      </c>
      <c r="S96" s="59" t="inlineStr">
        <is>
          <t>Контактное лицо: Бражникова Н. И.
Телефон: 88613863437
E-mail: dm_kropot@mtsr.krasnodar.ru</t>
        </is>
      </c>
    </row>
    <row r="97">
      <c r="A97" s="9" t="n">
        <v>45846.125</v>
      </c>
      <c r="B97" s="4" t="inlineStr">
        <is>
          <t>Ремонт веранд гр. 2, 6 в МБДОУ Детский сад № 85 «Березка» по адресу: г. Новороссийск, ул. М. Борисова, 16</t>
        </is>
      </c>
      <c r="C97" s="7">
        <f>HYPERLINK("https://tenderplan.ru/app?key=6870cee3b8d02e7f166db458&amp;tender=686d1b1f5d48d39bb4a9dde9", "0118300013325001178")</f>
        <v/>
      </c>
      <c r="D97" s="7" t="inlineStr">
        <is>
          <t>43.39.19.190</t>
        </is>
      </c>
      <c r="E97" s="12" t="inlineStr">
        <is>
          <t>Прием заявок</t>
        </is>
      </c>
      <c r="F97" s="12" t="inlineStr">
        <is>
          <t>44-ФЗ ЭА</t>
        </is>
      </c>
      <c r="G97" s="16" t="inlineStr">
        <is>
          <t>ЕИС</t>
        </is>
      </c>
      <c r="H97" s="35" t="inlineStr">
        <is>
          <t>ЭТП ТЭК-Торг</t>
        </is>
      </c>
      <c r="I97" s="54" t="n">
        <v>1699495.2</v>
      </c>
      <c r="J97" s="21" t="n">
        <v>16994.95</v>
      </c>
      <c r="K97" s="23" t="n">
        <v>169949.52</v>
      </c>
      <c r="L97" s="12" t="inlineStr">
        <is>
          <t>rub</t>
        </is>
      </c>
      <c r="M97" s="55" t="n">
        <v>45854.375</v>
      </c>
      <c r="N97" s="55" t="n">
        <v>45855</v>
      </c>
      <c r="O97" s="23" t="n">
        <v>16994.95</v>
      </c>
      <c r="P97" s="39" t="inlineStr">
        <is>
          <t>Краснодарский край</t>
        </is>
      </c>
      <c r="Q97" s="39" t="inlineStr">
        <is>
          <t>МБДОУ № 85 "БЕРЕЗКА"</t>
        </is>
      </c>
      <c r="R97" s="4" t="inlineStr">
        <is>
          <t>Обоснование начальной (максимальной) цены контракта.zip: https://zakupki.gov.ru/44fz/filestore/public/1.0/download/priz/file.html?uid=79C4A1612A3647F9BA98D3405C939B3C
Проект контракта.zip: https://zakupki.gov.ru/44fz/filestore/public/1.0/download/priz/file.html?uid=1BA0D356464242C28A072F73D0EC44C9
Описание объекта закупки.zip: https://zakupki.gov.ru/44fz/filestore/public/1.0/download/priz/file.html?uid=1819A272F240435ABCCD48B56F68E2B8
Треб к содерж, составу заявки на участ в закупке и инструк аукцион (2).docx: https://zakupki.gov.ru/44fz/filestore/public/1.0/download/priz/file.html?uid=8B7EE18F99D6412CA4F1BAA065BB2688</t>
        </is>
      </c>
      <c r="S97" s="56" t="inlineStr">
        <is>
          <t>АДМИНИСТРАЦИЯ  МУНИЦИПАЛЬНОГО ОБРАЗОВАНИЯ ГОРОД НОВОРОССИЙСК
353900, КРАСНОДАРСКИЙ КРАЙ, Г. НОВОРОССИЙСК, УЛ. СОВЕТОВ, Д.18
Контактное лицо: Митяшина Алевтина Владимировна
Телефон: 8-8617-729401
E-mail: umz@mo-novorossiysk.ru</t>
        </is>
      </c>
    </row>
    <row r="98">
      <c r="A98" s="10" t="n">
        <v>45846.125</v>
      </c>
      <c r="B98" s="5" t="inlineStr">
        <is>
          <t>Выполнение работ в рамках текущего ремонта по замене напольного покрытия в кабинетах № 6 и № 9, расположенных на 3-м этаже здания по адресу: г. Гулькевичи, ул. Энергетиков 33.</t>
        </is>
      </c>
      <c r="C98" s="8">
        <f>HYPERLINK("https://tenderplan.ru/app?key=6870cee3b8d02e7f166db458&amp;tender=686d19105d48d39bb4a06d89", "0318200015825000005")</f>
        <v/>
      </c>
      <c r="D98" s="8" t="inlineStr">
        <is>
          <t>43.99.90.190</t>
        </is>
      </c>
      <c r="E98" s="13" t="inlineStr">
        <is>
          <t>Завершено</t>
        </is>
      </c>
      <c r="F98" s="13" t="inlineStr">
        <is>
          <t>44-ФЗ ЗКЭФ</t>
        </is>
      </c>
      <c r="G98" s="17" t="inlineStr">
        <is>
          <t>ЕИС</t>
        </is>
      </c>
      <c r="H98" s="36" t="inlineStr">
        <is>
          <t>АО «Сбербанк-АСТ»</t>
        </is>
      </c>
      <c r="I98" s="57" t="n">
        <v>88013.85000000001</v>
      </c>
      <c r="J98" s="22" t="inlineStr">
        <is>
          <t>не требуется</t>
        </is>
      </c>
      <c r="K98" s="24" t="n">
        <v>4400.6925</v>
      </c>
      <c r="L98" s="13" t="inlineStr">
        <is>
          <t>rub</t>
        </is>
      </c>
      <c r="M98" s="58" t="n">
        <v>45853.625</v>
      </c>
      <c r="N98" s="58" t="n">
        <v>45855</v>
      </c>
      <c r="O98" s="24" t="inlineStr">
        <is>
          <t>не указано</t>
        </is>
      </c>
      <c r="P98" s="40" t="inlineStr">
        <is>
          <t>Краснодарский край</t>
        </is>
      </c>
      <c r="Q98" s="40" t="inlineStr">
        <is>
          <t>ГКУ КК "ГУЛЬКЕВИЧСКАЯ ЦБ УСО"</t>
        </is>
      </c>
      <c r="R98" s="5" t="inlineStr">
        <is>
          <t>Обоснование НМЦК.rar: https://zakupki.gov.ru/44fz/filestore/public/1.0/download/priz/file.html?uid=7643E14F9D6741DB8DA97CEF64F7DEAC
Контракт - проект.docx: https://zakupki.gov.ru/44fz/filestore/public/1.0/download/priz/file.html?uid=51C8CA64BD07408584E1D4ECB86F83B8
Описание объекта закупки.rar: https://zakupki.gov.ru/44fz/filestore/public/1.0/download/priz/file.html?uid=B1C7E598BF2948FE852BE08ECEE38E00
Требования к заявке на участие в закупке и инструкция по её заполнению.PDF: https://zakupki.gov.ru/44fz/filestore/public/1.0/download/priz/file.html?uid=27A0B3A37C88481CB71E689515DCD21B</t>
        </is>
      </c>
      <c r="S98" s="59" t="inlineStr">
        <is>
          <t>ГОСУДАРСТВЕННОЕ КАЗЕННОЕ УЧРЕЖДЕНИЕ КРАСНОДАРСКОГО КРАЯ "ГУЛЬКЕВИЧСКАЯ ЦЕНТРАЛИЗОВАННАЯ БУХГАЛТЕРИЯ УЧРЕЖДЕНИЙ СОЦИАЛЬНОГО ОБСЛУЖИВАНИЯ"
352192, Краснодарский край , ГУЛЬКЕВИЧСКИЙ Р-Н, Г. ГУЛЬКЕВИЧИ, УЛ. ЭНЕРГЕТИКОВ, Д.33
Контактное лицо: Тарасова Т. Ю.
Телефон: 8-86160-53072
E-mail: tana.tarasova.84@mail.ru</t>
        </is>
      </c>
    </row>
    <row r="99">
      <c r="A99" s="9" t="n">
        <v>45846.125</v>
      </c>
      <c r="B99" s="4" t="inlineStr">
        <is>
          <t>Разработка научно-проектной документации на выполнение работ (научно-исследовательские, изыскательские и проектные работы) по сохранению объекта культурного наследия регионального значения «Ксенинская женская гимназия. Здесь в 1924 году в школе учился первый Герой Советского Союза А.В.Ляпидевский», 1903 г., 1924 г. расположенного по адресу: Краснодарский край, Ейский район г.Ейск, угол ул. Коммунаров, 10 и ул. Краснодарской, 99, лит.А, с проведением государственной историко-культурной экспертизы проектно-сметной документации</t>
        </is>
      </c>
      <c r="C99" s="7">
        <f>HYPERLINK("https://tenderplan.ru/app?key=6870cee3b8d02e7f166db458&amp;tender=686cee8c5d48d39bb448f7cd", "0118300018125000193")</f>
        <v/>
      </c>
      <c r="D99" s="7" t="inlineStr">
        <is>
          <t>71.12.12.130</t>
        </is>
      </c>
      <c r="E99" s="12" t="inlineStr">
        <is>
          <t>Прием заявок</t>
        </is>
      </c>
      <c r="F99" s="12" t="inlineStr">
        <is>
          <t>44-ФЗ ЭА</t>
        </is>
      </c>
      <c r="G99" s="16" t="inlineStr">
        <is>
          <t>ЕИС</t>
        </is>
      </c>
      <c r="H99" s="35" t="inlineStr">
        <is>
          <t>АО «Сбербанк-АСТ»</t>
        </is>
      </c>
      <c r="I99" s="54" t="n">
        <v>12500000</v>
      </c>
      <c r="J99" s="21" t="n">
        <v>125000</v>
      </c>
      <c r="K99" s="23" t="n">
        <v>625000</v>
      </c>
      <c r="L99" s="12" t="inlineStr">
        <is>
          <t>rub</t>
        </is>
      </c>
      <c r="M99" s="55" t="n">
        <v>45854.375</v>
      </c>
      <c r="N99" s="55" t="n">
        <v>45856</v>
      </c>
      <c r="O99" s="23" t="n">
        <v>125000</v>
      </c>
      <c r="P99" s="39" t="inlineStr">
        <is>
          <t>Краснодарский край</t>
        </is>
      </c>
      <c r="Q99" s="39" t="inlineStr">
        <is>
          <t>МБОУ СОШ № 2 ИМЕНИ ГЕРОЯ СОВЕТСКОГО СОЮЗА А.В.ЛЯПИДЕВСКОГО Г. ЕЙСКА МО ЕЙСКИЙ РАЙОН</t>
        </is>
      </c>
      <c r="R99" s="4" t="inlineStr">
        <is>
          <t>Обоснование НМЦК.xlsx: https://zakupki.gov.ru/44fz/filestore/public/1.0/download/priz/file.html?uid=6917430BAD2C4927A483EE0C846B5CBE
Проект контракта.docx: https://zakupki.gov.ru/44fz/filestore/public/1.0/download/priz/file.html?uid=EA88F66DAD1D4BC1B9C87D06D07116BA
Описание объекта закупки.rar: https://zakupki.gov.ru/44fz/filestore/public/1.0/download/priz/file.html?uid=F08A8B88587C43F4BE8ED3E5EEBAAED0
Требования к содержанию, составу заявки на участие в закупке и инструкция по ее заполнению (аукцион).docx: https://zakupki.gov.ru/44fz/filestore/public/1.0/download/priz/file.html?uid=6935616AB76C407DA391ADF23B3AB9D2</t>
        </is>
      </c>
      <c r="S99" s="56" t="inlineStr">
        <is>
          <t>АДМИНИСТРАЦИЯ МУНИЦИПАЛЬНОГО ОБРАЗОВАНИЯ ЕЙСКИЙ МУНИЦИПАЛЬНЫЙ РАЙОН КРАСНОДАРСКОГО КРАЯ
353680, КРАСНОДАРСКИЙ КРАЙ , ЕЙСКИЙ Р-Н, Г ЕЙСК, УЛ СВЕРДЛОВА, Д. 106
Контактное лицо: Страмоус Оксана Васильевна
Телефон: 8-86132-21158
E-mail: munzakaz_eisk@mail.ru</t>
        </is>
      </c>
    </row>
    <row r="100">
      <c r="A100" s="10" t="n">
        <v>45846.125</v>
      </c>
      <c r="B100" s="5" t="inlineStr">
        <is>
          <t>«Капитальный ремонт помещений спортивного зала МБОУ СОШ № 5 им. Лейтенанта Мурадяна, по адресу: г. Геленджик, ул. Российская, д. 2» (замена напольного покрытия)</t>
        </is>
      </c>
      <c r="C100" s="8">
        <f>HYPERLINK("https://tenderplan.ru/app?key=6870cee3b8d02e7f166db458&amp;tender=686cd2a95d48d39bb4855d91", "0118300003725000304")</f>
        <v/>
      </c>
      <c r="D100" s="8" t="inlineStr">
        <is>
          <t>41.20.40.000</t>
        </is>
      </c>
      <c r="E100" s="13" t="inlineStr">
        <is>
          <t>Прием заявок</t>
        </is>
      </c>
      <c r="F100" s="13" t="inlineStr">
        <is>
          <t>44-ФЗ ЭА</t>
        </is>
      </c>
      <c r="G100" s="17" t="inlineStr">
        <is>
          <t>ЕИС</t>
        </is>
      </c>
      <c r="H100" s="36" t="inlineStr">
        <is>
          <t>РТС-тендер</t>
        </is>
      </c>
      <c r="I100" s="57" t="n">
        <v>4825019.32</v>
      </c>
      <c r="J100" s="22" t="n">
        <v>48250.19</v>
      </c>
      <c r="K100" s="24" t="n">
        <v>241250.966</v>
      </c>
      <c r="L100" s="13" t="inlineStr">
        <is>
          <t>rub</t>
        </is>
      </c>
      <c r="M100" s="58" t="n">
        <v>45855.375</v>
      </c>
      <c r="N100" s="58" t="n">
        <v>45859</v>
      </c>
      <c r="O100" s="24" t="inlineStr">
        <is>
          <t>не указано</t>
        </is>
      </c>
      <c r="P100" s="40" t="inlineStr">
        <is>
          <t>Краснодарский край</t>
        </is>
      </c>
      <c r="Q100" s="40" t="inlineStr">
        <is>
          <t>МБОУ СОШ №5 ИМ. ЛЕЙТЕНАНТА МУРАДЯНА</t>
        </is>
      </c>
      <c r="R100" s="5" t="inlineStr">
        <is>
          <t>Обоснование НМЦК.zip: https://zakupki.gov.ru/44fz/filestore/public/1.0/download/priz/file.html?uid=0501A44BAE914E168AA99199524B4A35
Проект контракта.docx: https://zakupki.gov.ru/44fz/filestore/public/1.0/download/priz/file.html?uid=289A81C6B86D462D855847E3F45B7508
Описание объекта закупки.zip: https://zakupki.gov.ru/44fz/filestore/public/1.0/download/priz/file.html?uid=F7724F3D399C4313A124DAFECF0D889F
Требования к содержанию, составу заявки на участие в закупке.docx: https://zakupki.gov.ru/44fz/filestore/public/1.0/download/priz/file.html?uid=A38E78B0204F499D9EA60FA458E71E98
Проектная документация.zip: https://zakupki.gov.ru/44fz/filestore/public/1.0/download/priz/file.html?uid=36892993B9B84C799E518D3642B8A22B</t>
        </is>
      </c>
      <c r="S100" s="59" t="inlineStr">
        <is>
          <t>АДМИНИСТРАЦИЯ МУНИЦИПАЛЬНОГО ОБРАЗОВАНИЯ ГОРОД-КУРОРТ ГЕЛЕНДЖИК
353460, КРАСНОДАРСКИЙ КРАЙ , Г. ГЕЛЕНДЖИК, УЛ. РЕВОЛЮЦИОННАЯ, Д.1
Контактное лицо: Лысова Ксения Александровна
Телефон: 8-86141-20847
E-mail: omz_gel@mail.ru</t>
        </is>
      </c>
    </row>
    <row r="101">
      <c r="A101" s="9" t="n">
        <v>45846.125</v>
      </c>
      <c r="B101" s="4" t="inlineStr">
        <is>
          <t>Капитальный ремонт восточной стены здания Училище (литер Г), расположенного по адресу: Россия, Краснодарский край, г. Краснодар, Центральный округ, ул. Красная, дом № 76</t>
        </is>
      </c>
      <c r="C101" s="7">
        <f>HYPERLINK("https://tenderplan.ru/app?key=6870cee3b8d02e7f166db458&amp;tender=686cd26a5d48d39bb48345e8", "0318200076125000007")</f>
        <v/>
      </c>
      <c r="D101" s="7" t="inlineStr">
        <is>
          <t>41.20.40.000</t>
        </is>
      </c>
      <c r="E101" s="12" t="inlineStr">
        <is>
          <t>Прием заявок</t>
        </is>
      </c>
      <c r="F101" s="12" t="inlineStr">
        <is>
          <t>44-ФЗ ЭА</t>
        </is>
      </c>
      <c r="G101" s="16" t="inlineStr">
        <is>
          <t>ЕИС</t>
        </is>
      </c>
      <c r="H101" s="35" t="inlineStr">
        <is>
          <t>АО «Сбербанк-АСТ»</t>
        </is>
      </c>
      <c r="I101" s="54" t="n">
        <v>6931908</v>
      </c>
      <c r="J101" s="21" t="n">
        <v>69319.08</v>
      </c>
      <c r="K101" s="23" t="n">
        <v>346595.4</v>
      </c>
      <c r="L101" s="12" t="inlineStr">
        <is>
          <t>rub</t>
        </is>
      </c>
      <c r="M101" s="55" t="n">
        <v>45854.41666666666</v>
      </c>
      <c r="N101" s="55" t="n">
        <v>45855</v>
      </c>
      <c r="O101" s="23" t="n">
        <v>69319.08</v>
      </c>
      <c r="P101" s="39" t="inlineStr">
        <is>
          <t>Краснодарский край</t>
        </is>
      </c>
      <c r="Q101" s="39" t="inlineStr">
        <is>
          <t>ГБУКК ЦСО</t>
        </is>
      </c>
      <c r="R101" s="4" t="inlineStr">
        <is>
          <t>НМЦК: https://zakupki.gov.ru/44fz/filestore/public/1.0/download/priz/file.html?uid=465501BCD7034B9D88CBAF34A8B10F08
ПК: https://zakupki.gov.ru/44fz/filestore/public/1.0/download/priz/file.html?uid=8C2EA118041A489C8BC685F34CC845AD
ООЗ: https://zakupki.gov.ru/44fz/filestore/public/1.0/download/priz/file.html?uid=545B480A0AC94BFF8D60D74CDD46E3E5
ЭА Требования к содержанию, составу заявки на участие в закупке и инструкция по ее заполнению: https://zakupki.gov.ru/44fz/filestore/public/1.0/download/priz/file.html?uid=D1B3CD6FEDCE4DBE98A3CC28C5FA26B8</t>
        </is>
      </c>
      <c r="S101" s="56" t="inlineStr">
        <is>
          <t>ГОСУДАРСТВЕННОЕ БЮДЖЕТНОЕ УЧРЕЖДЕНИЕ КРАСНОДАРСКОГО КРАЯ "ЦЕНТР СОПРОВОЖДЕНИЯ ОБРАЗОВАНИЯ"
350000, КРАСНОДАРСКИЙ КРАЙ, г.о. ГОРОД КРАСНОДАР, Г КРАСНОДАР, УЛ КРАСНАЯ, Д. 76
Контактное лицо: Иващенко И. А.
Телефон: 7-861-2594757
E-mail: nmcnpo@yandex.ru</t>
        </is>
      </c>
    </row>
    <row r="102">
      <c r="A102" s="10" t="n">
        <v>45846.125</v>
      </c>
      <c r="B102" s="5" t="inlineStr">
        <is>
          <t>Ремонт полов кабинетов технологии и коридоров в МБОУ гимназия №20 им. Воронцовых-Дашковых по адресу: г. Новороссийск, ул. Конституции, 15</t>
        </is>
      </c>
      <c r="C102" s="8">
        <f>HYPERLINK("https://tenderplan.ru/app?key=6870cee3b8d02e7f166db458&amp;tender=686cc4695d48d39bb4299a74", "0118300013325001162")</f>
        <v/>
      </c>
      <c r="D102" s="8" t="inlineStr">
        <is>
          <t>43.39.19.190</t>
        </is>
      </c>
      <c r="E102" s="13" t="inlineStr">
        <is>
          <t>Прием заявок</t>
        </is>
      </c>
      <c r="F102" s="13" t="inlineStr">
        <is>
          <t>44-ФЗ ЭА</t>
        </is>
      </c>
      <c r="G102" s="17" t="inlineStr">
        <is>
          <t>ЕИС</t>
        </is>
      </c>
      <c r="H102" s="36" t="inlineStr">
        <is>
          <t>ЭТП ТЭК-Торг</t>
        </is>
      </c>
      <c r="I102" s="57" t="n">
        <v>499467.31</v>
      </c>
      <c r="J102" s="22" t="inlineStr">
        <is>
          <t>не требуется</t>
        </is>
      </c>
      <c r="K102" s="24" t="n">
        <v>49946.731</v>
      </c>
      <c r="L102" s="13" t="inlineStr">
        <is>
          <t>rub</t>
        </is>
      </c>
      <c r="M102" s="58" t="n">
        <v>45854.375</v>
      </c>
      <c r="N102" s="58" t="n">
        <v>45855</v>
      </c>
      <c r="O102" s="24" t="n">
        <v>4994.67</v>
      </c>
      <c r="P102" s="40" t="inlineStr">
        <is>
          <t>Краснодарский край</t>
        </is>
      </c>
      <c r="Q102" s="40" t="inlineStr">
        <is>
          <t>МБОУ ГИМНАЗИЯ № 20</t>
        </is>
      </c>
      <c r="R102" s="5" t="inlineStr">
        <is>
          <t>Обоснование НМЦК.rar: https://zakupki.gov.ru/44fz/filestore/public/1.0/download/priz/file.html?uid=2FF1B9E4E4964AC081975977050AE2C2
Проект контракта.rar: https://zakupki.gov.ru/44fz/filestore/public/1.0/download/priz/file.html?uid=0F9996DA25B64B2E9C351049ED01545C
Описание объекта закупки.rar: https://zakupki.gov.ru/44fz/filestore/public/1.0/download/priz/file.html?uid=6D5DE3B167224D0AA7AC39FC66745A99
Треб к содерж, составу заявки на участ в закупке и инструк аукцион.docx: https://zakupki.gov.ru/44fz/filestore/public/1.0/download/priz/file.html?uid=9B192AA2B29A44D38EB026E04EC998AE</t>
        </is>
      </c>
      <c r="S102" s="59" t="inlineStr">
        <is>
          <t>АДМИНИСТРАЦИЯ  МУНИЦИПАЛЬНОГО ОБРАЗОВАНИЯ ГОРОД НОВОРОССИЙСК
353900, КРАСНОДАРСКИЙ КРАЙ, Г. НОВОРОССИЙСК, УЛ. СОВЕТОВ, Д.18
Контактное лицо: Митяшина Алевтина Владимировна
Телефон: 8-8617-729401
E-mail: umz@mo-novorossiysk.ru</t>
        </is>
      </c>
    </row>
    <row r="103">
      <c r="A103" s="9" t="n">
        <v>45846.125</v>
      </c>
      <c r="B103" s="4" t="inlineStr">
        <is>
          <t>Ремонт прогулочных веранд № 1,2  МБДОУ детский сад №20 по адресу: г. Новороссийск, ул. Фрунзе, 3</t>
        </is>
      </c>
      <c r="C103" s="7">
        <f>HYPERLINK("https://tenderplan.ru/app?key=6870cee3b8d02e7f166db458&amp;tender=686ceec25d48d39bb44af533", "0118300013325001168")</f>
        <v/>
      </c>
      <c r="D103" s="7" t="inlineStr">
        <is>
          <t>43.39.19.190</t>
        </is>
      </c>
      <c r="E103" s="12" t="inlineStr">
        <is>
          <t>Прием заявок</t>
        </is>
      </c>
      <c r="F103" s="12" t="inlineStr">
        <is>
          <t>44-ФЗ ЭА</t>
        </is>
      </c>
      <c r="G103" s="16" t="inlineStr">
        <is>
          <t>ЕИС</t>
        </is>
      </c>
      <c r="H103" s="35" t="inlineStr">
        <is>
          <t>ЭТП ТЭК-Торг</t>
        </is>
      </c>
      <c r="I103" s="54" t="n">
        <v>1867269.67</v>
      </c>
      <c r="J103" s="21" t="n">
        <v>18672.7</v>
      </c>
      <c r="K103" s="23" t="n">
        <v>186726.967</v>
      </c>
      <c r="L103" s="12" t="inlineStr">
        <is>
          <t>rub</t>
        </is>
      </c>
      <c r="M103" s="55" t="n">
        <v>45854.375</v>
      </c>
      <c r="N103" s="55" t="n">
        <v>45855</v>
      </c>
      <c r="O103" s="23" t="n">
        <v>18672.7</v>
      </c>
      <c r="P103" s="39" t="inlineStr">
        <is>
          <t>Краснодарский край</t>
        </is>
      </c>
      <c r="Q103" s="39" t="inlineStr">
        <is>
          <t>МБДОУ ДЕТСКИЙ САД №20</t>
        </is>
      </c>
      <c r="R103" s="4" t="inlineStr">
        <is>
          <t>Обоснование начальной (максимальной) цены.zip: https://zakupki.gov.ru/44fz/filestore/public/1.0/download/priz/file.html?uid=FD37E56CA12D4A10BF4EE4F712BF546E
Проект контракта.zip: https://zakupki.gov.ru/44fz/filestore/public/1.0/download/priz/file.html?uid=A0CB53DDDE974B2DB4BA88727A359004
Описание объекта закупки.zip: https://zakupki.gov.ru/44fz/filestore/public/1.0/download/priz/file.html?uid=101007CC44444D4BA018CF647B263DCF
Треб к содерж, составу заявки на участ в закупке и инструк аукцион (1).docx: https://zakupki.gov.ru/44fz/filestore/public/1.0/download/priz/file.html?uid=967B624434C2495D8BFAB4D023C2CDB1</t>
        </is>
      </c>
      <c r="S103" s="56" t="inlineStr">
        <is>
          <t>АДМИНИСТРАЦИЯ  МУНИЦИПАЛЬНОГО ОБРАЗОВАНИЯ ГОРОД НОВОРОССИЙСК
353900, КРАСНОДАРСКИЙ КРАЙ, Г. НОВОРОССИЙСК, УЛ. СОВЕТОВ, Д.18
Контактное лицо: Митяшина Алевтина Владимировна
Телефон: 8-8617-729401
E-mail: umz@mo-novorossiysk.ru</t>
        </is>
      </c>
    </row>
    <row r="104">
      <c r="A104" s="10" t="n">
        <v>45845.125</v>
      </c>
      <c r="B104" s="5" t="inlineStr">
        <is>
          <t>Капитальный ремонт благоустройства территории МБО ДО ДШИ пгт. Афипского МО Северский район им. И.А. Петрусенко</t>
        </is>
      </c>
      <c r="C104" s="8">
        <f>HYPERLINK("https://tenderplan.ru/app?key=6870cee3b8d02e7f166db458&amp;tender=686cbe6f5d48d39bb40d0967", "0318300165725000397")</f>
        <v/>
      </c>
      <c r="D104" s="8" t="inlineStr">
        <is>
          <t>41.20.40.000</t>
        </is>
      </c>
      <c r="E104" s="13" t="inlineStr">
        <is>
          <t>Прием заявок</t>
        </is>
      </c>
      <c r="F104" s="13" t="inlineStr">
        <is>
          <t>44-ФЗ ЭА</t>
        </is>
      </c>
      <c r="G104" s="17" t="inlineStr">
        <is>
          <t>ЕИС</t>
        </is>
      </c>
      <c r="H104" s="36" t="inlineStr">
        <is>
          <t>РТС-тендер</t>
        </is>
      </c>
      <c r="I104" s="57" t="n">
        <v>1668550</v>
      </c>
      <c r="J104" s="22" t="n">
        <v>16685.5</v>
      </c>
      <c r="K104" s="24" t="n">
        <v>166855</v>
      </c>
      <c r="L104" s="13" t="inlineStr">
        <is>
          <t>rub</t>
        </is>
      </c>
      <c r="M104" s="58" t="n">
        <v>45854.375</v>
      </c>
      <c r="N104" s="58" t="n">
        <v>45855</v>
      </c>
      <c r="O104" s="24" t="inlineStr">
        <is>
          <t>не указано</t>
        </is>
      </c>
      <c r="P104" s="40" t="inlineStr">
        <is>
          <t>Краснодарский край</t>
        </is>
      </c>
      <c r="Q104" s="40" t="inlineStr">
        <is>
          <t>МБО ДО ДШИ ПГТ. АФИПСКОГО МО СЕВЕРСКИЙ РАЙОН ИМ. И.А.ПЕТРУСЕНКО</t>
        </is>
      </c>
      <c r="R104" s="5" t="inlineStr">
        <is>
          <t>Обоснование НМЦК.zip: https://zakupki.gov.ru/44fz/filestore/public/1.0/download/priz/file.html?uid=6678DD51463A47B391C75040A36EBD00
Проект контракта.zip: https://zakupki.gov.ru/44fz/filestore/public/1.0/download/priz/file.html?uid=C07A43B421E04ACFB8AE11828FCDDF59
Описание объекта закупки.rar: https://zakupki.gov.ru/44fz/filestore/public/1.0/download/priz/file.html?uid=67AE8A8F57B64A30B07BFB1F0960EA1D
Требования к заявке на участие в закупке и инструкция по её заполнению.docx: https://zakupki.gov.ru/44fz/filestore/public/1.0/download/priz/file.html?uid=FB07250375EE4E64B6212400861ED5AB
Проектная документация.zip: https://zakupki.gov.ru/44fz/filestore/public/1.0/download/priz/file.html?uid=8BECBD9861CD49A8A94D4E899C03830C</t>
        </is>
      </c>
      <c r="S104" s="59" t="inlineStr">
        <is>
          <t>АДМИНИСТРАЦИЯ МУНИЦИПАЛЬНОГО ОБРАЗОВАНИЯ СЕВЕРСКИЙ МУНИЦИПАЛЬНЫЙ РАЙОН КРАСНОДАРСКОГО КРАЯ
353240, КРАСНОДАРСКИЙ КРАЙ , СЕВЕРСКИЙ Р-Н, СТ-ЦА СЕВЕРСКАЯ, УЛ ЛЕНИНА, Д. 69
Контактное лицо: Ляшко Оксана Ниловна
Телефон: 8-86166-21106
E-mail: seversky@mo.krasnodar.ru</t>
        </is>
      </c>
    </row>
    <row r="105">
      <c r="A105" s="9" t="n">
        <v>45846.125</v>
      </c>
      <c r="B105" s="4" t="inlineStr">
        <is>
          <t>Выполнение работ по текущему ремонту объекта «Сооружение вспомогательного использования для зданий аэровокзалов МВЛ и ВВЛ» инв. № 015211458</t>
        </is>
      </c>
      <c r="C105" s="7">
        <f>HYPERLINK("https://tenderplan.ru/app?key=6870cee3b8d02e7f166db458&amp;tender=686cb0e55d48d39bb4bab035", "32515018836")</f>
        <v/>
      </c>
      <c r="D105" s="7" t="inlineStr">
        <is>
          <t>43.39.19.190</t>
        </is>
      </c>
      <c r="E105" s="12" t="inlineStr">
        <is>
          <t>Прием заявок</t>
        </is>
      </c>
      <c r="F105" s="12" t="inlineStr">
        <is>
          <t>223-ФЗ ЗКЭФ</t>
        </is>
      </c>
      <c r="G105" s="16" t="inlineStr">
        <is>
          <t>ЕИС</t>
        </is>
      </c>
      <c r="H105" s="35" t="inlineStr">
        <is>
          <t>ОБЩЕСТВО С ОГРАНИЧЕННОЙ ОТВЕТСТВЕННОСТЬЮ «ЭЛЕКТРОННАЯ ТОРГОВАЯ ПЛОЩАДКА ГПБ»</t>
        </is>
      </c>
      <c r="I105" s="54" t="n">
        <v>788000</v>
      </c>
      <c r="J105" s="21" t="inlineStr">
        <is>
          <t>не требуется</t>
        </is>
      </c>
      <c r="K105" s="23" t="inlineStr">
        <is>
          <t>указано в документации</t>
        </is>
      </c>
      <c r="L105" s="12" t="inlineStr">
        <is>
          <t>rub</t>
        </is>
      </c>
      <c r="M105" s="55" t="n">
        <v>45854.625</v>
      </c>
      <c r="N105" s="55" t="n">
        <v>45884.70833333334</v>
      </c>
      <c r="O105" s="23" t="inlineStr">
        <is>
          <t>не указано</t>
        </is>
      </c>
      <c r="P105" s="39" t="inlineStr">
        <is>
          <t>Краснодарский край</t>
        </is>
      </c>
      <c r="Q105" s="39" t="inlineStr">
        <is>
          <t>АО "МЕЖДУНАРОДНЫЙ АЭРОПОРТ "КРАСНОДАР" АО "МАКР"</t>
        </is>
      </c>
      <c r="R105" s="4" t="inlineStr">
        <is>
          <t>ЗД_ЗК_для_МСП.docx: https://zakupki.gov.ru/223/purchase/public/download/download.html?id=103871517</t>
        </is>
      </c>
      <c r="S105" s="56" t="inlineStr">
        <is>
          <t>Контактное лицо: Виноградов С. Б.
Телефон: 88612191416
E-mail: s.vinogradov@krraero.ru</t>
        </is>
      </c>
    </row>
    <row r="106">
      <c r="A106" s="10" t="n">
        <v>45845.125</v>
      </c>
      <c r="B106" s="5" t="inlineStr">
        <is>
          <t>Ремонт и подготовка системы отопления к осенне-зимнему периоду 2025-2026 гг. в ГКУ СО КК "Новороссийский СРЦН" г. Новороссийск, ул. Волгоградская, 6 а</t>
        </is>
      </c>
      <c r="C106" s="8">
        <f>HYPERLINK("https://tenderplan.ru/app?key=6870cee3b8d02e7f166db458&amp;tender=686bef1f5d48d39bb4c5c7f9", "0318200057725000026")</f>
        <v/>
      </c>
      <c r="D106" s="8" t="inlineStr">
        <is>
          <t>43.22.12.120</t>
        </is>
      </c>
      <c r="E106" s="13" t="inlineStr">
        <is>
          <t>Завершено</t>
        </is>
      </c>
      <c r="F106" s="13" t="inlineStr">
        <is>
          <t>44-ФЗ ЗКЭФ</t>
        </is>
      </c>
      <c r="G106" s="17" t="inlineStr">
        <is>
          <t>ЕИС</t>
        </is>
      </c>
      <c r="H106" s="36" t="inlineStr">
        <is>
          <t>АО «Сбербанк-АСТ»</t>
        </is>
      </c>
      <c r="I106" s="57" t="n">
        <v>99168.42999999999</v>
      </c>
      <c r="J106" s="22" t="inlineStr">
        <is>
          <t>не требуется</t>
        </is>
      </c>
      <c r="K106" s="24" t="n">
        <v>9916.842999999999</v>
      </c>
      <c r="L106" s="13" t="inlineStr">
        <is>
          <t>rub</t>
        </is>
      </c>
      <c r="M106" s="58" t="n">
        <v>45852.75</v>
      </c>
      <c r="N106" s="58" t="n">
        <v>45853</v>
      </c>
      <c r="O106" s="24" t="inlineStr">
        <is>
          <t>не указано</t>
        </is>
      </c>
      <c r="P106" s="40" t="inlineStr">
        <is>
          <t>Краснодарский край</t>
        </is>
      </c>
      <c r="Q106" s="40" t="inlineStr">
        <is>
          <t>ГКУ СО КК "НОВОРОССИЙСКИЙ СРЦН"</t>
        </is>
      </c>
      <c r="R106" s="5" t="inlineStr">
        <is>
          <t>Расчет НМЦК.pdf: https://zakupki.gov.ru/44fz/filestore/public/1.0/download/priz/file.html?uid=D179444B0DCF4C69BAFD23928E28EFCC
Проект гос. контракта.rar: https://zakupki.gov.ru/44fz/filestore/public/1.0/download/priz/file.html?uid=CA19A11B75FE40948F3C464F32BC0512
Техническое задание.docx: https://zakupki.gov.ru/44fz/filestore/public/1.0/download/priz/file.html?uid=8972EF3FCBEF4B48B110578FF16D8420
Требование к содерж, составу заявки на участие в закупке (ЗК).docx: https://zakupki.gov.ru/44fz/filestore/public/1.0/download/priz/file.html?uid=94BED4BBD1EA4CFAB3EA8A19FDC61DD5</t>
        </is>
      </c>
      <c r="S106" s="59" t="inlineStr">
        <is>
          <t>ГОСУДАРСТВЕННОЕ КАЗЕННОЕ УЧРЕЖДЕНИЕ СОЦИАЛЬНОГО ОБСЛУЖИВАНИЯ КРАСНОДАРСКОГО КРАЯ "НОВОРОССИЙСКИЙ СОЦИАЛЬНО-РЕАБИЛИТАЦИОННЫЙ ЦЕНТР ДЛЯ НЕСОВЕРШЕННОЛЕТНИХ"
353919, КРАСНОДАРСКИЙ КРАЙ, Г НОВОРОССИЙСК, УЛ ВОЛГОГРАДСКАЯ, 6 А
Контактное лицо: Моторин Б. Т.
Телефон: 8-8617-221965
E-mail: pochta_unga@mail.ru</t>
        </is>
      </c>
    </row>
    <row r="107">
      <c r="A107" s="9" t="n">
        <v>45846.125</v>
      </c>
      <c r="B107" s="4" t="inlineStr">
        <is>
          <t>Оказание услуг на разработку сметного расчёта по текущему ремонту входной группы санатория Автомобилист</t>
        </is>
      </c>
      <c r="C107" s="7">
        <f>HYPERLINK("https://tenderplan.ru/app?key=6870cee3b8d02e7f166db458&amp;tender=686cb77d5d48d39bb4da0f3b", "0318400006525000040")</f>
        <v/>
      </c>
      <c r="D107" s="7" t="inlineStr">
        <is>
          <t>71.12.1</t>
        </is>
      </c>
      <c r="E107" s="12" t="inlineStr">
        <is>
          <t>Прием заявок</t>
        </is>
      </c>
      <c r="F107" s="12" t="inlineStr">
        <is>
          <t>44-ФЗ ЭА</t>
        </is>
      </c>
      <c r="G107" s="16" t="inlineStr">
        <is>
          <t>ЕИС</t>
        </is>
      </c>
      <c r="H107" s="35" t="inlineStr">
        <is>
          <t>РОСЭЛТОРГ (АО«ЕЭТП»)</t>
        </is>
      </c>
      <c r="I107" s="54" t="n">
        <v>450000</v>
      </c>
      <c r="J107" s="21" t="inlineStr">
        <is>
          <t>не требуется</t>
        </is>
      </c>
      <c r="K107" s="23" t="n">
        <v>45000</v>
      </c>
      <c r="L107" s="12" t="inlineStr">
        <is>
          <t>rub</t>
        </is>
      </c>
      <c r="M107" s="55" t="n">
        <v>45856.33333333334</v>
      </c>
      <c r="N107" s="55" t="n">
        <v>45859</v>
      </c>
      <c r="O107" s="23" t="inlineStr">
        <is>
          <t>не указано</t>
        </is>
      </c>
      <c r="P107" s="39" t="inlineStr">
        <is>
          <t>Краснодарский край</t>
        </is>
      </c>
      <c r="Q107" s="39" t="inlineStr">
        <is>
          <t>Филиал Федерального государственного бюджетного учреждения «Федеральный медицинский центр» Федерального агентства по управлению государственным имуществом – Санаторий «Автомобилист»</t>
        </is>
      </c>
      <c r="R107" s="4" t="inlineStr">
        <is>
          <t>1. Обоснование начальной (максимальной) цены контракта: https://zakupki.gov.ru/44fz/filestore/public/1.0/download/priz/file.html?uid=DAAE2CC4FD73468987A0ABB7E79EF84E
2. Проект контракта: https://zakupki.gov.ru/44fz/filestore/public/1.0/download/priz/file.html?uid=B180E67FF455409C84FC1D79A77B28DD
3. ООЗ: https://zakupki.gov.ru/44fz/filestore/public/1.0/download/priz/file.html?uid=F257959B1B1746818935D26DBD60100A
4. Требования к содержанию и составу заявки: https://zakupki.gov.ru/44fz/filestore/public/1.0/download/priz/file.html?uid=8840A5F042A14ADD9821DB668266D161
Дефектный акт № бн от 10.06.2025г.: https://zakupki.gov.ru/44fz/filestore/public/1.0/download/priz/file.html?uid=B2DEE08E5097486CBAEEA59138622F07
Примерный(укрупнённый) перечень видов строительно-монтажных работ: https://zakupki.gov.ru/44fz/filestore/public/1.0/download/priz/file.html?uid=1B1D68D861014E4AB711A2B45A0AC580</t>
        </is>
      </c>
      <c r="S107" s="56" t="inlineStr">
        <is>
          <t>ФИЛИАЛ ФЕДЕРАЛЬНОГО ГОСУДАРСТВЕННОГО БЮДЖЕТНОГО УЧРЕЖДЕНИЯ "ФЕДЕРАЛЬНЫЙ МЕДИЦИНСКИЙ ЦЕНТР" ФЕДЕРАЛЬНОГО АГЕНТСТВА ПО УПРАВЛЕНИЮ ГОСУДАРСТВЕННЫМ ИМУЩЕСТВОМ - САНАТОРИЙ "АВТОМОБИЛИСТ"
354066, КРАСНОДАРСКИЙ КРАЙ, г.о. ГОРОД-КУРОРТ СОЧИ, Г СОЧИ, Р-Н ХОСТИНСКИЙ, УЛ СУХУМСКОЕ ШОССЕ, Д. 31
Контактное лицо: Третьяк В. Н.
Телефон: 7-862-2473055
E-mail: zakupauto@mail.ru</t>
        </is>
      </c>
    </row>
    <row r="108">
      <c r="A108" s="10" t="n">
        <v>45844.125</v>
      </c>
      <c r="B108" s="5" t="inlineStr">
        <is>
          <t>Поставка стройматериалов для ремонта межэтажного перекрытия и мансарды здания литер Б на приюте ФИШТ</t>
        </is>
      </c>
      <c r="C108" s="8">
        <f>HYPERLINK("https://tenderplan.ru/app?key=6870cee3b8d02e7f166db458&amp;tender=686bdcb45d48d39bb45eda2d", "0318100008225000044")</f>
        <v/>
      </c>
      <c r="D108" s="8" t="inlineStr">
        <is>
          <t>22.23.11.000</t>
        </is>
      </c>
      <c r="E108" s="13" t="inlineStr">
        <is>
          <t>Завершено</t>
        </is>
      </c>
      <c r="F108" s="13" t="inlineStr">
        <is>
          <t>44-ФЗ ЗКЭФ</t>
        </is>
      </c>
      <c r="G108" s="17" t="inlineStr">
        <is>
          <t>ЕИС</t>
        </is>
      </c>
      <c r="H108" s="36" t="inlineStr">
        <is>
          <t>АО «Сбербанк-АСТ»</t>
        </is>
      </c>
      <c r="I108" s="57" t="n">
        <v>496129.67</v>
      </c>
      <c r="J108" s="22" t="inlineStr">
        <is>
          <t>не требуется</t>
        </is>
      </c>
      <c r="K108" s="24" t="n">
        <v>49612.967</v>
      </c>
      <c r="L108" s="13" t="inlineStr">
        <is>
          <t>rub</t>
        </is>
      </c>
      <c r="M108" s="58" t="n">
        <v>45852.41666666666</v>
      </c>
      <c r="N108" s="58" t="n">
        <v>45854</v>
      </c>
      <c r="O108" s="24" t="inlineStr">
        <is>
          <t>не указано</t>
        </is>
      </c>
      <c r="P108" s="40" t="inlineStr">
        <is>
          <t>Краснодарский край</t>
        </is>
      </c>
      <c r="Q108" s="40" t="inlineStr">
        <is>
          <t>ФГБУ "КАВКАЗСКИЙ ГОСУДАРСТВЕННЫЙ ЗАПОВЕДНИК"</t>
        </is>
      </c>
      <c r="R108" s="5" t="inlineStr">
        <is>
          <t>Обоснование начальной (максимальной) цены контракта: https://zakupki.gov.ru/44fz/filestore/public/1.0/download/priz/file.html?uid=7B76D3073375447788824F487088D465
Проект контракта: https://zakupki.gov.ru/44fz/filestore/public/1.0/download/priz/file.html?uid=D357FEF929C14221B24221D1AF74F241
Описание объекта закупки: https://zakupki.gov.ru/44fz/filestore/public/1.0/download/priz/file.html?uid=A5EAA56935C84F71854313286F3DA957
Требования к содержанию, составу заявки на участие в закупке и инструкция по ее заполнению: https://zakupki.gov.ru/44fz/filestore/public/1.0/download/priz/file.html?uid=F0232C25D1334250BEDEDDF869A9115A</t>
        </is>
      </c>
      <c r="S108" s="59" t="inlineStr">
        <is>
          <t>ФЕДЕРАЛЬНОЕ ГОСУДАРСТВЕННОЕ БЮДЖЕТНОЕ УЧРЕЖДЕНИЕ  "КАВКАЗСКИЙ ГОСУДАРСТВЕННЫЙ  ПРИРОДНЫЙ БИОСФЕРНЫЙ ЗАПОВЕДНИК ИМЕНИ Х.Г. ШАПОШНИКОВА"
Российская Федерация, 354340, Краснодарский край, Сочи г, Карла Маркса (Адлерский р-н), Д. 8
Контактное лицо: Щенёв К. А.
Телефон: 7-862-2405136
E-mail: kgpbz@mail.ru</t>
        </is>
      </c>
    </row>
    <row r="109">
      <c r="A109" s="9" t="n">
        <v>45845.125</v>
      </c>
      <c r="B109" s="4" t="inlineStr">
        <is>
          <t>Капитальный ремонт пищеблока  МБОУ СОШ № 16 расположенной по адресу: Краснодарский край, Усть-Лабинский район, п.Вимовец, ул.Батохина, 4А</t>
        </is>
      </c>
      <c r="C109" s="7">
        <f>HYPERLINK("https://tenderplan.ru/app?key=6870cee3b8d02e7f166db458&amp;tender=686bc75b5d48d39bb4b24346", "0318300017525000141")</f>
        <v/>
      </c>
      <c r="D109" s="7" t="inlineStr">
        <is>
          <t>41.20.40.000</t>
        </is>
      </c>
      <c r="E109" s="12" t="inlineStr">
        <is>
          <t>Прием заявок</t>
        </is>
      </c>
      <c r="F109" s="12" t="inlineStr">
        <is>
          <t>44-ФЗ ЭА</t>
        </is>
      </c>
      <c r="G109" s="16" t="inlineStr">
        <is>
          <t>ЕИС</t>
        </is>
      </c>
      <c r="H109" s="35" t="inlineStr">
        <is>
          <t>РТС-тендер</t>
        </is>
      </c>
      <c r="I109" s="54" t="n">
        <v>8110070</v>
      </c>
      <c r="J109" s="21" t="n">
        <v>81100.7</v>
      </c>
      <c r="K109" s="23" t="n">
        <v>405503.5</v>
      </c>
      <c r="L109" s="12" t="inlineStr">
        <is>
          <t>rub</t>
        </is>
      </c>
      <c r="M109" s="55" t="n">
        <v>45854.41666666666</v>
      </c>
      <c r="N109" s="55" t="n">
        <v>45855</v>
      </c>
      <c r="O109" s="23" t="inlineStr">
        <is>
          <t>не указано</t>
        </is>
      </c>
      <c r="P109" s="39" t="inlineStr">
        <is>
          <t>Краснодарский край</t>
        </is>
      </c>
      <c r="Q109" s="39" t="inlineStr">
        <is>
          <t>МБОУ СОШ № 16</t>
        </is>
      </c>
      <c r="R109" s="4" t="inlineStr">
        <is>
          <t>обоснование НМЦК.zip: https://zakupki.gov.ru/44fz/filestore/public/1.0/download/priz/file.html?uid=6D2BF8AB294741D494BB9E293C37C10A
проект контракта.zip: https://zakupki.gov.ru/44fz/filestore/public/1.0/download/priz/file.html?uid=908D461C6C6D496C8F2335128D728458
Описание объекта закупки Ремонт Пищеблока СОШ №16.docx: https://zakupki.gov.ru/44fz/filestore/public/1.0/download/priz/file.html?uid=84069658FD394DB69038A2E18517537E
Требования к заявке на участие в закупке и инструкция по её заполнению (1) (1).PDF: https://zakupki.gov.ru/44fz/filestore/public/1.0/download/priz/file.html?uid=AE165E0115424140A87195899D278B91
Файлы проектной документации.zip: https://zakupki.gov.ru/44fz/filestore/public/1.0/download/priz/file.html?uid=252B9CD9111E4FB5A23FAD9B103EC903</t>
        </is>
      </c>
      <c r="S109" s="56" t="inlineStr">
        <is>
          <t>АДМИНИСТРАЦИЯ МУНИЦИПАЛЬНОГО ОБРАЗОВАНИЯ УСТЬ-ЛАБИНСКИЙ РАЙОН
352330, Краснодарский край , УСТЬ-ЛАБИНСКИЙ Р-Н, Г. УСТЬ-ЛАБИНСК, УЛ. ЛЕНИНА, Д.38
Контактное лицо: Федотова Ангелина Витальевна
Телефон: 8-86135-41206
E-mail: 41206@list.ru</t>
        </is>
      </c>
    </row>
    <row r="110">
      <c r="A110" s="10" t="n">
        <v>45845.125</v>
      </c>
      <c r="B110" s="5" t="inlineStr">
        <is>
          <t>"Капитальный ремонт пищеблока МБОУ СОШ № 15, расположенной по адресу: Краснодарский край, Усть-Лабинский район, ст. Восточная, ул. Школьная, 1".</t>
        </is>
      </c>
      <c r="C110" s="8">
        <f>HYPERLINK("https://tenderplan.ru/app?key=6870cee3b8d02e7f166db458&amp;tender=686bc75e5d48d39bb4b25df2", "0318300017525000143")</f>
        <v/>
      </c>
      <c r="D110" s="8" t="inlineStr">
        <is>
          <t>41.20.40.000</t>
        </is>
      </c>
      <c r="E110" s="13" t="inlineStr">
        <is>
          <t>Прием заявок</t>
        </is>
      </c>
      <c r="F110" s="13" t="inlineStr">
        <is>
          <t>44-ФЗ ЭА</t>
        </is>
      </c>
      <c r="G110" s="17" t="inlineStr">
        <is>
          <t>ЕИС</t>
        </is>
      </c>
      <c r="H110" s="36" t="inlineStr">
        <is>
          <t>РТС-тендер</t>
        </is>
      </c>
      <c r="I110" s="57" t="n">
        <v>9245500</v>
      </c>
      <c r="J110" s="22" t="n">
        <v>92455</v>
      </c>
      <c r="K110" s="24" t="n">
        <v>462275</v>
      </c>
      <c r="L110" s="13" t="inlineStr">
        <is>
          <t>rub</t>
        </is>
      </c>
      <c r="M110" s="58" t="n">
        <v>45854.41666666666</v>
      </c>
      <c r="N110" s="58" t="n">
        <v>45855</v>
      </c>
      <c r="O110" s="24" t="inlineStr">
        <is>
          <t>не указано</t>
        </is>
      </c>
      <c r="P110" s="40" t="inlineStr">
        <is>
          <t>Краснодарский край</t>
        </is>
      </c>
      <c r="Q110" s="40" t="inlineStr">
        <is>
          <t>МБОУ СОШ № 15</t>
        </is>
      </c>
      <c r="R110" s="5" t="inlineStr">
        <is>
          <t>Обоснование НМЦК.zip: https://zakupki.gov.ru/44fz/filestore/public/1.0/download/priz/file.html?uid=660940C83B4A4E0B900F54AAC6F7DC8E
Проект контракта 1этап.zip: https://zakupki.gov.ru/44fz/filestore/public/1.0/download/priz/file.html?uid=EC207883F96E468B9DF5809861C1804F
Описание объекта закупки Ремонт Пищеблока СОШ №15.docx: https://zakupki.gov.ru/44fz/filestore/public/1.0/download/priz/file.html?uid=C3CEFCE319E044F5A51BA1729166D57E
Требования к заявке на участие в закупке и инструкция по её заполнению.docx: https://zakupki.gov.ru/44fz/filestore/public/1.0/download/priz/file.html?uid=08B156A14F8C45928DAD817EB7D3017A
Проектная документация капремонт пищеблока.zip: https://zakupki.gov.ru/44fz/filestore/public/1.0/download/priz/file.html?uid=0EB5FF518A0C4518AEA86C9FCB2BC149</t>
        </is>
      </c>
      <c r="S110" s="59" t="inlineStr">
        <is>
          <t>АДМИНИСТРАЦИЯ МУНИЦИПАЛЬНОГО ОБРАЗОВАНИЯ УСТЬ-ЛАБИНСКИЙ РАЙОН
352330, Краснодарский край , УСТЬ-ЛАБИНСКИЙ Р-Н, Г. УСТЬ-ЛАБИНСК, УЛ. ЛЕНИНА, Д.38
Контактное лицо: Майстренко Галина Александровна
Телефон: 8-86135-41206
E-mail: 41206@list.ru</t>
        </is>
      </c>
    </row>
    <row r="111">
      <c r="A111" s="9" t="n">
        <v>45846.125</v>
      </c>
      <c r="B111" s="4" t="inlineStr">
        <is>
          <t>Капитальный ремонт столовой отделения № 4 Литер А5, расположенного по адресу: 353304, Краснодарский край, Абинский район, поселок Новый, ул. Набережная, 1/1</t>
        </is>
      </c>
      <c r="C111" s="7">
        <f>HYPERLINK("https://tenderplan.ru/app?key=6870cee3b8d02e7f166db458&amp;tender=686cd29f5d48d39bb4850c49", "0318200064725000037")</f>
        <v/>
      </c>
      <c r="D111" s="7" t="inlineStr">
        <is>
          <t>43.39.1</t>
        </is>
      </c>
      <c r="E111" s="12" t="inlineStr">
        <is>
          <t>Прием заявок</t>
        </is>
      </c>
      <c r="F111" s="12" t="inlineStr">
        <is>
          <t>44-ФЗ ЭА</t>
        </is>
      </c>
      <c r="G111" s="16" t="inlineStr">
        <is>
          <t>ЕИС</t>
        </is>
      </c>
      <c r="H111" s="35" t="inlineStr">
        <is>
          <t>АО «Сбербанк-АСТ»</t>
        </is>
      </c>
      <c r="I111" s="54" t="n">
        <v>530973.3</v>
      </c>
      <c r="J111" s="21" t="n">
        <v>5309.73</v>
      </c>
      <c r="K111" s="23" t="n">
        <v>53097.33</v>
      </c>
      <c r="L111" s="12" t="inlineStr">
        <is>
          <t>rub</t>
        </is>
      </c>
      <c r="M111" s="55" t="n">
        <v>45854.375</v>
      </c>
      <c r="N111" s="55" t="n">
        <v>45855</v>
      </c>
      <c r="O111" s="23" t="inlineStr">
        <is>
          <t>не указано</t>
        </is>
      </c>
      <c r="P111" s="39" t="inlineStr">
        <is>
          <t>Краснодарский край</t>
        </is>
      </c>
      <c r="Q111" s="39" t="inlineStr">
        <is>
          <t>ГБУЗ "СПБ № 2"</t>
        </is>
      </c>
      <c r="R111" s="4" t="inlineStr">
        <is>
          <t>НМЦК Отделение 4 столовая.zip: https://zakupki.gov.ru/44fz/filestore/public/1.0/download/priz/file.html?uid=5F48CABE611642699DE7DFFCABFDB5C6
Проект контракта.zip: https://zakupki.gov.ru/44fz/filestore/public/1.0/download/priz/file.html?uid=F38DA08B41E64F178D40911D40B9E5A7
Описание объекта закупки столовая.zip: https://zakupki.gov.ru/44fz/filestore/public/1.0/download/priz/file.html?uid=03406D82B117454A857D6DD9D4F0C0A6
Требования к содержанию, составу заявки на участие в закупке (2) (1).docx: https://zakupki.gov.ru/44fz/filestore/public/1.0/download/priz/file.html?uid=9D619D4F3D8D4A89804F1E3B7F831D08</t>
        </is>
      </c>
      <c r="S111" s="56" t="inlineStr">
        <is>
          <t>ГОСУДАРСТВЕННОЕ БЮДЖЕТНОЕ УЧРЕЖДЕНИЕ ЗДРАВООХРАНЕНИЯ "СПЕЦИАЛИЗИРОВАННАЯ ПСИХИАТРИЧЕСКАЯ БОЛЬНИЦА № 2" МИНИСТЕРСТВА ЗДРАВООХРАНЕНИЯ КРАСНОДАРСКОГО КРАЯ
353304, Краснодарский край , АБИНСКИЙ Р-Н, П. НОВЫЙ, УЛ. НАБЕРЕЖНАЯ, Д. 1/1
Контактное лицо: Дежкин А. С.
Телефон: 8-989-1205473
E-mail: gbuz_spb_2@list.ru</t>
        </is>
      </c>
    </row>
    <row r="112">
      <c r="A112" s="10" t="n">
        <v>45845.125</v>
      </c>
      <c r="B112" s="5" t="inlineStr">
        <is>
          <t>Капитальный ремонт пищеблока МБОУ СОШ №25, расположенной по адресу: Краснодарский край, Усть-Лабинский район, ст. Ладожская, ул. Школьная, 17</t>
        </is>
      </c>
      <c r="C112" s="8">
        <f>HYPERLINK("https://tenderplan.ru/app?key=6870cee3b8d02e7f166db458&amp;tender=686bc7575d48d39bb4b21f43", "0318300017525000142")</f>
        <v/>
      </c>
      <c r="D112" s="8" t="inlineStr">
        <is>
          <t>41.20.40.000</t>
        </is>
      </c>
      <c r="E112" s="13" t="inlineStr">
        <is>
          <t>Прием заявок</t>
        </is>
      </c>
      <c r="F112" s="13" t="inlineStr">
        <is>
          <t>44-ФЗ ЭА</t>
        </is>
      </c>
      <c r="G112" s="17" t="inlineStr">
        <is>
          <t>ЕИС</t>
        </is>
      </c>
      <c r="H112" s="36" t="inlineStr">
        <is>
          <t>РТС-тендер</t>
        </is>
      </c>
      <c r="I112" s="57" t="n">
        <v>9001609.99</v>
      </c>
      <c r="J112" s="22" t="n">
        <v>90016.10000000001</v>
      </c>
      <c r="K112" s="24" t="n">
        <v>450080.4995</v>
      </c>
      <c r="L112" s="13" t="inlineStr">
        <is>
          <t>rub</t>
        </is>
      </c>
      <c r="M112" s="58" t="n">
        <v>45854.41666666666</v>
      </c>
      <c r="N112" s="58" t="n">
        <v>45855</v>
      </c>
      <c r="O112" s="24" t="n">
        <v>90016.10000000001</v>
      </c>
      <c r="P112" s="40" t="inlineStr">
        <is>
          <t>Краснодарский край</t>
        </is>
      </c>
      <c r="Q112" s="40" t="inlineStr">
        <is>
          <t>МБОУ СОШ №25</t>
        </is>
      </c>
      <c r="R112" s="5" t="inlineStr">
        <is>
          <t>Обоснование начальной максимальной цены.zip: https://zakupki.gov.ru/44fz/filestore/public/1.0/download/priz/file.html?uid=FD1994C774674DB39330A111D77EAC85
Проект контракта (2).zip: https://zakupki.gov.ru/44fz/filestore/public/1.0/download/priz/file.html?uid=0214F57B822A4F87B471233B78B62DAF
Описание объекта закупки Ремонт Пищеблока СОШ №25 (2).docx: https://zakupki.gov.ru/44fz/filestore/public/1.0/download/priz/file.html?uid=8D521F2ED4724AD7ACF6F4BF2D55751A
Требования к заявке на участие в закупке и инструкция по её заполнению.PDF: https://zakupki.gov.ru/44fz/filestore/public/1.0/download/priz/file.html?uid=51A6EC9528AE43CB986C4279CDF4CE72
Проектная документация.zip: https://zakupki.gov.ru/44fz/filestore/public/1.0/download/priz/file.html?uid=7C6CF0C00EE74EACBFCD71369791C7DD</t>
        </is>
      </c>
      <c r="S112" s="59" t="inlineStr">
        <is>
          <t>АДМИНИСТРАЦИЯ МУНИЦИПАЛЬНОГО ОБРАЗОВАНИЯ УСТЬ-ЛАБИНСКИЙ РАЙОН
352330, Краснодарский край , УСТЬ-ЛАБИНСКИЙ Р-Н, Г. УСТЬ-ЛАБИНСК, УЛ. ЛЕНИНА, Д.38
Контактное лицо: Федотова Ангелина Витальевна
Телефон: 8-86135-41206
E-mail: 41206@list.ru</t>
        </is>
      </c>
    </row>
    <row r="113">
      <c r="A113" s="9" t="n">
        <v>45845.125</v>
      </c>
      <c r="B113" s="4" t="inlineStr">
        <is>
          <t>Капитальный ремонт здания МБУК ПСП КР «Пролетарский сельский дом культуры», расположенного по адресу: Краснодарский край, Кореновский район, х. Пролетарский, ул. Юбилейная,7  (Капитальный ремонт системы теплоснабжения, системы водоотведения, системы электроснабжения, системы холодного водоснабжения, системы АПС и СОУЭ, системы водоотведения (Наружные трубопроводы))</t>
        </is>
      </c>
      <c r="C113" s="7">
        <f>HYPERLINK("https://tenderplan.ru/app?key=6870cee3b8d02e7f166db458&amp;tender=686bab1d5d48d39bb4bb5a84", "0118600008225000161")</f>
        <v/>
      </c>
      <c r="D113" s="7" t="inlineStr">
        <is>
          <t>41.20.40.000</t>
        </is>
      </c>
      <c r="E113" s="12" t="inlineStr">
        <is>
          <t>Прием заявок</t>
        </is>
      </c>
      <c r="F113" s="12" t="inlineStr">
        <is>
          <t>44-ФЗ ЭА</t>
        </is>
      </c>
      <c r="G113" s="16" t="inlineStr">
        <is>
          <t>ЕИС</t>
        </is>
      </c>
      <c r="H113" s="35" t="inlineStr">
        <is>
          <t>РТС-тендер</t>
        </is>
      </c>
      <c r="I113" s="54" t="n">
        <v>6127578.3</v>
      </c>
      <c r="J113" s="21" t="n">
        <v>61275.78</v>
      </c>
      <c r="K113" s="23" t="n">
        <v>306378.915</v>
      </c>
      <c r="L113" s="12" t="inlineStr">
        <is>
          <t>rub</t>
        </is>
      </c>
      <c r="M113" s="55" t="n">
        <v>45854.33333333334</v>
      </c>
      <c r="N113" s="55" t="n">
        <v>45855</v>
      </c>
      <c r="O113" s="23" t="inlineStr">
        <is>
          <t>не указано</t>
        </is>
      </c>
      <c r="P113" s="39" t="inlineStr">
        <is>
          <t>Краснодарский край</t>
        </is>
      </c>
      <c r="Q113" s="39" t="inlineStr">
        <is>
          <t>МБУК ПСП КР "ПРОЛЕТАРСКИЙ СДК"</t>
        </is>
      </c>
      <c r="R113" s="4" t="inlineStr">
        <is>
          <t>Обоснование НМЦК.rar: https://zakupki.gov.ru/44fz/filestore/public/1.0/download/priz/file.html?uid=A0E2522F4EB54BBA837A8346A33A880B
Проект контракта.rar: https://zakupki.gov.ru/44fz/filestore/public/1.0/download/priz/file.html?uid=EB614FA7FC234FD08F1EB96D8C3F043F
Описание Объекта закупки.rar: https://zakupki.gov.ru/44fz/filestore/public/1.0/download/priz/file.html?uid=B1F6521919164B8BAD247CB8E6DB6EA1
Заявка на участие в аукционе.docx: https://zakupki.gov.ru/44fz/filestore/public/1.0/download/priz/file.html?uid=37280561ED624F478C853B25187FA931
ПОРЯДОК ПРЕДОСТАВЛЕНИЯ ОБЕСПЕЧЕНИЯ ИСПОЛНЕНИЯ КОНТРАКТА (2).docx: https://zakupki.gov.ru/44fz/filestore/public/1.0/download/priz/file.html?uid=67EBE37D246C49B289D52950FE371734
ПОРЯДОК ВНЕСЕНИЯ ДЕНЕЖНЫХ СРЕДСТВ В КАЧЕСТВЕ ОБЕСПЕЧЕНИЯ ЗАЯВКИ НА УЧАСТИЕ В ЗАКУПКЕ.docx: https://zakupki.gov.ru/44fz/filestore/public/1.0/download/priz/file.html?uid=967EB0EDBC974902BD957F2B4F788E58</t>
        </is>
      </c>
      <c r="S113" s="56" t="inlineStr">
        <is>
          <t>УПРАВЛЕНИЕ ЗАКУПОК АДМИНИСТРАЦИИ МУНИЦИПАЛЬНОГО ОБРАЗОВАНИЯ КОРЕНОВСКИЙ МУНИЦИПАЛЬНЫЙ РАЙОН КРАСНОДАРСКОГО КРАЯ
353180, КРАСНОДАРСКИЙ КРАЙ , КОРЕНОВСКИЙ муниципальный район, городское поселение КОРЕНОВСКОЕ, Г КОРЕНОВСК, УЛ КРАСНАЯ, Д. 25
Контактное лицо: Корниенко Екатерина Алексеевна
Телефон: 8-86142-45752
E-mail: konkurs@admkor.ru</t>
        </is>
      </c>
    </row>
    <row r="114">
      <c r="A114" s="10" t="n">
        <v>45845.125</v>
      </c>
      <c r="B114" s="5" t="inlineStr">
        <is>
          <t>Текущий ремонт полов в здании школы литер Жж по адресу: ст-цы казанской по ул. Красной, № 239</t>
        </is>
      </c>
      <c r="C114" s="8">
        <f>HYPERLINK("https://tenderplan.ru/app?key=6870cee3b8d02e7f166db458&amp;tender=686b9d9f5d48d39bb43f95da", "0318200020525000024")</f>
        <v/>
      </c>
      <c r="D114" s="8" t="inlineStr">
        <is>
          <t>43.33.29.120</t>
        </is>
      </c>
      <c r="E114" s="13" t="inlineStr">
        <is>
          <t>Работа комиссии</t>
        </is>
      </c>
      <c r="F114" s="13" t="inlineStr">
        <is>
          <t>44-ФЗ ЭА</t>
        </is>
      </c>
      <c r="G114" s="17" t="inlineStr">
        <is>
          <t>ЕИС</t>
        </is>
      </c>
      <c r="H114" s="36" t="inlineStr">
        <is>
          <t>АО «Сбербанк-АСТ»</t>
        </is>
      </c>
      <c r="I114" s="57" t="n">
        <v>109631.57</v>
      </c>
      <c r="J114" s="22" t="inlineStr">
        <is>
          <t>не требуется</t>
        </is>
      </c>
      <c r="K114" s="24" t="n">
        <v>5481.578500000001</v>
      </c>
      <c r="L114" s="13" t="inlineStr">
        <is>
          <t>rub</t>
        </is>
      </c>
      <c r="M114" s="58" t="n">
        <v>45853.5</v>
      </c>
      <c r="N114" s="58" t="n">
        <v>45855</v>
      </c>
      <c r="O114" s="24" t="inlineStr">
        <is>
          <t>не указано</t>
        </is>
      </c>
      <c r="P114" s="40" t="inlineStr">
        <is>
          <t>Краснодарский край</t>
        </is>
      </c>
      <c r="Q114" s="40" t="inlineStr">
        <is>
          <t>ГБОУ ШКОЛА-ИНТЕРНАТ № 7 СТ-ЦЫ КАЗАНСКОЙ</t>
        </is>
      </c>
      <c r="R114" s="5" t="inlineStr">
        <is>
          <t>ЛСР 02-01-01.pdf: https://zakupki.gov.ru/44fz/filestore/public/1.0/download/priz/file.html?uid=05A6EB48D993493D8DADB551B76CB0EB
Проект контракта.docx: https://zakupki.gov.ru/44fz/filestore/public/1.0/download/priz/file.html?uid=55416C6CED464945A27ED66A76CDD442
Приложение 1 Описание (ТЗ).docx: https://zakupki.gov.ru/44fz/filestore/public/1.0/download/priz/file.html?uid=6BA1A2F749A647C4AB89EAB4443883FD
Требования к заявке на участие в закупке и инструкция по её заполнению (3).PDF: https://zakupki.gov.ru/44fz/filestore/public/1.0/download/priz/file.html?uid=8B7BDB08CE5740A3954F72280F8A0CC4
Ведомость объемов работ 02-01-01.pdf: https://zakupki.gov.ru/44fz/filestore/public/1.0/download/priz/file.html?uid=50856A15F3894A10BEAB32625076CF0B</t>
        </is>
      </c>
      <c r="S114" s="59" t="inlineStr">
        <is>
          <t>ГОСУДАРСТВЕННОЕ БЮДЖЕТНОЕ ОБЩЕОБРАЗОВАТЕЛЬНОЕ УЧРЕЖДЕНИЕ КРАСНОДАРСКОГО КРАЯ СПЕЦИАЛЬНАЯ (КОРРЕКЦИОННАЯ) ШКОЛА-ИНТЕРНАТ № 7 СТ-ЦЫ КАЗАНСКОЙ
352147, КРАСНОДАРСКИЙ КРАЙ, КАВКАЗСКИЙ Р-Н, СТ-ЦА КАЗАНСКАЯ, УЛ КРАСНАЯ, 239
Контактное лицо: Агафонов Д. Н.
Телефон: 8-918-9761310
E-mail: school7kav@mail.ru</t>
        </is>
      </c>
    </row>
    <row r="115">
      <c r="A115" s="9" t="n">
        <v>45845.125</v>
      </c>
      <c r="B115" s="4" t="inlineStr">
        <is>
          <t>Выполнение работ по капитальному ремонту входной группы (центральный вход) в МАОУ гимназии № 25</t>
        </is>
      </c>
      <c r="C115" s="7">
        <f>HYPERLINK("https://tenderplan.ru/app?key=6870cee3b8d02e7f166db458&amp;tender=686b95a65d48d39bb4075193", "32515016141")</f>
        <v/>
      </c>
      <c r="D115" s="7" t="inlineStr">
        <is>
          <t>41.20.40.900</t>
        </is>
      </c>
      <c r="E115" s="12" t="inlineStr">
        <is>
          <t>Завершено</t>
        </is>
      </c>
      <c r="F115" s="12" t="inlineStr">
        <is>
          <t>223-ФЗ ИС</t>
        </is>
      </c>
      <c r="G115" s="16" t="inlineStr">
        <is>
          <t>ЕИС</t>
        </is>
      </c>
      <c r="H115" s="35" t="inlineStr">
        <is>
          <t>АО ЕЭТП</t>
        </is>
      </c>
      <c r="I115" s="54" t="n">
        <v>2520391.88</v>
      </c>
      <c r="J115" s="21" t="inlineStr">
        <is>
          <t>не требуется</t>
        </is>
      </c>
      <c r="K115" s="23" t="inlineStr">
        <is>
          <t>указано в документации</t>
        </is>
      </c>
      <c r="L115" s="12" t="inlineStr">
        <is>
          <t>rub</t>
        </is>
      </c>
      <c r="M115" s="55" t="n">
        <v>45849.625</v>
      </c>
      <c r="N115" s="55" t="n">
        <v>45849</v>
      </c>
      <c r="O115" s="23" t="inlineStr">
        <is>
          <t>не указано</t>
        </is>
      </c>
      <c r="P115" s="39" t="inlineStr">
        <is>
          <t>Краснодарский край</t>
        </is>
      </c>
      <c r="Q115" s="39" t="inlineStr">
        <is>
          <t>МАОУ ГИМНАЗИЯ № 25</t>
        </is>
      </c>
      <c r="R115" s="4" t="inlineStr">
        <is>
          <t>ВОР.xlsx: https://zakupki.gov.ru/223/purchase/public/download/download.html?id=103852212
График производства работ.xlsx: https://zakupki.gov.ru/223/purchase/public/download/download.html?id=103852213
Извещение.docx: https://zakupki.gov.ru/223/purchase/public/download/download.html?id=103852214
ЛСР.xlsx: https://zakupki.gov.ru/223/purchase/public/download/download.html?id=103852215
НМЦД.xls: https://zakupki.gov.ru/223/purchase/public/download/download.html?id=103852216
Проект договора.docx: https://zakupki.gov.ru/223/purchase/public/download/download.html?id=103852218
Тех. задание.docx: https://zakupki.gov.ru/223/purchase/public/download/download.html?id=103852219
Том №1 100-23-АС изм.1,2 (07.24,09.24).pdf: https://zakupki.gov.ru/223/purchase/public/download/download.html?id=103852259
Том №2 100-23-ЭОМ 19.11.23.pdf: https://zakupki.gov.ru/223/purchase/public/download/download.html?id=103852261
Том №3 100-23-ВК 31.10.23.pdf: https://zakupki.gov.ru/223/purchase/public/download/download.html?id=103852262
Том №4 100-23-ОВ (20.11.2023).pdf: https://zakupki.gov.ru/223/purchase/public/download/download.html?id=103852264
Форма заявки.docx: https://zakupki.gov.ru/223/purchase/public/download/download.html?id=103852265</t>
        </is>
      </c>
      <c r="S115" s="56" t="inlineStr">
        <is>
          <t>Контактное лицо: КРАЕВА С. Н.
Телефон: 78612553616
E-mail: buhg25@mail.ru</t>
        </is>
      </c>
    </row>
    <row r="116">
      <c r="A116" s="10" t="n">
        <v>45845.125</v>
      </c>
      <c r="B116" s="5" t="inlineStr">
        <is>
          <t>Капитальный ремонт здания МБОУ СОШ №2 им. Героя Советского Союза А.А.Артюха (Лит. Д), расположенного по адресу: Краснодарский край, Староминский район, ст. Староминская, ул. Пушкина, 135. Внутренняя отделка  помещений.</t>
        </is>
      </c>
      <c r="C116" s="8">
        <f>HYPERLINK("https://tenderplan.ru/app?key=6870cee3b8d02e7f166db458&amp;tender=686b8f795d48d39bb4c236c9", "0318300058325000065")</f>
        <v/>
      </c>
      <c r="D116" s="8" t="inlineStr">
        <is>
          <t>41.20.40.000</t>
        </is>
      </c>
      <c r="E116" s="13" t="inlineStr">
        <is>
          <t>Прием заявок</t>
        </is>
      </c>
      <c r="F116" s="13" t="inlineStr">
        <is>
          <t>44-ФЗ ОК</t>
        </is>
      </c>
      <c r="G116" s="17" t="inlineStr">
        <is>
          <t>ЕИС</t>
        </is>
      </c>
      <c r="H116" s="36" t="inlineStr">
        <is>
          <t>РТС-тендер</t>
        </is>
      </c>
      <c r="I116" s="57" t="n">
        <v>3179365.58</v>
      </c>
      <c r="J116" s="22" t="n">
        <v>31793.66</v>
      </c>
      <c r="K116" s="24" t="n">
        <v>158968.279</v>
      </c>
      <c r="L116" s="13" t="inlineStr">
        <is>
          <t>rub</t>
        </is>
      </c>
      <c r="M116" s="58" t="n">
        <v>45862.375</v>
      </c>
      <c r="N116" s="58" t="n">
        <v>45867</v>
      </c>
      <c r="O116" s="24" t="n">
        <v>31793.66</v>
      </c>
      <c r="P116" s="40" t="inlineStr">
        <is>
          <t>Краснодарский край</t>
        </is>
      </c>
      <c r="Q116" s="40" t="inlineStr">
        <is>
          <t>МКУ "УКС"</t>
        </is>
      </c>
      <c r="R116" s="5" t="inlineStr">
        <is>
          <t>Обоснование НМЦК.zip: https://zakupki.gov.ru/44fz/filestore/public/1.0/download/priz/file.html?uid=194F9518EEC740DF8B543A0F5958A664
Проект контракта.zip: https://zakupki.gov.ru/44fz/filestore/public/1.0/download/priz/file.html?uid=5CD1906CEC344893A69714E98DD27C9D
Описание объекта закупки.zip: https://zakupki.gov.ru/44fz/filestore/public/1.0/download/priz/file.html?uid=DD89FB268D0944AAB8FBF87733D0A813
Требования к содержанию, составу заявки и инструкция по ее заполнению.docx: https://zakupki.gov.ru/44fz/filestore/public/1.0/download/priz/file.html?uid=A6432A8E27E34BA5A64F03A313BEB3F9
Сметная документация.zip: https://zakupki.gov.ru/44fz/filestore/public/1.0/download/priz/file.html?uid=F7888DA0AFB84328A46F7CB3A93467B4
Порядок рассмотрения и оценки заявок на участие в конкурсе.docx: https://zakupki.gov.ru/44fz/filestore/public/1.0/download/priz/file.html?uid=15CF759A678145E7AF38FEB5CB580AE9</t>
        </is>
      </c>
      <c r="S116" s="59" t="inlineStr">
        <is>
          <t>АДМИНИСТРАЦИЯ МУНИЦИПАЛЬНОГО ОБРАЗОВАНИЯ СТАРОМИНСКИЙ МУНИЦИПАЛЬНЫЙ РАЙОН КРАСНОДАРСКОГО КРАЯ
353600, КРАСНОДАРСКИЙ КРАЙ, СТАРОМИНСКИЙ Р-Н, СТ-ЦА СТАРОМИНСКАЯ, УЛ КРАСНАЯ, 13
Контактное лицо: Лысенко Елена Александровна
Телефон: 8-86153-41091
E-mail: staromadm@yandex.ru</t>
        </is>
      </c>
    </row>
    <row r="117">
      <c r="A117" s="9" t="n">
        <v>45845.125</v>
      </c>
      <c r="B117" s="4" t="inlineStr">
        <is>
          <t>Приобретение в собственность муниципального образования Усть-Лабинский район жилого помещения для малоимущих граждан, признанных в установленном порядке, нуждающимися в жилых помещениях, а также малоимущих граждан, являющихся нанимателями жилых помещений по договорам социального найма или собственниками жилых помещений, признанных непригодными для проживания и ремонту и реконструкции не подлежат</t>
        </is>
      </c>
      <c r="C117" s="7">
        <f>HYPERLINK("https://tenderplan.ru/app?key=6870cee3b8d02e7f166db458&amp;tender=686b8f5b5d48d39bb4c16a40", "0318300017525000140")</f>
        <v/>
      </c>
      <c r="D117" s="7" t="inlineStr">
        <is>
          <t>41.20.10</t>
        </is>
      </c>
      <c r="E117" s="12" t="inlineStr">
        <is>
          <t>Работа комиссии</t>
        </is>
      </c>
      <c r="F117" s="12" t="inlineStr">
        <is>
          <t>44-ФЗ ЭА</t>
        </is>
      </c>
      <c r="G117" s="16" t="inlineStr">
        <is>
          <t>ЕИС</t>
        </is>
      </c>
      <c r="H117" s="35" t="inlineStr">
        <is>
          <t>РТС-тендер</t>
        </is>
      </c>
      <c r="I117" s="54" t="n">
        <v>3400000</v>
      </c>
      <c r="J117" s="21" t="n">
        <v>34000</v>
      </c>
      <c r="K117" s="23" t="n">
        <v>170000</v>
      </c>
      <c r="L117" s="12" t="inlineStr">
        <is>
          <t>rub</t>
        </is>
      </c>
      <c r="M117" s="55" t="n">
        <v>45853.41666666666</v>
      </c>
      <c r="N117" s="55" t="n">
        <v>45854</v>
      </c>
      <c r="O117" s="23" t="inlineStr">
        <is>
          <t>не указано</t>
        </is>
      </c>
      <c r="P117" s="39" t="inlineStr">
        <is>
          <t>Краснодарский край</t>
        </is>
      </c>
      <c r="Q117" s="39" t="inlineStr">
        <is>
          <t>АДМИНИСТРАЦИЯ МУНИЦИПАЛЬНОГО ОБРАЗОВАНИЯ УСТЬ-ЛАБИНСКИЙ РАЙОН</t>
        </is>
      </c>
      <c r="R117" s="4" t="inlineStr">
        <is>
          <t>Обоснование НМЦК.xlsx: https://zakupki.gov.ru/44fz/filestore/public/1.0/download/priz/file.html?uid=C51C073EC11C4108B328175C4A30A9FC
Проект муниципального контракта.zip: https://zakupki.gov.ru/44fz/filestore/public/1.0/download/priz/file.html?uid=66029612F81B45BBA85A7851B45AB61B
Описание объекта закупки...doc.zip: https://zakupki.gov.ru/44fz/filestore/public/1.0/download/priz/file.html?uid=BDFF19D20B984ED6A50A886636206763
Заявка на участие в аукционе_с 19.06.2025.docx: https://zakupki.gov.ru/44fz/filestore/public/1.0/download/priz/file.html?uid=754FCF3DD9754F20AA788DE2818165B2</t>
        </is>
      </c>
      <c r="S117" s="56" t="inlineStr">
        <is>
          <t>АДМИНИСТРАЦИЯ МУНИЦИПАЛЬНОГО ОБРАЗОВАНИЯ УСТЬ-ЛАБИНСКИЙ РАЙОН
352330, Краснодарский край , УСТЬ-ЛАБИНСКИЙ Р-Н, Г. УСТЬ-ЛАБИНСК, УЛ. ЛЕНИНА, Д.38
Контактное лицо: Майстренко Г. А.
Телефон: 8-86135-41206
E-mail: 41206@list.ru</t>
        </is>
      </c>
    </row>
    <row r="118">
      <c r="A118" s="10" t="n">
        <v>45845.125</v>
      </c>
      <c r="B118" s="5" t="inlineStr">
        <is>
          <t>Текущий ремонт ограждения территории МБОУ ООШ №22 имени Ляха Д.П., Героя Советского Союза, расположенной по адресу: Краснодарский край, Красноармейский район, ст.Ивановская, ул.Пионерская, 12</t>
        </is>
      </c>
      <c r="C118" s="8">
        <f>HYPERLINK("https://tenderplan.ru/app?key=6870cee3b8d02e7f166db458&amp;tender=686b814a5d48d39bb45110a9", "0318300554425000169")</f>
        <v/>
      </c>
      <c r="D118" s="8" t="inlineStr">
        <is>
          <t>43.29.12.110</t>
        </is>
      </c>
      <c r="E118" s="13" t="inlineStr">
        <is>
          <t>Прием заявок</t>
        </is>
      </c>
      <c r="F118" s="13" t="inlineStr">
        <is>
          <t>44-ФЗ ЭА</t>
        </is>
      </c>
      <c r="G118" s="17" t="inlineStr">
        <is>
          <t>ЕИС</t>
        </is>
      </c>
      <c r="H118" s="36" t="inlineStr">
        <is>
          <t>РТС-тендер</t>
        </is>
      </c>
      <c r="I118" s="57" t="n">
        <v>1254204.83</v>
      </c>
      <c r="J118" s="22" t="n">
        <v>12542.05</v>
      </c>
      <c r="K118" s="24" t="n">
        <v>62710.2415</v>
      </c>
      <c r="L118" s="13" t="inlineStr">
        <is>
          <t>rub</t>
        </is>
      </c>
      <c r="M118" s="58" t="n">
        <v>45854.375</v>
      </c>
      <c r="N118" s="58" t="n">
        <v>45856</v>
      </c>
      <c r="O118" s="24" t="inlineStr">
        <is>
          <t>не указано</t>
        </is>
      </c>
      <c r="P118" s="40" t="inlineStr">
        <is>
          <t>Краснодарский край</t>
        </is>
      </c>
      <c r="Q118" s="40" t="inlineStr">
        <is>
          <t>МБОУ ООШ №22 ЛЯХА Д.П.,ГЕРОЯ СОВЕТСКОГО СОЮЗА</t>
        </is>
      </c>
      <c r="R118" s="5" t="inlineStr">
        <is>
          <t>Обоснование НМЦК.rar: https://zakupki.gov.ru/44fz/filestore/public/1.0/download/priz/file.html?uid=257A7C47513442EA94054FDCF77EC0DA
Проект контракта.rar: https://zakupki.gov.ru/44fz/filestore/public/1.0/download/priz/file.html?uid=4AD94E7BF36349AD88801928BCD515F0
Описание объекта закупки.rar: https://zakupki.gov.ru/44fz/filestore/public/1.0/download/priz/file.html?uid=FE0759C49A7C43D18E2FE1FADFD7A7A2
Требование к содержанию, составу заявку на участие в закупке.docx: https://zakupki.gov.ru/44fz/filestore/public/1.0/download/priz/file.html?uid=AB70B1BD697249B0997C27124A69732A</t>
        </is>
      </c>
      <c r="S118" s="59" t="inlineStr">
        <is>
          <t>ОТДЕЛ ПО ЗАКУПКАМ ДЛЯ МУНИЦИПАЛЬНЫХ НУЖД И ТОРГАМ АДМИНИСТРАЦИИ МУНИЦИПАЛЬНОГО ОБРАЗОВАНИЯ КРАСНОАРМЕЙСКИЙ РАЙОН
353800, КРАСНОДАРСКИЙ КРАЙ, КРАСНОАРМЕЙСКИЙ Р-Н, СТ-ЦА ПОЛТАВСКАЯ, УЛ КРАСНАЯ, 122
Контактное лицо: Калашникова Анна Алексеевна
Телефон: 8-86165-42058
E-mail: krasnarmzakaz@mail.ru</t>
        </is>
      </c>
    </row>
    <row r="119">
      <c r="A119" s="9" t="n">
        <v>45842.125</v>
      </c>
      <c r="B119" s="4" t="inlineStr">
        <is>
          <t>Капитальный ремонт пищеблока МБОУ СОШ №13 имени И.Ф.Рулева , расположенного по адресу: Краснодарский край, Усть-Лабинский район, ст. Новолабинская, ул.Мира, 17</t>
        </is>
      </c>
      <c r="C119" s="7">
        <f>HYPERLINK("https://tenderplan.ru/app?key=6870cee3b8d02e7f166db458&amp;tender=686b73b75d48d39bb4f11301", "0318300017525000139")</f>
        <v/>
      </c>
      <c r="D119" s="7" t="inlineStr">
        <is>
          <t>41.20.40.000</t>
        </is>
      </c>
      <c r="E119" s="12" t="inlineStr">
        <is>
          <t>Прием заявок</t>
        </is>
      </c>
      <c r="F119" s="12" t="inlineStr">
        <is>
          <t>44-ФЗ ЭА</t>
        </is>
      </c>
      <c r="G119" s="16" t="inlineStr">
        <is>
          <t>ЕИС</t>
        </is>
      </c>
      <c r="H119" s="35" t="inlineStr">
        <is>
          <t>РТС-тендер</t>
        </is>
      </c>
      <c r="I119" s="54" t="n">
        <v>8657610</v>
      </c>
      <c r="J119" s="21" t="n">
        <v>86576.10000000001</v>
      </c>
      <c r="K119" s="23" t="n">
        <v>432880.5</v>
      </c>
      <c r="L119" s="12" t="inlineStr">
        <is>
          <t>rub</t>
        </is>
      </c>
      <c r="M119" s="55" t="n">
        <v>45854.41666666666</v>
      </c>
      <c r="N119" s="55" t="n">
        <v>45855</v>
      </c>
      <c r="O119" s="23" t="inlineStr">
        <is>
          <t>не указано</t>
        </is>
      </c>
      <c r="P119" s="39" t="inlineStr">
        <is>
          <t>Краснодарский край</t>
        </is>
      </c>
      <c r="Q119" s="39" t="inlineStr">
        <is>
          <t>МБОУ СОШ № 13 ИМЕНИ И.Ф.РУЛЕВА</t>
        </is>
      </c>
      <c r="R119" s="4" t="inlineStr">
        <is>
          <t>Обоснование НМЦК (19).rar: https://zakupki.gov.ru/44fz/filestore/public/1.0/download/priz/file.html?uid=6CC96D368B8A4774BC4F19E2F7C366D6
проект контракта испр.rar: https://zakupki.gov.ru/44fz/filestore/public/1.0/download/priz/file.html?uid=3747BFD1B1314E08BDED7F7C3EB664CE
Описание объекта закупки Ремонт Пищеблока СОШ №13.docx: https://zakupki.gov.ru/44fz/filestore/public/1.0/download/priz/file.html?uid=367FA729D7744418AF2F3C53A0A0FE1E
Требования к заявке на участие в закупке и инструкция по её заполнению (2).PDF: https://zakupki.gov.ru/44fz/filestore/public/1.0/download/priz/file.html?uid=E43666E8B9E347DAB5AFD07F5C173937
Файлы проектной документации.rar: https://zakupki.gov.ru/44fz/filestore/public/1.0/download/priz/file.html?uid=E07EDF488C0E49A88D9D7AE795791B31</t>
        </is>
      </c>
      <c r="S119" s="56" t="inlineStr">
        <is>
          <t>АДМИНИСТРАЦИЯ МУНИЦИПАЛЬНОГО ОБРАЗОВАНИЯ УСТЬ-ЛАБИНСКИЙ РАЙОН
352330, Краснодарский край , УСТЬ-ЛАБИНСКИЙ Р-Н, Г. УСТЬ-ЛАБИНСК, УЛ. ЛЕНИНА, Д.38
Контактное лицо: Майстренко Галина Александровна
Телефон: 8-86135-41206
E-mail: 41206@list.ru</t>
        </is>
      </c>
    </row>
    <row r="120">
      <c r="A120" s="10" t="n">
        <v>45842.125</v>
      </c>
      <c r="B120" s="5" t="inlineStr">
        <is>
          <t>Текущий ремонт подстанции скорой медицинской помощи ГБУЗ "Городская больница №1 г. Новороссийска" МЗ КК, находящейся по адресу: ст. Натухаевская, ул. Красина, 67 А</t>
        </is>
      </c>
      <c r="C120" s="8">
        <f>HYPERLINK("https://tenderplan.ru/app?key=6870cee3b8d02e7f166db458&amp;tender=6867fa9f5d48d39bb4c3560f", "0318300529725000354")</f>
        <v/>
      </c>
      <c r="D120" s="8" t="inlineStr">
        <is>
          <t>43.39.19.190</t>
        </is>
      </c>
      <c r="E120" s="13" t="inlineStr">
        <is>
          <t>Работа комиссии</t>
        </is>
      </c>
      <c r="F120" s="13" t="inlineStr">
        <is>
          <t>44-ФЗ ЭА</t>
        </is>
      </c>
      <c r="G120" s="17" t="inlineStr">
        <is>
          <t>ЕИС</t>
        </is>
      </c>
      <c r="H120" s="36" t="inlineStr">
        <is>
          <t>АО «Сбербанк-АСТ»</t>
        </is>
      </c>
      <c r="I120" s="57" t="n">
        <v>481666</v>
      </c>
      <c r="J120" s="22" t="inlineStr">
        <is>
          <t>не требуется</t>
        </is>
      </c>
      <c r="K120" s="24" t="n">
        <v>48166.6</v>
      </c>
      <c r="L120" s="13" t="inlineStr">
        <is>
          <t>rub</t>
        </is>
      </c>
      <c r="M120" s="58" t="n">
        <v>45852.375</v>
      </c>
      <c r="N120" s="58" t="n">
        <v>45854</v>
      </c>
      <c r="O120" s="24" t="inlineStr">
        <is>
          <t>не указано</t>
        </is>
      </c>
      <c r="P120" s="40" t="inlineStr">
        <is>
          <t>Краснодарский край</t>
        </is>
      </c>
      <c r="Q120" s="40" t="inlineStr">
        <is>
          <t>ГБУЗ "ГБ № 1 Г. НОВОРОССИЙСКА" МЗ КК</t>
        </is>
      </c>
      <c r="R120" s="5" t="inlineStr">
        <is>
          <t>Обоснование начальной (максимальной) цены контракта.zip: https://zakupki.gov.ru/44fz/filestore/public/1.0/download/priz/file.html?uid=D31882746B93443CBC8ECB816A852A85
Проект контракта.docx: https://zakupki.gov.ru/44fz/filestore/public/1.0/download/priz/file.html?uid=4E6D212762FE451997A37CD1641B1832
Описание объекта закупки.zip: https://zakupki.gov.ru/44fz/filestore/public/1.0/download/priz/file.html?uid=7D295003854043C09C1F8FD6AFB6CF7B
Требования к заявке на участие в закупке и инструкция по её заполнению.docx: https://zakupki.gov.ru/44fz/filestore/public/1.0/download/priz/file.html?uid=6E8BF3FCFCED4620BE4308535A1ADD89</t>
        </is>
      </c>
      <c r="S120" s="59" t="inlineStr">
        <is>
          <t>ГОСУДАРСТВЕННОЕ БЮДЖЕТНОЕ УЧРЕЖДЕНИЕ ЗДРАВООХРАНЕНИЯ "ГОРОДСКАЯ БОЛЬНИЦА № 1 ГОРОДА НОВОРОССИЙСКА" МИНИСТЕРСТВА ЗДРАВООХРАНЕНИЯ КРАСНОДАРСКОГО КРАЯ
353915, Краснодарский край , Г. НОВОРОССИЙСК, УЛ. РЕВОЛЮЦИИ 1905 ГОДА, Д.30
Контактное лицо: Широкова Е. М.
Телефон: 8-8617-729263
E-mail: torgi@gb1nvrsk.ru</t>
        </is>
      </c>
    </row>
    <row r="121">
      <c r="A121" s="9" t="n">
        <v>45842.125</v>
      </c>
      <c r="B121" s="4" t="inlineStr">
        <is>
          <t>Текущий ремонт помещения МБУК ДК «СКЦ» сельского поселения им. М. Горького, расположенного по адресу: пос. им. М. Горького, ул. Ленина,53</t>
        </is>
      </c>
      <c r="C121" s="7">
        <f>HYPERLINK("https://tenderplan.ru/app?key=6870cee3b8d02e7f166db458&amp;tender=6867e1175d48d39bb430656a", "0118300004525000231")</f>
        <v/>
      </c>
      <c r="D121" s="7" t="inlineStr">
        <is>
          <t>43.99.90.190</t>
        </is>
      </c>
      <c r="E121" s="12" t="inlineStr">
        <is>
          <t>Прием заявок</t>
        </is>
      </c>
      <c r="F121" s="12" t="inlineStr">
        <is>
          <t>44-ФЗ ЭА</t>
        </is>
      </c>
      <c r="G121" s="16" t="inlineStr">
        <is>
          <t>ЕИС</t>
        </is>
      </c>
      <c r="H121" s="35" t="inlineStr">
        <is>
          <t>РТС-тендер</t>
        </is>
      </c>
      <c r="I121" s="54" t="n">
        <v>1061014.5</v>
      </c>
      <c r="J121" s="21" t="n">
        <v>10610.15</v>
      </c>
      <c r="K121" s="23" t="n">
        <v>106101.45</v>
      </c>
      <c r="L121" s="12" t="inlineStr">
        <is>
          <t>rub</t>
        </is>
      </c>
      <c r="M121" s="55" t="n">
        <v>45856.375</v>
      </c>
      <c r="N121" s="55" t="n">
        <v>45860</v>
      </c>
      <c r="O121" s="23" t="inlineStr">
        <is>
          <t>не указано</t>
        </is>
      </c>
      <c r="P121" s="39" t="inlineStr">
        <is>
          <t>Краснодарский край</t>
        </is>
      </c>
      <c r="Q121" s="39" t="inlineStr">
        <is>
          <t>МБУК ДК "СКЦ" С/П ИМ.М.ГОРЬКОГО</t>
        </is>
      </c>
      <c r="R121" s="4" t="inlineStr">
        <is>
          <t>НМЦК.zip: https://zakupki.gov.ru/44fz/filestore/public/1.0/download/priz/file.html?uid=24B3B244FAF644C5978305E7645537CD
Проект МК.docx: https://zakupki.gov.ru/44fz/filestore/public/1.0/download/priz/file.html?uid=A93FBD8731FE4B7EA67DAE15318BB63D
ОПИСАНИЕ ОБЪЕКТА ЗАКУПКИ.zip: https://zakupki.gov.ru/44fz/filestore/public/1.0/download/priz/file.html?uid=210AB61B082D4A0FB1047893CFDB99D5
требования на участие в аукционе.docx: https://zakupki.gov.ru/44fz/filestore/public/1.0/download/priz/file.html?uid=523F718ED28942408ED83D327CD0BF0D
Реквизиты счета для перечисления по ч.13 ст. 44 Закона №44-ФЗ (1).docx: https://zakupki.gov.ru/44fz/filestore/public/1.0/download/priz/file.html?uid=43583443C0D1481AAC627E5532959ED0</t>
        </is>
      </c>
      <c r="S121" s="56" t="inlineStr">
        <is>
          <t>АДМИНИСТРАЦИЯ МУНИЦИПАЛЬНОГО ОБРАЗОВАНИЯ КАВКАЗСКИЙ РАЙОН
352380, КРАСНОДАРСКИЙ КРАЙ , КАВКАЗСКИЙ Р-Н, Г. КРОПОТКИН, УЛ. КРАСНАЯ, Д.37
Контактное лицо: Чернобаева Анастасия Романовна
Телефон: 8-86138-66230
E-mail: munzakk@mail.ru</t>
        </is>
      </c>
    </row>
    <row r="122">
      <c r="A122" s="10" t="n">
        <v>45842.125</v>
      </c>
      <c r="B122" s="5" t="inlineStr">
        <is>
          <t>Выполнение работ по благоустройству прилегающей территории (асфальтирование) к зданию корпуса №2 литер Б, б, б1, б2 ГБУ СО КК «Апшеронский ПНИ».</t>
        </is>
      </c>
      <c r="C122" s="8">
        <f>HYPERLINK("https://tenderplan.ru/app?key=6870cee3b8d02e7f166db458&amp;tender=6867d3045d48d39bb4d859ff", "0818500000825004936")</f>
        <v/>
      </c>
      <c r="D122" s="8" t="inlineStr">
        <is>
          <t>42.11.20.290</t>
        </is>
      </c>
      <c r="E122" s="13" t="inlineStr">
        <is>
          <t>Работа комиссии</t>
        </is>
      </c>
      <c r="F122" s="13" t="inlineStr">
        <is>
          <t>44-ФЗ ЭА</t>
        </is>
      </c>
      <c r="G122" s="17" t="inlineStr">
        <is>
          <t>ЕИС</t>
        </is>
      </c>
      <c r="H122" s="36" t="inlineStr">
        <is>
          <t>РТС-тендер</t>
        </is>
      </c>
      <c r="I122" s="57" t="n">
        <v>1125491.54</v>
      </c>
      <c r="J122" s="22" t="n">
        <v>11254.92</v>
      </c>
      <c r="K122" s="24" t="n">
        <v>337647.4620000001</v>
      </c>
      <c r="L122" s="13" t="inlineStr">
        <is>
          <t>rub</t>
        </is>
      </c>
      <c r="M122" s="58" t="n">
        <v>45852.41666666666</v>
      </c>
      <c r="N122" s="58" t="n">
        <v>45854</v>
      </c>
      <c r="O122" s="24" t="inlineStr">
        <is>
          <t>не указано</t>
        </is>
      </c>
      <c r="P122" s="40" t="inlineStr">
        <is>
          <t>Краснодарский край</t>
        </is>
      </c>
      <c r="Q122" s="40" t="inlineStr">
        <is>
          <t>ГБУ СО КК "АПШЕРОНСКИЙ ПНИ"</t>
        </is>
      </c>
      <c r="R122" s="5" t="inlineStr">
        <is>
          <t>Обоснование НМЦК.zip: https://zakupki.gov.ru/44fz/filestore/public/1.0/download/priz/file.html?uid=AEB28077B9A040778836999C486074F0
Проект Контракта.zip: https://zakupki.gov.ru/44fz/filestore/public/1.0/download/priz/file.html?uid=67FB6B0795AD4131BD4BE3991415B428
Описание объекта закупки.zip: https://zakupki.gov.ru/44fz/filestore/public/1.0/download/priz/file.html?uid=6A71FB100C5148A09CF005336DC9CA66
Требования к содержанию, составу заявки на участие в закупке и инструкция по ее заполнению ЭА.docx: https://zakupki.gov.ru/44fz/filestore/public/1.0/download/priz/file.html?uid=6BF935E3890E43DC8B78B54AA08B720D</t>
        </is>
      </c>
      <c r="S122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Загороднева О. А.
Телефон: 8-861-2115452
E-mail: o.zagorodneva@dgz.krasnodar.ru</t>
        </is>
      </c>
    </row>
    <row r="123">
      <c r="A123" s="9" t="n">
        <v>45842.125</v>
      </c>
      <c r="B123" s="4" t="inlineStr">
        <is>
          <t>Ремонт административного здания Мостовского ПУ Армавирского филиала</t>
        </is>
      </c>
      <c r="C123" s="7">
        <f>HYPERLINK("https://tenderplan.ru/app?key=6870cee3b8d02e7f166db458&amp;tender=6867c9a15d48d39bb48f1841", "32515013545")</f>
        <v/>
      </c>
      <c r="D123" s="7" t="inlineStr">
        <is>
          <t>43.99.90.100</t>
        </is>
      </c>
      <c r="E123" s="12" t="inlineStr">
        <is>
          <t>Работа комиссии</t>
        </is>
      </c>
      <c r="F123" s="12" t="inlineStr">
        <is>
          <t>223-ФЗ ОКЭФ</t>
        </is>
      </c>
      <c r="G123" s="16" t="inlineStr">
        <is>
          <t>ЕИС</t>
        </is>
      </c>
      <c r="H123" s="35" t="inlineStr">
        <is>
          <t>ОБЩЕСТВО С ОГРАНИЧЕННОЙ ОТВЕТСТВЕННОСТЬЮ «ЭЛЕКТРОННАЯ ТОРГОВАЯ ПЛОЩАДКА ГПБ»</t>
        </is>
      </c>
      <c r="I123" s="54" t="n">
        <v>2583498.98</v>
      </c>
      <c r="J123" s="21" t="inlineStr">
        <is>
          <t>не требуется</t>
        </is>
      </c>
      <c r="K123" s="23" t="inlineStr">
        <is>
          <t>указано в документации</t>
        </is>
      </c>
      <c r="L123" s="12" t="inlineStr">
        <is>
          <t>rub</t>
        </is>
      </c>
      <c r="M123" s="55" t="n">
        <v>45852.375</v>
      </c>
      <c r="N123" s="55" t="n">
        <v>45856.99930555555</v>
      </c>
      <c r="O123" s="23" t="inlineStr">
        <is>
          <t>не указано</t>
        </is>
      </c>
      <c r="P123" s="39" t="inlineStr">
        <is>
          <t>Краснодарский край</t>
        </is>
      </c>
      <c r="Q123" s="39" t="inlineStr">
        <is>
          <t>ПАО "ТНС ЭНЕРГО КУБАНЬ"</t>
        </is>
      </c>
      <c r="R123" s="4" t="inlineStr">
        <is>
          <t>3._Проект_договора.docx: https://zakupki.gov.ru/223/purchase/public/download/download.html?id=103831009
6._Расчет_Н_М_ЦД___ЛСР.xlsx: https://zakupki.gov.ru/223/purchase/public/download/download.html?id=103831011
Извещение_и_Документация.docx: https://zakupki.gov.ru/223/purchase/public/download/download.html?id=103831014
4._Техническое_задание.docx: https://zakupki.gov.ru/223/purchase/public/download/download.html?id=103831007</t>
        </is>
      </c>
      <c r="S123" s="56" t="inlineStr">
        <is>
          <t>Контактное лицо: Сидорычева М. А.
Телефон: 88619977001 1463
E-mail: SidorychevaMA@kuban.tns-e.ru</t>
        </is>
      </c>
    </row>
    <row r="124">
      <c r="A124" s="10" t="n">
        <v>45842.125</v>
      </c>
      <c r="B124" s="5" t="inlineStr">
        <is>
          <t>Текущий ремонт помещений овощехранилища и склада в филиале ГАУ КК "ЦОП УСЗН" по адресу: Северский район, с. Михайловское, ул. Набережная, 1а, помещение 2, 2/1</t>
        </is>
      </c>
      <c r="C124" s="8">
        <f>HYPERLINK("https://tenderplan.ru/app?key=6870cee3b8d02e7f166db458&amp;tender=6867c8a65d48d39bb483af01", "32515013533")</f>
        <v/>
      </c>
      <c r="D124" s="8" t="inlineStr">
        <is>
          <t>43.29.19.190</t>
        </is>
      </c>
      <c r="E124" s="13" t="inlineStr">
        <is>
          <t>Завершено</t>
        </is>
      </c>
      <c r="F124" s="13" t="inlineStr">
        <is>
          <t>223-ФЗ ЗКЭФ</t>
        </is>
      </c>
      <c r="G124" s="17" t="inlineStr">
        <is>
          <t>ЕИС</t>
        </is>
      </c>
      <c r="H124" s="36" t="inlineStr">
        <is>
          <t>АКЦИОНЕРНОЕ ОБЩЕСТВО "АГЕНТСТВО ПО ГОСУДАРСТВЕННОМУ ЗАКАЗУ РЕСПУБЛИКИ ТАТАРСТАН"</t>
        </is>
      </c>
      <c r="I124" s="57" t="n">
        <v>691732.84</v>
      </c>
      <c r="J124" s="22" t="inlineStr">
        <is>
          <t>не требуется</t>
        </is>
      </c>
      <c r="K124" s="24" t="inlineStr">
        <is>
          <t>указано в документации</t>
        </is>
      </c>
      <c r="L124" s="13" t="inlineStr">
        <is>
          <t>rub</t>
        </is>
      </c>
      <c r="M124" s="58" t="n">
        <v>45852.41666666666</v>
      </c>
      <c r="N124" s="58" t="n">
        <v>45852.625</v>
      </c>
      <c r="O124" s="24" t="inlineStr">
        <is>
          <t>не указано</t>
        </is>
      </c>
      <c r="P124" s="40" t="inlineStr">
        <is>
          <t>Краснодарский край</t>
        </is>
      </c>
      <c r="Q124" s="40" t="inlineStr">
        <is>
          <t>ГАУ КК "ЦОП УСЗН"</t>
        </is>
      </c>
      <c r="R124" s="5" t="inlineStr">
        <is>
          <t>Приложение №3 к проекту договора: https://zakupki.gov.ru/223/purchase/public/download/download.html?id=103830768
Документация о закупке: https://zakupki.gov.ru/223/purchase/public/download/download.html?id=103830764
Проект договора: https://zakupki.gov.ru/223/purchase/public/download/download.html?id=103830765
Приложение №1 к проекту договора: https://zakupki.gov.ru/223/purchase/public/download/download.html?id=103830766
Приложение №2 к проекту договора: https://zakupki.gov.ru/223/purchase/public/download/download.html?id=103830767</t>
        </is>
      </c>
      <c r="S124" s="59" t="inlineStr">
        <is>
          <t>Контактное лицо: Егоров В. В.
Телефон: 78612558035
E-mail: zakupki@copuszn.ru</t>
        </is>
      </c>
    </row>
    <row r="125">
      <c r="A125" s="9" t="n">
        <v>45842.125</v>
      </c>
      <c r="B125" s="4" t="inlineStr">
        <is>
          <t>Капитальный ремонт здания склада в ГБУ СО КК «Тимашевский ДМ», расположенного по адресу: Краснодарский край, г. Тимашевск, ул. Коммунальная, 1»</t>
        </is>
      </c>
      <c r="C125" s="7">
        <f>HYPERLINK("https://tenderplan.ru/app?key=6870cee3b8d02e7f166db458&amp;tender=6867c6995d48d39bb47a5ec8", "0818500000825004930")</f>
        <v/>
      </c>
      <c r="D125" s="7" t="inlineStr">
        <is>
          <t>43.99.90.190</t>
        </is>
      </c>
      <c r="E125" s="12" t="inlineStr">
        <is>
          <t>Работа комиссии</t>
        </is>
      </c>
      <c r="F125" s="12" t="inlineStr">
        <is>
          <t>44-ФЗ ЭА</t>
        </is>
      </c>
      <c r="G125" s="16" t="inlineStr">
        <is>
          <t>ЕИС</t>
        </is>
      </c>
      <c r="H125" s="35" t="inlineStr">
        <is>
          <t>РТС-тендер</t>
        </is>
      </c>
      <c r="I125" s="54" t="n">
        <v>1089035.19</v>
      </c>
      <c r="J125" s="21" t="n">
        <v>10890.35</v>
      </c>
      <c r="K125" s="23" t="n">
        <v>108903.519</v>
      </c>
      <c r="L125" s="12" t="inlineStr">
        <is>
          <t>rub</t>
        </is>
      </c>
      <c r="M125" s="55" t="n">
        <v>45852.41666666666</v>
      </c>
      <c r="N125" s="55" t="n">
        <v>45854</v>
      </c>
      <c r="O125" s="23" t="n">
        <v>108903.52</v>
      </c>
      <c r="P125" s="39" t="inlineStr">
        <is>
          <t>Краснодарский край</t>
        </is>
      </c>
      <c r="Q125" s="39" t="inlineStr">
        <is>
          <t>ГБУ СО КК "ТИМАШЕВСКИЙ ДМ"</t>
        </is>
      </c>
      <c r="R125" s="4" t="inlineStr">
        <is>
          <t>Обоснование НМЦК.zip: https://zakupki.gov.ru/44fz/filestore/public/1.0/download/priz/file.html?uid=B2E872C5ED154792B4FD4E45282A60D0
Проект Контракта.zip: https://zakupki.gov.ru/44fz/filestore/public/1.0/download/priz/file.html?uid=0104DC72EFE64937ACB41BD3922B785F
Описание объекта закупки.zip: https://zakupki.gov.ru/44fz/filestore/public/1.0/download/priz/file.html?uid=5F029F8BE2B8452797E30E97DD4109FC
Требования к содержанию, составу заявки на участие в закупке и инструкция по ее заполнению.docx: https://zakupki.gov.ru/44fz/filestore/public/1.0/download/priz/file.html?uid=F4352FF283E747F585F6973668E39A50
Проектная документация.zip: https://zakupki.gov.ru/44fz/filestore/public/1.0/download/priz/file.html?uid=971A652F8CA841CAB14BB44C1BAA26B8</t>
        </is>
      </c>
      <c r="S125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Н. В.
Телефон: 8-861-2115452
E-mail: n.boiko@dgz.krasnodar.ru</t>
        </is>
      </c>
    </row>
    <row r="126">
      <c r="A126" s="10" t="n">
        <v>45842.125</v>
      </c>
      <c r="B126" s="5" t="inlineStr">
        <is>
          <t>Ремонт туалета начальной школы МБОУ СОШ № 8</t>
        </is>
      </c>
      <c r="C126" s="8">
        <f>HYPERLINK("https://tenderplan.ru/app?key=6870cee3b8d02e7f166db458&amp;tender=6867c5fd5d48d39bb4787073", "0818300019925000206")</f>
        <v/>
      </c>
      <c r="D126" s="8" t="inlineStr">
        <is>
          <t>43.39.19.190</t>
        </is>
      </c>
      <c r="E126" s="13" t="inlineStr">
        <is>
          <t>Завершено</t>
        </is>
      </c>
      <c r="F126" s="13" t="inlineStr">
        <is>
          <t>44-ФЗ ЭА</t>
        </is>
      </c>
      <c r="G126" s="17" t="inlineStr">
        <is>
          <t>ЕИС</t>
        </is>
      </c>
      <c r="H126" s="36" t="inlineStr">
        <is>
          <t>РТС-тендер</t>
        </is>
      </c>
      <c r="I126" s="57" t="n">
        <v>738700</v>
      </c>
      <c r="J126" s="22" t="n">
        <v>7387</v>
      </c>
      <c r="K126" s="24" t="n">
        <v>36935</v>
      </c>
      <c r="L126" s="13" t="inlineStr">
        <is>
          <t>rub</t>
        </is>
      </c>
      <c r="M126" s="58" t="n">
        <v>45852.375</v>
      </c>
      <c r="N126" s="58" t="n">
        <v>45853</v>
      </c>
      <c r="O126" s="24" t="n">
        <v>36935</v>
      </c>
      <c r="P126" s="40" t="inlineStr">
        <is>
          <t>Краснодарский край</t>
        </is>
      </c>
      <c r="Q126" s="40" t="inlineStr">
        <is>
          <t>МБОУ СОШ № 8</t>
        </is>
      </c>
      <c r="R126" s="5" t="inlineStr">
        <is>
          <t>Обоснование НМЦК.rar: https://zakupki.gov.ru/44fz/filestore/public/1.0/download/priz/file.html?uid=BC52964AA4BC4782B62378294061DB0C
Проект контракта.rar: https://zakupki.gov.ru/44fz/filestore/public/1.0/download/priz/file.html?uid=F0368E11D4ED44DDA439A862C27C8A04
Описание объекта закупки.rar: https://zakupki.gov.ru/44fz/filestore/public/1.0/download/priz/file.html?uid=D996C6D7E7684290A825562540E9C9C5
Требование к содержанию, составу заявки на участие в закупке и инструкция по ее заполнению (1) (10).docx: https://zakupki.gov.ru/44fz/filestore/public/1.0/download/priz/file.html?uid=F22657EBFB9049B2A76D72449C2F21D9</t>
        </is>
      </c>
      <c r="S126" s="59" t="inlineStr">
        <is>
          <t>МУНИЦИПАЛЬНОЕ КАЗЕННОЕ УЧРЕЖДЕНИЕ "ЦЕНТР МУНИЦИПАЛЬНЫХ ЗАКУПОК" МУНИЦИПАЛЬНОГО ОБРАЗОВАНИЯ ТИМАШЕВСКИЙ МУНИЦИПАЛЬНЫЙ РАЙОН КРАСНОДАРСКОГО КРАЯ
352700, Краснодарский край , ТИМАШЕВСКИЙ муниципальный район, городское поселение ТИМАШЕВСКОЕ, Г ТИМАШЕВСК, УЛ ИНТЕРНАЦИОНАЛЬНАЯ, Д. 34
Контактное лицо: Сердюкова И. А.
Телефон: 8-86130-46356
E-mail: torgi-timregion@mail.ru</t>
        </is>
      </c>
    </row>
    <row r="127">
      <c r="A127" s="9" t="n">
        <v>45842.125</v>
      </c>
      <c r="B127" s="4" t="inlineStr">
        <is>
          <t>Капитальный ремонт мягкой кровли здания МБОУ СОШ №18, расположенного по адресу: г.Тимашевск,микрорайон Садовод,улица 70 лет Октября,  дом 4</t>
        </is>
      </c>
      <c r="C127" s="7">
        <f>HYPERLINK("https://tenderplan.ru/app?key=6870cee3b8d02e7f166db458&amp;tender=6867c3eb5d48d39bb46c371b", "0818300019925000205")</f>
        <v/>
      </c>
      <c r="D127" s="7" t="inlineStr">
        <is>
          <t>41.20.40.000</t>
        </is>
      </c>
      <c r="E127" s="12" t="inlineStr">
        <is>
          <t>Прием заявок</t>
        </is>
      </c>
      <c r="F127" s="12" t="inlineStr">
        <is>
          <t>44-ФЗ ОК</t>
        </is>
      </c>
      <c r="G127" s="16" t="inlineStr">
        <is>
          <t>ЕИС</t>
        </is>
      </c>
      <c r="H127" s="35" t="inlineStr">
        <is>
          <t>РТС-тендер</t>
        </is>
      </c>
      <c r="I127" s="54" t="n">
        <v>3511800</v>
      </c>
      <c r="J127" s="21" t="n">
        <v>35118</v>
      </c>
      <c r="K127" s="23" t="n">
        <v>175590</v>
      </c>
      <c r="L127" s="12" t="inlineStr">
        <is>
          <t>rub</t>
        </is>
      </c>
      <c r="M127" s="55" t="n">
        <v>45859.375</v>
      </c>
      <c r="N127" s="55" t="n">
        <v>45862</v>
      </c>
      <c r="O127" s="23" t="n">
        <v>175590</v>
      </c>
      <c r="P127" s="39" t="inlineStr">
        <is>
          <t>Краснодарский край</t>
        </is>
      </c>
      <c r="Q127" s="39" t="inlineStr">
        <is>
          <t>МБОУ СОШ № 18</t>
        </is>
      </c>
      <c r="R127" s="4" t="inlineStr">
        <is>
          <t>Обоснование НМЦК.rar: https://zakupki.gov.ru/44fz/filestore/public/1.0/download/priz/file.html?uid=25AE1FBC9C9F4A0091AA7560109BC858
Проект контракта.rar: https://zakupki.gov.ru/44fz/filestore/public/1.0/download/priz/file.html?uid=A30630B21620485DB4620651E596F5D3
Описание объекта закупки.rar: https://zakupki.gov.ru/44fz/filestore/public/1.0/download/priz/file.html?uid=AF6192A5634B47CB9D095CD77AB9D9F9
Требования к содержанию, составу заявки на участие в закупке и инструкция по ее заполнению (7) (2) (1).docx: https://zakupki.gov.ru/44fz/filestore/public/1.0/download/priz/file.html?uid=36DEFC97449048C89650A75015379A44
Проектная документация.rar: https://zakupki.gov.ru/44fz/filestore/public/1.0/download/priz/file.html?uid=74E76C55287F4F7EA02A3A42470789EF
Порядок рассмотрения и оценки заявок на участие в конкурсе.docx: https://zakupki.gov.ru/44fz/filestore/public/1.0/download/priz/file.html?uid=40B01AF19A0E4CD8BAD56339600B6AEE</t>
        </is>
      </c>
      <c r="S127" s="56" t="inlineStr">
        <is>
          <t>МУНИЦИПАЛЬНОЕ КАЗЕННОЕ УЧРЕЖДЕНИЕ "ЦЕНТР МУНИЦИПАЛЬНЫХ ЗАКУПОК" МУНИЦИПАЛЬНОГО ОБРАЗОВАНИЯ ТИМАШЕВСКИЙ МУНИЦИПАЛЬНЫЙ РАЙОН КРАСНОДАРСКОГО КРАЯ
352700, Краснодарский край , ТИМАШЕВСКИЙ муниципальный район, городское поселение ТИМАШЕВСКОЕ, Г ТИМАШЕВСК, УЛ ИНТЕРНАЦИОНАЛЬНАЯ, Д. 34
Контактное лицо: Сердюкова Ирина Александровна
Телефон: 8-86130-46356
E-mail: torgi-timregion@mail.ru</t>
        </is>
      </c>
    </row>
    <row r="128">
      <c r="A128" s="10" t="n">
        <v>45842.125</v>
      </c>
      <c r="B128" s="5" t="inlineStr">
        <is>
          <t>Капитальный ремонт электропроводки цокольного, 1,2 этажей здания городской поликлиники по адресу: Краснодарский край, г.Геленджик, ул. Кирова, д.20</t>
        </is>
      </c>
      <c r="C128" s="8">
        <f>HYPERLINK("https://tenderplan.ru/app?key=6870cee3b8d02e7f166db458&amp;tender=6867c32d5d48d39bb469ca8e", "32515013360")</f>
        <v/>
      </c>
      <c r="D128" s="8" t="inlineStr">
        <is>
          <t>43.21.10.290</t>
        </is>
      </c>
      <c r="E128" s="13" t="inlineStr">
        <is>
          <t>Работа комиссии</t>
        </is>
      </c>
      <c r="F128" s="13" t="inlineStr">
        <is>
          <t>223-ФЗ ЭА</t>
        </is>
      </c>
      <c r="G128" s="17" t="inlineStr">
        <is>
          <t>ЕИС</t>
        </is>
      </c>
      <c r="H128" s="36" t="inlineStr">
        <is>
          <t>ОБЩЕСТВО С ОГРАНИЧЕННОЙ ОТВЕТСТВЕННОСТЬЮ «РТС-ТЕНДЕР»</t>
        </is>
      </c>
      <c r="I128" s="57" t="n">
        <v>565957.8199999999</v>
      </c>
      <c r="J128" s="22" t="inlineStr">
        <is>
          <t>не требуется</t>
        </is>
      </c>
      <c r="K128" s="24" t="inlineStr">
        <is>
          <t>указано в документации</t>
        </is>
      </c>
      <c r="L128" s="13" t="inlineStr">
        <is>
          <t>rub</t>
        </is>
      </c>
      <c r="M128" s="58" t="n">
        <v>45853.375</v>
      </c>
      <c r="N128" s="58" t="n">
        <v>45856</v>
      </c>
      <c r="O128" s="24" t="inlineStr">
        <is>
          <t>не указано</t>
        </is>
      </c>
      <c r="P128" s="40" t="inlineStr">
        <is>
          <t>Краснодарский край</t>
        </is>
      </c>
      <c r="Q128" s="40" t="inlineStr">
        <is>
          <t>ГБУЗ "ГП ГОРОДА-КУРОРТА ГЕЛЕНДЖИК" МЗ КК</t>
        </is>
      </c>
      <c r="R128" s="5" t="inlineStr">
        <is>
          <t>Аукционная документация.doc: https://zakupki.gov.ru/223/purchase/public/download/download.html?id=103843057
Приложение №1 к Части II . Обоснование НМЦД.zip: https://zakupki.gov.ru/223/purchase/public/download/download.html?id=103843054
Сметная документация.zip: https://zakupki.gov.ru/223/purchase/public/download/download.html?id=103843055</t>
        </is>
      </c>
      <c r="S128" s="59" t="inlineStr">
        <is>
          <t>Контактное лицо: Николенко С. А.
Телефон: 78614131882
E-mail: zakgelgp@mail.ru</t>
        </is>
      </c>
    </row>
    <row r="129">
      <c r="A129" s="9" t="n">
        <v>45842.125</v>
      </c>
      <c r="B129" s="4" t="inlineStr">
        <is>
          <t>Ремонт кабинетов и помещений Мастерских МБОУ  гимназия №8 по адресу:  г. Новороссийск, Мысхакское шоссе,21/23.</t>
        </is>
      </c>
      <c r="C129" s="7">
        <f>HYPERLINK("https://tenderplan.ru/app?key=6870cee3b8d02e7f166db458&amp;tender=68679ae45d48d39bb41f6730", "0118300013325001156")</f>
        <v/>
      </c>
      <c r="D129" s="7" t="inlineStr">
        <is>
          <t>43.39.19.190</t>
        </is>
      </c>
      <c r="E129" s="12" t="inlineStr">
        <is>
          <t>Завершено</t>
        </is>
      </c>
      <c r="F129" s="12" t="inlineStr">
        <is>
          <t>44-ФЗ ЭА</t>
        </is>
      </c>
      <c r="G129" s="16" t="inlineStr">
        <is>
          <t>ЕИС</t>
        </is>
      </c>
      <c r="H129" s="35" t="inlineStr">
        <is>
          <t>ЭТП ТЭК-Торг</t>
        </is>
      </c>
      <c r="I129" s="54" t="n">
        <v>1418128.86</v>
      </c>
      <c r="J129" s="21" t="n">
        <v>14181.29</v>
      </c>
      <c r="K129" s="23" t="n">
        <v>141812.886</v>
      </c>
      <c r="L129" s="12" t="inlineStr">
        <is>
          <t>rub</t>
        </is>
      </c>
      <c r="M129" s="55" t="n">
        <v>45852.375</v>
      </c>
      <c r="N129" s="55" t="n">
        <v>45853</v>
      </c>
      <c r="O129" s="23" t="n">
        <v>14181.29</v>
      </c>
      <c r="P129" s="39" t="inlineStr">
        <is>
          <t>Краснодарский край</t>
        </is>
      </c>
      <c r="Q129" s="39" t="inlineStr">
        <is>
          <t>МБОУ ГИМНАЗИЯ № 8</t>
        </is>
      </c>
      <c r="R129" s="4" t="inlineStr">
        <is>
          <t>Обоснование начальной (максимальной) цены контракта.rar: https://zakupki.gov.ru/44fz/filestore/public/1.0/download/priz/file.html?uid=36005DD6FCD646C68FAD9281982041B4
Проект контракта.rar: https://zakupki.gov.ru/44fz/filestore/public/1.0/download/priz/file.html?uid=A78C1D43C88447BF94B6ED5335C61758
Описание объекта закупки.rar: https://zakupki.gov.ru/44fz/filestore/public/1.0/download/priz/file.html?uid=2E088B8EC93D4CAA885F08C9CCB374A3
Треб к содерж, составу заявки на участ в закупке и инструк аукцион.docx: https://zakupki.gov.ru/44fz/filestore/public/1.0/download/priz/file.html?uid=E2650B4953004D1C9F7F751323FD9D9F</t>
        </is>
      </c>
      <c r="S129" s="56" t="inlineStr">
        <is>
          <t>АДМИНИСТРАЦИЯ  МУНИЦИПАЛЬНОГО ОБРАЗОВАНИЯ ГОРОД НОВОРОССИЙСК
353900, КРАСНОДАРСКИЙ КРАЙ, Г. НОВОРОССИЙСК, УЛ. СОВЕТОВ, Д.18
Контактное лицо: Митяшина А. В.
Телефон: 8-8617-729401
E-mail: umz@mo-novorossiysk.ru</t>
        </is>
      </c>
    </row>
    <row r="130">
      <c r="A130" s="10" t="n">
        <v>45842.125</v>
      </c>
      <c r="B130" s="5" t="inlineStr">
        <is>
          <t>Выполнение работ по текущему ремонту корпуса №2 здания литеров Б, б, б1, б2 и переходной галереи здания литера Е отделения милосердия ГБУ СО КК "Апшеронский ПНИ"</t>
        </is>
      </c>
      <c r="C130" s="8">
        <f>HYPERLINK("https://tenderplan.ru/app?key=6870cee3b8d02e7f166db458&amp;tender=68679ab45d48d39bb41d9294", "0818500000825004922")</f>
        <v/>
      </c>
      <c r="D130" s="8" t="inlineStr">
        <is>
          <t>43.39.19.190</t>
        </is>
      </c>
      <c r="E130" s="13" t="inlineStr">
        <is>
          <t>Работа комиссии</t>
        </is>
      </c>
      <c r="F130" s="13" t="inlineStr">
        <is>
          <t>44-ФЗ ЭА</t>
        </is>
      </c>
      <c r="G130" s="17" t="inlineStr">
        <is>
          <t>ЕИС</t>
        </is>
      </c>
      <c r="H130" s="36" t="inlineStr">
        <is>
          <t>РТС-тендер</t>
        </is>
      </c>
      <c r="I130" s="57" t="n">
        <v>1768722.12</v>
      </c>
      <c r="J130" s="22" t="n">
        <v>17687.22</v>
      </c>
      <c r="K130" s="24" t="n">
        <v>530616.6360000001</v>
      </c>
      <c r="L130" s="13" t="inlineStr">
        <is>
          <t>rub</t>
        </is>
      </c>
      <c r="M130" s="58" t="n">
        <v>45852.41666666666</v>
      </c>
      <c r="N130" s="58" t="n">
        <v>45854</v>
      </c>
      <c r="O130" s="24" t="inlineStr">
        <is>
          <t>не указано</t>
        </is>
      </c>
      <c r="P130" s="40" t="inlineStr">
        <is>
          <t>Краснодарский край</t>
        </is>
      </c>
      <c r="Q130" s="40" t="inlineStr">
        <is>
          <t>ГБУ СО КК "АПШЕРОНСКИЙ ПНИ"</t>
        </is>
      </c>
      <c r="R130" s="5" t="inlineStr">
        <is>
          <t>Обоснование.zip: https://zakupki.gov.ru/44fz/filestore/public/1.0/download/priz/file.html?uid=EFC9A5F0D02F4DB7BAA646F9115B7FAF
Проект Контракта.zip: https://zakupki.gov.ru/44fz/filestore/public/1.0/download/priz/file.html?uid=E80F0C2B119649119B925D046C8EC1DE
Описание ОЗ.zip: https://zakupki.gov.ru/44fz/filestore/public/1.0/download/priz/file.html?uid=925E74E3AAA84D00958A8CD8BDF3FD64
Требования к содержанию, составу заявки на участие в закупке и инструкция по ее заполнению ЭА ТР.docx: https://zakupki.gov.ru/44fz/filestore/public/1.0/download/priz/file.html?uid=993FC673A24249DE8DBA86A2D7AE3F2B</t>
        </is>
      </c>
      <c r="S130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Загороднева О. А.
Телефон: 8-861-2115452
E-mail: o.zagorodneva@dgz.krasnodar.ru</t>
        </is>
      </c>
    </row>
    <row r="131">
      <c r="A131" s="9" t="n">
        <v>45842.125</v>
      </c>
      <c r="B131" s="4" t="inlineStr">
        <is>
          <t>Капитальный ремонт административного здания, расположенного по адресу: Краснодарский край, г. Курганинск, ул.  Ленина, 19 А</t>
        </is>
      </c>
      <c r="C131" s="7">
        <f>HYPERLINK("https://tenderplan.ru/app?key=6870cee3b8d02e7f166db458&amp;tender=68679a7d5d48d39bb41b97cb", "0818500000825004921")</f>
        <v/>
      </c>
      <c r="D131" s="7" t="inlineStr">
        <is>
          <t>41.20.40.900</t>
        </is>
      </c>
      <c r="E131" s="12" t="inlineStr">
        <is>
          <t>Прием заявок</t>
        </is>
      </c>
      <c r="F131" s="12" t="inlineStr">
        <is>
          <t>44-ФЗ ОК</t>
        </is>
      </c>
      <c r="G131" s="16" t="inlineStr">
        <is>
          <t>ЕИС</t>
        </is>
      </c>
      <c r="H131" s="35" t="inlineStr">
        <is>
          <t>РТС-тендер</t>
        </is>
      </c>
      <c r="I131" s="54" t="n">
        <v>11148946</v>
      </c>
      <c r="J131" s="21" t="n">
        <v>111489.46</v>
      </c>
      <c r="K131" s="23" t="n">
        <v>1114894.6</v>
      </c>
      <c r="L131" s="12" t="inlineStr">
        <is>
          <t>rub</t>
        </is>
      </c>
      <c r="M131" s="55" t="n">
        <v>45860.5</v>
      </c>
      <c r="N131" s="55" t="n">
        <v>45863</v>
      </c>
      <c r="O131" s="23" t="n">
        <v>111489.46</v>
      </c>
      <c r="P131" s="39" t="inlineStr">
        <is>
          <t>Краснодарский край</t>
        </is>
      </c>
      <c r="Q131" s="39" t="inlineStr">
        <is>
          <t>ГКУ КК ЦЗН КРАСНОДАРСКОГО КРАЯ</t>
        </is>
      </c>
      <c r="R131" s="4" t="inlineStr">
        <is>
          <t>Обоснование Н(М)ЦК.zip: https://zakupki.gov.ru/44fz/filestore/public/1.0/download/priz/file.html?uid=B668C03F392E42F3BDB189A4C9A05A2C
Проект контракта.zip: https://zakupki.gov.ru/44fz/filestore/public/1.0/download/priz/file.html?uid=534E8556C6F1413499EDE60035E0FEEB
Описание объекта закупки.zip: https://zakupki.gov.ru/44fz/filestore/public/1.0/download/priz/file.html?uid=DEEC71AEE736433B82990FC040AF9AF7
Требования к содержанию, составу заявки на участие в закупке и инструкция по ее заполнению ЭА КР.docx: https://zakupki.gov.ru/44fz/filestore/public/1.0/download/priz/file.html?uid=4675CAD47FBD4F97B4B0125285719C6C
Проектная документация.zip: https://zakupki.gov.ru/44fz/filestore/public/1.0/download/priz/file.html?uid=7800C98505D544CC82239598865C7D1F
Порядок рассмотрения и оценки заявок.docx: https://zakupki.gov.ru/44fz/filestore/public/1.0/download/priz/file.html?uid=98E6B9CF3A954DCFAA82BDF3960B3269</t>
        </is>
      </c>
      <c r="S131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Загороднева О. А.
Телефон: 8-861-2115452
E-mail: o.zagorodneva@dgz.krasnodar.ru</t>
        </is>
      </c>
    </row>
    <row r="132">
      <c r="A132" s="10" t="n">
        <v>45842.125</v>
      </c>
      <c r="B132" s="5" t="inlineStr">
        <is>
          <t>Выполнение демонтажных работ по объекту «Капитальный ремонт здания столовой СРЗ, инв. № 007937"</t>
        </is>
      </c>
      <c r="C132" s="8">
        <f>HYPERLINK("https://tenderplan.ru/app?key=6870cee3b8d02e7f166db458&amp;tender=686776345d48d39bb43131c3", "32515011068")</f>
        <v/>
      </c>
      <c r="D132" s="8" t="inlineStr">
        <is>
          <t>43.99.90.100</t>
        </is>
      </c>
      <c r="E132" s="13" t="inlineStr">
        <is>
          <t>Прием заявок</t>
        </is>
      </c>
      <c r="F132" s="13" t="inlineStr">
        <is>
          <t>223-ФЗ ОКЭФ</t>
        </is>
      </c>
      <c r="G132" s="17" t="inlineStr">
        <is>
          <t>ЕИС</t>
        </is>
      </c>
      <c r="H132" s="36" t="inlineStr">
        <is>
          <t>АКЦИОНЕРНОЕ ОБЩЕСТВО "ТЭК-ТОРГ"</t>
        </is>
      </c>
      <c r="I132" s="57" t="n">
        <v>9306000</v>
      </c>
      <c r="J132" s="22" t="inlineStr">
        <is>
          <t>не требуется</t>
        </is>
      </c>
      <c r="K132" s="24" t="inlineStr">
        <is>
          <t>указано в документации</t>
        </is>
      </c>
      <c r="L132" s="13" t="inlineStr">
        <is>
          <t>rub</t>
        </is>
      </c>
      <c r="M132" s="58" t="n">
        <v>45854.5</v>
      </c>
      <c r="N132" s="58" t="n">
        <v>45887.95832175926</v>
      </c>
      <c r="O132" s="24" t="inlineStr">
        <is>
          <t>не указано</t>
        </is>
      </c>
      <c r="P132" s="40" t="inlineStr">
        <is>
          <t>Краснодарский край</t>
        </is>
      </c>
      <c r="Q132" s="40" t="inlineStr">
        <is>
          <t>АО "ТМТП"</t>
        </is>
      </c>
      <c r="R132" s="5" t="inlineStr">
        <is>
          <t>Приложение_№_1_к_Проекту_договора_-_Техническое_задание_№_6.docx: https://zakupki.gov.ru/223/purchase/public/download/download.html?id=103811923
Приложение_№_1_-_Проект_договора.docx: https://zakupki.gov.ru/223/purchase/public/download/download.html?id=103811924
Документация_-_Конкурс_в_ЭФ_для_СМСП.docx: https://zakupki.gov.ru/223/purchase/public/download/download.html?id=103811926
Приложение_№_1_к_Проекту_договора_-_Дефектная_ведомость_№_6.pdf: https://zakupki.gov.ru/223/purchase/public/download/download.html?id=103811927
Приложение_№_3_к_Проекту_договора_-_Регламент_взаимодействия.pdf: https://zakupki.gov.ru/223/purchase/public/download/download.html?id=103811959</t>
        </is>
      </c>
      <c r="S132" s="59" t="inlineStr">
        <is>
          <t>Контактное лицо: Мамаева Е. П.
Телефон: +78127149927 () 9680
E-mail: e.mamaeva@port.one</t>
        </is>
      </c>
    </row>
    <row r="133">
      <c r="A133" s="9" t="n">
        <v>45841.125</v>
      </c>
      <c r="B133" s="4" t="inlineStr">
        <is>
          <t>Выполнение работ по текущему ремонту контейнерных площадок, расположенных на территории станицы Динской</t>
        </is>
      </c>
      <c r="C133" s="7">
        <f>HYPERLINK("https://tenderplan.ru/app?key=6870cee3b8d02e7f166db458&amp;tender=686775455d48d39bb429fc87", "0318300028425000178")</f>
        <v/>
      </c>
      <c r="D133" s="7" t="inlineStr">
        <is>
          <t>43.99.90.190</t>
        </is>
      </c>
      <c r="E133" s="12" t="inlineStr">
        <is>
          <t>Прием заявок</t>
        </is>
      </c>
      <c r="F133" s="12" t="inlineStr">
        <is>
          <t>44-ФЗ ОК</t>
        </is>
      </c>
      <c r="G133" s="16" t="inlineStr">
        <is>
          <t>ЕИС</t>
        </is>
      </c>
      <c r="H133" s="35" t="inlineStr">
        <is>
          <t>РОСЭЛТОРГ (АО«ЕЭТП»)</t>
        </is>
      </c>
      <c r="I133" s="54" t="n">
        <v>1822199.75</v>
      </c>
      <c r="J133" s="21" t="n">
        <v>18222</v>
      </c>
      <c r="K133" s="23" t="n">
        <v>182219.975</v>
      </c>
      <c r="L133" s="12" t="inlineStr">
        <is>
          <t>rub</t>
        </is>
      </c>
      <c r="M133" s="55" t="n">
        <v>45859.41666666666</v>
      </c>
      <c r="N133" s="55" t="n">
        <v>45862</v>
      </c>
      <c r="O133" s="23" t="inlineStr">
        <is>
          <t>не указано</t>
        </is>
      </c>
      <c r="P133" s="39" t="inlineStr">
        <is>
          <t>Краснодарский край</t>
        </is>
      </c>
      <c r="Q133" s="39" t="inlineStr">
        <is>
          <t>КУ "УХТО ДИНСКОЙ РАЙОННОЙ АДМИНИСТРАЦИИ"</t>
        </is>
      </c>
      <c r="R133" s="4" t="inlineStr">
        <is>
          <t>Приложение 2 Обоснование НМЦК.rar: https://zakupki.gov.ru/44fz/filestore/public/1.0/download/priz/file.html?uid=E9374FC19D47430A9AA4C1FD9A81C1A7
Приложение 4 Проект контракта.docx: https://zakupki.gov.ru/44fz/filestore/public/1.0/download/priz/file.html?uid=5F7858B4786E4EEBB0B7FFFD12E801A9
Приложение 1 Описание объекта закупки.docx: https://zakupki.gov.ru/44fz/filestore/public/1.0/download/priz/file.html?uid=DFEF2684D1154ADD90D3C73AC0B9300B
Приложение 3 Требования к содержанию, составу заявки и инструкция.docx: https://zakupki.gov.ru/44fz/filestore/public/1.0/download/priz/file.html?uid=B66939ABD4A0439D9022CE7C64B2744C
Приложение 8 Порядок обеспечения исполнения контракта.docx: https://zakupki.gov.ru/44fz/filestore/public/1.0/download/priz/file.html?uid=C4850DC897FE4CFC9A58F0B66268D528
Приложение 7 Порядок предоставления обеспечения заявок.docx: https://zakupki.gov.ru/44fz/filestore/public/1.0/download/priz/file.html?uid=E6A6726988C748B88C38B77802547CA5
Приложение 6 Перечень дополнительных требований.docx: https://zakupki.gov.ru/44fz/filestore/public/1.0/download/priz/file.html?uid=DFC803EA52CC4A8E8B23497EFAE85F1A
Приложение 5 Порядок рассмотрения и оценки заявок на участие в конкурсе.docx: https://zakupki.gov.ru/44fz/filestore/public/1.0/download/priz/file.html?uid=FB9A51D35A07488BBACEC63FA00A26EF</t>
        </is>
      </c>
      <c r="S133" s="56" t="inlineStr">
        <is>
          <t>АДМИНИСТРАЦИЯ МУНИЦИПАЛЬНОГО ОБРАЗОВАНИЯ ДИНСКОЙ МУНИЦИПАЛЬНЫЙ РАЙОН КРАСНОДАРСКОГО КРАЯ
353200, КРАСНОДАРСКИЙ КРАЙ , ДИНСКОЙ Р-Н, СТ-ЦА ДИНСКАЯ, УЛ. КРАСНАЯ, Д.55
Контактное лицо: Овсянников Антон Игоревич
Телефон: 8-86162-65670
E-mail: mzadr@bk.ru</t>
        </is>
      </c>
    </row>
    <row r="134">
      <c r="A134" s="10" t="n">
        <v>45841.125</v>
      </c>
      <c r="B134" s="5" t="inlineStr">
        <is>
          <t>Ремонт фасада здания спортивного зала и мастерских в МБОУ ООШ №15 им. Е.Я. Савицкого по адресу: г. Новороссийск, ул. Пенайская, 3</t>
        </is>
      </c>
      <c r="C134" s="8">
        <f>HYPERLINK("https://tenderplan.ru/app?key=6870cee3b8d02e7f166db458&amp;tender=68669b105d48d39bb4a1489e", "0118300013325001150")</f>
        <v/>
      </c>
      <c r="D134" s="8" t="inlineStr">
        <is>
          <t>43.39.11.190</t>
        </is>
      </c>
      <c r="E134" s="13" t="inlineStr">
        <is>
          <t>Завершено</t>
        </is>
      </c>
      <c r="F134" s="13" t="inlineStr">
        <is>
          <t>44-ФЗ ЭА</t>
        </is>
      </c>
      <c r="G134" s="17" t="inlineStr">
        <is>
          <t>ЕИС</t>
        </is>
      </c>
      <c r="H134" s="36" t="inlineStr">
        <is>
          <t>ЭТП ТЭК-Торг</t>
        </is>
      </c>
      <c r="I134" s="57" t="n">
        <v>2851357.84</v>
      </c>
      <c r="J134" s="22" t="n">
        <v>28513.58</v>
      </c>
      <c r="K134" s="24" t="n">
        <v>285135.784</v>
      </c>
      <c r="L134" s="13" t="inlineStr">
        <is>
          <t>rub</t>
        </is>
      </c>
      <c r="M134" s="58" t="n">
        <v>45852.375</v>
      </c>
      <c r="N134" s="58" t="n">
        <v>45853</v>
      </c>
      <c r="O134" s="24" t="n">
        <v>28513.58</v>
      </c>
      <c r="P134" s="40" t="inlineStr">
        <is>
          <t>Краснодарский край</t>
        </is>
      </c>
      <c r="Q134" s="40" t="inlineStr">
        <is>
          <t>МБОУ ООШ №15 ИМ. Е.Я. САВИЦКОГО</t>
        </is>
      </c>
      <c r="R134" s="5" t="inlineStr">
        <is>
          <t>Обоснование НМЦК.zip: https://zakupki.gov.ru/44fz/filestore/public/1.0/download/priz/file.html?uid=A56E238870B84451B14C7F0F2C09B546
Проект контракта.zip: https://zakupki.gov.ru/44fz/filestore/public/1.0/download/priz/file.html?uid=BEDA749995C841EDA90DE1A1E7A920E1
Описание объекта закупки.zip: https://zakupki.gov.ru/44fz/filestore/public/1.0/download/priz/file.html?uid=6594770DB29E47D2B5A8F469E337052F
Треб к содерж, составу заявки на участ в закупке и инструк аукцион.docx: https://zakupki.gov.ru/44fz/filestore/public/1.0/download/priz/file.html?uid=E3ECA3FF6C7047B8B1908A6835F8E8C0</t>
        </is>
      </c>
      <c r="S134" s="59" t="inlineStr">
        <is>
          <t>АДМИНИСТРАЦИЯ  МУНИЦИПАЛЬНОГО ОБРАЗОВАНИЯ ГОРОД НОВОРОССИЙСК
353900, КРАСНОДАРСКИЙ КРАЙ, Г. НОВОРОССИЙСК, УЛ. СОВЕТОВ, Д.18
Контактное лицо: Митяшина А. В.
Телефон: 8-8617-729401
E-mail: umz@mo-novorossiysk.ru</t>
        </is>
      </c>
    </row>
    <row r="135">
      <c r="A135" s="9" t="n">
        <v>45841.125</v>
      </c>
      <c r="B135" s="4" t="inlineStr">
        <is>
          <t>Выполнение работ по текущему ремонту объектов: металлическая кровля АВК инв. № МА-010027; кровля посадочной галереи с 10 телетрапами инв. № МА-011412</t>
        </is>
      </c>
      <c r="C135" s="7">
        <f>HYPERLINK("https://tenderplan.ru/app?key=6870cee3b8d02e7f166db458&amp;tender=68667b295d48d39bb4e79c83", "32515009185")</f>
        <v/>
      </c>
      <c r="D135" s="7" t="inlineStr">
        <is>
          <t>43.91.19.190</t>
        </is>
      </c>
      <c r="E135" s="12" t="inlineStr">
        <is>
          <t>Прием заявок</t>
        </is>
      </c>
      <c r="F135" s="12" t="inlineStr">
        <is>
          <t>223-ФЗ ОКЭФ</t>
        </is>
      </c>
      <c r="G135" s="16" t="inlineStr">
        <is>
          <t>ЕИС</t>
        </is>
      </c>
      <c r="H135" s="35" t="inlineStr">
        <is>
          <t>ОБЩЕСТВО С ОГРАНИЧЕННОЙ ОТВЕТСТВЕННОСТЬЮ «ЭЛЕКТРОННАЯ ТОРГОВАЯ ПЛОЩАДКА ГПБ»</t>
        </is>
      </c>
      <c r="I135" s="54" t="n">
        <v>31323482.01</v>
      </c>
      <c r="J135" s="21" t="inlineStr">
        <is>
          <t>не требуется</t>
        </is>
      </c>
      <c r="K135" s="23" t="inlineStr">
        <is>
          <t>указано в документации</t>
        </is>
      </c>
      <c r="L135" s="12" t="inlineStr">
        <is>
          <t>rub</t>
        </is>
      </c>
      <c r="M135" s="55" t="n">
        <v>45859.70833333334</v>
      </c>
      <c r="N135" s="55" t="n">
        <v>45891.70833333334</v>
      </c>
      <c r="O135" s="23" t="inlineStr">
        <is>
          <t>не указано</t>
        </is>
      </c>
      <c r="P135" s="39" t="inlineStr">
        <is>
          <t>Краснодарский край</t>
        </is>
      </c>
      <c r="Q135" s="39" t="inlineStr">
        <is>
          <t>АО "МЕЖДУНАРОДНЫЙ АЭРОПОРТ СОЧИ"  АО "МАС"</t>
        </is>
      </c>
      <c r="R135" s="4" t="inlineStr">
        <is>
          <t>ЛСР_Текущий_ремонт_кровли_мастичной_гидроизоляцией___остальной_объем.xlsx: https://zakupki.gov.ru/223/purchase/public/download/download.html?id=103798237
ЛСР_Текущий_ремонт_кровли_посадочных_галерей_и_телетрапов_мастичной_гидроизоляцией.xlsx: https://zakupki.gov.ru/223/purchase/public/download/download.html?id=103798236
ЗД_Конкурс_для_МСП_СО_017537.docx: https://zakupki.gov.ru/223/purchase/public/download/download.html?id=103798242</t>
        </is>
      </c>
      <c r="S135" s="56" t="inlineStr">
        <is>
          <t>Контактное лицо: Виноградов С. Б.
Телефон: 88612191416
E-mail: s.vinogradov@krraero.ru</t>
        </is>
      </c>
    </row>
    <row r="136">
      <c r="A136" s="10" t="n">
        <v>45841.125</v>
      </c>
      <c r="B136" s="5" t="inlineStr">
        <is>
          <t>Техническое обслуживание и текущий ремонт фонтанов</t>
        </is>
      </c>
      <c r="C136" s="8">
        <f>HYPERLINK("https://tenderplan.ru/app?key=6870cee3b8d02e7f166db458&amp;tender=6866715d5d48d39bb4a1f283", "0118300004525000223")</f>
        <v/>
      </c>
      <c r="D136" s="8" t="inlineStr">
        <is>
          <t>33.12.29.900</t>
        </is>
      </c>
      <c r="E136" s="13" t="inlineStr">
        <is>
          <t>Работа комиссии</t>
        </is>
      </c>
      <c r="F136" s="13" t="inlineStr">
        <is>
          <t>44-ФЗ ЭА</t>
        </is>
      </c>
      <c r="G136" s="17" t="inlineStr">
        <is>
          <t>ЕИС</t>
        </is>
      </c>
      <c r="H136" s="36" t="inlineStr">
        <is>
          <t>РТС-тендер</t>
        </is>
      </c>
      <c r="I136" s="57" t="n">
        <v>602354.26</v>
      </c>
      <c r="J136" s="22" t="inlineStr">
        <is>
          <t>не требуется</t>
        </is>
      </c>
      <c r="K136" s="24" t="n">
        <v>60235.426</v>
      </c>
      <c r="L136" s="13" t="inlineStr">
        <is>
          <t>rub</t>
        </is>
      </c>
      <c r="M136" s="58" t="n">
        <v>45852.375</v>
      </c>
      <c r="N136" s="58" t="n">
        <v>45854</v>
      </c>
      <c r="O136" s="24" t="inlineStr">
        <is>
          <t>не указано</t>
        </is>
      </c>
      <c r="P136" s="40" t="inlineStr">
        <is>
          <t>Краснодарский край</t>
        </is>
      </c>
      <c r="Q136" s="40" t="inlineStr">
        <is>
          <t>АДМИНИСТРАЦИЯ КРОПОТКИНСКОГО ГОРОДСКОГО ПОСЕЛЕНИЯ КАВКАЗСКОГО РАЙОНА</t>
        </is>
      </c>
      <c r="R136" s="5" t="inlineStr">
        <is>
          <t>Обоснование НМЦК.docx: https://zakupki.gov.ru/44fz/filestore/public/1.0/download/priz/file.html?uid=AD65A09AA0B049F6BE6663454554BD30
Проект.rar: https://zakupki.gov.ru/44fz/filestore/public/1.0/download/priz/file.html?uid=773A9AB0C62246988C370041AF4F6ED3
Описание объекта закупки.docx: https://zakupki.gov.ru/44fz/filestore/public/1.0/download/priz/file.html?uid=39D349D572DE47D59F9A3F3A61DDE136
Требования к содержанию, составу заявки на участие в закупке.docx: https://zakupki.gov.ru/44fz/filestore/public/1.0/download/priz/file.html?uid=29EF63E8855B455DA9BEAD9C29725007</t>
        </is>
      </c>
      <c r="S136" s="59" t="inlineStr">
        <is>
          <t>АДМИНИСТРАЦИЯ МУНИЦИПАЛЬНОГО ОБРАЗОВАНИЯ КАВКАЗСКИЙ РАЙОН
352380, КРАСНОДАРСКИЙ КРАЙ , КАВКАЗСКИЙ Р-Н, Г. КРОПОТКИН, УЛ. КРАСНАЯ, Д.37
Контактное лицо: Безуглова И. Р.
Телефон: 8-86138-66230
E-mail: munzakk@mail.ru</t>
        </is>
      </c>
    </row>
    <row r="137">
      <c r="A137" s="9" t="n">
        <v>45840.125</v>
      </c>
      <c r="B137" s="4" t="inlineStr">
        <is>
          <t>Ремонт кабинетов № 11, 12 МБУДО ДМШ ст-цы Родниковской</t>
        </is>
      </c>
      <c r="C137" s="7">
        <f>HYPERLINK("https://tenderplan.ru/app?key=6870cee3b8d02e7f166db458&amp;tender=686641235d48d39bb42fc4d9", "0118300007325000213")</f>
        <v/>
      </c>
      <c r="D137" s="7" t="inlineStr">
        <is>
          <t>43.39.19.190</t>
        </is>
      </c>
      <c r="E137" s="12" t="inlineStr">
        <is>
          <t>Работа комиссии</t>
        </is>
      </c>
      <c r="F137" s="12" t="inlineStr">
        <is>
          <t>44-ФЗ ЭА</t>
        </is>
      </c>
      <c r="G137" s="16" t="inlineStr">
        <is>
          <t>ЕИС</t>
        </is>
      </c>
      <c r="H137" s="35" t="inlineStr">
        <is>
          <t>РТС-тендер</t>
        </is>
      </c>
      <c r="I137" s="54" t="n">
        <v>1520569.19</v>
      </c>
      <c r="J137" s="21" t="n">
        <v>15205.69</v>
      </c>
      <c r="K137" s="23" t="n">
        <v>152056.919</v>
      </c>
      <c r="L137" s="12" t="inlineStr">
        <is>
          <t>rub</t>
        </is>
      </c>
      <c r="M137" s="55" t="n">
        <v>45853.29166666666</v>
      </c>
      <c r="N137" s="55" t="n">
        <v>45855</v>
      </c>
      <c r="O137" s="23" t="inlineStr">
        <is>
          <t>не указано</t>
        </is>
      </c>
      <c r="P137" s="39" t="inlineStr">
        <is>
          <t>Краснодарский край</t>
        </is>
      </c>
      <c r="Q137" s="39" t="inlineStr">
        <is>
          <t>МБУ ДО ДМШ СТАНИЦЫ РОДНИКОВСКОЙ МО КУРГАНИНСКИЙ РАЙОН</t>
        </is>
      </c>
      <c r="R137" s="4" t="inlineStr">
        <is>
          <t>НМЦК.rar: https://zakupki.gov.ru/44fz/filestore/public/1.0/download/priz/file.html?uid=6C38E6C3A83149FD888538804055C684
проект контракта.rar: https://zakupki.gov.ru/44fz/filestore/public/1.0/download/priz/file.html?uid=9ECE728CBE4C4AE28D190078D76550B5
описание объекта закупки.rar: https://zakupki.gov.ru/44fz/filestore/public/1.0/download/priz/file.html?uid=63153CD36E5B4D7EB237020885B6CB29
Требования к содержанию, составу заявки на участие в закупке (аукционе) _с 19.06.2025.docx: https://zakupki.gov.ru/44fz/filestore/public/1.0/download/priz/file.html?uid=A4CC80C87B884354A4B88DB8C4BD2FAE</t>
        </is>
      </c>
      <c r="S137" s="56" t="inlineStr">
        <is>
          <t>АДМИНИСТРАЦИЯ МУНИЦИПАЛЬНОГО ОБРАЗОВАНИЯ КУРГАНИНСКИЙ МУНИЦИПАЛЬНЫЙ РАЙОН КРАСНОДАРСКОГО КРАЯ
352430, КРАСНОДАРСКИЙ КРАЙ , КУРГАНИНСКИЙ Р-Н, Г. КУРГАНИНСК, УЛ. ЛЕНИНА, Д.27, -, -
Контактное лицо: Тарасенко А. А.
Телефон: 8-86147-24454
E-mail: kurg.torg@mail.ru</t>
        </is>
      </c>
    </row>
    <row r="138">
      <c r="A138" s="10" t="n">
        <v>45841.125</v>
      </c>
      <c r="B138" s="5" t="inlineStr">
        <is>
          <t>Выполнение работ по ремонту наружных пожарных лестниц в здании отделения № 11</t>
        </is>
      </c>
      <c r="C138" s="8">
        <f>HYPERLINK("https://tenderplan.ru/app?key=6870cee3b8d02e7f166db458&amp;tender=686649305d48d39bb4627f8a", "0318200078425000208")</f>
        <v/>
      </c>
      <c r="D138" s="8" t="inlineStr">
        <is>
          <t>43.29.12.120</t>
        </is>
      </c>
      <c r="E138" s="13" t="inlineStr">
        <is>
          <t>Завершено</t>
        </is>
      </c>
      <c r="F138" s="13" t="inlineStr">
        <is>
          <t>44-ФЗ ЭА</t>
        </is>
      </c>
      <c r="G138" s="17" t="inlineStr">
        <is>
          <t>ЕИС</t>
        </is>
      </c>
      <c r="H138" s="36" t="inlineStr">
        <is>
          <t>Электронная торговая площадка «Фабрикант»</t>
        </is>
      </c>
      <c r="I138" s="57" t="n">
        <v>599991.23</v>
      </c>
      <c r="J138" s="22" t="inlineStr">
        <is>
          <t>не требуется</t>
        </is>
      </c>
      <c r="K138" s="24" t="n">
        <v>29999.5615</v>
      </c>
      <c r="L138" s="13" t="inlineStr">
        <is>
          <t>rub</t>
        </is>
      </c>
      <c r="M138" s="58" t="n">
        <v>45849.45833333334</v>
      </c>
      <c r="N138" s="58" t="n">
        <v>45853</v>
      </c>
      <c r="O138" s="24" t="inlineStr">
        <is>
          <t>не указано</t>
        </is>
      </c>
      <c r="P138" s="40" t="inlineStr">
        <is>
          <t>Краснодарский край</t>
        </is>
      </c>
      <c r="Q138" s="40" t="inlineStr">
        <is>
          <t>ГБУЗ СПНБ</t>
        </is>
      </c>
      <c r="R138" s="5" t="inlineStr">
        <is>
          <t>Обоснование НМЦК.zip: https://zakupki.gov.ru/44fz/filestore/public/1.0/download/priz/file.html?uid=225F9BEA666047A98D62A461466D73AF
Проект контракта.zip: https://zakupki.gov.ru/44fz/filestore/public/1.0/download/priz/file.html?uid=8970E110438B4BFFAAFFC6EF79936877
Описание объекта закупки.zip: https://zakupki.gov.ru/44fz/filestore/public/1.0/download/priz/file.html?uid=07C6951F1AFD4644B0068CF0DEB3FC59
Требования к содержанию, составу заявки на участие в закупке и инструкция по ее заполнению (аукцион).docx: https://zakupki.gov.ru/44fz/filestore/public/1.0/download/priz/file.html?uid=0E723AAF4F4D4118A74678C0EE30C3E3</t>
        </is>
      </c>
      <c r="S138" s="59" t="inlineStr">
        <is>
          <t>ГОСУДАРСТВЕННОЕ БЮДЖЕТНОЕ УЧРЕЖДЕНИЕ ЗДРАВООХРАНЕНИЯ "СПЕЦИАЛИЗИРОВАННАЯ ПСИХОНЕВРОЛОГИЧЕСКАЯ БОЛЬНИЦА" МИНИСТЕРСТВА ЗДРАВООХРАНЕНИЯ КРАСНОДАРСКОГО КРАЯ
353143, КРАСНОДАРСКИЙ КРАЙ , ВЫСЕЛКОВСКИЙ Р-Н, П. ЗАРЕЧНЫЙ, УЛ. САДОВАЯ, Д.1
Контактное лицо: Костролёва О. В.
Телефон: 8-86157-79080
E-mail: spnb@bk.ru</t>
        </is>
      </c>
    </row>
    <row r="139">
      <c r="A139" s="9" t="n">
        <v>45841.125</v>
      </c>
      <c r="B139" s="4" t="inlineStr">
        <is>
          <t>Текущий ремонт палаты № 5 в отделении больных туберкулезом органов дыхания № 1 в здании литер А, по адресу: г. Краснодар, ул. Айвазовская, 95</t>
        </is>
      </c>
      <c r="C139" s="7">
        <f>HYPERLINK("https://tenderplan.ru/app?key=6870cee3b8d02e7f166db458&amp;tender=68662d3e5d48d39bb4a7edfa", "0318200066125000203")</f>
        <v/>
      </c>
      <c r="D139" s="7" t="inlineStr">
        <is>
          <t>43.99.90.190</t>
        </is>
      </c>
      <c r="E139" s="12" t="inlineStr">
        <is>
          <t>Работа комиссии</t>
        </is>
      </c>
      <c r="F139" s="12" t="inlineStr">
        <is>
          <t>44-ФЗ ЭА</t>
        </is>
      </c>
      <c r="G139" s="16" t="inlineStr">
        <is>
          <t>ЕИС</t>
        </is>
      </c>
      <c r="H139" s="35" t="inlineStr">
        <is>
          <t>ЭТП ТЭК-Торг</t>
        </is>
      </c>
      <c r="I139" s="54" t="n">
        <v>367074.18</v>
      </c>
      <c r="J139" s="21" t="inlineStr">
        <is>
          <t>не требуется</t>
        </is>
      </c>
      <c r="K139" s="23" t="n">
        <v>36707.418</v>
      </c>
      <c r="L139" s="12" t="inlineStr">
        <is>
          <t>rub</t>
        </is>
      </c>
      <c r="M139" s="55" t="n">
        <v>45853.41666666666</v>
      </c>
      <c r="N139" s="55" t="n">
        <v>45854</v>
      </c>
      <c r="O139" s="23" t="inlineStr">
        <is>
          <t>не указано</t>
        </is>
      </c>
      <c r="P139" s="39" t="inlineStr">
        <is>
          <t>Краснодарский край</t>
        </is>
      </c>
      <c r="Q139" s="39" t="inlineStr">
        <is>
          <t>ГБУЗ КПТД</t>
        </is>
      </c>
      <c r="R139" s="4" t="inlineStr">
        <is>
          <t>Обоснование начальной (максимальной) цены контракта.zip: https://zakupki.gov.ru/44fz/filestore/public/1.0/download/priz/file.html?uid=D78280804D7D4A9BA070D60836A541DF
Проект контракта.zip: https://zakupki.gov.ru/44fz/filestore/public/1.0/download/priz/file.html?uid=EFDC3CBF4E374A479FFB3090CB5FD5E1
Описание объекта закупки.zip: https://zakupki.gov.ru/44fz/filestore/public/1.0/download/priz/file.html?uid=C48E14EC6032417C974AC2E16327ADB6
Требования к содержанию, составу заявки на участие в закупке (2).docx: https://zakupki.gov.ru/44fz/filestore/public/1.0/download/priz/file.html?uid=25B95F8B09CB47BC858AF7E4403833B0</t>
        </is>
      </c>
      <c r="S139" s="56" t="inlineStr">
        <is>
          <t>ГОСУДАРСТВЕННОЕ БЮДЖЕТНОЕ УЧРЕЖДЕНИЕ ЗДРАВООХРАНЕНИЯ "КЛИНИЧЕСКИЙ ПРОТИВОТУБЕРКУЛЕЗНЫЙ ДИСПАНСЕР" МИНИСТЕРСТВА ЗДРАВООХРАНЕНИЯ КРАСНОДАРСКОГО КРАЯ
350040, Краснодарский край , Г. КРАСНОДАР, УЛ. ИМ. АЙВАЗОВСКОГО, Д.95
Контактное лицо: Фролова А. И.
Телефон: 8-861-2270585
E-mail: kptdomts@yandex.ru</t>
        </is>
      </c>
    </row>
    <row r="140">
      <c r="A140" s="10" t="n">
        <v>45840.125</v>
      </c>
      <c r="B140" s="5" t="inlineStr">
        <is>
          <t>Выполнение работ по капитальному ремонту объекта: «Комплексный капитальный ремонт спального корпуса №3 (литер Е) ФБЛПУ «Санаторий «Радуга» ФНС России», расположенного по адресу: Краснодарский край, г. Сочи, ул. Пирогова, 46/6</t>
        </is>
      </c>
      <c r="C140" s="8">
        <f>HYPERLINK("https://tenderplan.ru/app?key=6870cee3b8d02e7f166db458&amp;tender=68662cd65d48d39bb4a430b2", "0318100043125000039")</f>
        <v/>
      </c>
      <c r="D140" s="8" t="inlineStr">
        <is>
          <t>43.39.19.190</t>
        </is>
      </c>
      <c r="E140" s="13" t="inlineStr">
        <is>
          <t>Прием заявок</t>
        </is>
      </c>
      <c r="F140" s="13" t="inlineStr">
        <is>
          <t>44-ФЗ ОК</t>
        </is>
      </c>
      <c r="G140" s="17" t="inlineStr">
        <is>
          <t>ЕИС</t>
        </is>
      </c>
      <c r="H140" s="36" t="inlineStr">
        <is>
          <t>АО «Сбербанк-АСТ»</t>
        </is>
      </c>
      <c r="I140" s="57" t="n">
        <v>107794700</v>
      </c>
      <c r="J140" s="22" t="n">
        <v>1077947</v>
      </c>
      <c r="K140" s="24" t="n">
        <v>10779470</v>
      </c>
      <c r="L140" s="13" t="inlineStr">
        <is>
          <t>rub</t>
        </is>
      </c>
      <c r="M140" s="58" t="n">
        <v>45887.375</v>
      </c>
      <c r="N140" s="58" t="n">
        <v>45890</v>
      </c>
      <c r="O140" s="24" t="n">
        <v>1077947</v>
      </c>
      <c r="P140" s="40" t="inlineStr">
        <is>
          <t>Краснодарский край</t>
        </is>
      </c>
      <c r="Q140" s="40" t="inlineStr">
        <is>
          <t>ФБЛПУ "САНАТОРИЙ "РАДУГА" ФНС РОССИИ"</t>
        </is>
      </c>
      <c r="R140" s="5" t="inlineStr">
        <is>
          <t>Обоснование НМЦК: https://zakupki.gov.ru/44fz/filestore/public/1.0/download/priz/file.html?uid=AE32292CC816462AA2219323BD04954B
ПРОЕКТ КОНТРАКТА: https://zakupki.gov.ru/44fz/filestore/public/1.0/download/priz/file.html?uid=A40BC31445214792A9E71AC3655ECCC6
Описание объекта закупки: https://zakupki.gov.ru/44fz/filestore/public/1.0/download/priz/file.html?uid=D53A02BC89D84CBAA3476E6CC5C44BC1
Требования к содержанию, составу заявки и инструкция по ее заполнению: https://zakupki.gov.ru/44fz/filestore/public/1.0/download/priz/file.html?uid=636B5697860E42B9A810813BDAB2795A
КР-3-47-ТО: https://zakupki.gov.ru/44fz/filestore/public/1.0/download/priz/file.html?uid=99C709F2C74143929FCA8F91EEB694A4
КР-3-47-ИОС1: https://zakupki.gov.ru/44fz/filestore/public/1.0/download/priz/file.html?uid=25356ECF40684318B8AE6B8CFC645DD1
КР-3-47-ИОС4: https://zakupki.gov.ru/44fz/filestore/public/1.0/download/priz/file.html?uid=90F3096BBAFD4AE7A10AE2EB357B1399
КР-3-47-АПС: https://zakupki.gov.ru/44fz/filestore/public/1.0/download/priz/file.html?uid=B58CA30A1DF14591842A4CBD0AE0BDAE
КР-3-47-СОУЭ: https://zakupki.gov.ru/44fz/filestore/public/1.0/download/priz/file.html?uid=A9E1176F01F64825B0C043331D512B5F
КР-3-47-ИТС: https://zakupki.gov.ru/44fz/filestore/public/1.0/download/priz/file.html?uid=C67578C0722649ABB34580DDE252490F
КР-3-47-ОС: https://zakupki.gov.ru/44fz/filestore/public/1.0/download/priz/file.html?uid=F75D80CAAFA2411BABF92A50BA44D476
КР-3-47-ИОС2: https://zakupki.gov.ru/44fz/filestore/public/1.0/download/priz/file.html?uid=F1FF55D3E41E484A9A527CA0CEA4B278
КР-3-47-ОДИ: https://zakupki.gov.ru/44fz/filestore/public/1.0/download/priz/file.html?uid=0BBE536A0AAA4337A21046F93881CC43
КР-3-47-АР: https://zakupki.gov.ru/44fz/filestore/public/1.0/download/priz/file.html?uid=93A4FD40074C45DF8BE9B2D8739E8D3B
КР-3-47-ПБ: https://zakupki.gov.ru/44fz/filestore/public/1.0/download/priz/file.html?uid=256681844D57437AA5B12EF8D236F49C
КР-3-47-СКС: https://zakupki.gov.ru/44fz/filestore/public/1.0/download/priz/file.html?uid=4186D1AAD437461CAA3810246C6AED2E
КР-3-47-ПЗ: https://zakupki.gov.ru/44fz/filestore/public/1.0/download/priz/file.html?uid=A74B61BF6FAD4A8880092C4D06C8709B
ССР: https://zakupki.gov.ru/44fz/filestore/public/1.0/download/priz/file.html?uid=5EEDFCF0E4724049816EEC5D4938390C
КР-3-47-СМ: https://zakupki.gov.ru/44fz/filestore/public/1.0/download/priz/file.html?uid=0FA9D37E0A864E9D83EB16898C7B5A1D
Ведомость объемов работ: https://zakupki.gov.ru/44fz/filestore/public/1.0/download/priz/file.html?uid=CDA3C9DE365D473CA36925643D6EEBE4
КР-3-47-ПОС: https://zakupki.gov.ru/44fz/filestore/public/1.0/download/priz/file.html?uid=A664AE9FF55244CD8CCDD91F07906411
КР-3-47-СКУД: https://zakupki.gov.ru/44fz/filestore/public/1.0/download/priz/file.html?uid=5BAE0C1E1C8E455D81AD1FE98F65AACC
КР-3-47-ИОС3: https://zakupki.gov.ru/44fz/filestore/public/1.0/download/priz/file.html?uid=4EE897E46D264D1D9D9F2FE41E1D58BB
Порядок рассмотрения и оценки заявок (6): https://zakupki.gov.ru/44fz/filestore/public/1.0/download/priz/file.html?uid=21CB145847C44D0281493660AE07ED7D</t>
        </is>
      </c>
      <c r="S140" s="59" t="inlineStr">
        <is>
          <t>ФЕДЕРАЛЬНОЕ БЮДЖЕТНОЕ ЛЕЧЕБНО-ПРОФИЛАКТИЧЕСКОЕ УЧРЕЖДЕНИЕ "САНАТОРИЙ "РАДУГА"  ФЕДЕРАЛЬНОЙ НАЛОГОВОЙ СЛУЖБЫ"
Российская Федерация, 354008, Краснодарский край, Сочи г, Виноградная, Д. 53
Контактное лицо: Хомяков Александр Петрович
Телефон: 7-862-2907331
E-mail: omts@sochi-raduga.ru</t>
        </is>
      </c>
    </row>
    <row r="141">
      <c r="A141" s="9" t="n">
        <v>45841.125</v>
      </c>
      <c r="B141" s="4" t="inlineStr">
        <is>
          <t>Выполнение работ по объекту: «Капитальный ремонт внутриплощадочных инженерных сетей и благоустройство территории ФБЛПУ «Санаторий «Радуга» ФНС России», расположенного по адресу: Краснодарский край, г. Сочи, ул. Пирогова, 46/6»</t>
        </is>
      </c>
      <c r="C141" s="7">
        <f>HYPERLINK("https://tenderplan.ru/app?key=6870cee3b8d02e7f166db458&amp;tender=68662cd65d48d39bb4a42fbb", "0318100043125000040")</f>
        <v/>
      </c>
      <c r="D141" s="7" t="inlineStr">
        <is>
          <t>43.39.19.190</t>
        </is>
      </c>
      <c r="E141" s="12" t="inlineStr">
        <is>
          <t>Отменено</t>
        </is>
      </c>
      <c r="F141" s="12" t="inlineStr">
        <is>
          <t>44-ФЗ ОК</t>
        </is>
      </c>
      <c r="G141" s="16" t="inlineStr">
        <is>
          <t>ЕИС</t>
        </is>
      </c>
      <c r="H141" s="35" t="inlineStr">
        <is>
          <t>АО «Сбербанк-АСТ»</t>
        </is>
      </c>
      <c r="I141" s="54" t="n">
        <v>146392000</v>
      </c>
      <c r="J141" s="21" t="n">
        <v>1463920</v>
      </c>
      <c r="K141" s="23" t="n">
        <v>14639200</v>
      </c>
      <c r="L141" s="12" t="inlineStr">
        <is>
          <t>rub</t>
        </is>
      </c>
      <c r="M141" s="55" t="n">
        <v>45887.375</v>
      </c>
      <c r="N141" s="55" t="n">
        <v>45890</v>
      </c>
      <c r="O141" s="23" t="n">
        <v>1463920</v>
      </c>
      <c r="P141" s="39" t="inlineStr">
        <is>
          <t>Краснодарский край</t>
        </is>
      </c>
      <c r="Q141" s="39" t="inlineStr">
        <is>
          <t>ФБЛПУ "САНАТОРИЙ "РАДУГА" ФНС РОССИИ"</t>
        </is>
      </c>
      <c r="R141" s="4" t="inlineStr">
        <is>
          <t>Обоснование НМЦК: https://zakupki.gov.ru/44fz/filestore/public/1.0/download/priz/file.html?uid=F27F576F94894B73901B7CCE492281D9
ПРОЕКТ КОНТРАКТА: https://zakupki.gov.ru/44fz/filestore/public/1.0/download/priz/file.html?uid=6B4A014F4B47494BB1E06317884C6415
Описание объекта закупки: https://zakupki.gov.ru/44fz/filestore/public/1.0/download/priz/file.html?uid=4C5AB5F2CADC407D8D6CE4E674907285
Требования к содержанию, составу заявки и инструкция по ее заполнению: https://zakupki.gov.ru/44fz/filestore/public/1.0/download/priz/file.html?uid=7394933000804B1592B4825CB1CE5568
1. Раздел_ПЗ_сочи 16.01: https://zakupki.gov.ru/44fz/filestore/public/1.0/download/priz/file.html?uid=DB9CF35C9C774C15818A13176F6FA727
7. 03-46-ПОС ФНС Радуга 01(ред 13.01.2025): https://zakupki.gov.ru/44fz/filestore/public/1.0/download/priz/file.html?uid=DE37A75BEA7A43788B9A9C244E187AA9
10. 03-46-МАЗ_Сочи от 13.01.24: https://zakupki.gov.ru/44fz/filestore/public/1.0/download/priz/file.html?uid=221BED24451E4960AAB8EF3B0498EAFE
5.1.  03-46-ИОС1 ред. 03.02.2025: https://zakupki.gov.ru/44fz/filestore/public/1.0/download/priz/file.html?uid=BD3129BE8BBB4FDFB212C77B527DB98D
5.3. 03-46-ИОС3 21.01.25: https://zakupki.gov.ru/44fz/filestore/public/1.0/download/priz/file.html?uid=36A23131A6E64BD692A9E83A7B746ACB
8. 03-46-ООС согласован: https://zakupki.gov.ru/44fz/filestore/public/1.0/download/priz/file.html?uid=9E4E27988DEB44FBBBC9BF41DDE5088E
11. 03-46-ОДИ Сочи[1] согласован: https://zakupki.gov.ru/44fz/filestore/public/1.0/download/priz/file.html?uid=647B67492C1245188C77C6ACFC4762D9
ТЗК_Сочи_Радуга_2  территория (2): https://zakupki.gov.ru/44fz/filestore/public/1.0/download/priz/file.html?uid=8D9CD6BE5BAB43EB9473B3FC0B20058D
Заключение экспертизы Сочи: https://zakupki.gov.ru/44fz/filestore/public/1.0/download/priz/file.html?uid=0C2BEE73E4514ACA9A51FB1698B7E132
5.5 03-46-ИОС5 ред. 03.02.2025: https://zakupki.gov.ru/44fz/filestore/public/1.0/download/priz/file.html?uid=F1AD5A1ACB344ABA93110B8D242C4D39
4. 03-46-КР титул-17.01.2025 согласован — копия: https://zakupki.gov.ru/44fz/filestore/public/1.0/download/priz/file.html?uid=44029ECC2165476A9C8EEEC8B0FE9629
2. 03-46-СПОЗУ от 19.02.25: https://zakupki.gov.ru/44fz/filestore/public/1.0/download/priz/file.html?uid=7BDC7512E2DC48698BF48164BC7E223D
5.2. 03-46-ИОС2 21.01.25: https://zakupki.gov.ru/44fz/filestore/public/1.0/download/priz/file.html?uid=E493B1E887BC427F9066A1978AB928C7
9. 03-46-ПБ 29.01.25: https://zakupki.gov.ru/44fz/filestore/public/1.0/download/priz/file.html?uid=91C552A4542842D490CE5AA855C3275F
3. граф часть ТЗК 2: https://zakupki.gov.ru/44fz/filestore/public/1.0/download/priz/file.html?uid=4067EB17E9564F7B8E004763EC35EAF0
ССР Для закупки: https://zakupki.gov.ru/44fz/filestore/public/1.0/download/priz/file.html?uid=DA2AFCF5383443BBA20D46884934420B
Порядок рассмотрения и оценки заявок (6): https://zakupki.gov.ru/44fz/filestore/public/1.0/download/priz/file.html?uid=0326E0B83C2C44EB930938ADFA5A4455</t>
        </is>
      </c>
      <c r="S141" s="56" t="inlineStr">
        <is>
          <t>ФЕДЕРАЛЬНОЕ БЮДЖЕТНОЕ ЛЕЧЕБНО-ПРОФИЛАКТИЧЕСКОЕ УЧРЕЖДЕНИЕ "САНАТОРИЙ "РАДУГА"  ФЕДЕРАЛЬНОЙ НАЛОГОВОЙ СЛУЖБЫ"
Российская Федерация, 354008, Краснодарский край, Сочи г, Виноградная, Д. 53
Контактное лицо: Хомяков А. П.
Телефон: 7-862-2907203
E-mail: omts@sochi-raduga.ru</t>
        </is>
      </c>
    </row>
    <row r="142">
      <c r="A142" s="10" t="n">
        <v>45841.125</v>
      </c>
      <c r="B142" s="5" t="inlineStr">
        <is>
          <t>Текущий ремонт помещения № 65 в отделении больных туберкулезом органов дыхания №3 в здании литер А, по адресу: г. Краснодар, ул. Айвазовского, 95</t>
        </is>
      </c>
      <c r="C142" s="8">
        <f>HYPERLINK("https://tenderplan.ru/app?key=6870cee3b8d02e7f166db458&amp;tender=68661f3e5d48d39bb45681b2", "0318200066125000202")</f>
        <v/>
      </c>
      <c r="D142" s="8" t="inlineStr">
        <is>
          <t>43.99.90.190</t>
        </is>
      </c>
      <c r="E142" s="13" t="inlineStr">
        <is>
          <t>Работа комиссии</t>
        </is>
      </c>
      <c r="F142" s="13" t="inlineStr">
        <is>
          <t>44-ФЗ ЭА</t>
        </is>
      </c>
      <c r="G142" s="17" t="inlineStr">
        <is>
          <t>ЕИС</t>
        </is>
      </c>
      <c r="H142" s="36" t="inlineStr">
        <is>
          <t>ЭТП ТЭК-Торг</t>
        </is>
      </c>
      <c r="I142" s="57" t="n">
        <v>280249.13</v>
      </c>
      <c r="J142" s="22" t="inlineStr">
        <is>
          <t>не требуется</t>
        </is>
      </c>
      <c r="K142" s="24" t="n">
        <v>28024.913</v>
      </c>
      <c r="L142" s="13" t="inlineStr">
        <is>
          <t>rub</t>
        </is>
      </c>
      <c r="M142" s="58" t="n">
        <v>45853.41666666666</v>
      </c>
      <c r="N142" s="58" t="n">
        <v>45854</v>
      </c>
      <c r="O142" s="24" t="inlineStr">
        <is>
          <t>не указано</t>
        </is>
      </c>
      <c r="P142" s="40" t="inlineStr">
        <is>
          <t>Краснодарский край</t>
        </is>
      </c>
      <c r="Q142" s="40" t="inlineStr">
        <is>
          <t>ГБУЗ КПТД</t>
        </is>
      </c>
      <c r="R142" s="5" t="inlineStr">
        <is>
          <t>Обоснование начальной (максимальной) цены контракта.zip: https://zakupki.gov.ru/44fz/filestore/public/1.0/download/priz/file.html?uid=8F3513FEBEB1492B9364AF3A7E4B2955
Проект контракта.zip: https://zakupki.gov.ru/44fz/filestore/public/1.0/download/priz/file.html?uid=6F90BAA43C0741DE90B1D11B0055071C
Описание объекта закупки.zip: https://zakupki.gov.ru/44fz/filestore/public/1.0/download/priz/file.html?uid=1275FC55980948139B7D0F0C0D7154D1
Требования к содержанию, составу заявки на участие в закупке.docx: https://zakupki.gov.ru/44fz/filestore/public/1.0/download/priz/file.html?uid=425C3E943A4A4FDC833117C170A453E1</t>
        </is>
      </c>
      <c r="S142" s="59" t="inlineStr">
        <is>
          <t>ГОСУДАРСТВЕННОЕ БЮДЖЕТНОЕ УЧРЕЖДЕНИЕ ЗДРАВООХРАНЕНИЯ "КЛИНИЧЕСКИЙ ПРОТИВОТУБЕРКУЛЕЗНЫЙ ДИСПАНСЕР" МИНИСТЕРСТВА ЗДРАВООХРАНЕНИЯ КРАСНОДАРСКОГО КРАЯ
350040, Краснодарский край , Г. КРАСНОДАР, УЛ. ИМ. АЙВАЗОВСКОГО, Д.95
Контактное лицо: Фролова А. И.
Телефон: 8-861-2270585
E-mail: kptdomts@yandex.ru</t>
        </is>
      </c>
    </row>
    <row r="143">
      <c r="A143" s="9" t="n">
        <v>45840.125</v>
      </c>
      <c r="B143" s="4" t="inlineStr">
        <is>
          <t>«Капитальный ремонт МБУК «Ловлинский культурно-досуговый центр», расположенный по адресу: Краснодарский край, Тбилисский район, ст. Ловлинская, переулок Школьный, д. 9» - 1 этап строительства</t>
        </is>
      </c>
      <c r="C143" s="7">
        <f>HYPERLINK("https://tenderplan.ru/app?key=6870cee3b8d02e7f166db458&amp;tender=68653df75d48d39bb49ee225", "0818500000825004860")</f>
        <v/>
      </c>
      <c r="D143" s="7" t="inlineStr">
        <is>
          <t>41.20.40.000</t>
        </is>
      </c>
      <c r="E143" s="12" t="inlineStr">
        <is>
          <t>Прием заявок</t>
        </is>
      </c>
      <c r="F143" s="12" t="inlineStr">
        <is>
          <t>44-ФЗ ОК</t>
        </is>
      </c>
      <c r="G143" s="16" t="inlineStr">
        <is>
          <t>ЕИС</t>
        </is>
      </c>
      <c r="H143" s="35" t="inlineStr">
        <is>
          <t>РТС-тендер</t>
        </is>
      </c>
      <c r="I143" s="54" t="n">
        <v>19760239.79</v>
      </c>
      <c r="J143" s="21" t="n">
        <v>197602.4</v>
      </c>
      <c r="K143" s="23" t="n">
        <v>1976023.979</v>
      </c>
      <c r="L143" s="12" t="inlineStr">
        <is>
          <t>rub</t>
        </is>
      </c>
      <c r="M143" s="55" t="n">
        <v>45860.5</v>
      </c>
      <c r="N143" s="55" t="n">
        <v>45863</v>
      </c>
      <c r="O143" s="23" t="inlineStr">
        <is>
          <t>не указано</t>
        </is>
      </c>
      <c r="P143" s="39" t="inlineStr">
        <is>
          <t>Краснодарский край</t>
        </is>
      </c>
      <c r="Q143" s="39" t="inlineStr">
        <is>
          <t>АДМИНИСТРАЦИЯ ЛОВЛИНСКОГО СЕЛЬСКОГО ПОСЕЛЕНИЯ ТБИЛИССКОГО РАЙОНА</t>
        </is>
      </c>
      <c r="R143" s="4" t="inlineStr">
        <is>
          <t>ОНМЦК.zip: https://zakupki.gov.ru/44fz/filestore/public/1.0/download/priz/file.html?uid=BCABECDF10604C49ADAA8CE0BCB9BB8D
Проект контракта.rar: https://zakupki.gov.ru/44fz/filestore/public/1.0/download/priz/file.html?uid=ADDBBE73FFAE42ADB1AA86F9DDF6FE93
ООЗ.zip: https://zakupki.gov.ru/44fz/filestore/public/1.0/download/priz/file.html?uid=1D431E5AF45D4F4B8CD1C1E77AAC39A4
ОКЭФ Требования к содержанию, составу заявки на участие в закупке и инструкция по ее заполнению.docx: https://zakupki.gov.ru/44fz/filestore/public/1.0/download/priz/file.html?uid=C2B1F8FCE91D4EAFADC8B47A482BE64F
Проектная документация.part1.rar: https://zakupki.gov.ru/44fz/filestore/public/1.0/download/priz/file.html?uid=6EE5C0F544A24E9E897C23D3AED97D63
Проектная документация.part2.rar: https://zakupki.gov.ru/44fz/filestore/public/1.0/download/priz/file.html?uid=EB4D00BD956B4B10BDEA08A551A3073A
Порядок рассмотрения и оценки заявок на участие в конкурсах.docx: https://zakupki.gov.ru/44fz/filestore/public/1.0/download/priz/file.html?uid=27335815C3064105AA215A5058950E06</t>
        </is>
      </c>
      <c r="S143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Коваленко Дарья Валерьяновна
Телефон: 8-861-2115452
E-mail: d.kovalenko@dgz.krasnodar.ru</t>
        </is>
      </c>
    </row>
    <row r="144">
      <c r="A144" s="10" t="n">
        <v>45840.125</v>
      </c>
      <c r="B144" s="5" t="inlineStr">
        <is>
          <t>Капитальный ремонт цоколя с пандусом здания лаборатории лит. «Б» ГБУ «Кропоткинская краевая ветеринарная лаборатория» по адресу: Краснодарский край, Новопокровский район, ст. Новопокровская, ул. Толстого, 3</t>
        </is>
      </c>
      <c r="C144" s="8">
        <f>HYPERLINK("https://tenderplan.ru/app?key=6870cee3b8d02e7f166db458&amp;tender=68652d435d48d39bb4373b0e", "32515005189")</f>
        <v/>
      </c>
      <c r="D144" s="8" t="inlineStr">
        <is>
          <t>43.39.19.190</t>
        </is>
      </c>
      <c r="E144" s="13" t="inlineStr">
        <is>
          <t>Прием заявок</t>
        </is>
      </c>
      <c r="F144" s="13" t="inlineStr">
        <is>
          <t>223-ФЗ ИС</t>
        </is>
      </c>
      <c r="G144" s="17" t="inlineStr">
        <is>
          <t>ЕИС</t>
        </is>
      </c>
      <c r="H144" s="36" t="inlineStr">
        <is>
          <t>ЭТП ГПБ</t>
        </is>
      </c>
      <c r="I144" s="57" t="n">
        <v>382032.34</v>
      </c>
      <c r="J144" s="22" t="inlineStr">
        <is>
          <t>не требуется</t>
        </is>
      </c>
      <c r="K144" s="24" t="inlineStr">
        <is>
          <t>указано в документации</t>
        </is>
      </c>
      <c r="L144" s="13" t="inlineStr">
        <is>
          <t>rub</t>
        </is>
      </c>
      <c r="M144" s="58" t="n">
        <v>45856.41666666666</v>
      </c>
      <c r="N144" s="58" t="n">
        <v>45862.70833333334</v>
      </c>
      <c r="O144" s="24" t="inlineStr">
        <is>
          <t>не указано</t>
        </is>
      </c>
      <c r="P144" s="40" t="inlineStr">
        <is>
          <t>Краснодарский край</t>
        </is>
      </c>
      <c r="Q144" s="40" t="inlineStr">
        <is>
          <t>ГБУ "КРОПОТКИНСКАЯ КРАЕВАЯ ВЕТЕРИНАРНАЯ ЛАБОРАТОРИЯ"</t>
        </is>
      </c>
      <c r="R144" s="5" t="inlineStr">
        <is>
          <t>Раздел_8_Инструкция_по_заполнению_заявки.docx: https://zakupki.gov.ru/223/purchase/public/download/download.html?id=103768207
Раздел_2_Описание_объекта_закупки.docx: https://zakupki.gov.ru/223/purchase/public/download/download.html?id=103768206
Раздел_5_Порядок_предост_обесп_исп_договора.docx: https://zakupki.gov.ru/223/purchase/public/download/download.html?id=103768205
Раздел_4_Обоснование_НМЦ.docx: https://zakupki.gov.ru/223/purchase/public/download/download.html?id=103768204
Раздел_9._Порядок_подведения_итогов_электронного_аукциона.docx: https://zakupki.gov.ru/223/purchase/public/download/download.html?id=103768203
Раздел_7._Порядок_подачи_заявок_на_участие_в_электронном_аукционе.docx: https://zakupki.gov.ru/223/purchase/public/download/download.html?id=103768202
Раздел_10._Изменение_условий_договора.docx: https://zakupki.gov.ru/223/purchase/public/download/download.html?id=103768201
ВОР.xlsx: https://zakupki.gov.ru/223/purchase/public/download/download.html?id=103768200
Приложение_4_к_договору__график_производства_работ_.xlsx: https://zakupki.gov.ru/223/purchase/public/download/download.html?id=103768199
Проектная_документация.pdf: https://zakupki.gov.ru/223/purchase/public/download/download.html?id=103768214
ЛСР.pdf: https://zakupki.gov.ru/223/purchase/public/download/download.html?id=103768213
Раздел_3_Проект_договора.docx: https://zakupki.gov.ru/223/purchase/public/download/download.html?id=103768212
Раздел_1._Информационная_карта.docx: https://zakupki.gov.ru/223/purchase/public/download/download.html?id=103768210
ЛСР.xlsx: https://zakupki.gov.ru/223/purchase/public/download/download.html?id=103768209
Раздел_6._Требования_к_содержанию__форме__оформлению_и_составу_заявки_на_участие_в_электронном_аукционе.docx: https://zakupki.gov.ru/223/purchase/public/download/download.html?id=103768208</t>
        </is>
      </c>
      <c r="S144" s="59" t="inlineStr">
        <is>
          <t>Контактное лицо: Стрекаловская М. В.
Телефон: 89184502087
E-mail: vetlab50@mail.ru</t>
        </is>
      </c>
    </row>
    <row r="145">
      <c r="A145" s="9" t="n">
        <v>45839.125</v>
      </c>
      <c r="B145" s="4" t="inlineStr">
        <is>
          <t>выполнение подрядных работ по текущему ремонту здания</t>
        </is>
      </c>
      <c r="C145" s="7">
        <f>HYPERLINK("https://tenderplan.ru/app?key=6870cee3b8d02e7f166db458&amp;tender=6863d0695d48d39bb4a66acf", "0118300018725000687")</f>
        <v/>
      </c>
      <c r="D145" s="7" t="inlineStr">
        <is>
          <t>43.39.19.190</t>
        </is>
      </c>
      <c r="E145" s="12" t="inlineStr">
        <is>
          <t>Завершено</t>
        </is>
      </c>
      <c r="F145" s="12" t="inlineStr">
        <is>
          <t>44-ФЗ ЭА</t>
        </is>
      </c>
      <c r="G145" s="16" t="inlineStr">
        <is>
          <t>ЕИС</t>
        </is>
      </c>
      <c r="H145" s="35" t="inlineStr">
        <is>
          <t>РТС-тендер</t>
        </is>
      </c>
      <c r="I145" s="54" t="n">
        <v>1081504.8</v>
      </c>
      <c r="J145" s="21" t="n">
        <v>10815.05</v>
      </c>
      <c r="K145" s="23" t="n">
        <v>54075.24</v>
      </c>
      <c r="L145" s="12" t="inlineStr">
        <is>
          <t>rub</t>
        </is>
      </c>
      <c r="M145" s="55" t="n">
        <v>45852.375</v>
      </c>
      <c r="N145" s="55" t="n">
        <v>45854</v>
      </c>
      <c r="O145" s="23" t="inlineStr">
        <is>
          <t>не указано</t>
        </is>
      </c>
      <c r="P145" s="39" t="inlineStr">
        <is>
          <t>Краснодарский край</t>
        </is>
      </c>
      <c r="Q145" s="39" t="inlineStr">
        <is>
          <t>МОБУ СОШ № 67 ГОРОДА СОЧИ</t>
        </is>
      </c>
      <c r="R145" s="4" t="inlineStr">
        <is>
          <t>Приложение № 2 к контракту (смета).xlsx: https://zakupki.gov.ru/44fz/filestore/public/1.0/download/priz/file.html?uid=BBCDF163F71F4572BC97986EA7152D72
Проект контракта.zip: https://zakupki.gov.ru/44fz/filestore/public/1.0/download/priz/file.html?uid=0D6F9CF29D224D81B41BA59D6510A813
Описание объекта закупки.zip: https://zakupki.gov.ru/44fz/filestore/public/1.0/download/priz/file.html?uid=61CE8CF6402845B99F0E68E285DA06AB
Требования к содержанию, составу заявки на участие в закупке (аукцион).docx: https://zakupki.gov.ru/44fz/filestore/public/1.0/download/priz/file.html?uid=58127A4EF32D4167855FF9E733225640</t>
        </is>
      </c>
      <c r="S145" s="56" t="inlineStr">
        <is>
          <t>АДМИНИСТРАЦИЯ МУНИЦИПАЛЬНОГО ОБРАЗОВАНИЯ ГОРОДСКОЙ ОКРУГ ГОРОД-КУРОРТ СОЧИ КРАСНОДАРСКОГО КРАЯ
354061, КРАСНОДАРСКИЙ КРАЙ , Г СОЧИ, УЛ СОВЕТСКАЯ, Д. 26
Контактное лицо: Джарданова Л. Э.
Телефон: 8-8622-418108-0156
E-mail: umz@sochiadm.ru</t>
        </is>
      </c>
    </row>
    <row r="146">
      <c r="A146" s="10" t="n">
        <v>45839.125</v>
      </c>
      <c r="B146" s="5" t="inlineStr">
        <is>
          <t>Ремонт территории производственной базы по адресу ул. Леваневского, д.91. находящейся в эксплуатационной ответственности филиала АО «Электросети Кубани» «Краснодарэлектросеть»</t>
        </is>
      </c>
      <c r="C146" s="8">
        <f>HYPERLINK("https://tenderplan.ru/app?key=6870cee3b8d02e7f166db458&amp;tender=686386585d48d39bb46bf34f", "32514999036")</f>
        <v/>
      </c>
      <c r="D146" s="8" t="inlineStr">
        <is>
          <t>41.20.10.110</t>
        </is>
      </c>
      <c r="E146" s="13" t="inlineStr">
        <is>
          <t>Завершено</t>
        </is>
      </c>
      <c r="F146" s="13" t="inlineStr">
        <is>
          <t>223-ФЗ ИС</t>
        </is>
      </c>
      <c r="G146" s="17" t="inlineStr">
        <is>
          <t>ЕИС</t>
        </is>
      </c>
      <c r="H146" s="36" t="inlineStr">
        <is>
          <t>ЕИС</t>
        </is>
      </c>
      <c r="I146" s="57" t="n">
        <v>11460000</v>
      </c>
      <c r="J146" s="22" t="inlineStr">
        <is>
          <t>не требуется</t>
        </is>
      </c>
      <c r="K146" s="24" t="inlineStr">
        <is>
          <t>указано в документации</t>
        </is>
      </c>
      <c r="L146" s="13" t="inlineStr">
        <is>
          <t>rub</t>
        </is>
      </c>
      <c r="M146" s="58" t="n">
        <v>45852.41666666666</v>
      </c>
      <c r="N146" s="58" t="n">
        <v>45862</v>
      </c>
      <c r="O146" s="24" t="inlineStr">
        <is>
          <t>не указано</t>
        </is>
      </c>
      <c r="P146" s="40" t="inlineStr">
        <is>
          <t>Краснодарский край</t>
        </is>
      </c>
      <c r="Q146" s="40" t="inlineStr">
        <is>
          <t>АО "ЭЛЕКТРОСЕТИ КУБАНИ"</t>
        </is>
      </c>
      <c r="R146" s="5" t="inlineStr">
        <is>
          <t>Документация закупки: https://zakupki.gov.ru/223/purchase/public/download/download.html?id=103721562</t>
        </is>
      </c>
      <c r="S146" s="59" t="inlineStr">
        <is>
          <t>Контактное лицо: Икоева А. К.
Телефон: +7 (861) 9921092
E-mail: ikoevaak@kubels.ru</t>
        </is>
      </c>
    </row>
    <row r="147">
      <c r="A147" s="9" t="n">
        <v>45838.125</v>
      </c>
      <c r="B147" s="4" t="inlineStr">
        <is>
          <t>"Капитальный ремонт здания Бесстрашненского ДК, расположенного по адресу: 352284, Краснодарский край, Отрадненский район, станица Бесстрашная, Красная ул., д.39</t>
        </is>
      </c>
      <c r="C147" s="7">
        <f>HYPERLINK("https://tenderplan.ru/app?key=6870cee3b8d02e7f166db458&amp;tender=6862a8ef5d48d39bb475ca07", "0818500000825004814")</f>
        <v/>
      </c>
      <c r="D147" s="7" t="inlineStr">
        <is>
          <t>41.20.40.000</t>
        </is>
      </c>
      <c r="E147" s="12" t="inlineStr">
        <is>
          <t>Прием заявок</t>
        </is>
      </c>
      <c r="F147" s="12" t="inlineStr">
        <is>
          <t>44-ФЗ ОК</t>
        </is>
      </c>
      <c r="G147" s="16" t="inlineStr">
        <is>
          <t>ЕИС</t>
        </is>
      </c>
      <c r="H147" s="35" t="inlineStr">
        <is>
          <t>РТС-тендер</t>
        </is>
      </c>
      <c r="I147" s="54" t="n">
        <v>17549228.3</v>
      </c>
      <c r="J147" s="21" t="n">
        <v>175492.28</v>
      </c>
      <c r="K147" s="23" t="n">
        <v>5264768.49</v>
      </c>
      <c r="L147" s="12" t="inlineStr">
        <is>
          <t>rub</t>
        </is>
      </c>
      <c r="M147" s="55" t="n">
        <v>45855.5</v>
      </c>
      <c r="N147" s="55" t="n">
        <v>45860</v>
      </c>
      <c r="O147" s="23" t="n">
        <v>175492.28</v>
      </c>
      <c r="P147" s="39" t="inlineStr">
        <is>
          <t>Краснодарский край</t>
        </is>
      </c>
      <c r="Q147" s="39" t="inlineStr">
        <is>
          <t>МКУК "СКО БЕССТРАШНЕНСКОГО СЕЛЬСКОГО ПОСЕЛЕНИЯ"</t>
        </is>
      </c>
      <c r="R147" s="4" t="inlineStr">
        <is>
          <t>Обоснование НМЦК.zip: https://zakupki.gov.ru/44fz/filestore/public/1.0/download/priz/file.html?uid=8E3487C5E1704EFC8117D62169DB3B38
Проект контракта.zip: https://zakupki.gov.ru/44fz/filestore/public/1.0/download/priz/file.html?uid=8F4F53C45D874CCC8D2091023B630EBE
Описание объекта закупки.zip: https://zakupki.gov.ru/44fz/filestore/public/1.0/download/priz/file.html?uid=ACA9538584FE4DC5BEDBF1CDAC14216B
Требования к содержанию, составу заявки на участие в закупке и инструкция по ее заполнению.docx: https://zakupki.gov.ru/44fz/filestore/public/1.0/download/priz/file.html?uid=7FC6C438522F40D3B5A5FBE37D6E0DFB
проектная документация.zip: https://zakupki.gov.ru/44fz/filestore/public/1.0/download/priz/file.html?uid=8E745E5D2A6E4F82B69A7A5EE5BBA010
Порядок рассмотрения и оценки заявок кап.docx: https://zakupki.gov.ru/44fz/filestore/public/1.0/download/priz/file.html?uid=1E8D1AEBC4BF4764AB2785D45B68F6EA</t>
        </is>
      </c>
      <c r="S147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Наталья Владимировна
Телефон: 8-861-2115452
E-mail: n.boiko@dgz.krasnodar.ru</t>
        </is>
      </c>
    </row>
    <row r="148">
      <c r="A148" s="10" t="n">
        <v>45838.125</v>
      </c>
      <c r="B148" s="5" t="inlineStr">
        <is>
          <t>Капитальный ремонт покрытия футбольного поля на стадионе «Урожай» МАУ спортивная школа «Виктория» по адресу: ст. Павловская, ул. Горького, 304</t>
        </is>
      </c>
      <c r="C148" s="8">
        <f>HYPERLINK("https://tenderplan.ru/app?key=6870cee3b8d02e7f166db458&amp;tender=68627ea95d48d39bb4f78c5f", "0818500000825004801")</f>
        <v/>
      </c>
      <c r="D148" s="8" t="inlineStr">
        <is>
          <t>41.20.40.000</t>
        </is>
      </c>
      <c r="E148" s="13" t="inlineStr">
        <is>
          <t>Прием заявок</t>
        </is>
      </c>
      <c r="F148" s="13" t="inlineStr">
        <is>
          <t>44-ФЗ ОК</t>
        </is>
      </c>
      <c r="G148" s="17" t="inlineStr">
        <is>
          <t>ЕИС</t>
        </is>
      </c>
      <c r="H148" s="36" t="inlineStr">
        <is>
          <t>РТС-тендер</t>
        </is>
      </c>
      <c r="I148" s="57" t="n">
        <v>37365700</v>
      </c>
      <c r="J148" s="22" t="n">
        <v>373657</v>
      </c>
      <c r="K148" s="24" t="n">
        <v>11209710</v>
      </c>
      <c r="L148" s="13" t="inlineStr">
        <is>
          <t>rub</t>
        </is>
      </c>
      <c r="M148" s="58" t="n">
        <v>45854.5</v>
      </c>
      <c r="N148" s="58" t="n">
        <v>45859</v>
      </c>
      <c r="O148" s="24" t="n">
        <v>2615599</v>
      </c>
      <c r="P148" s="40" t="inlineStr">
        <is>
          <t>Краснодарский край</t>
        </is>
      </c>
      <c r="Q148" s="40" t="inlineStr">
        <is>
          <t>МКУ МО ПР "ЕСЗ"</t>
        </is>
      </c>
      <c r="R148" s="5" t="inlineStr">
        <is>
          <t>Обоснование НМЦК.zip: https://zakupki.gov.ru/44fz/filestore/public/1.0/download/priz/file.html?uid=BE1540A2747240C791ABD3A2372F03AA
Проект контракта.zip: https://zakupki.gov.ru/44fz/filestore/public/1.0/download/priz/file.html?uid=58AD7AFDABBF4907B475D4273FA87617
Описание объекта закупки.zip: https://zakupki.gov.ru/44fz/filestore/public/1.0/download/priz/file.html?uid=983B300D3CAA4448ACECEF38A46D424B
Требования к содержанию, составу заявки на участие в закупке и инструкция по ее заполнению.docx: https://zakupki.gov.ru/44fz/filestore/public/1.0/download/priz/file.html?uid=52C4155B109F4849A5DC8525FFE9B15C
Проектная документация.zip: https://zakupki.gov.ru/44fz/filestore/public/1.0/download/priz/file.html?uid=63BDCF9220BF4260A8BB221CC1992228
Порядок рассмотрения и оценки заявок на участие в конкурсе Урожай.docx: https://zakupki.gov.ru/44fz/filestore/public/1.0/download/priz/file.html?uid=51FDD401FBBC47E59764A0EAD8813DE7</t>
        </is>
      </c>
      <c r="S148" s="59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Н. В.
Телефон: 8-861-2115452
E-mail: n.boiko@dgz.krasnodar.ru</t>
        </is>
      </c>
    </row>
    <row r="149">
      <c r="A149" s="9" t="n">
        <v>45838.125</v>
      </c>
      <c r="B149" s="4" t="inlineStr">
        <is>
          <t>Капитальный ремонт помещений детского отделения 1,2,3 этажей здания стационара ГБУЗ «Белореченская ЦРБ» МЗ КК по адресу: г. Белореченск, ул. Толстого, 160</t>
        </is>
      </c>
      <c r="C149" s="7">
        <f>HYPERLINK("https://tenderplan.ru/app?key=6870cee3b8d02e7f166db458&amp;tender=686270995d48d39bb47572a7", "0818500000825004800")</f>
        <v/>
      </c>
      <c r="D149" s="7" t="inlineStr">
        <is>
          <t>41.20.40.000</t>
        </is>
      </c>
      <c r="E149" s="12" t="inlineStr">
        <is>
          <t>Прием заявок</t>
        </is>
      </c>
      <c r="F149" s="12" t="inlineStr">
        <is>
          <t>44-ФЗ ОК</t>
        </is>
      </c>
      <c r="G149" s="16" t="inlineStr">
        <is>
          <t>ЕИС</t>
        </is>
      </c>
      <c r="H149" s="35" t="inlineStr">
        <is>
          <t>РТС-тендер</t>
        </is>
      </c>
      <c r="I149" s="54" t="n">
        <v>89493291.16</v>
      </c>
      <c r="J149" s="21" t="n">
        <v>894932.91</v>
      </c>
      <c r="K149" s="23" t="n">
        <v>26847987.35</v>
      </c>
      <c r="L149" s="12" t="inlineStr">
        <is>
          <t>rub</t>
        </is>
      </c>
      <c r="M149" s="55" t="n">
        <v>45854.5</v>
      </c>
      <c r="N149" s="55" t="n">
        <v>45859</v>
      </c>
      <c r="O149" s="23" t="n">
        <v>894932.91</v>
      </c>
      <c r="P149" s="39" t="inlineStr">
        <is>
          <t>Краснодарский край</t>
        </is>
      </c>
      <c r="Q149" s="39" t="inlineStr">
        <is>
          <t>ГБУЗ "БЕЛОРЕЧЕНСКАЯ ЦРБ" МЗ КК</t>
        </is>
      </c>
      <c r="R149" s="4" t="inlineStr">
        <is>
          <t>НМЦК.zip: https://zakupki.gov.ru/44fz/filestore/public/1.0/download/priz/file.html?uid=D0C72087BCB6470E8B4E79EDBE852302
Проект контракта.zip: https://zakupki.gov.ru/44fz/filestore/public/1.0/download/priz/file.html?uid=BAFA9371A0E24A1182FA80279BA3A833
Описание объекта закупки.zip: https://zakupki.gov.ru/44fz/filestore/public/1.0/download/priz/file.html?uid=C3A84D8FC76F46B681CA43E55FDA3E51
Требования к содержанию, составу заявки на участие в закупке и инструкция по ее заполнению.docx: https://zakupki.gov.ru/44fz/filestore/public/1.0/download/priz/file.html?uid=2F438D6EE8BA4FF29E95A6476CE42B39
Проект.zip: https://zakupki.gov.ru/44fz/filestore/public/1.0/download/priz/file.html?uid=9B54B35EC9AC41EF8E100DC2AE6A0482
Порядок рассмотрения и оценки заявок на участие в конкурсе .docx: https://zakupki.gov.ru/44fz/filestore/public/1.0/download/priz/file.html?uid=5E12DFC1A778488899D2D60F14301549</t>
        </is>
      </c>
      <c r="S149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Н. В.
Телефон: 8-861-2115452
E-mail: n.boiko@dgz.krasnodar.ru</t>
        </is>
      </c>
    </row>
    <row r="150">
      <c r="A150" s="10" t="n">
        <v>45835.125</v>
      </c>
      <c r="B150" s="5" t="inlineStr">
        <is>
          <t>Работы по капитальному ремонту кровли здания начальной школы МБОУ СОШ № 13 имени Е.И. Панасенковой МО Динской район</t>
        </is>
      </c>
      <c r="C150" s="8">
        <f>HYPERLINK("https://tenderplan.ru/app?key=6870cee3b8d02e7f166db458&amp;tender=685e85135d48d39bb49d334d", "0318300028425000156")</f>
        <v/>
      </c>
      <c r="D150" s="8" t="inlineStr">
        <is>
          <t>43.91.19.110</t>
        </is>
      </c>
      <c r="E150" s="13" t="inlineStr">
        <is>
          <t>Прием заявок</t>
        </is>
      </c>
      <c r="F150" s="13" t="inlineStr">
        <is>
          <t>44-ФЗ ОК</t>
        </is>
      </c>
      <c r="G150" s="17" t="inlineStr">
        <is>
          <t>ЕИС</t>
        </is>
      </c>
      <c r="H150" s="36" t="inlineStr">
        <is>
          <t>РОСЭЛТОРГ (АО«ЕЭТП»)</t>
        </is>
      </c>
      <c r="I150" s="57" t="n">
        <v>17250800</v>
      </c>
      <c r="J150" s="22" t="n">
        <v>172508</v>
      </c>
      <c r="K150" s="24" t="n">
        <v>5175240</v>
      </c>
      <c r="L150" s="13" t="inlineStr">
        <is>
          <t>rub</t>
        </is>
      </c>
      <c r="M150" s="58" t="n">
        <v>45854.41666666666</v>
      </c>
      <c r="N150" s="58" t="n">
        <v>45859</v>
      </c>
      <c r="O150" s="24" t="n">
        <v>172508</v>
      </c>
      <c r="P150" s="40" t="inlineStr">
        <is>
          <t>Краснодарский край</t>
        </is>
      </c>
      <c r="Q150" s="40" t="inlineStr">
        <is>
          <t>МБОУ СОШ №13 ИМЕНИ Е.И.ПАНАСЕНКОВОЙ МО ДИНСКОЙ РАЙОН</t>
        </is>
      </c>
      <c r="R150" s="5" t="inlineStr">
        <is>
          <t>Приложение 2. Обоснование НМЦК.zip: https://zakupki.gov.ru/44fz/filestore/public/1.0/download/priz/file.html?uid=A089BDFEF5B14388999C6BA02E02DFC4
Приложение 4. Проект контракта.zip: https://zakupki.gov.ru/44fz/filestore/public/1.0/download/priz/file.html?uid=AC12B58FAF164312B54E988070AD9D8C
Приложение 1. Описание объекта закупки.zip: https://zakupki.gov.ru/44fz/filestore/public/1.0/download/priz/file.html?uid=E5AA6C5AE2E1474683428568CCECFCD4
Приложение 3 Требования к содержанию, составу заявки и инструкция.docx: https://zakupki.gov.ru/44fz/filestore/public/1.0/download/priz/file.html?uid=1EB5289187204F5EABC7FBEB306531C6
Приложение 8 Порядок обеспечения исполнения контракта.docx: https://zakupki.gov.ru/44fz/filestore/public/1.0/download/priz/file.html?uid=DBA53184D2214AF4BDC684548D91CA9D
Приложение 7 Порядок предоставления обеспечения заявок.docx: https://zakupki.gov.ru/44fz/filestore/public/1.0/download/priz/file.html?uid=CEA6F73163B94788B13701EEAB1F3962
Приложение 6 Перечень дополнительных требований.docx: https://zakupki.gov.ru/44fz/filestore/public/1.0/download/priz/file.html?uid=AECB20FBEB8C46C6B1C8D88B8594C8F6
Проектная документация.zip: https://zakupki.gov.ru/44fz/filestore/public/1.0/download/priz/file.html?uid=8FCFD9CCE71148BF9AFA62308B5A7763
Приложение 5. Порядок рассмотрения и оценки заявок на участие в конкурсе.docx: https://zakupki.gov.ru/44fz/filestore/public/1.0/download/priz/file.html?uid=2D5535CA013945199CB6CD567DEAF614</t>
        </is>
      </c>
      <c r="S150" s="59" t="inlineStr">
        <is>
          <t>АДМИНИСТРАЦИЯ МУНИЦИПАЛЬНОГО ОБРАЗОВАНИЯ ДИНСКОЙ МУНИЦИПАЛЬНЫЙ РАЙОН КРАСНОДАРСКОГО КРАЯ
353200, КРАСНОДАРСКИЙ КРАЙ , ДИНСКОЙ Р-Н, СТ-ЦА ДИНСКАЯ, УЛ. КРАСНАЯ, Д.55
Контактное лицо: Овсянников Антон Игоревич
Телефон: 8-86162-65670
E-mail: mzadr@bk.ru</t>
        </is>
      </c>
    </row>
    <row r="151">
      <c r="A151" s="9" t="n">
        <v>45834.125</v>
      </c>
      <c r="B151" s="4" t="inlineStr">
        <is>
          <t>Капитальный ремонт здания пищеблока, прачечной и лаборатории ГБУЗ "Белоглинская ЦРБ" МЗ КК по адресу: Краснодарский край, с. Белая Глина, ул. Октябрьская, 266</t>
        </is>
      </c>
      <c r="C151" s="7">
        <f>HYPERLINK("https://tenderplan.ru/app?key=6870cee3b8d02e7f166db458&amp;tender=685d38a95d48d39bb4c7ed3c", "0818500000825004741")</f>
        <v/>
      </c>
      <c r="D151" s="7" t="inlineStr">
        <is>
          <t>41.20.40.000</t>
        </is>
      </c>
      <c r="E151" s="12" t="inlineStr">
        <is>
          <t>Завершено</t>
        </is>
      </c>
      <c r="F151" s="12" t="inlineStr">
        <is>
          <t>44-ФЗ ОК</t>
        </is>
      </c>
      <c r="G151" s="16" t="inlineStr">
        <is>
          <t>ЕИС</t>
        </is>
      </c>
      <c r="H151" s="35" t="inlineStr">
        <is>
          <t>РТС-тендер</t>
        </is>
      </c>
      <c r="I151" s="54" t="n">
        <v>34174408.68</v>
      </c>
      <c r="J151" s="21" t="n">
        <v>341744.09</v>
      </c>
      <c r="K151" s="23" t="n">
        <v>1708720.43</v>
      </c>
      <c r="L151" s="12" t="inlineStr">
        <is>
          <t>rub</t>
        </is>
      </c>
      <c r="M151" s="55" t="n">
        <v>45852.5</v>
      </c>
      <c r="N151" s="55" t="n">
        <v>45855</v>
      </c>
      <c r="O151" s="23" t="inlineStr">
        <is>
          <t>не указано</t>
        </is>
      </c>
      <c r="P151" s="39" t="inlineStr">
        <is>
          <t>Краснодарский край</t>
        </is>
      </c>
      <c r="Q151" s="39" t="inlineStr">
        <is>
          <t>ГБУЗ "БЕЛОГЛИНСКАЯ ЦРБ" МЗ КК</t>
        </is>
      </c>
      <c r="R151" s="4" t="inlineStr">
        <is>
          <t>Обоснование НМЦК.rar: https://zakupki.gov.ru/44fz/filestore/public/1.0/download/priz/file.html?uid=6ACE8DB154244ABB9385F7CDCDC62DDE
Проект контракта.rar: https://zakupki.gov.ru/44fz/filestore/public/1.0/download/priz/file.html?uid=8885D93B3B614B45BBC142CBBE759F4A
Описание обьекта закупки.rar: https://zakupki.gov.ru/44fz/filestore/public/1.0/download/priz/file.html?uid=78102DB7D2A4465BAE29A3908442C41A
Требования к содержанию, составу заявки на участие в закупке и инструкция по ее заполнению.docx: https://zakupki.gov.ru/44fz/filestore/public/1.0/download/priz/file.html?uid=50D63BA5D74A4B15B99EB32600316B29
прачечная и лаборатория.rar: https://zakupki.gov.ru/44fz/filestore/public/1.0/download/priz/file.html?uid=32662BD67E84416193B874FD9CFE65E1
пищеблок.rar: https://zakupki.gov.ru/44fz/filestore/public/1.0/download/priz/file.html?uid=5D52DE54B08D4A2F9FEAB2981B5BB659
Порядок рассмотрения и оценки заявок.docx: https://zakupki.gov.ru/44fz/filestore/public/1.0/download/priz/file.html?uid=F9271FF5392A48F4A04B8EE97295A9E2</t>
        </is>
      </c>
      <c r="S151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Красавцева О. Н.
Телефон: 8-861-2115452
E-mail: o.krasavtseva@dgz.krasnodar.ru</t>
        </is>
      </c>
    </row>
    <row r="152">
      <c r="A152" s="10" t="n">
        <v>45834.125</v>
      </c>
      <c r="B152" s="5" t="inlineStr">
        <is>
          <t>Капитальный ремонт МКУ "Киевская поселенческая библиотека" по адресу: Крымский район, с.Киевское, ул.Горького, д.116</t>
        </is>
      </c>
      <c r="C152" s="8">
        <f>HYPERLINK("https://tenderplan.ru/app?key=6870cee3b8d02e7f166db458&amp;tender=685d24ea5d48d39bb441777e", "0818600004025000069")</f>
        <v/>
      </c>
      <c r="D152" s="8" t="inlineStr">
        <is>
          <t>41.20.40.000</t>
        </is>
      </c>
      <c r="E152" s="13" t="inlineStr">
        <is>
          <t>Завершено</t>
        </is>
      </c>
      <c r="F152" s="13" t="inlineStr">
        <is>
          <t>44-ФЗ ОК</t>
        </is>
      </c>
      <c r="G152" s="17" t="inlineStr">
        <is>
          <t>ЕИС</t>
        </is>
      </c>
      <c r="H152" s="36" t="inlineStr">
        <is>
          <t>РОСЭЛТОРГ (АО«ЕЭТП»)</t>
        </is>
      </c>
      <c r="I152" s="57" t="n">
        <v>1500000</v>
      </c>
      <c r="J152" s="22" t="n">
        <v>15000</v>
      </c>
      <c r="K152" s="24" t="n">
        <v>150000</v>
      </c>
      <c r="L152" s="13" t="inlineStr">
        <is>
          <t>rub</t>
        </is>
      </c>
      <c r="M152" s="58" t="n">
        <v>45852.45833333334</v>
      </c>
      <c r="N152" s="58" t="n">
        <v>45855</v>
      </c>
      <c r="O152" s="24" t="n">
        <v>15000</v>
      </c>
      <c r="P152" s="40" t="inlineStr">
        <is>
          <t>Краснодарский край</t>
        </is>
      </c>
      <c r="Q152" s="40" t="inlineStr">
        <is>
          <t>МКУ "КИЕВСКАЯ ПОСЕЛЕНЧЕСКАЯ БИБЛИОТЕКА"</t>
        </is>
      </c>
      <c r="R152" s="5" t="inlineStr">
        <is>
          <t>Обоснование НМЦК.zip: https://zakupki.gov.ru/44fz/filestore/public/1.0/download/priz/file.html?uid=8388EF7577134028B37DA8C3686E2653
Проект контракта.zip: https://zakupki.gov.ru/44fz/filestore/public/1.0/download/priz/file.html?uid=BF7DD2680C2D4C6A9BC545BA4E407157
Описание объекта закупки.zip: https://zakupki.gov.ru/44fz/filestore/public/1.0/download/priz/file.html?uid=62B719E9047D4C0FB04C9E49FCC12C70
Требования к заявке на участие в закупке и инструкция по её заполнению.PDF: https://zakupki.gov.ru/44fz/filestore/public/1.0/download/priz/file.html?uid=E1D7FB36AEA5405EA1E20B051F574CDF
Проектная документация.zip: https://zakupki.gov.ru/44fz/filestore/public/1.0/download/priz/file.html?uid=CAED7EBFE3C2457B982A8F19A50D4437
Порядок рассмотрения и оценки заявок на участие в конкурсах.docx: https://zakupki.gov.ru/44fz/filestore/public/1.0/download/priz/file.html?uid=9682A06BA2604D71886378541D965367</t>
        </is>
      </c>
      <c r="S152" s="59" t="inlineStr">
        <is>
          <t>МУНИЦИПАЛЬНОЕ КАЗЕННОЕ УЧРЕЖДЕНИЕ "УПОЛНОМОЧЕННОЕ УЧРЕЖДЕНИЕ В СФЕРЕ ЗАКУПОК" МУНИЦИПАЛЬНОГО ОБРАЗОВАНИЯ КРЫМСКИЙ РАЙОН
353380, КРАСНОДАРСКИЙ КРАЙ, КРЫМСКИЙ Р-Н, Г. КРЫМСК, УЛ. ПРОЛЕТАРСКАЯ, Д. 26, КАБИНЕТ 19
Контактное лицо: Корнилова Ю. Р.
Телефон: 8-86131-20016
E-mail: krymsk_zakaz@mail.ru</t>
        </is>
      </c>
    </row>
    <row r="153">
      <c r="A153" s="9" t="n">
        <v>45834.125</v>
      </c>
      <c r="B153" s="4" t="inlineStr">
        <is>
          <t>Капитальный ремонт ГБУЗ «Мостовская ЦРБ» МЗ КК, расположенной по адресу: Мостовский район, пгт. Псебай, ул.Ленина, 6</t>
        </is>
      </c>
      <c r="C153" s="7">
        <f>HYPERLINK("https://tenderplan.ru/app?key=6870cee3b8d02e7f166db458&amp;tender=685d1c895d48d39bb4e62e04", "0818500000825004738")</f>
        <v/>
      </c>
      <c r="D153" s="7" t="inlineStr">
        <is>
          <t>41.20.40.000</t>
        </is>
      </c>
      <c r="E153" s="12" t="inlineStr">
        <is>
          <t>Работа комиссии</t>
        </is>
      </c>
      <c r="F153" s="12" t="inlineStr">
        <is>
          <t>44-ФЗ ОК</t>
        </is>
      </c>
      <c r="G153" s="16" t="inlineStr">
        <is>
          <t>ЕИС</t>
        </is>
      </c>
      <c r="H153" s="35" t="inlineStr">
        <is>
          <t>РТС-тендер</t>
        </is>
      </c>
      <c r="I153" s="54" t="n">
        <v>30519078.88</v>
      </c>
      <c r="J153" s="21" t="n">
        <v>305190.79</v>
      </c>
      <c r="K153" s="23" t="n">
        <v>9155723.66</v>
      </c>
      <c r="L153" s="12" t="inlineStr">
        <is>
          <t>rub</t>
        </is>
      </c>
      <c r="M153" s="55" t="n">
        <v>45852.5</v>
      </c>
      <c r="N153" s="55" t="n">
        <v>45855</v>
      </c>
      <c r="O153" s="23" t="n">
        <v>30519.08</v>
      </c>
      <c r="P153" s="39" t="inlineStr">
        <is>
          <t>Краснодарский край</t>
        </is>
      </c>
      <c r="Q153" s="39" t="inlineStr">
        <is>
          <t>ГБУЗ "МОСТОВСКАЯ ЦРБ" МЗ КК</t>
        </is>
      </c>
      <c r="R153" s="4" t="inlineStr">
        <is>
          <t>НМЦК.zip: https://zakupki.gov.ru/44fz/filestore/public/1.0/download/priz/file.html?uid=CCBAB161A3774966ADAA89B640EA8346
Проект контракта.zip: https://zakupki.gov.ru/44fz/filestore/public/1.0/download/priz/file.html?uid=EBCCB2C4FB8E42C586C9C27BBFEE7506
Описание объекта закупки.zip: https://zakupki.gov.ru/44fz/filestore/public/1.0/download/priz/file.html?uid=430229D08BEA4208867B16B04B191119
Требования к содержанию, составу заявки на участие в закупке и инструкция по ее заполнению.docx: https://zakupki.gov.ru/44fz/filestore/public/1.0/download/priz/file.html?uid=4AF08A9313B1481CA2AD2CFC0A04D25F
Проект.zip: https://zakupki.gov.ru/44fz/filestore/public/1.0/download/priz/file.html?uid=4CBEE59BE275469E93F85FF202E288B9
Порядок рассмотрения и оценки заявок на участие в конкурсах.docx: https://zakupki.gov.ru/44fz/filestore/public/1.0/download/priz/file.html?uid=F93D1535A2F549E1BD13B91DAF04E917</t>
        </is>
      </c>
      <c r="S153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Бойко Н. В.
Телефон: 8-861-2115452
E-mail: n.boiko@dgz.krasnodar.ru</t>
        </is>
      </c>
    </row>
    <row r="154">
      <c r="A154" s="10" t="n">
        <v>45834.125</v>
      </c>
      <c r="B154" s="5" t="inlineStr">
        <is>
          <t>Капитальный ремонт (замена) запорно-регулирующей арматуры и фасонных частей в   камере между Р Ч В и ВНС на территории ВНС мкр.Суворовский (замена 5 межфланцевых затворов Ду600мм); Капитальный ремонт (замена) запорно-регулирующей арматуры и фасонных частей в камере №13 на водоводах 2Ду400мм от ул.Воробьиная до ВНС мкр.Суворовский (замена 2 межфланцевых затворов Ду500 и 3 затворов Ду400); Капитальный ремонт (замена) запорно-регулирующей арматуры и фасонных частей  вводопроводном колодце вблизи жилого дома по улП.Кляты, 27 (замена 3 межфланцевых затворов Ду300 и 1  затвора Ду100); Капитальный ремонт (замена) запорно-регулирующей арматуры и фасонных частей в камере № 4 на водоводах 2Ду400мм от ул.Воробьиная до ВНС мкр.Суворовский (замена 5 межфланцевых затворов Ду400); Капитальный ремонт ограждения ВНС (ограждение территории ВНС мкр. Суворовский выполнено из металлического профлиста высотой 2 с защитным барьером в верхней части из колючей проволоки "Егоза". Протяженность ограждения составляет 406 м.п. Под воздействием ветровой нагрузки произошло отклонение секций ограждения от вертикальной оси, а также в результате подмыва части опор ограждения дождевой водой наблюдается провисание секций ограждения.; Ремонт (замена) трубопроводной обвязки и запорной арматуры в емкости КНС 2 мкр.Суворовский, г.Ростов-на-Дону; Замена несущих металлических конструкций для опирания напольного покрытия в здании биологической очистки ОСК мкр.Суворовский.</t>
        </is>
      </c>
      <c r="C154" s="8">
        <f>HYPERLINK("https://tenderplan.ru/app?key=6870cee3b8d02e7f166db458&amp;tender=685d0ac65d48d39bb460b61f", "32514983149")</f>
        <v/>
      </c>
      <c r="D154" s="8" t="inlineStr">
        <is>
          <t>33.12.19.000</t>
        </is>
      </c>
      <c r="E154" s="13" t="inlineStr">
        <is>
          <t>Прием заявок</t>
        </is>
      </c>
      <c r="F154" s="13" t="inlineStr">
        <is>
          <t>223-ФЗ ОА</t>
        </is>
      </c>
      <c r="G154" s="17" t="inlineStr">
        <is>
          <t>ЕИС</t>
        </is>
      </c>
      <c r="H154" s="36" t="inlineStr">
        <is>
          <t>РТС-тендер</t>
        </is>
      </c>
      <c r="I154" s="57" t="n">
        <v>17369832.74</v>
      </c>
      <c r="J154" s="22" t="inlineStr">
        <is>
          <t>не требуется</t>
        </is>
      </c>
      <c r="K154" s="24" t="inlineStr">
        <is>
          <t>указано в документации</t>
        </is>
      </c>
      <c r="L154" s="13" t="inlineStr">
        <is>
          <t>rub</t>
        </is>
      </c>
      <c r="M154" s="58" t="n">
        <v>45860.41666666666</v>
      </c>
      <c r="N154" s="58" t="n">
        <v>45868.99998842592</v>
      </c>
      <c r="O154" s="24" t="inlineStr">
        <is>
          <t>не указано</t>
        </is>
      </c>
      <c r="P154" s="40" t="inlineStr">
        <is>
          <t>Краснодарский край</t>
        </is>
      </c>
      <c r="Q154" s="40" t="inlineStr">
        <is>
          <t>ООО "КЭСК"</t>
        </is>
      </c>
      <c r="R154" s="5" t="inlineStr">
        <is>
          <t>Первая часть заявки.docx: https://zakupki.gov.ru/223/purchase/public/download/download.html?id=104006610
проект договора.docx: https://zakupki.gov.ru/223/purchase/public/download/download.html?id=104006609
АД  запорный.docx: https://zakupki.gov.ru/223/purchase/public/download/download.html?id=104006608
Паспорт_задвижка SP 30ч539р DN400-1200 PN10-16 (без крутящих моментов)редуктор 10 лет.pdf: https://zakupki.gov.ru/223/purchase/public/download/download.html?id=104006591
Паспорт_задвижка SP 30ч539р DN400-1200 PN10-16 (без крутящих моментов)редуктор 10 лет (1).pdf: https://zakupki.gov.ru/223/purchase/public/download/download.html?id=104006590
Паспорт_задвижка SP 30ч39р DN50-600 РN10-16 ГАРАНТИЯ 10 ЛЕТ (1).pdf: https://zakupki.gov.ru/223/purchase/public/download/download.html?id=104006589
Паспорт_задвижка SP 30ч39р DN50-600 РN10-16 ГАРАНТИЯ 10 ЛЕТ.pdf: https://zakupki.gov.ru/223/purchase/public/download/download.html?id=104006588
ВОР №5.pdf: https://zakupki.gov.ru/223/purchase/public/download/download.html?id=104006595
ВОР №1.pdf: https://zakupki.gov.ru/223/purchase/public/download/download.html?id=104006594
Объектный сметный расчет.xlsx: https://zakupki.gov.ru/223/purchase/public/download/download.html?id=104006593
Приложение №16 к тз АКТ-Допуск.docx: https://zakupki.gov.ru/223/purchase/public/download/download.html?id=104006592
ВОР №2.pdf: https://zakupki.gov.ru/223/purchase/public/download/download.html?id=104006599
ВОР №6.pdf: https://zakupki.gov.ru/223/purchase/public/download/download.html?id=104006598
ВОР №4.pdf: https://zakupki.gov.ru/223/purchase/public/download/download.html?id=104006597
ВОР №7.pdf: https://zakupki.gov.ru/223/purchase/public/download/download.html?id=104006596
ЛСР № 3-Камера по ул.П.Кляты.xlsx: https://zakupki.gov.ru/223/purchase/public/download/download.html?id=104006603
ЛСР №2 Кап. ремонт камеры №13 от ул. Воробьиная до ВНС измен.gsfx.xlsx: https://zakupki.gov.ru/223/purchase/public/download/download.html?id=104006602
ЛСР №1 Камера камеры на ВНС, Ду600-5 шт РИМ  с редукт изм  по Методике 2020 (РИМ).xlsx: https://zakupki.gov.ru/223/purchase/public/download/download.html?id=104006601
ВОР №3.pdf: https://zakupki.gov.ru/223/purchase/public/download/download.html?id=104006600
ЛСР №7 Замена несущих мет.констр. настила ЗБО ОСК Ростов.xlsx: https://zakupki.gov.ru/223/purchase/public/download/download.html?id=104006607
ЛСР №6 Ремонт КНС 2 мкр По Методике 2020 (РИМ) без НДС измен.xlsx: https://zakupki.gov.ru/223/purchase/public/download/download.html?id=104006606
ЛСР №5- Капитальный ремонт ограждения ВНС 400 м.xlsx: https://zakupki.gov.ru/223/purchase/public/download/download.html?id=104006605
ЛСР №4-Камера 4 от ул. Воробьиная до ВНС мкр.Суворовский.xlsx: https://zakupki.gov.ru/223/purchase/public/download/download.html?id=104006604</t>
        </is>
      </c>
      <c r="S154" s="59" t="inlineStr">
        <is>
          <t>Контактное лицо: Гришко А. В.
Телефон: +8612050507 () 76
E-mail: grishko_av@v-k-b.ru</t>
        </is>
      </c>
    </row>
    <row r="155">
      <c r="A155" s="9" t="n">
        <v>45833.125</v>
      </c>
      <c r="B155" s="4" t="inlineStr">
        <is>
          <t>Капитальный ремонт части помещений здания учебного корпуса (литер А) ГБПОУ КК ЕПК по адресу: Краснодарский край, Ейский район, г. Ейск, ул. Таманская, д.23/1</t>
        </is>
      </c>
      <c r="C155" s="7">
        <f>HYPERLINK("https://tenderplan.ru/app?key=6870cee3b8d02e7f166db458&amp;tender=685bfb305d48d39bb4e59e8b", "0818500000825004724")</f>
        <v/>
      </c>
      <c r="D155" s="7" t="inlineStr">
        <is>
          <t>41.20.40.000</t>
        </is>
      </c>
      <c r="E155" s="12" t="inlineStr">
        <is>
          <t>Работа комиссии</t>
        </is>
      </c>
      <c r="F155" s="12" t="inlineStr">
        <is>
          <t>44-ФЗ ОК</t>
        </is>
      </c>
      <c r="G155" s="16" t="inlineStr">
        <is>
          <t>ЕИС</t>
        </is>
      </c>
      <c r="H155" s="35" t="inlineStr">
        <is>
          <t>РТС-тендер</t>
        </is>
      </c>
      <c r="I155" s="54" t="n">
        <v>29077476</v>
      </c>
      <c r="J155" s="21" t="n">
        <v>290774.76</v>
      </c>
      <c r="K155" s="23" t="n">
        <v>5815495.2</v>
      </c>
      <c r="L155" s="12" t="inlineStr">
        <is>
          <t>rub</t>
        </is>
      </c>
      <c r="M155" s="55" t="n">
        <v>45849.5</v>
      </c>
      <c r="N155" s="55" t="n">
        <v>45854</v>
      </c>
      <c r="O155" s="23" t="n">
        <v>290774.76</v>
      </c>
      <c r="P155" s="39" t="inlineStr">
        <is>
          <t>Краснодарский край</t>
        </is>
      </c>
      <c r="Q155" s="39" t="inlineStr">
        <is>
          <t>ГБПОУ КК ЕПК</t>
        </is>
      </c>
      <c r="R155" s="4" t="inlineStr">
        <is>
          <t>Расчет НМЦК.rar: https://zakupki.gov.ru/44fz/filestore/public/1.0/download/priz/file.html?uid=EA9ECFA6CB734E59AAB8999AC2DF2B3B
Проект контракта.rar: https://zakupki.gov.ru/44fz/filestore/public/1.0/download/priz/file.html?uid=9533BAD0F4764B38AF0CEFD82FE4025B
Описание объекта закупки.rar: https://zakupki.gov.ru/44fz/filestore/public/1.0/download/priz/file.html?uid=2BD76BEA9F4E4E03B5B8F08BAD59C452
ОКЭФ Требования к содержанию, составу заявки на участие в закупке и инструкция по ее заполнению.docx: https://zakupki.gov.ru/44fz/filestore/public/1.0/download/priz/file.html?uid=B573216760A74AA7B41CC5B1224E38B2
Проектная документация.rar: https://zakupki.gov.ru/44fz/filestore/public/1.0/download/priz/file.html?uid=6CE0150FF2EE442395AFF8D450D9E291
Порядок рассмотрения и оценки заявок.docx: https://zakupki.gov.ru/44fz/filestore/public/1.0/download/priz/file.html?uid=78E89D9D04E84C76A978EE3705A5BF51</t>
        </is>
      </c>
      <c r="S155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Коваленко Д. В.
Телефон: 8-861-2115452
E-mail: d.kovalenko@dgz.krasnodar.ru</t>
        </is>
      </c>
    </row>
    <row r="156">
      <c r="A156" s="10" t="n">
        <v>45833.125</v>
      </c>
      <c r="B156" s="5" t="inlineStr">
        <is>
          <t>Капитальный ремонт кровли  плавательного бассейна МКДОУ детский сад  общеразвивающего вида № 18 расположенного по адресу: Краснодарский край,  ст. Павловская ул. Щорса № 39</t>
        </is>
      </c>
      <c r="C156" s="8">
        <f>HYPERLINK("https://tenderplan.ru/app?key=6870cee3b8d02e7f166db458&amp;tender=685bcb815d48d39bb438399f", "0318300146525000092")</f>
        <v/>
      </c>
      <c r="D156" s="8" t="inlineStr">
        <is>
          <t>41.20.40.000</t>
        </is>
      </c>
      <c r="E156" s="13" t="inlineStr">
        <is>
          <t>Работа комиссии</t>
        </is>
      </c>
      <c r="F156" s="13" t="inlineStr">
        <is>
          <t>44-ФЗ ОК</t>
        </is>
      </c>
      <c r="G156" s="17" t="inlineStr">
        <is>
          <t>ЕИС</t>
        </is>
      </c>
      <c r="H156" s="36" t="inlineStr">
        <is>
          <t>РТС-тендер</t>
        </is>
      </c>
      <c r="I156" s="57" t="n">
        <v>4382386</v>
      </c>
      <c r="J156" s="22" t="n">
        <v>43823.86</v>
      </c>
      <c r="K156" s="24" t="n">
        <v>1314715.8</v>
      </c>
      <c r="L156" s="13" t="inlineStr">
        <is>
          <t>rub</t>
        </is>
      </c>
      <c r="M156" s="58" t="n">
        <v>45852.33333333334</v>
      </c>
      <c r="N156" s="58" t="n">
        <v>45855</v>
      </c>
      <c r="O156" s="24" t="n">
        <v>43823.86</v>
      </c>
      <c r="P156" s="40" t="inlineStr">
        <is>
          <t>Краснодарский край</t>
        </is>
      </c>
      <c r="Q156" s="40" t="inlineStr">
        <is>
          <t>МКДОУ ДЕТСКИЙ САД № 18</t>
        </is>
      </c>
      <c r="R156" s="5" t="inlineStr">
        <is>
          <t>Обоснование НМЦК.rar: https://zakupki.gov.ru/44fz/filestore/public/1.0/download/priz/file.html?uid=B6111505114F4A21B0C7F1568B065DA8
Проект контракта.rar: https://zakupki.gov.ru/44fz/filestore/public/1.0/download/priz/file.html?uid=FD5D6CB9CD9B45B885209EEC1E6CFD0E
Описание объекта закупки.rar: https://zakupki.gov.ru/44fz/filestore/public/1.0/download/priz/file.html?uid=8D07C417B88C40DAAD56BA034628F73E
Требования к содержанию, составу заявки на участие в закупке в соответствии с Федеральным законом и инструкция по ее заполнению.docx: https://zakupki.gov.ru/44fz/filestore/public/1.0/download/priz/file.html?uid=30713DE62A2149A6B13695BF4DE5AB8D
Порядок рассмотрения и оценки заявок на участие в конкурсе.docx: https://zakupki.gov.ru/44fz/filestore/public/1.0/download/priz/file.html?uid=B8B3610E54E349E183962CA70F0B307F</t>
        </is>
      </c>
      <c r="S156" s="59" t="inlineStr">
        <is>
          <t>АДМИНИСТРАЦИЯ МУНИЦИПАЛЬНОГО ОБРАЗОВАНИЯ ПАВЛОВСКИЙ РАЙОН КРАСНОДАРСКОГО КРАЯ
352040, Краснодарский край , ПАВЛОВСКИЙ Р-Н, СТ-ЦА ПАВЛОВСКАЯ, УЛ. ПУШКИНА, Д.260, -, -
Контактное лицо: Смирнова Е. С.
Телефон: 8-86191-32455
E-mail: mopr-munzakaz@mail.ru</t>
        </is>
      </c>
    </row>
    <row r="157">
      <c r="A157" s="9" t="n">
        <v>45832.125</v>
      </c>
      <c r="B157" s="4" t="inlineStr">
        <is>
          <t>Капитальный ремонт фасада здания, расположенного по адресу: Краснодарский край, Темрюкский район, г. Темрюк, пл. Терлецкого, 2.</t>
        </is>
      </c>
      <c r="C157" s="7">
        <f>HYPERLINK("https://tenderplan.ru/app?key=6870cee3b8d02e7f166db458&amp;tender=685a5d675d48d39bb457e994", "0318300008825000316")</f>
        <v/>
      </c>
      <c r="D157" s="7" t="inlineStr">
        <is>
          <t>41.20.40.000</t>
        </is>
      </c>
      <c r="E157" s="12" t="inlineStr">
        <is>
          <t>Работа комиссии</t>
        </is>
      </c>
      <c r="F157" s="12" t="inlineStr">
        <is>
          <t>44-ФЗ ОК</t>
        </is>
      </c>
      <c r="G157" s="16" t="inlineStr">
        <is>
          <t>ЕИС</t>
        </is>
      </c>
      <c r="H157" s="35" t="inlineStr">
        <is>
          <t>РТС-тендер</t>
        </is>
      </c>
      <c r="I157" s="54" t="n">
        <v>20851221.03</v>
      </c>
      <c r="J157" s="21" t="n">
        <v>208512.21</v>
      </c>
      <c r="K157" s="23" t="n">
        <v>2085122.11</v>
      </c>
      <c r="L157" s="12" t="inlineStr">
        <is>
          <t>rub</t>
        </is>
      </c>
      <c r="M157" s="55" t="n">
        <v>45853.375</v>
      </c>
      <c r="N157" s="55" t="n">
        <v>45856</v>
      </c>
      <c r="O157" s="23" t="n">
        <v>208512.21</v>
      </c>
      <c r="P157" s="39" t="inlineStr">
        <is>
          <t>Краснодарский край</t>
        </is>
      </c>
      <c r="Q157" s="39" t="inlineStr">
        <is>
          <t>МБУ ДО СШ</t>
        </is>
      </c>
      <c r="R157" s="4" t="inlineStr">
        <is>
          <t>Обоснование НМЦК заказчик 1.zip: https://zakupki.gov.ru/44fz/filestore/public/1.0/download/priz/file.html?uid=3636DF11823A4F3882D9018841D892DB
Обоснование НМЦК заказчик 2.zip: https://zakupki.gov.ru/44fz/filestore/public/1.0/download/priz/file.html?uid=DD7C000726714F9997788FF36818911B
Проект контракта заказчик 2.zip: https://zakupki.gov.ru/44fz/filestore/public/1.0/download/priz/file.html?uid=DF4FCBF97E674ECA8985473E5C929743
Проект контракта заказчик 1.zip: https://zakupki.gov.ru/44fz/filestore/public/1.0/download/priz/file.html?uid=D6D0F424CD034ECDA5C5FE163E480257
Описание объекта закупки заказчик 1.zip: https://zakupki.gov.ru/44fz/filestore/public/1.0/download/priz/file.html?uid=0BCF176A1FCB4C829A205823614DC5F8
Описание объекта закупки заказчик 2.zip: https://zakupki.gov.ru/44fz/filestore/public/1.0/download/priz/file.html?uid=50421E6750FE44A0ADADCCD11A67BCB0
Требования к содержанию, составу заявки на участие в закупке и инструкция по ее заполнению.docx: https://zakupki.gov.ru/44fz/filestore/public/1.0/download/priz/file.html?uid=7B939263E2444758A5EBBBD287EC9F74
Информация о заказчиках. docx.docx: https://zakupki.gov.ru/44fz/filestore/public/1.0/download/priz/file.html?uid=745EEBB64BC84A0580D92B038DB10C8A
Проектная документация.zip: https://zakupki.gov.ru/44fz/filestore/public/1.0/download/priz/file.html?uid=EE7B6C2185434445B4CEF640A459E8EC
Проектная документация1.zip: https://zakupki.gov.ru/44fz/filestore/public/1.0/download/priz/file.html?uid=9A0E3634881B4E379617DC5E5EF09CC8
Порядок рассмотрения и оценки заявок на участие в конкурсах.docx: https://zakupki.gov.ru/44fz/filestore/public/1.0/download/priz/file.html?uid=FE6DF744701A4B4B9D4BC7F376C5194A</t>
        </is>
      </c>
      <c r="S157" s="56" t="inlineStr">
        <is>
          <t>МУНИЦИПАЛЬНОЕ КАЗЕННОЕ УЧРЕЖДЕНИЕ "МУНИЦИПАЛЬНЫЙ ЗАКАЗ" МУНИЦИПАЛЬНОГО ОБРАЗОВАНИЯ ТЕМРЮКСКИЙ РАЙОН
353500, КРАСНОДАРСКИЙ КРАЙ, ТЕМРЮКСКИЙ Р-Н, Г ТЕМРЮК, УЛ ЛЕНИНА, 65
Контактное лицо: Сдобнова И. Ф.
Телефон: 8-86148-54878
E-mail: torgitemryuk@yandex.ru</t>
        </is>
      </c>
    </row>
    <row r="158">
      <c r="A158" s="10" t="n">
        <v>45825.125</v>
      </c>
      <c r="B158" s="5" t="inlineStr">
        <is>
          <t>"Капитальный ремонт кровли" МБДОУ ЦРР- детский сад № 37 расположенный по адресу: Краснодарский край, Абинский район, п. Ахтырский ул. Ленина,32"</t>
        </is>
      </c>
      <c r="C158" s="8">
        <f>HYPERLINK("https://tenderplan.ru/app?key=6870cee3b8d02e7f166db458&amp;tender=68515cc95d48d39bb4678741", "0318300065125000199")</f>
        <v/>
      </c>
      <c r="D158" s="8" t="inlineStr">
        <is>
          <t>41.20.40.000</t>
        </is>
      </c>
      <c r="E158" s="13" t="inlineStr">
        <is>
          <t>Работа комиссии</t>
        </is>
      </c>
      <c r="F158" s="13" t="inlineStr">
        <is>
          <t>44-ФЗ ОК</t>
        </is>
      </c>
      <c r="G158" s="17" t="inlineStr">
        <is>
          <t>ЕИС</t>
        </is>
      </c>
      <c r="H158" s="36" t="inlineStr">
        <is>
          <t>РОСЭЛТОРГ (АО«ЕЭТП»)</t>
        </is>
      </c>
      <c r="I158" s="57" t="n">
        <v>12467700</v>
      </c>
      <c r="J158" s="22" t="n">
        <v>124677</v>
      </c>
      <c r="K158" s="24" t="n">
        <v>1246770</v>
      </c>
      <c r="L158" s="13" t="inlineStr">
        <is>
          <t>rub</t>
        </is>
      </c>
      <c r="M158" s="58" t="n">
        <v>45852.45833333334</v>
      </c>
      <c r="N158" s="58" t="n">
        <v>45854</v>
      </c>
      <c r="O158" s="24" t="n">
        <v>124677</v>
      </c>
      <c r="P158" s="40" t="inlineStr">
        <is>
          <t>Краснодарский край</t>
        </is>
      </c>
      <c r="Q158" s="40" t="inlineStr">
        <is>
          <t>МКУ "АБИНКАПСТРОЙ"</t>
        </is>
      </c>
      <c r="R158" s="5" t="inlineStr">
        <is>
          <t>Обоснование начальной (максимальной) цены контракта.rar: https://zakupki.gov.ru/44fz/filestore/public/1.0/download/priz/file.html?uid=9B134764C36A41769E85E43B9B6AE6E4
Проект контракта.zip: https://zakupki.gov.ru/44fz/filestore/public/1.0/download/priz/file.html?uid=8AC0653F54FF4774B6EE72016D08D052
Описание объекта закупки.rar: https://zakupki.gov.ru/44fz/filestore/public/1.0/download/priz/file.html?uid=F9FB7171C4664D6988AAB5E04065C55B
Требования к содержанию, составу заявки на участие в закупке и инструкция.docx: https://zakupki.gov.ru/44fz/filestore/public/1.0/download/priz/file.html?uid=9D36BA27E6C64E8FA2349E9F12B306D7
экспертиза дс37.rar: https://zakupki.gov.ru/44fz/filestore/public/1.0/download/priz/file.html?uid=CD24B51FFAFE436993569975008AD0FF
Порядок рассмотрения и оценки заявок.docx: https://zakupki.gov.ru/44fz/filestore/public/1.0/download/priz/file.html?uid=3B8B1D39C103404F8035FE32C33AEA2E</t>
        </is>
      </c>
      <c r="S158" s="59" t="inlineStr">
        <is>
          <t>АДМИНИСТРАЦИЯ МУНИЦИПАЛЬНОГО ОБРАЗОВАНИЯ АБИНСКИЙ РАЙОН
353320, КРАСНОДАРСКИЙ КРАЙ , АБИНСКИЙ Р-Н, Г. АБИНСК, УЛ. ИНТЕРНАЦИОНАЛЬНАЯ, Д.31
Контактное лицо: Игнатов Е. А.
Телефон: 8-86150-44696
E-mail: ab_munzak@mail.ru</t>
        </is>
      </c>
    </row>
    <row r="159">
      <c r="A159" s="9" t="n">
        <v>45835.125</v>
      </c>
      <c r="B159" s="4" t="inlineStr">
        <is>
          <t>Капитальный ремонт фасада и кровли здания «МАУ «Абинский КДЦ»</t>
        </is>
      </c>
      <c r="C159" s="7">
        <f>HYPERLINK("https://tenderplan.ru/app?key=6870cee3b8d02e7f166db458&amp;tender=685e5ff85d48d39bb44e5069", "0818500000825004767")</f>
        <v/>
      </c>
      <c r="D159" s="7" t="inlineStr">
        <is>
          <t>41.20.40.000</t>
        </is>
      </c>
      <c r="E159" s="12" t="inlineStr">
        <is>
          <t>Работа комиссии</t>
        </is>
      </c>
      <c r="F159" s="12" t="inlineStr">
        <is>
          <t>44-ФЗ ОК</t>
        </is>
      </c>
      <c r="G159" s="16" t="inlineStr">
        <is>
          <t>ЕИС</t>
        </is>
      </c>
      <c r="H159" s="35" t="inlineStr">
        <is>
          <t>РТС-тендер</t>
        </is>
      </c>
      <c r="I159" s="54" t="n">
        <v>25000000</v>
      </c>
      <c r="J159" s="21" t="n">
        <v>250000</v>
      </c>
      <c r="K159" s="23" t="n">
        <v>7500000</v>
      </c>
      <c r="L159" s="12" t="inlineStr">
        <is>
          <t>rub</t>
        </is>
      </c>
      <c r="M159" s="55" t="n">
        <v>45853.5</v>
      </c>
      <c r="N159" s="55" t="n">
        <v>45856</v>
      </c>
      <c r="O159" s="23" t="n">
        <v>250000</v>
      </c>
      <c r="P159" s="39" t="inlineStr">
        <is>
          <t>Краснодарский край</t>
        </is>
      </c>
      <c r="Q159" s="39" t="inlineStr">
        <is>
          <t>АДМИНИСТРАЦИЯ АБИНСКОГО ГОРОДСКОГО ПОСЕЛЕНИЯ АБИНСКОГО РАЙОНА</t>
        </is>
      </c>
      <c r="R159" s="4" t="inlineStr">
        <is>
          <t>Расчет НМЦК.zip: https://zakupki.gov.ru/44fz/filestore/public/1.0/download/priz/file.html?uid=99FAE6F8F7C44790AE9FBAA3DF71A1E5
Проект контракта.docx: https://zakupki.gov.ru/44fz/filestore/public/1.0/download/priz/file.html?uid=ABAEFA9549FE4F9EB1EEA856393CE41A
Описание объекта закупки.zip: https://zakupki.gov.ru/44fz/filestore/public/1.0/download/priz/file.html?uid=C8DAA0F66C7345A08D7BD5690B80ED18
Требования к содержанию, составу заявки на участие в закупке и инструкция по ее заполнению.docx: https://zakupki.gov.ru/44fz/filestore/public/1.0/download/priz/file.html?uid=EF121A4AE696492697AA7ACAEB158D02
Проектная документация.zip: https://zakupki.gov.ru/44fz/filestore/public/1.0/download/priz/file.html?uid=86561A0DA3354B32814741F2D2B363F1
Порядок рассмотрения и оценки заявок на участие в конкурсах.docx: https://zakupki.gov.ru/44fz/filestore/public/1.0/download/priz/file.html?uid=59EAE4F575A0410197600D65443E7117</t>
        </is>
      </c>
      <c r="S159" s="56" t="inlineStr">
        <is>
          <t>ГОСУДАРСТВЕННОЕ КАЗЕННОЕ УЧРЕЖДЕНИЕ КРАСНОДАРСКОГО КРАЯ "ДИРЕКЦИЯ ГОСУДАРСТВЕННЫХ ЗАКУПОК"
350000, КРАСНОДАРСКИЙ КРАЙ , Г. КРАСНОДАР, УЛ. КРАСНАЯ, Д. 35
Контактное лицо: Красавцева О. Н.
Телефон: 8-861-2115452
E-mail: o.krasavtseva@dgz.krasnodar.ru</t>
        </is>
      </c>
    </row>
    <row r="160">
      <c r="A160" s="10" t="n"/>
      <c r="B160" s="5" t="n"/>
      <c r="C160" s="8" t="n"/>
      <c r="D160" s="8" t="n"/>
      <c r="E160" s="13" t="n"/>
      <c r="F160" s="13" t="n"/>
      <c r="G160" s="17" t="n"/>
      <c r="H160" s="36" t="n"/>
      <c r="I160" s="57" t="n"/>
      <c r="J160" s="22" t="n"/>
      <c r="K160" s="24" t="n"/>
      <c r="L160" s="13" t="n"/>
      <c r="M160" s="60" t="n"/>
      <c r="N160" s="60" t="n"/>
      <c r="O160" s="24" t="n"/>
      <c r="P160" s="40" t="n"/>
      <c r="Q160" s="40" t="n"/>
      <c r="R160" s="40" t="n"/>
      <c r="S160" s="30" t="n"/>
    </row>
    <row r="161">
      <c r="A161" s="9" t="n"/>
      <c r="B161" s="4" t="n"/>
      <c r="C161" s="7" t="n"/>
      <c r="D161" s="7" t="n"/>
      <c r="E161" s="12" t="n"/>
      <c r="F161" s="12" t="n"/>
      <c r="G161" s="16" t="n"/>
      <c r="H161" s="35" t="n"/>
      <c r="I161" s="54" t="n"/>
      <c r="J161" s="21" t="n"/>
      <c r="K161" s="23" t="n"/>
      <c r="L161" s="12" t="n"/>
      <c r="M161" s="61" t="n"/>
      <c r="N161" s="61" t="n"/>
      <c r="O161" s="23" t="n"/>
      <c r="P161" s="39" t="n"/>
      <c r="Q161" s="39" t="n"/>
      <c r="R161" s="39" t="n"/>
      <c r="S161" s="29" t="n"/>
    </row>
    <row r="162">
      <c r="A162" s="10" t="n"/>
      <c r="B162" s="5" t="n"/>
      <c r="C162" s="8" t="n"/>
      <c r="D162" s="8" t="n"/>
      <c r="E162" s="13" t="n"/>
      <c r="F162" s="13" t="n"/>
      <c r="G162" s="17" t="n"/>
      <c r="H162" s="36" t="n"/>
      <c r="I162" s="57" t="n"/>
      <c r="J162" s="22" t="n"/>
      <c r="K162" s="24" t="n"/>
      <c r="L162" s="13" t="n"/>
      <c r="M162" s="60" t="n"/>
      <c r="N162" s="60" t="n"/>
      <c r="O162" s="24" t="n"/>
      <c r="P162" s="40" t="n"/>
      <c r="Q162" s="40" t="n"/>
      <c r="R162" s="40" t="n"/>
      <c r="S162" s="30" t="n"/>
    </row>
    <row r="163">
      <c r="A163" s="9" t="n"/>
      <c r="B163" s="4" t="n"/>
      <c r="C163" s="7" t="n"/>
      <c r="D163" s="7" t="n"/>
      <c r="E163" s="12" t="n"/>
      <c r="F163" s="12" t="n"/>
      <c r="G163" s="16" t="n"/>
      <c r="H163" s="35" t="n"/>
      <c r="I163" s="54" t="n"/>
      <c r="J163" s="21" t="n"/>
      <c r="K163" s="23" t="n"/>
      <c r="L163" s="12" t="n"/>
      <c r="M163" s="61" t="n"/>
      <c r="N163" s="61" t="n"/>
      <c r="O163" s="23" t="n"/>
      <c r="P163" s="39" t="n"/>
      <c r="Q163" s="39" t="n"/>
      <c r="R163" s="39" t="n"/>
      <c r="S163" s="29" t="n"/>
    </row>
    <row r="164">
      <c r="A164" s="10" t="n"/>
      <c r="B164" s="5" t="n"/>
      <c r="C164" s="8" t="n"/>
      <c r="D164" s="8" t="n"/>
      <c r="E164" s="13" t="n"/>
      <c r="F164" s="13" t="n"/>
      <c r="G164" s="17" t="n"/>
      <c r="H164" s="36" t="n"/>
      <c r="I164" s="57" t="n"/>
      <c r="J164" s="22" t="n"/>
      <c r="K164" s="24" t="n"/>
      <c r="L164" s="13" t="n"/>
      <c r="M164" s="60" t="n"/>
      <c r="N164" s="60" t="n"/>
      <c r="O164" s="24" t="n"/>
      <c r="P164" s="40" t="n"/>
      <c r="Q164" s="40" t="n"/>
      <c r="R164" s="40" t="n"/>
      <c r="S164" s="30" t="n"/>
    </row>
    <row r="165">
      <c r="A165" s="9" t="n"/>
      <c r="B165" s="4" t="n"/>
      <c r="C165" s="7" t="n"/>
      <c r="D165" s="7" t="n"/>
      <c r="E165" s="12" t="n"/>
      <c r="F165" s="12" t="n"/>
      <c r="G165" s="16" t="n"/>
      <c r="H165" s="35" t="n"/>
      <c r="I165" s="54" t="n"/>
      <c r="J165" s="21" t="n"/>
      <c r="K165" s="23" t="n"/>
      <c r="L165" s="12" t="n"/>
      <c r="M165" s="61" t="n"/>
      <c r="N165" s="61" t="n"/>
      <c r="O165" s="23" t="n"/>
      <c r="P165" s="39" t="n"/>
      <c r="Q165" s="39" t="n"/>
      <c r="R165" s="39" t="n"/>
      <c r="S165" s="29" t="n"/>
    </row>
    <row r="166">
      <c r="A166" s="10" t="n"/>
      <c r="B166" s="5" t="n"/>
      <c r="C166" s="8" t="n"/>
      <c r="D166" s="8" t="n"/>
      <c r="E166" s="13" t="n"/>
      <c r="F166" s="13" t="n"/>
      <c r="G166" s="17" t="n"/>
      <c r="H166" s="36" t="n"/>
      <c r="I166" s="57" t="n"/>
      <c r="J166" s="22" t="n"/>
      <c r="K166" s="24" t="n"/>
      <c r="L166" s="13" t="n"/>
      <c r="M166" s="60" t="n"/>
      <c r="N166" s="28" t="n"/>
      <c r="O166" s="24" t="n"/>
      <c r="P166" s="40" t="n"/>
      <c r="Q166" s="40" t="n"/>
      <c r="R166" s="40" t="n"/>
      <c r="S166" s="30" t="n"/>
    </row>
    <row r="167">
      <c r="A167" s="9" t="n"/>
      <c r="B167" s="4" t="n"/>
      <c r="C167" s="7" t="n"/>
      <c r="D167" s="7" t="n"/>
      <c r="E167" s="12" t="n"/>
      <c r="F167" s="12" t="n"/>
      <c r="G167" s="16" t="n"/>
      <c r="H167" s="35" t="n"/>
      <c r="I167" s="54" t="n"/>
      <c r="J167" s="21" t="n"/>
      <c r="K167" s="23" t="n"/>
      <c r="L167" s="12" t="n"/>
      <c r="M167" s="61" t="n"/>
      <c r="N167" s="61" t="n"/>
      <c r="O167" s="23" t="n"/>
      <c r="P167" s="39" t="n"/>
      <c r="Q167" s="39" t="n"/>
      <c r="R167" s="39" t="n"/>
      <c r="S167" s="29" t="n"/>
    </row>
    <row r="168">
      <c r="A168" s="10" t="n"/>
      <c r="B168" s="5" t="n"/>
      <c r="C168" s="8" t="n"/>
      <c r="D168" s="8" t="n"/>
      <c r="E168" s="13" t="n"/>
      <c r="F168" s="13" t="n"/>
      <c r="G168" s="17" t="n"/>
      <c r="H168" s="36" t="n"/>
      <c r="I168" s="57" t="n"/>
      <c r="J168" s="22" t="n"/>
      <c r="K168" s="24" t="n"/>
      <c r="L168" s="13" t="n"/>
      <c r="M168" s="60" t="n"/>
      <c r="N168" s="60" t="n"/>
      <c r="O168" s="24" t="n"/>
      <c r="P168" s="40" t="n"/>
      <c r="Q168" s="40" t="n"/>
      <c r="R168" s="40" t="n"/>
      <c r="S168" s="30" t="n"/>
    </row>
    <row r="169">
      <c r="A169" s="9" t="n"/>
      <c r="B169" s="4" t="n"/>
      <c r="C169" s="7" t="n"/>
      <c r="D169" s="7" t="n"/>
      <c r="E169" s="12" t="n"/>
      <c r="F169" s="12" t="n"/>
      <c r="G169" s="16" t="n"/>
      <c r="H169" s="35" t="n"/>
      <c r="I169" s="54" t="n"/>
      <c r="J169" s="21" t="n"/>
      <c r="K169" s="23" t="n"/>
      <c r="L169" s="12" t="n"/>
      <c r="M169" s="61" t="n"/>
      <c r="N169" s="61" t="n"/>
      <c r="O169" s="23" t="n"/>
      <c r="P169" s="39" t="n"/>
      <c r="Q169" s="39" t="n"/>
      <c r="R169" s="39" t="n"/>
      <c r="S169" s="29" t="n"/>
    </row>
    <row r="170">
      <c r="A170" s="10" t="n"/>
      <c r="B170" s="5" t="n"/>
      <c r="C170" s="8" t="n"/>
      <c r="D170" s="8" t="n"/>
      <c r="E170" s="13" t="n"/>
      <c r="F170" s="13" t="n"/>
      <c r="G170" s="17" t="n"/>
      <c r="H170" s="36" t="n"/>
      <c r="I170" s="57" t="n"/>
      <c r="J170" s="22" t="n"/>
      <c r="K170" s="24" t="n"/>
      <c r="L170" s="13" t="n"/>
      <c r="M170" s="60" t="n"/>
      <c r="N170" s="60" t="n"/>
      <c r="O170" s="24" t="n"/>
      <c r="P170" s="40" t="n"/>
      <c r="Q170" s="40" t="n"/>
      <c r="R170" s="40" t="n"/>
      <c r="S170" s="30" t="n"/>
    </row>
    <row r="171">
      <c r="A171" s="9" t="n"/>
      <c r="B171" s="4" t="n"/>
      <c r="C171" s="7" t="n"/>
      <c r="D171" s="7" t="n"/>
      <c r="E171" s="12" t="n"/>
      <c r="F171" s="12" t="n"/>
      <c r="G171" s="16" t="n"/>
      <c r="H171" s="35" t="n"/>
      <c r="I171" s="54" t="n"/>
      <c r="J171" s="21" t="n"/>
      <c r="K171" s="23" t="n"/>
      <c r="L171" s="12" t="n"/>
      <c r="M171" s="61" t="n"/>
      <c r="N171" s="61" t="n"/>
      <c r="O171" s="23" t="n"/>
      <c r="P171" s="39" t="n"/>
      <c r="Q171" s="39" t="n"/>
      <c r="R171" s="39" t="n"/>
      <c r="S171" s="29" t="n"/>
    </row>
    <row r="172">
      <c r="A172" s="10" t="n"/>
      <c r="B172" s="5" t="n"/>
      <c r="C172" s="8" t="n"/>
      <c r="D172" s="8" t="n"/>
      <c r="E172" s="13" t="n"/>
      <c r="F172" s="13" t="n"/>
      <c r="G172" s="17" t="n"/>
      <c r="H172" s="36" t="n"/>
      <c r="I172" s="57" t="n"/>
      <c r="J172" s="22" t="n"/>
      <c r="K172" s="24" t="n"/>
      <c r="L172" s="13" t="n"/>
      <c r="M172" s="60" t="n"/>
      <c r="N172" s="60" t="n"/>
      <c r="O172" s="24" t="n"/>
      <c r="P172" s="40" t="n"/>
      <c r="Q172" s="40" t="n"/>
      <c r="R172" s="40" t="n"/>
      <c r="S172" s="30" t="n"/>
    </row>
    <row r="173">
      <c r="A173" s="9" t="n"/>
      <c r="B173" s="4" t="n"/>
      <c r="C173" s="7" t="n"/>
      <c r="D173" s="7" t="n"/>
      <c r="E173" s="12" t="n"/>
      <c r="F173" s="12" t="n"/>
      <c r="G173" s="16" t="n"/>
      <c r="H173" s="35" t="n"/>
      <c r="I173" s="54" t="n"/>
      <c r="J173" s="21" t="n"/>
      <c r="K173" s="23" t="n"/>
      <c r="L173" s="12" t="n"/>
      <c r="M173" s="61" t="n"/>
      <c r="N173" s="61" t="n"/>
      <c r="O173" s="23" t="n"/>
      <c r="P173" s="39" t="n"/>
      <c r="Q173" s="39" t="n"/>
      <c r="R173" s="39" t="n"/>
      <c r="S173" s="29" t="n"/>
    </row>
    <row r="174">
      <c r="A174" s="10" t="n"/>
      <c r="B174" s="5" t="n"/>
      <c r="C174" s="8" t="n"/>
      <c r="D174" s="8" t="n"/>
      <c r="E174" s="13" t="n"/>
      <c r="F174" s="13" t="n"/>
      <c r="G174" s="17" t="n"/>
      <c r="H174" s="36" t="n"/>
      <c r="I174" s="57" t="n"/>
      <c r="J174" s="22" t="n"/>
      <c r="K174" s="24" t="n"/>
      <c r="L174" s="13" t="n"/>
      <c r="M174" s="60" t="n"/>
      <c r="N174" s="60" t="n"/>
      <c r="O174" s="24" t="n"/>
      <c r="P174" s="40" t="n"/>
      <c r="Q174" s="40" t="n"/>
      <c r="R174" s="40" t="n"/>
      <c r="S174" s="30" t="n"/>
    </row>
    <row r="175">
      <c r="A175" s="9" t="n"/>
      <c r="B175" s="4" t="n"/>
      <c r="C175" s="7" t="n"/>
      <c r="D175" s="7" t="n"/>
      <c r="E175" s="12" t="n"/>
      <c r="F175" s="12" t="n"/>
      <c r="G175" s="16" t="n"/>
      <c r="H175" s="35" t="n"/>
      <c r="I175" s="54" t="n"/>
      <c r="J175" s="21" t="n"/>
      <c r="K175" s="23" t="n"/>
      <c r="L175" s="12" t="n"/>
      <c r="M175" s="61" t="n"/>
      <c r="N175" s="61" t="n"/>
      <c r="O175" s="23" t="n"/>
      <c r="P175" s="39" t="n"/>
      <c r="Q175" s="39" t="n"/>
      <c r="R175" s="39" t="n"/>
      <c r="S175" s="29" t="n"/>
    </row>
    <row r="176">
      <c r="A176" s="10" t="n"/>
      <c r="B176" s="5" t="n"/>
      <c r="C176" s="8" t="n"/>
      <c r="D176" s="8" t="n"/>
      <c r="E176" s="13" t="n"/>
      <c r="F176" s="13" t="n"/>
      <c r="G176" s="17" t="n"/>
      <c r="H176" s="36" t="n"/>
      <c r="I176" s="57" t="n"/>
      <c r="J176" s="22" t="n"/>
      <c r="K176" s="24" t="n"/>
      <c r="L176" s="13" t="n"/>
      <c r="M176" s="60" t="n"/>
      <c r="N176" s="60" t="n"/>
      <c r="O176" s="24" t="n"/>
      <c r="P176" s="40" t="n"/>
      <c r="Q176" s="40" t="n"/>
      <c r="R176" s="40" t="n"/>
      <c r="S176" s="30" t="n"/>
    </row>
    <row r="177">
      <c r="A177" s="9" t="n"/>
      <c r="B177" s="4" t="n"/>
      <c r="C177" s="7" t="n"/>
      <c r="D177" s="7" t="n"/>
      <c r="E177" s="12" t="n"/>
      <c r="F177" s="12" t="n"/>
      <c r="G177" s="16" t="n"/>
      <c r="H177" s="35" t="n"/>
      <c r="I177" s="54" t="n"/>
      <c r="J177" s="21" t="n"/>
      <c r="K177" s="23" t="n"/>
      <c r="L177" s="12" t="n"/>
      <c r="M177" s="61" t="n"/>
      <c r="N177" s="61" t="n"/>
      <c r="O177" s="23" t="n"/>
      <c r="P177" s="39" t="n"/>
      <c r="Q177" s="39" t="n"/>
      <c r="R177" s="39" t="n"/>
      <c r="S177" s="29" t="n"/>
    </row>
    <row r="178">
      <c r="A178" s="10" t="n"/>
      <c r="B178" s="5" t="n"/>
      <c r="C178" s="8" t="n"/>
      <c r="D178" s="8" t="n"/>
      <c r="E178" s="13" t="n"/>
      <c r="F178" s="13" t="n"/>
      <c r="G178" s="17" t="n"/>
      <c r="H178" s="36" t="n"/>
      <c r="I178" s="57" t="n"/>
      <c r="J178" s="22" t="n"/>
      <c r="K178" s="24" t="n"/>
      <c r="L178" s="13" t="n"/>
      <c r="M178" s="60" t="n"/>
      <c r="N178" s="60" t="n"/>
      <c r="O178" s="24" t="n"/>
      <c r="P178" s="40" t="n"/>
      <c r="Q178" s="40" t="n"/>
      <c r="R178" s="40" t="n"/>
      <c r="S178" s="30" t="n"/>
    </row>
    <row r="179">
      <c r="A179" s="9" t="n"/>
      <c r="B179" s="4" t="n"/>
      <c r="C179" s="7" t="n"/>
      <c r="D179" s="7" t="n"/>
      <c r="E179" s="12" t="n"/>
      <c r="F179" s="12" t="n"/>
      <c r="G179" s="16" t="n"/>
      <c r="H179" s="35" t="n"/>
      <c r="I179" s="54" t="n"/>
      <c r="J179" s="21" t="n"/>
      <c r="K179" s="23" t="n"/>
      <c r="L179" s="12" t="n"/>
      <c r="M179" s="61" t="n"/>
      <c r="N179" s="61" t="n"/>
      <c r="O179" s="23" t="n"/>
      <c r="P179" s="39" t="n"/>
      <c r="Q179" s="39" t="n"/>
      <c r="R179" s="39" t="n"/>
      <c r="S179" s="29" t="n"/>
    </row>
    <row r="180">
      <c r="A180" s="10" t="n"/>
      <c r="B180" s="5" t="n"/>
      <c r="C180" s="8" t="n"/>
      <c r="D180" s="8" t="n"/>
      <c r="E180" s="13" t="n"/>
      <c r="F180" s="13" t="n"/>
      <c r="G180" s="17" t="n"/>
      <c r="H180" s="36" t="n"/>
      <c r="I180" s="57" t="n"/>
      <c r="J180" s="22" t="n"/>
      <c r="K180" s="24" t="n"/>
      <c r="L180" s="13" t="n"/>
      <c r="M180" s="60" t="n"/>
      <c r="N180" s="60" t="n"/>
      <c r="O180" s="24" t="n"/>
      <c r="P180" s="40" t="n"/>
      <c r="Q180" s="40" t="n"/>
      <c r="R180" s="40" t="n"/>
      <c r="S180" s="30" t="n"/>
    </row>
    <row r="181">
      <c r="A181" s="9" t="n"/>
      <c r="B181" s="4" t="n"/>
      <c r="C181" s="7" t="n"/>
      <c r="D181" s="7" t="n"/>
      <c r="E181" s="12" t="n"/>
      <c r="F181" s="12" t="n"/>
      <c r="G181" s="16" t="n"/>
      <c r="H181" s="35" t="n"/>
      <c r="I181" s="54" t="n"/>
      <c r="J181" s="21" t="n"/>
      <c r="K181" s="23" t="n"/>
      <c r="L181" s="12" t="n"/>
      <c r="M181" s="61" t="n"/>
      <c r="N181" s="61" t="n"/>
      <c r="O181" s="23" t="n"/>
      <c r="P181" s="39" t="n"/>
      <c r="Q181" s="39" t="n"/>
      <c r="R181" s="39" t="n"/>
      <c r="S181" s="29" t="n"/>
    </row>
    <row r="182">
      <c r="A182" s="10" t="n"/>
      <c r="B182" s="5" t="n"/>
      <c r="C182" s="8" t="n"/>
      <c r="D182" s="8" t="n"/>
      <c r="E182" s="13" t="n"/>
      <c r="F182" s="13" t="n"/>
      <c r="G182" s="17" t="n"/>
      <c r="H182" s="36" t="n"/>
      <c r="I182" s="57" t="n"/>
      <c r="J182" s="22" t="n"/>
      <c r="K182" s="24" t="n"/>
      <c r="L182" s="13" t="n"/>
      <c r="M182" s="60" t="n"/>
      <c r="N182" s="60" t="n"/>
      <c r="O182" s="24" t="n"/>
      <c r="P182" s="40" t="n"/>
      <c r="Q182" s="40" t="n"/>
      <c r="R182" s="40" t="n"/>
      <c r="S182" s="30" t="n"/>
    </row>
    <row r="183">
      <c r="A183" s="9" t="n"/>
      <c r="B183" s="4" t="n"/>
      <c r="C183" s="7" t="n"/>
      <c r="D183" s="7" t="n"/>
      <c r="E183" s="12" t="n"/>
      <c r="F183" s="12" t="n"/>
      <c r="G183" s="16" t="n"/>
      <c r="H183" s="35" t="n"/>
      <c r="I183" s="54" t="n"/>
      <c r="J183" s="21" t="n"/>
      <c r="K183" s="23" t="n"/>
      <c r="L183" s="12" t="n"/>
      <c r="M183" s="61" t="n"/>
      <c r="N183" s="61" t="n"/>
      <c r="O183" s="23" t="n"/>
      <c r="P183" s="39" t="n"/>
      <c r="Q183" s="39" t="n"/>
      <c r="R183" s="39" t="n"/>
      <c r="S183" s="29" t="n"/>
    </row>
    <row r="184">
      <c r="A184" s="10" t="n"/>
      <c r="B184" s="5" t="n"/>
      <c r="C184" s="8" t="n"/>
      <c r="D184" s="8" t="n"/>
      <c r="E184" s="13" t="n"/>
      <c r="F184" s="13" t="n"/>
      <c r="G184" s="17" t="n"/>
      <c r="H184" s="36" t="n"/>
      <c r="I184" s="57" t="n"/>
      <c r="J184" s="22" t="n"/>
      <c r="K184" s="24" t="n"/>
      <c r="L184" s="13" t="n"/>
      <c r="M184" s="60" t="n"/>
      <c r="N184" s="60" t="n"/>
      <c r="O184" s="24" t="n"/>
      <c r="P184" s="40" t="n"/>
      <c r="Q184" s="40" t="n"/>
      <c r="R184" s="40" t="n"/>
      <c r="S184" s="30" t="n"/>
    </row>
    <row r="185">
      <c r="A185" s="9" t="n"/>
      <c r="B185" s="4" t="n"/>
      <c r="C185" s="7" t="n"/>
      <c r="D185" s="7" t="n"/>
      <c r="E185" s="12" t="n"/>
      <c r="F185" s="12" t="n"/>
      <c r="G185" s="16" t="n"/>
      <c r="H185" s="35" t="n"/>
      <c r="I185" s="54" t="n"/>
      <c r="J185" s="21" t="n"/>
      <c r="K185" s="23" t="n"/>
      <c r="L185" s="12" t="n"/>
      <c r="M185" s="61" t="n"/>
      <c r="N185" s="61" t="n"/>
      <c r="O185" s="23" t="n"/>
      <c r="P185" s="39" t="n"/>
      <c r="Q185" s="39" t="n"/>
      <c r="R185" s="39" t="n"/>
      <c r="S185" s="29" t="n"/>
    </row>
    <row r="186">
      <c r="A186" s="10" t="n"/>
      <c r="B186" s="5" t="n"/>
      <c r="C186" s="8" t="n"/>
      <c r="D186" s="8" t="n"/>
      <c r="E186" s="13" t="n"/>
      <c r="F186" s="13" t="n"/>
      <c r="G186" s="17" t="n"/>
      <c r="H186" s="36" t="n"/>
      <c r="I186" s="57" t="n"/>
      <c r="J186" s="22" t="n"/>
      <c r="K186" s="24" t="n"/>
      <c r="L186" s="13" t="n"/>
      <c r="M186" s="60" t="n"/>
      <c r="N186" s="60" t="n"/>
      <c r="O186" s="24" t="n"/>
      <c r="P186" s="40" t="n"/>
      <c r="Q186" s="40" t="n"/>
      <c r="R186" s="40" t="n"/>
      <c r="S186" s="30" t="n"/>
    </row>
    <row r="187">
      <c r="A187" s="9" t="n"/>
      <c r="B187" s="4" t="n"/>
      <c r="C187" s="7" t="n"/>
      <c r="D187" s="7" t="n"/>
      <c r="E187" s="12" t="n"/>
      <c r="F187" s="12" t="n"/>
      <c r="G187" s="16" t="n"/>
      <c r="H187" s="35" t="n"/>
      <c r="I187" s="54" t="n"/>
      <c r="J187" s="21" t="n"/>
      <c r="K187" s="23" t="n"/>
      <c r="L187" s="12" t="n"/>
      <c r="M187" s="61" t="n"/>
      <c r="N187" s="61" t="n"/>
      <c r="O187" s="23" t="n"/>
      <c r="P187" s="39" t="n"/>
      <c r="Q187" s="39" t="n"/>
      <c r="R187" s="39" t="n"/>
      <c r="S187" s="29" t="n"/>
    </row>
    <row r="188">
      <c r="A188" s="10" t="n"/>
      <c r="B188" s="5" t="n"/>
      <c r="C188" s="8" t="n"/>
      <c r="D188" s="8" t="n"/>
      <c r="E188" s="13" t="n"/>
      <c r="F188" s="13" t="n"/>
      <c r="G188" s="17" t="n"/>
      <c r="H188" s="36" t="n"/>
      <c r="I188" s="57" t="n"/>
      <c r="J188" s="22" t="n"/>
      <c r="K188" s="24" t="n"/>
      <c r="L188" s="13" t="n"/>
      <c r="M188" s="60" t="n"/>
      <c r="N188" s="60" t="n"/>
      <c r="O188" s="24" t="n"/>
      <c r="P188" s="40" t="n"/>
      <c r="Q188" s="40" t="n"/>
      <c r="R188" s="40" t="n"/>
      <c r="S188" s="30" t="n"/>
    </row>
    <row r="189">
      <c r="A189" s="9" t="n"/>
      <c r="B189" s="4" t="n"/>
      <c r="C189" s="7" t="n"/>
      <c r="D189" s="7" t="n"/>
      <c r="E189" s="12" t="n"/>
      <c r="F189" s="12" t="n"/>
      <c r="G189" s="16" t="n"/>
      <c r="H189" s="35" t="n"/>
      <c r="I189" s="54" t="n"/>
      <c r="J189" s="21" t="n"/>
      <c r="K189" s="23" t="n"/>
      <c r="L189" s="12" t="n"/>
      <c r="M189" s="61" t="n"/>
      <c r="N189" s="61" t="n"/>
      <c r="O189" s="23" t="n"/>
      <c r="P189" s="39" t="n"/>
      <c r="Q189" s="39" t="n"/>
      <c r="R189" s="39" t="n"/>
      <c r="S189" s="29" t="n"/>
    </row>
    <row r="190">
      <c r="A190" s="10" t="n"/>
      <c r="B190" s="5" t="n"/>
      <c r="C190" s="8" t="n"/>
      <c r="D190" s="8" t="n"/>
      <c r="E190" s="13" t="n"/>
      <c r="F190" s="13" t="n"/>
      <c r="G190" s="17" t="n"/>
      <c r="H190" s="36" t="n"/>
      <c r="I190" s="57" t="n"/>
      <c r="J190" s="22" t="n"/>
      <c r="K190" s="24" t="n"/>
      <c r="L190" s="13" t="n"/>
      <c r="M190" s="60" t="n"/>
      <c r="N190" s="60" t="n"/>
      <c r="O190" s="24" t="n"/>
      <c r="P190" s="40" t="n"/>
      <c r="Q190" s="40" t="n"/>
      <c r="R190" s="40" t="n"/>
      <c r="S190" s="30" t="n"/>
    </row>
    <row r="191">
      <c r="A191" s="9" t="n"/>
      <c r="B191" s="4" t="n"/>
      <c r="C191" s="7" t="n"/>
      <c r="D191" s="7" t="n"/>
      <c r="E191" s="12" t="n"/>
      <c r="F191" s="12" t="n"/>
      <c r="G191" s="16" t="n"/>
      <c r="H191" s="35" t="n"/>
      <c r="I191" s="54" t="n"/>
      <c r="J191" s="21" t="n"/>
      <c r="K191" s="23" t="n"/>
      <c r="L191" s="12" t="n"/>
      <c r="M191" s="61" t="n"/>
      <c r="N191" s="61" t="n"/>
      <c r="O191" s="23" t="n"/>
      <c r="P191" s="39" t="n"/>
      <c r="Q191" s="39" t="n"/>
      <c r="R191" s="39" t="n"/>
      <c r="S191" s="29" t="n"/>
    </row>
    <row r="192">
      <c r="A192" s="10" t="n"/>
      <c r="B192" s="5" t="n"/>
      <c r="C192" s="8" t="n"/>
      <c r="D192" s="8" t="n"/>
      <c r="E192" s="13" t="n"/>
      <c r="F192" s="13" t="n"/>
      <c r="G192" s="17" t="n"/>
      <c r="H192" s="36" t="n"/>
      <c r="I192" s="57" t="n"/>
      <c r="J192" s="22" t="n"/>
      <c r="K192" s="24" t="n"/>
      <c r="L192" s="13" t="n"/>
      <c r="M192" s="60" t="n"/>
      <c r="N192" s="60" t="n"/>
      <c r="O192" s="24" t="n"/>
      <c r="P192" s="40" t="n"/>
      <c r="Q192" s="40" t="n"/>
      <c r="R192" s="40" t="n"/>
      <c r="S192" s="30" t="n"/>
    </row>
    <row r="193">
      <c r="A193" s="9" t="n"/>
      <c r="B193" s="4" t="n"/>
      <c r="C193" s="7" t="n"/>
      <c r="D193" s="7" t="n"/>
      <c r="E193" s="12" t="n"/>
      <c r="F193" s="12" t="n"/>
      <c r="G193" s="16" t="n"/>
      <c r="H193" s="35" t="n"/>
      <c r="I193" s="54" t="n"/>
      <c r="J193" s="21" t="n"/>
      <c r="K193" s="23" t="n"/>
      <c r="L193" s="12" t="n"/>
      <c r="M193" s="61" t="n"/>
      <c r="N193" s="61" t="n"/>
      <c r="O193" s="23" t="n"/>
      <c r="P193" s="39" t="n"/>
      <c r="Q193" s="39" t="n"/>
      <c r="R193" s="39" t="n"/>
      <c r="S193" s="29" t="n"/>
    </row>
    <row r="194">
      <c r="A194" s="10" t="n"/>
      <c r="B194" s="5" t="n"/>
      <c r="C194" s="8" t="n"/>
      <c r="D194" s="8" t="n"/>
      <c r="E194" s="13" t="n"/>
      <c r="F194" s="13" t="n"/>
      <c r="G194" s="17" t="n"/>
      <c r="H194" s="36" t="n"/>
      <c r="I194" s="57" t="n"/>
      <c r="J194" s="22" t="n"/>
      <c r="K194" s="24" t="n"/>
      <c r="L194" s="13" t="n"/>
      <c r="M194" s="60" t="n"/>
      <c r="N194" s="60" t="n"/>
      <c r="O194" s="24" t="n"/>
      <c r="P194" s="40" t="n"/>
      <c r="Q194" s="40" t="n"/>
      <c r="R194" s="40" t="n"/>
      <c r="S194" s="30" t="n"/>
    </row>
    <row r="195">
      <c r="A195" s="9" t="n"/>
      <c r="B195" s="4" t="n"/>
      <c r="C195" s="7" t="n"/>
      <c r="D195" s="7" t="n"/>
      <c r="E195" s="12" t="n"/>
      <c r="F195" s="12" t="n"/>
      <c r="G195" s="16" t="n"/>
      <c r="H195" s="35" t="n"/>
      <c r="I195" s="54" t="n"/>
      <c r="J195" s="21" t="n"/>
      <c r="K195" s="23" t="n"/>
      <c r="L195" s="12" t="n"/>
      <c r="M195" s="61" t="n"/>
      <c r="N195" s="61" t="n"/>
      <c r="O195" s="23" t="n"/>
      <c r="P195" s="39" t="n"/>
      <c r="Q195" s="39" t="n"/>
      <c r="R195" s="39" t="n"/>
      <c r="S195" s="29" t="n"/>
    </row>
    <row r="196">
      <c r="A196" s="10" t="n"/>
      <c r="B196" s="5" t="n"/>
      <c r="C196" s="8" t="n"/>
      <c r="D196" s="8" t="n"/>
      <c r="E196" s="13" t="n"/>
      <c r="F196" s="13" t="n"/>
      <c r="G196" s="17" t="n"/>
      <c r="H196" s="36" t="n"/>
      <c r="I196" s="57" t="n"/>
      <c r="J196" s="22" t="n"/>
      <c r="K196" s="24" t="n"/>
      <c r="L196" s="13" t="n"/>
      <c r="M196" s="60" t="n"/>
      <c r="N196" s="60" t="n"/>
      <c r="O196" s="24" t="n"/>
      <c r="P196" s="40" t="n"/>
      <c r="Q196" s="40" t="n"/>
      <c r="R196" s="40" t="n"/>
      <c r="S196" s="30" t="n"/>
    </row>
    <row r="197">
      <c r="A197" s="9" t="n"/>
      <c r="B197" s="4" t="n"/>
      <c r="C197" s="7" t="n"/>
      <c r="D197" s="7" t="n"/>
      <c r="E197" s="12" t="n"/>
      <c r="F197" s="12" t="n"/>
      <c r="G197" s="16" t="n"/>
      <c r="H197" s="35" t="n"/>
      <c r="I197" s="54" t="n"/>
      <c r="J197" s="21" t="n"/>
      <c r="K197" s="23" t="n"/>
      <c r="L197" s="12" t="n"/>
      <c r="M197" s="61" t="n"/>
      <c r="N197" s="61" t="n"/>
      <c r="O197" s="23" t="n"/>
      <c r="P197" s="39" t="n"/>
      <c r="Q197" s="39" t="n"/>
      <c r="R197" s="39" t="n"/>
      <c r="S197" s="29" t="n"/>
    </row>
    <row r="198">
      <c r="A198" s="10" t="n"/>
      <c r="B198" s="5" t="n"/>
      <c r="C198" s="8" t="n"/>
      <c r="D198" s="8" t="n"/>
      <c r="E198" s="13" t="n"/>
      <c r="F198" s="13" t="n"/>
      <c r="G198" s="17" t="n"/>
      <c r="H198" s="36" t="n"/>
      <c r="I198" s="57" t="n"/>
      <c r="J198" s="22" t="n"/>
      <c r="K198" s="24" t="n"/>
      <c r="L198" s="13" t="n"/>
      <c r="M198" s="60" t="n"/>
      <c r="N198" s="60" t="n"/>
      <c r="O198" s="24" t="n"/>
      <c r="P198" s="40" t="n"/>
      <c r="Q198" s="40" t="n"/>
      <c r="R198" s="40" t="n"/>
      <c r="S198" s="30" t="n"/>
    </row>
    <row r="199">
      <c r="A199" s="9" t="n"/>
      <c r="B199" s="4" t="n"/>
      <c r="C199" s="7" t="n"/>
      <c r="D199" s="7" t="n"/>
      <c r="E199" s="12" t="n"/>
      <c r="F199" s="12" t="n"/>
      <c r="G199" s="16" t="n"/>
      <c r="H199" s="35" t="n"/>
      <c r="I199" s="54" t="n"/>
      <c r="J199" s="21" t="n"/>
      <c r="K199" s="23" t="n"/>
      <c r="L199" s="12" t="n"/>
      <c r="M199" s="61" t="n"/>
      <c r="N199" s="61" t="n"/>
      <c r="O199" s="23" t="n"/>
      <c r="P199" s="39" t="n"/>
      <c r="Q199" s="39" t="n"/>
      <c r="R199" s="39" t="n"/>
      <c r="S199" s="29" t="n"/>
    </row>
    <row r="200">
      <c r="A200" s="10" t="n"/>
      <c r="B200" s="5" t="n"/>
      <c r="C200" s="8" t="n"/>
      <c r="D200" s="8" t="n"/>
      <c r="E200" s="13" t="n"/>
      <c r="F200" s="13" t="n"/>
      <c r="G200" s="17" t="n"/>
      <c r="H200" s="36" t="n"/>
      <c r="I200" s="57" t="n"/>
      <c r="J200" s="22" t="n"/>
      <c r="K200" s="24" t="n"/>
      <c r="L200" s="13" t="n"/>
      <c r="M200" s="60" t="n"/>
      <c r="N200" s="60" t="n"/>
      <c r="O200" s="24" t="n"/>
      <c r="P200" s="40" t="n"/>
      <c r="Q200" s="40" t="n"/>
      <c r="R200" s="40" t="n"/>
      <c r="S200" s="30" t="n"/>
    </row>
    <row r="201">
      <c r="A201" s="9" t="n"/>
      <c r="B201" s="4" t="n"/>
      <c r="C201" s="7" t="n"/>
      <c r="D201" s="7" t="n"/>
      <c r="E201" s="12" t="n"/>
      <c r="F201" s="12" t="n"/>
      <c r="G201" s="16" t="n"/>
      <c r="H201" s="35" t="n"/>
      <c r="I201" s="54" t="n"/>
      <c r="J201" s="21" t="n"/>
      <c r="K201" s="23" t="n"/>
      <c r="L201" s="12" t="n"/>
      <c r="M201" s="61" t="n"/>
      <c r="N201" s="61" t="n"/>
      <c r="O201" s="23" t="n"/>
      <c r="P201" s="39" t="n"/>
      <c r="Q201" s="39" t="n"/>
      <c r="R201" s="39" t="n"/>
      <c r="S201" s="29" t="n"/>
    </row>
    <row r="202">
      <c r="A202" s="10" t="n"/>
      <c r="B202" s="5" t="n"/>
      <c r="C202" s="8" t="n"/>
      <c r="D202" s="8" t="n"/>
      <c r="E202" s="13" t="n"/>
      <c r="F202" s="13" t="n"/>
      <c r="G202" s="17" t="n"/>
      <c r="H202" s="36" t="n"/>
      <c r="I202" s="57" t="n"/>
      <c r="J202" s="22" t="n"/>
      <c r="K202" s="24" t="n"/>
      <c r="L202" s="13" t="n"/>
      <c r="M202" s="60" t="n"/>
      <c r="N202" s="60" t="n"/>
      <c r="O202" s="24" t="n"/>
      <c r="P202" s="40" t="n"/>
      <c r="Q202" s="40" t="n"/>
      <c r="R202" s="40" t="n"/>
      <c r="S202" s="30" t="n"/>
    </row>
    <row r="203">
      <c r="A203" s="9" t="n"/>
      <c r="B203" s="4" t="n"/>
      <c r="C203" s="7" t="n"/>
      <c r="D203" s="7" t="n"/>
      <c r="E203" s="12" t="n"/>
      <c r="F203" s="12" t="n"/>
      <c r="G203" s="16" t="n"/>
      <c r="H203" s="35" t="n"/>
      <c r="I203" s="54" t="n"/>
      <c r="J203" s="21" t="n"/>
      <c r="K203" s="23" t="n"/>
      <c r="L203" s="12" t="n"/>
      <c r="M203" s="61" t="n"/>
      <c r="N203" s="61" t="n"/>
      <c r="O203" s="23" t="n"/>
      <c r="P203" s="39" t="n"/>
      <c r="Q203" s="39" t="n"/>
      <c r="R203" s="39" t="n"/>
      <c r="S203" s="29" t="n"/>
    </row>
  </sheetData>
  <autoFilter ref="A2:S2">
    <sortState ref="A3:S202">
      <sortCondition ref="A2"/>
    </sortState>
  </autoFilter>
  <mergeCells count="2">
    <mergeCell ref="A1:O1"/>
    <mergeCell ref="P1:S1"/>
  </mergeCells>
  <hyperlinks>
    <hyperlink xmlns:r="http://schemas.openxmlformats.org/officeDocument/2006/relationships" ref="G3" r:id="rId1"/>
    <hyperlink xmlns:r="http://schemas.openxmlformats.org/officeDocument/2006/relationships" ref="H3" r:id="rId2"/>
    <hyperlink xmlns:r="http://schemas.openxmlformats.org/officeDocument/2006/relationships" ref="G4" r:id="rId3"/>
    <hyperlink xmlns:r="http://schemas.openxmlformats.org/officeDocument/2006/relationships" ref="H4" r:id="rId4"/>
    <hyperlink xmlns:r="http://schemas.openxmlformats.org/officeDocument/2006/relationships" ref="G5" r:id="rId5"/>
    <hyperlink xmlns:r="http://schemas.openxmlformats.org/officeDocument/2006/relationships" ref="H5" r:id="rId6"/>
    <hyperlink xmlns:r="http://schemas.openxmlformats.org/officeDocument/2006/relationships" ref="G6" r:id="rId7"/>
    <hyperlink xmlns:r="http://schemas.openxmlformats.org/officeDocument/2006/relationships" ref="H6" r:id="rId8"/>
    <hyperlink xmlns:r="http://schemas.openxmlformats.org/officeDocument/2006/relationships" ref="G7" r:id="rId9"/>
    <hyperlink xmlns:r="http://schemas.openxmlformats.org/officeDocument/2006/relationships" ref="H7" r:id="rId10"/>
    <hyperlink xmlns:r="http://schemas.openxmlformats.org/officeDocument/2006/relationships" ref="G8" r:id="rId11"/>
    <hyperlink xmlns:r="http://schemas.openxmlformats.org/officeDocument/2006/relationships" ref="H8" r:id="rId12"/>
    <hyperlink xmlns:r="http://schemas.openxmlformats.org/officeDocument/2006/relationships" ref="G9" r:id="rId13"/>
    <hyperlink xmlns:r="http://schemas.openxmlformats.org/officeDocument/2006/relationships" ref="H9" r:id="rId14"/>
    <hyperlink xmlns:r="http://schemas.openxmlformats.org/officeDocument/2006/relationships" ref="G10" r:id="rId15"/>
    <hyperlink xmlns:r="http://schemas.openxmlformats.org/officeDocument/2006/relationships" ref="H10" r:id="rId16"/>
    <hyperlink xmlns:r="http://schemas.openxmlformats.org/officeDocument/2006/relationships" ref="G11" r:id="rId17"/>
    <hyperlink xmlns:r="http://schemas.openxmlformats.org/officeDocument/2006/relationships" ref="H11" r:id="rId18"/>
    <hyperlink xmlns:r="http://schemas.openxmlformats.org/officeDocument/2006/relationships" ref="G12" r:id="rId19"/>
    <hyperlink xmlns:r="http://schemas.openxmlformats.org/officeDocument/2006/relationships" ref="H12" r:id="rId20"/>
    <hyperlink xmlns:r="http://schemas.openxmlformats.org/officeDocument/2006/relationships" ref="G13" r:id="rId21"/>
    <hyperlink xmlns:r="http://schemas.openxmlformats.org/officeDocument/2006/relationships" ref="H13" r:id="rId22"/>
    <hyperlink xmlns:r="http://schemas.openxmlformats.org/officeDocument/2006/relationships" ref="G14" r:id="rId23"/>
    <hyperlink xmlns:r="http://schemas.openxmlformats.org/officeDocument/2006/relationships" ref="H14" r:id="rId24"/>
    <hyperlink xmlns:r="http://schemas.openxmlformats.org/officeDocument/2006/relationships" ref="G15" r:id="rId25"/>
    <hyperlink xmlns:r="http://schemas.openxmlformats.org/officeDocument/2006/relationships" ref="H15" r:id="rId26"/>
    <hyperlink xmlns:r="http://schemas.openxmlformats.org/officeDocument/2006/relationships" ref="G16" r:id="rId27"/>
    <hyperlink xmlns:r="http://schemas.openxmlformats.org/officeDocument/2006/relationships" ref="H16" r:id="rId28"/>
    <hyperlink xmlns:r="http://schemas.openxmlformats.org/officeDocument/2006/relationships" ref="G17" r:id="rId29"/>
    <hyperlink xmlns:r="http://schemas.openxmlformats.org/officeDocument/2006/relationships" ref="H17" r:id="rId30"/>
    <hyperlink xmlns:r="http://schemas.openxmlformats.org/officeDocument/2006/relationships" ref="G18" r:id="rId31"/>
    <hyperlink xmlns:r="http://schemas.openxmlformats.org/officeDocument/2006/relationships" ref="H18" r:id="rId32"/>
    <hyperlink xmlns:r="http://schemas.openxmlformats.org/officeDocument/2006/relationships" ref="G19" r:id="rId33"/>
    <hyperlink xmlns:r="http://schemas.openxmlformats.org/officeDocument/2006/relationships" ref="H19" r:id="rId34"/>
    <hyperlink xmlns:r="http://schemas.openxmlformats.org/officeDocument/2006/relationships" ref="G20" r:id="rId35"/>
    <hyperlink xmlns:r="http://schemas.openxmlformats.org/officeDocument/2006/relationships" ref="H20" r:id="rId36"/>
    <hyperlink xmlns:r="http://schemas.openxmlformats.org/officeDocument/2006/relationships" ref="G21" r:id="rId37"/>
    <hyperlink xmlns:r="http://schemas.openxmlformats.org/officeDocument/2006/relationships" ref="H21" r:id="rId38"/>
    <hyperlink xmlns:r="http://schemas.openxmlformats.org/officeDocument/2006/relationships" ref="G22" r:id="rId39"/>
    <hyperlink xmlns:r="http://schemas.openxmlformats.org/officeDocument/2006/relationships" ref="H22" r:id="rId40"/>
    <hyperlink xmlns:r="http://schemas.openxmlformats.org/officeDocument/2006/relationships" ref="G23" r:id="rId41"/>
    <hyperlink xmlns:r="http://schemas.openxmlformats.org/officeDocument/2006/relationships" ref="H23" r:id="rId42"/>
    <hyperlink xmlns:r="http://schemas.openxmlformats.org/officeDocument/2006/relationships" ref="G24" r:id="rId43"/>
    <hyperlink xmlns:r="http://schemas.openxmlformats.org/officeDocument/2006/relationships" ref="H24" r:id="rId44"/>
    <hyperlink xmlns:r="http://schemas.openxmlformats.org/officeDocument/2006/relationships" ref="G25" r:id="rId45"/>
    <hyperlink xmlns:r="http://schemas.openxmlformats.org/officeDocument/2006/relationships" ref="H25" r:id="rId46"/>
    <hyperlink xmlns:r="http://schemas.openxmlformats.org/officeDocument/2006/relationships" ref="G26" r:id="rId47"/>
    <hyperlink xmlns:r="http://schemas.openxmlformats.org/officeDocument/2006/relationships" ref="H26" r:id="rId48"/>
    <hyperlink xmlns:r="http://schemas.openxmlformats.org/officeDocument/2006/relationships" ref="G27" r:id="rId49"/>
    <hyperlink xmlns:r="http://schemas.openxmlformats.org/officeDocument/2006/relationships" ref="H27" r:id="rId50"/>
    <hyperlink xmlns:r="http://schemas.openxmlformats.org/officeDocument/2006/relationships" ref="G28" r:id="rId51"/>
    <hyperlink xmlns:r="http://schemas.openxmlformats.org/officeDocument/2006/relationships" ref="H28" r:id="rId52"/>
    <hyperlink xmlns:r="http://schemas.openxmlformats.org/officeDocument/2006/relationships" ref="G29" r:id="rId53"/>
    <hyperlink xmlns:r="http://schemas.openxmlformats.org/officeDocument/2006/relationships" ref="H29" r:id="rId54"/>
    <hyperlink xmlns:r="http://schemas.openxmlformats.org/officeDocument/2006/relationships" ref="G30" r:id="rId55"/>
    <hyperlink xmlns:r="http://schemas.openxmlformats.org/officeDocument/2006/relationships" ref="H30" r:id="rId56"/>
    <hyperlink xmlns:r="http://schemas.openxmlformats.org/officeDocument/2006/relationships" ref="G31" r:id="rId57"/>
    <hyperlink xmlns:r="http://schemas.openxmlformats.org/officeDocument/2006/relationships" ref="H31" r:id="rId58"/>
    <hyperlink xmlns:r="http://schemas.openxmlformats.org/officeDocument/2006/relationships" ref="G32" r:id="rId59"/>
    <hyperlink xmlns:r="http://schemas.openxmlformats.org/officeDocument/2006/relationships" ref="H32" r:id="rId60"/>
    <hyperlink xmlns:r="http://schemas.openxmlformats.org/officeDocument/2006/relationships" ref="G33" r:id="rId61"/>
    <hyperlink xmlns:r="http://schemas.openxmlformats.org/officeDocument/2006/relationships" ref="H33" r:id="rId62"/>
    <hyperlink xmlns:r="http://schemas.openxmlformats.org/officeDocument/2006/relationships" ref="G34" r:id="rId63"/>
    <hyperlink xmlns:r="http://schemas.openxmlformats.org/officeDocument/2006/relationships" ref="H34" r:id="rId64"/>
    <hyperlink xmlns:r="http://schemas.openxmlformats.org/officeDocument/2006/relationships" ref="G35" r:id="rId65"/>
    <hyperlink xmlns:r="http://schemas.openxmlformats.org/officeDocument/2006/relationships" ref="H35" r:id="rId66"/>
    <hyperlink xmlns:r="http://schemas.openxmlformats.org/officeDocument/2006/relationships" ref="G36" r:id="rId67"/>
    <hyperlink xmlns:r="http://schemas.openxmlformats.org/officeDocument/2006/relationships" ref="H36" r:id="rId68"/>
    <hyperlink xmlns:r="http://schemas.openxmlformats.org/officeDocument/2006/relationships" ref="G37" r:id="rId69"/>
    <hyperlink xmlns:r="http://schemas.openxmlformats.org/officeDocument/2006/relationships" ref="H37" r:id="rId70"/>
    <hyperlink xmlns:r="http://schemas.openxmlformats.org/officeDocument/2006/relationships" ref="G38" r:id="rId71"/>
    <hyperlink xmlns:r="http://schemas.openxmlformats.org/officeDocument/2006/relationships" ref="H38" r:id="rId72"/>
    <hyperlink xmlns:r="http://schemas.openxmlformats.org/officeDocument/2006/relationships" ref="G39" r:id="rId73"/>
    <hyperlink xmlns:r="http://schemas.openxmlformats.org/officeDocument/2006/relationships" ref="H39" r:id="rId74"/>
    <hyperlink xmlns:r="http://schemas.openxmlformats.org/officeDocument/2006/relationships" ref="G40" r:id="rId75"/>
    <hyperlink xmlns:r="http://schemas.openxmlformats.org/officeDocument/2006/relationships" ref="H40" r:id="rId76"/>
    <hyperlink xmlns:r="http://schemas.openxmlformats.org/officeDocument/2006/relationships" ref="G41" r:id="rId77"/>
    <hyperlink xmlns:r="http://schemas.openxmlformats.org/officeDocument/2006/relationships" ref="H41" r:id="rId78"/>
    <hyperlink xmlns:r="http://schemas.openxmlformats.org/officeDocument/2006/relationships" ref="G42" r:id="rId79"/>
    <hyperlink xmlns:r="http://schemas.openxmlformats.org/officeDocument/2006/relationships" ref="H42" r:id="rId80"/>
    <hyperlink xmlns:r="http://schemas.openxmlformats.org/officeDocument/2006/relationships" ref="G43" r:id="rId81"/>
    <hyperlink xmlns:r="http://schemas.openxmlformats.org/officeDocument/2006/relationships" ref="H43" r:id="rId82"/>
    <hyperlink xmlns:r="http://schemas.openxmlformats.org/officeDocument/2006/relationships" ref="G44" r:id="rId83"/>
    <hyperlink xmlns:r="http://schemas.openxmlformats.org/officeDocument/2006/relationships" ref="H44" r:id="rId84"/>
    <hyperlink xmlns:r="http://schemas.openxmlformats.org/officeDocument/2006/relationships" ref="G45" r:id="rId85"/>
    <hyperlink xmlns:r="http://schemas.openxmlformats.org/officeDocument/2006/relationships" ref="H45" r:id="rId86"/>
    <hyperlink xmlns:r="http://schemas.openxmlformats.org/officeDocument/2006/relationships" ref="G46" r:id="rId87"/>
    <hyperlink xmlns:r="http://schemas.openxmlformats.org/officeDocument/2006/relationships" ref="H46" r:id="rId88"/>
    <hyperlink xmlns:r="http://schemas.openxmlformats.org/officeDocument/2006/relationships" ref="G47" r:id="rId89"/>
    <hyperlink xmlns:r="http://schemas.openxmlformats.org/officeDocument/2006/relationships" ref="H47" r:id="rId90"/>
    <hyperlink xmlns:r="http://schemas.openxmlformats.org/officeDocument/2006/relationships" ref="G48" r:id="rId91"/>
    <hyperlink xmlns:r="http://schemas.openxmlformats.org/officeDocument/2006/relationships" ref="H48" r:id="rId92"/>
    <hyperlink xmlns:r="http://schemas.openxmlformats.org/officeDocument/2006/relationships" ref="G49" r:id="rId93"/>
    <hyperlink xmlns:r="http://schemas.openxmlformats.org/officeDocument/2006/relationships" ref="H49" r:id="rId94"/>
    <hyperlink xmlns:r="http://schemas.openxmlformats.org/officeDocument/2006/relationships" ref="G50" r:id="rId95"/>
    <hyperlink xmlns:r="http://schemas.openxmlformats.org/officeDocument/2006/relationships" ref="H50" r:id="rId96"/>
    <hyperlink xmlns:r="http://schemas.openxmlformats.org/officeDocument/2006/relationships" ref="G51" r:id="rId97"/>
    <hyperlink xmlns:r="http://schemas.openxmlformats.org/officeDocument/2006/relationships" ref="H51" r:id="rId98"/>
    <hyperlink xmlns:r="http://schemas.openxmlformats.org/officeDocument/2006/relationships" ref="G52" r:id="rId99"/>
    <hyperlink xmlns:r="http://schemas.openxmlformats.org/officeDocument/2006/relationships" ref="H52" r:id="rId100"/>
    <hyperlink xmlns:r="http://schemas.openxmlformats.org/officeDocument/2006/relationships" ref="G53" r:id="rId101"/>
    <hyperlink xmlns:r="http://schemas.openxmlformats.org/officeDocument/2006/relationships" ref="H53" r:id="rId102"/>
    <hyperlink xmlns:r="http://schemas.openxmlformats.org/officeDocument/2006/relationships" ref="G54" r:id="rId103"/>
    <hyperlink xmlns:r="http://schemas.openxmlformats.org/officeDocument/2006/relationships" ref="H54" r:id="rId104"/>
    <hyperlink xmlns:r="http://schemas.openxmlformats.org/officeDocument/2006/relationships" ref="G55" r:id="rId105"/>
    <hyperlink xmlns:r="http://schemas.openxmlformats.org/officeDocument/2006/relationships" ref="H55" r:id="rId106"/>
    <hyperlink xmlns:r="http://schemas.openxmlformats.org/officeDocument/2006/relationships" ref="G56" r:id="rId107"/>
    <hyperlink xmlns:r="http://schemas.openxmlformats.org/officeDocument/2006/relationships" ref="H56" r:id="rId108"/>
    <hyperlink xmlns:r="http://schemas.openxmlformats.org/officeDocument/2006/relationships" ref="G57" r:id="rId109"/>
    <hyperlink xmlns:r="http://schemas.openxmlformats.org/officeDocument/2006/relationships" ref="H57" r:id="rId110"/>
    <hyperlink xmlns:r="http://schemas.openxmlformats.org/officeDocument/2006/relationships" ref="G58" r:id="rId111"/>
    <hyperlink xmlns:r="http://schemas.openxmlformats.org/officeDocument/2006/relationships" ref="H58" r:id="rId112"/>
    <hyperlink xmlns:r="http://schemas.openxmlformats.org/officeDocument/2006/relationships" ref="G59" r:id="rId113"/>
    <hyperlink xmlns:r="http://schemas.openxmlformats.org/officeDocument/2006/relationships" ref="H59" r:id="rId114"/>
    <hyperlink xmlns:r="http://schemas.openxmlformats.org/officeDocument/2006/relationships" ref="G60" r:id="rId115"/>
    <hyperlink xmlns:r="http://schemas.openxmlformats.org/officeDocument/2006/relationships" ref="H60" r:id="rId116"/>
    <hyperlink xmlns:r="http://schemas.openxmlformats.org/officeDocument/2006/relationships" ref="G61" r:id="rId117"/>
    <hyperlink xmlns:r="http://schemas.openxmlformats.org/officeDocument/2006/relationships" ref="H61" r:id="rId118"/>
    <hyperlink xmlns:r="http://schemas.openxmlformats.org/officeDocument/2006/relationships" ref="G62" r:id="rId119"/>
    <hyperlink xmlns:r="http://schemas.openxmlformats.org/officeDocument/2006/relationships" ref="H62" r:id="rId120"/>
    <hyperlink xmlns:r="http://schemas.openxmlformats.org/officeDocument/2006/relationships" ref="G63" r:id="rId121"/>
    <hyperlink xmlns:r="http://schemas.openxmlformats.org/officeDocument/2006/relationships" ref="H63" r:id="rId122"/>
    <hyperlink xmlns:r="http://schemas.openxmlformats.org/officeDocument/2006/relationships" ref="G64" r:id="rId123"/>
    <hyperlink xmlns:r="http://schemas.openxmlformats.org/officeDocument/2006/relationships" ref="H64" r:id="rId124"/>
    <hyperlink xmlns:r="http://schemas.openxmlformats.org/officeDocument/2006/relationships" ref="G65" r:id="rId125"/>
    <hyperlink xmlns:r="http://schemas.openxmlformats.org/officeDocument/2006/relationships" ref="H65" r:id="rId126"/>
    <hyperlink xmlns:r="http://schemas.openxmlformats.org/officeDocument/2006/relationships" ref="G66" r:id="rId127"/>
    <hyperlink xmlns:r="http://schemas.openxmlformats.org/officeDocument/2006/relationships" ref="H66" r:id="rId128"/>
    <hyperlink xmlns:r="http://schemas.openxmlformats.org/officeDocument/2006/relationships" ref="G67" r:id="rId129"/>
    <hyperlink xmlns:r="http://schemas.openxmlformats.org/officeDocument/2006/relationships" ref="H67" r:id="rId130"/>
    <hyperlink xmlns:r="http://schemas.openxmlformats.org/officeDocument/2006/relationships" ref="G68" r:id="rId131"/>
    <hyperlink xmlns:r="http://schemas.openxmlformats.org/officeDocument/2006/relationships" ref="H68" r:id="rId132"/>
    <hyperlink xmlns:r="http://schemas.openxmlformats.org/officeDocument/2006/relationships" ref="G69" r:id="rId133"/>
    <hyperlink xmlns:r="http://schemas.openxmlformats.org/officeDocument/2006/relationships" ref="H69" r:id="rId134"/>
    <hyperlink xmlns:r="http://schemas.openxmlformats.org/officeDocument/2006/relationships" ref="G70" r:id="rId135"/>
    <hyperlink xmlns:r="http://schemas.openxmlformats.org/officeDocument/2006/relationships" ref="H70" r:id="rId136"/>
    <hyperlink xmlns:r="http://schemas.openxmlformats.org/officeDocument/2006/relationships" ref="G71" r:id="rId137"/>
    <hyperlink xmlns:r="http://schemas.openxmlformats.org/officeDocument/2006/relationships" ref="H71" r:id="rId138"/>
    <hyperlink xmlns:r="http://schemas.openxmlformats.org/officeDocument/2006/relationships" ref="G72" r:id="rId139"/>
    <hyperlink xmlns:r="http://schemas.openxmlformats.org/officeDocument/2006/relationships" ref="H72" r:id="rId140"/>
    <hyperlink xmlns:r="http://schemas.openxmlformats.org/officeDocument/2006/relationships" ref="G73" r:id="rId141"/>
    <hyperlink xmlns:r="http://schemas.openxmlformats.org/officeDocument/2006/relationships" ref="H73" r:id="rId142"/>
    <hyperlink xmlns:r="http://schemas.openxmlformats.org/officeDocument/2006/relationships" ref="G74" r:id="rId143"/>
    <hyperlink xmlns:r="http://schemas.openxmlformats.org/officeDocument/2006/relationships" ref="H74" r:id="rId144"/>
    <hyperlink xmlns:r="http://schemas.openxmlformats.org/officeDocument/2006/relationships" ref="G75" r:id="rId145"/>
    <hyperlink xmlns:r="http://schemas.openxmlformats.org/officeDocument/2006/relationships" ref="H75" r:id="rId146"/>
    <hyperlink xmlns:r="http://schemas.openxmlformats.org/officeDocument/2006/relationships" ref="G76" r:id="rId147"/>
    <hyperlink xmlns:r="http://schemas.openxmlformats.org/officeDocument/2006/relationships" ref="H76" r:id="rId148"/>
    <hyperlink xmlns:r="http://schemas.openxmlformats.org/officeDocument/2006/relationships" ref="G77" r:id="rId149"/>
    <hyperlink xmlns:r="http://schemas.openxmlformats.org/officeDocument/2006/relationships" ref="H77" r:id="rId150"/>
    <hyperlink xmlns:r="http://schemas.openxmlformats.org/officeDocument/2006/relationships" ref="G78" r:id="rId151"/>
    <hyperlink xmlns:r="http://schemas.openxmlformats.org/officeDocument/2006/relationships" ref="H78" r:id="rId152"/>
    <hyperlink xmlns:r="http://schemas.openxmlformats.org/officeDocument/2006/relationships" ref="G79" r:id="rId153"/>
    <hyperlink xmlns:r="http://schemas.openxmlformats.org/officeDocument/2006/relationships" ref="H79" r:id="rId154"/>
    <hyperlink xmlns:r="http://schemas.openxmlformats.org/officeDocument/2006/relationships" ref="G80" r:id="rId155"/>
    <hyperlink xmlns:r="http://schemas.openxmlformats.org/officeDocument/2006/relationships" ref="H80" r:id="rId156"/>
    <hyperlink xmlns:r="http://schemas.openxmlformats.org/officeDocument/2006/relationships" ref="G81" r:id="rId157"/>
    <hyperlink xmlns:r="http://schemas.openxmlformats.org/officeDocument/2006/relationships" ref="H81" r:id="rId158"/>
    <hyperlink xmlns:r="http://schemas.openxmlformats.org/officeDocument/2006/relationships" ref="G82" r:id="rId159"/>
    <hyperlink xmlns:r="http://schemas.openxmlformats.org/officeDocument/2006/relationships" ref="H82" r:id="rId160"/>
    <hyperlink xmlns:r="http://schemas.openxmlformats.org/officeDocument/2006/relationships" ref="G83" r:id="rId161"/>
    <hyperlink xmlns:r="http://schemas.openxmlformats.org/officeDocument/2006/relationships" ref="H83" r:id="rId162"/>
    <hyperlink xmlns:r="http://schemas.openxmlformats.org/officeDocument/2006/relationships" ref="G84" r:id="rId163"/>
    <hyperlink xmlns:r="http://schemas.openxmlformats.org/officeDocument/2006/relationships" ref="H84" r:id="rId164"/>
    <hyperlink xmlns:r="http://schemas.openxmlformats.org/officeDocument/2006/relationships" ref="G85" r:id="rId165"/>
    <hyperlink xmlns:r="http://schemas.openxmlformats.org/officeDocument/2006/relationships" ref="H85" r:id="rId166"/>
    <hyperlink xmlns:r="http://schemas.openxmlformats.org/officeDocument/2006/relationships" ref="G86" r:id="rId167"/>
    <hyperlink xmlns:r="http://schemas.openxmlformats.org/officeDocument/2006/relationships" ref="H86" r:id="rId168"/>
    <hyperlink xmlns:r="http://schemas.openxmlformats.org/officeDocument/2006/relationships" ref="G87" r:id="rId169"/>
    <hyperlink xmlns:r="http://schemas.openxmlformats.org/officeDocument/2006/relationships" ref="H87" r:id="rId170"/>
    <hyperlink xmlns:r="http://schemas.openxmlformats.org/officeDocument/2006/relationships" ref="G88" r:id="rId171"/>
    <hyperlink xmlns:r="http://schemas.openxmlformats.org/officeDocument/2006/relationships" ref="H88" r:id="rId172"/>
    <hyperlink xmlns:r="http://schemas.openxmlformats.org/officeDocument/2006/relationships" ref="G89" r:id="rId173"/>
    <hyperlink xmlns:r="http://schemas.openxmlformats.org/officeDocument/2006/relationships" ref="H89" r:id="rId174"/>
    <hyperlink xmlns:r="http://schemas.openxmlformats.org/officeDocument/2006/relationships" ref="G90" r:id="rId175"/>
    <hyperlink xmlns:r="http://schemas.openxmlformats.org/officeDocument/2006/relationships" ref="H90" r:id="rId176"/>
    <hyperlink xmlns:r="http://schemas.openxmlformats.org/officeDocument/2006/relationships" ref="G91" r:id="rId177"/>
    <hyperlink xmlns:r="http://schemas.openxmlformats.org/officeDocument/2006/relationships" ref="H91" r:id="rId178"/>
    <hyperlink xmlns:r="http://schemas.openxmlformats.org/officeDocument/2006/relationships" ref="G92" r:id="rId179"/>
    <hyperlink xmlns:r="http://schemas.openxmlformats.org/officeDocument/2006/relationships" ref="H92" r:id="rId180"/>
    <hyperlink xmlns:r="http://schemas.openxmlformats.org/officeDocument/2006/relationships" ref="G93" r:id="rId181"/>
    <hyperlink xmlns:r="http://schemas.openxmlformats.org/officeDocument/2006/relationships" ref="H93" r:id="rId182"/>
    <hyperlink xmlns:r="http://schemas.openxmlformats.org/officeDocument/2006/relationships" ref="G94" r:id="rId183"/>
    <hyperlink xmlns:r="http://schemas.openxmlformats.org/officeDocument/2006/relationships" ref="H94" r:id="rId184"/>
    <hyperlink xmlns:r="http://schemas.openxmlformats.org/officeDocument/2006/relationships" ref="G95" r:id="rId185"/>
    <hyperlink xmlns:r="http://schemas.openxmlformats.org/officeDocument/2006/relationships" ref="H95" r:id="rId186"/>
    <hyperlink xmlns:r="http://schemas.openxmlformats.org/officeDocument/2006/relationships" ref="G96" r:id="rId187"/>
    <hyperlink xmlns:r="http://schemas.openxmlformats.org/officeDocument/2006/relationships" ref="H96" r:id="rId188"/>
    <hyperlink xmlns:r="http://schemas.openxmlformats.org/officeDocument/2006/relationships" ref="G97" r:id="rId189"/>
    <hyperlink xmlns:r="http://schemas.openxmlformats.org/officeDocument/2006/relationships" ref="H97" r:id="rId190"/>
    <hyperlink xmlns:r="http://schemas.openxmlformats.org/officeDocument/2006/relationships" ref="G98" r:id="rId191"/>
    <hyperlink xmlns:r="http://schemas.openxmlformats.org/officeDocument/2006/relationships" ref="H98" r:id="rId192"/>
    <hyperlink xmlns:r="http://schemas.openxmlformats.org/officeDocument/2006/relationships" ref="G99" r:id="rId193"/>
    <hyperlink xmlns:r="http://schemas.openxmlformats.org/officeDocument/2006/relationships" ref="H99" r:id="rId194"/>
    <hyperlink xmlns:r="http://schemas.openxmlformats.org/officeDocument/2006/relationships" ref="G100" r:id="rId195"/>
    <hyperlink xmlns:r="http://schemas.openxmlformats.org/officeDocument/2006/relationships" ref="H100" r:id="rId196"/>
    <hyperlink xmlns:r="http://schemas.openxmlformats.org/officeDocument/2006/relationships" ref="G101" r:id="rId197"/>
    <hyperlink xmlns:r="http://schemas.openxmlformats.org/officeDocument/2006/relationships" ref="H101" r:id="rId198"/>
    <hyperlink xmlns:r="http://schemas.openxmlformats.org/officeDocument/2006/relationships" ref="G102" r:id="rId199"/>
    <hyperlink xmlns:r="http://schemas.openxmlformats.org/officeDocument/2006/relationships" ref="H102" r:id="rId200"/>
    <hyperlink xmlns:r="http://schemas.openxmlformats.org/officeDocument/2006/relationships" ref="G103" r:id="rId201"/>
    <hyperlink xmlns:r="http://schemas.openxmlformats.org/officeDocument/2006/relationships" ref="H103" r:id="rId202"/>
    <hyperlink xmlns:r="http://schemas.openxmlformats.org/officeDocument/2006/relationships" ref="G104" r:id="rId203"/>
    <hyperlink xmlns:r="http://schemas.openxmlformats.org/officeDocument/2006/relationships" ref="H104" r:id="rId204"/>
    <hyperlink xmlns:r="http://schemas.openxmlformats.org/officeDocument/2006/relationships" ref="G105" r:id="rId205"/>
    <hyperlink xmlns:r="http://schemas.openxmlformats.org/officeDocument/2006/relationships" ref="H105" r:id="rId206"/>
    <hyperlink xmlns:r="http://schemas.openxmlformats.org/officeDocument/2006/relationships" ref="G106" r:id="rId207"/>
    <hyperlink xmlns:r="http://schemas.openxmlformats.org/officeDocument/2006/relationships" ref="H106" r:id="rId208"/>
    <hyperlink xmlns:r="http://schemas.openxmlformats.org/officeDocument/2006/relationships" ref="G107" r:id="rId209"/>
    <hyperlink xmlns:r="http://schemas.openxmlformats.org/officeDocument/2006/relationships" ref="H107" r:id="rId210"/>
    <hyperlink xmlns:r="http://schemas.openxmlformats.org/officeDocument/2006/relationships" ref="G108" r:id="rId211"/>
    <hyperlink xmlns:r="http://schemas.openxmlformats.org/officeDocument/2006/relationships" ref="H108" r:id="rId212"/>
    <hyperlink xmlns:r="http://schemas.openxmlformats.org/officeDocument/2006/relationships" ref="G109" r:id="rId213"/>
    <hyperlink xmlns:r="http://schemas.openxmlformats.org/officeDocument/2006/relationships" ref="H109" r:id="rId214"/>
    <hyperlink xmlns:r="http://schemas.openxmlformats.org/officeDocument/2006/relationships" ref="G110" r:id="rId215"/>
    <hyperlink xmlns:r="http://schemas.openxmlformats.org/officeDocument/2006/relationships" ref="H110" r:id="rId216"/>
    <hyperlink xmlns:r="http://schemas.openxmlformats.org/officeDocument/2006/relationships" ref="G111" r:id="rId217"/>
    <hyperlink xmlns:r="http://schemas.openxmlformats.org/officeDocument/2006/relationships" ref="H111" r:id="rId218"/>
    <hyperlink xmlns:r="http://schemas.openxmlformats.org/officeDocument/2006/relationships" ref="G112" r:id="rId219"/>
    <hyperlink xmlns:r="http://schemas.openxmlformats.org/officeDocument/2006/relationships" ref="H112" r:id="rId220"/>
    <hyperlink xmlns:r="http://schemas.openxmlformats.org/officeDocument/2006/relationships" ref="G113" r:id="rId221"/>
    <hyperlink xmlns:r="http://schemas.openxmlformats.org/officeDocument/2006/relationships" ref="H113" r:id="rId222"/>
    <hyperlink xmlns:r="http://schemas.openxmlformats.org/officeDocument/2006/relationships" ref="G114" r:id="rId223"/>
    <hyperlink xmlns:r="http://schemas.openxmlformats.org/officeDocument/2006/relationships" ref="H114" r:id="rId224"/>
    <hyperlink xmlns:r="http://schemas.openxmlformats.org/officeDocument/2006/relationships" ref="G115" r:id="rId225"/>
    <hyperlink xmlns:r="http://schemas.openxmlformats.org/officeDocument/2006/relationships" ref="H115" r:id="rId226"/>
    <hyperlink xmlns:r="http://schemas.openxmlformats.org/officeDocument/2006/relationships" ref="G116" r:id="rId227"/>
    <hyperlink xmlns:r="http://schemas.openxmlformats.org/officeDocument/2006/relationships" ref="H116" r:id="rId228"/>
    <hyperlink xmlns:r="http://schemas.openxmlformats.org/officeDocument/2006/relationships" ref="G117" r:id="rId229"/>
    <hyperlink xmlns:r="http://schemas.openxmlformats.org/officeDocument/2006/relationships" ref="H117" r:id="rId230"/>
    <hyperlink xmlns:r="http://schemas.openxmlformats.org/officeDocument/2006/relationships" ref="G118" r:id="rId231"/>
    <hyperlink xmlns:r="http://schemas.openxmlformats.org/officeDocument/2006/relationships" ref="H118" r:id="rId232"/>
    <hyperlink xmlns:r="http://schemas.openxmlformats.org/officeDocument/2006/relationships" ref="G119" r:id="rId233"/>
    <hyperlink xmlns:r="http://schemas.openxmlformats.org/officeDocument/2006/relationships" ref="H119" r:id="rId234"/>
    <hyperlink xmlns:r="http://schemas.openxmlformats.org/officeDocument/2006/relationships" ref="G120" r:id="rId235"/>
    <hyperlink xmlns:r="http://schemas.openxmlformats.org/officeDocument/2006/relationships" ref="H120" r:id="rId236"/>
    <hyperlink xmlns:r="http://schemas.openxmlformats.org/officeDocument/2006/relationships" ref="G121" r:id="rId237"/>
    <hyperlink xmlns:r="http://schemas.openxmlformats.org/officeDocument/2006/relationships" ref="H121" r:id="rId238"/>
    <hyperlink xmlns:r="http://schemas.openxmlformats.org/officeDocument/2006/relationships" ref="G122" r:id="rId239"/>
    <hyperlink xmlns:r="http://schemas.openxmlformats.org/officeDocument/2006/relationships" ref="H122" r:id="rId240"/>
    <hyperlink xmlns:r="http://schemas.openxmlformats.org/officeDocument/2006/relationships" ref="G123" r:id="rId241"/>
    <hyperlink xmlns:r="http://schemas.openxmlformats.org/officeDocument/2006/relationships" ref="H123" r:id="rId242"/>
    <hyperlink xmlns:r="http://schemas.openxmlformats.org/officeDocument/2006/relationships" ref="G124" r:id="rId243"/>
    <hyperlink xmlns:r="http://schemas.openxmlformats.org/officeDocument/2006/relationships" ref="H124" r:id="rId244"/>
    <hyperlink xmlns:r="http://schemas.openxmlformats.org/officeDocument/2006/relationships" ref="G125" r:id="rId245"/>
    <hyperlink xmlns:r="http://schemas.openxmlformats.org/officeDocument/2006/relationships" ref="H125" r:id="rId246"/>
    <hyperlink xmlns:r="http://schemas.openxmlformats.org/officeDocument/2006/relationships" ref="G126" r:id="rId247"/>
    <hyperlink xmlns:r="http://schemas.openxmlformats.org/officeDocument/2006/relationships" ref="H126" r:id="rId248"/>
    <hyperlink xmlns:r="http://schemas.openxmlformats.org/officeDocument/2006/relationships" ref="G127" r:id="rId249"/>
    <hyperlink xmlns:r="http://schemas.openxmlformats.org/officeDocument/2006/relationships" ref="H127" r:id="rId250"/>
    <hyperlink xmlns:r="http://schemas.openxmlformats.org/officeDocument/2006/relationships" ref="G128" r:id="rId251"/>
    <hyperlink xmlns:r="http://schemas.openxmlformats.org/officeDocument/2006/relationships" ref="H128" r:id="rId252"/>
    <hyperlink xmlns:r="http://schemas.openxmlformats.org/officeDocument/2006/relationships" ref="G129" r:id="rId253"/>
    <hyperlink xmlns:r="http://schemas.openxmlformats.org/officeDocument/2006/relationships" ref="H129" r:id="rId254"/>
    <hyperlink xmlns:r="http://schemas.openxmlformats.org/officeDocument/2006/relationships" ref="G130" r:id="rId255"/>
    <hyperlink xmlns:r="http://schemas.openxmlformats.org/officeDocument/2006/relationships" ref="H130" r:id="rId256"/>
    <hyperlink xmlns:r="http://schemas.openxmlformats.org/officeDocument/2006/relationships" ref="G131" r:id="rId257"/>
    <hyperlink xmlns:r="http://schemas.openxmlformats.org/officeDocument/2006/relationships" ref="H131" r:id="rId258"/>
    <hyperlink xmlns:r="http://schemas.openxmlformats.org/officeDocument/2006/relationships" ref="G132" r:id="rId259"/>
    <hyperlink xmlns:r="http://schemas.openxmlformats.org/officeDocument/2006/relationships" ref="H132" r:id="rId260"/>
    <hyperlink xmlns:r="http://schemas.openxmlformats.org/officeDocument/2006/relationships" ref="G133" r:id="rId261"/>
    <hyperlink xmlns:r="http://schemas.openxmlformats.org/officeDocument/2006/relationships" ref="H133" r:id="rId262"/>
    <hyperlink xmlns:r="http://schemas.openxmlformats.org/officeDocument/2006/relationships" ref="G134" r:id="rId263"/>
    <hyperlink xmlns:r="http://schemas.openxmlformats.org/officeDocument/2006/relationships" ref="H134" r:id="rId264"/>
    <hyperlink xmlns:r="http://schemas.openxmlformats.org/officeDocument/2006/relationships" ref="G135" r:id="rId265"/>
    <hyperlink xmlns:r="http://schemas.openxmlformats.org/officeDocument/2006/relationships" ref="H135" r:id="rId266"/>
    <hyperlink xmlns:r="http://schemas.openxmlformats.org/officeDocument/2006/relationships" ref="G136" r:id="rId267"/>
    <hyperlink xmlns:r="http://schemas.openxmlformats.org/officeDocument/2006/relationships" ref="H136" r:id="rId268"/>
    <hyperlink xmlns:r="http://schemas.openxmlformats.org/officeDocument/2006/relationships" ref="G137" r:id="rId269"/>
    <hyperlink xmlns:r="http://schemas.openxmlformats.org/officeDocument/2006/relationships" ref="H137" r:id="rId270"/>
    <hyperlink xmlns:r="http://schemas.openxmlformats.org/officeDocument/2006/relationships" ref="G138" r:id="rId271"/>
    <hyperlink xmlns:r="http://schemas.openxmlformats.org/officeDocument/2006/relationships" ref="H138" r:id="rId272"/>
    <hyperlink xmlns:r="http://schemas.openxmlformats.org/officeDocument/2006/relationships" ref="G139" r:id="rId273"/>
    <hyperlink xmlns:r="http://schemas.openxmlformats.org/officeDocument/2006/relationships" ref="H139" r:id="rId274"/>
    <hyperlink xmlns:r="http://schemas.openxmlformats.org/officeDocument/2006/relationships" ref="G140" r:id="rId275"/>
    <hyperlink xmlns:r="http://schemas.openxmlformats.org/officeDocument/2006/relationships" ref="H140" r:id="rId276"/>
    <hyperlink xmlns:r="http://schemas.openxmlformats.org/officeDocument/2006/relationships" ref="G141" r:id="rId277"/>
    <hyperlink xmlns:r="http://schemas.openxmlformats.org/officeDocument/2006/relationships" ref="H141" r:id="rId278"/>
    <hyperlink xmlns:r="http://schemas.openxmlformats.org/officeDocument/2006/relationships" ref="G142" r:id="rId279"/>
    <hyperlink xmlns:r="http://schemas.openxmlformats.org/officeDocument/2006/relationships" ref="H142" r:id="rId280"/>
    <hyperlink xmlns:r="http://schemas.openxmlformats.org/officeDocument/2006/relationships" ref="G143" r:id="rId281"/>
    <hyperlink xmlns:r="http://schemas.openxmlformats.org/officeDocument/2006/relationships" ref="H143" r:id="rId282"/>
    <hyperlink xmlns:r="http://schemas.openxmlformats.org/officeDocument/2006/relationships" ref="G144" r:id="rId283"/>
    <hyperlink xmlns:r="http://schemas.openxmlformats.org/officeDocument/2006/relationships" ref="H144" r:id="rId284"/>
    <hyperlink xmlns:r="http://schemas.openxmlformats.org/officeDocument/2006/relationships" ref="G145" r:id="rId285"/>
    <hyperlink xmlns:r="http://schemas.openxmlformats.org/officeDocument/2006/relationships" ref="H145" r:id="rId286"/>
    <hyperlink xmlns:r="http://schemas.openxmlformats.org/officeDocument/2006/relationships" ref="G146" r:id="rId287"/>
    <hyperlink xmlns:r="http://schemas.openxmlformats.org/officeDocument/2006/relationships" ref="H146" r:id="rId288"/>
    <hyperlink xmlns:r="http://schemas.openxmlformats.org/officeDocument/2006/relationships" ref="G147" r:id="rId289"/>
    <hyperlink xmlns:r="http://schemas.openxmlformats.org/officeDocument/2006/relationships" ref="H147" r:id="rId290"/>
    <hyperlink xmlns:r="http://schemas.openxmlformats.org/officeDocument/2006/relationships" ref="G148" r:id="rId291"/>
    <hyperlink xmlns:r="http://schemas.openxmlformats.org/officeDocument/2006/relationships" ref="H148" r:id="rId292"/>
    <hyperlink xmlns:r="http://schemas.openxmlformats.org/officeDocument/2006/relationships" ref="G149" r:id="rId293"/>
    <hyperlink xmlns:r="http://schemas.openxmlformats.org/officeDocument/2006/relationships" ref="H149" r:id="rId294"/>
    <hyperlink xmlns:r="http://schemas.openxmlformats.org/officeDocument/2006/relationships" ref="G150" r:id="rId295"/>
    <hyperlink xmlns:r="http://schemas.openxmlformats.org/officeDocument/2006/relationships" ref="H150" r:id="rId296"/>
    <hyperlink xmlns:r="http://schemas.openxmlformats.org/officeDocument/2006/relationships" ref="G151" r:id="rId297"/>
    <hyperlink xmlns:r="http://schemas.openxmlformats.org/officeDocument/2006/relationships" ref="H151" r:id="rId298"/>
    <hyperlink xmlns:r="http://schemas.openxmlformats.org/officeDocument/2006/relationships" ref="G152" r:id="rId299"/>
    <hyperlink xmlns:r="http://schemas.openxmlformats.org/officeDocument/2006/relationships" ref="H152" r:id="rId300"/>
    <hyperlink xmlns:r="http://schemas.openxmlformats.org/officeDocument/2006/relationships" ref="G153" r:id="rId301"/>
    <hyperlink xmlns:r="http://schemas.openxmlformats.org/officeDocument/2006/relationships" ref="H153" r:id="rId302"/>
    <hyperlink xmlns:r="http://schemas.openxmlformats.org/officeDocument/2006/relationships" ref="G154" r:id="rId303"/>
    <hyperlink xmlns:r="http://schemas.openxmlformats.org/officeDocument/2006/relationships" ref="H154" r:id="rId304"/>
    <hyperlink xmlns:r="http://schemas.openxmlformats.org/officeDocument/2006/relationships" ref="G155" r:id="rId305"/>
    <hyperlink xmlns:r="http://schemas.openxmlformats.org/officeDocument/2006/relationships" ref="H155" r:id="rId306"/>
    <hyperlink xmlns:r="http://schemas.openxmlformats.org/officeDocument/2006/relationships" ref="G156" r:id="rId307"/>
    <hyperlink xmlns:r="http://schemas.openxmlformats.org/officeDocument/2006/relationships" ref="H156" r:id="rId308"/>
    <hyperlink xmlns:r="http://schemas.openxmlformats.org/officeDocument/2006/relationships" ref="G157" r:id="rId309"/>
    <hyperlink xmlns:r="http://schemas.openxmlformats.org/officeDocument/2006/relationships" ref="H157" r:id="rId310"/>
    <hyperlink xmlns:r="http://schemas.openxmlformats.org/officeDocument/2006/relationships" ref="G158" r:id="rId311"/>
    <hyperlink xmlns:r="http://schemas.openxmlformats.org/officeDocument/2006/relationships" ref="H158" r:id="rId312"/>
    <hyperlink xmlns:r="http://schemas.openxmlformats.org/officeDocument/2006/relationships" ref="G159" r:id="rId313"/>
    <hyperlink xmlns:r="http://schemas.openxmlformats.org/officeDocument/2006/relationships" ref="H159" r:id="rId314"/>
  </hyperlinks>
  <pageMargins left="0.75" right="0.75" top="0.75" bottom="0.5" header="0.5" footer="0.75"/>
  <pageSetup orientation="portrait" paperSize="9" horizontalDpi="1200" verticalDpi="12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Иван</dc:creator>
  <dcterms:created xmlns:dcterms="http://purl.org/dc/terms/" xmlns:xsi="http://www.w3.org/2001/XMLSchema-instance" xsi:type="dcterms:W3CDTF">2025-06-08T10:02:47Z</dcterms:created>
  <dcterms:modified xmlns:dcterms="http://purl.org/dc/terms/" xmlns:xsi="http://www.w3.org/2001/XMLSchema-instance" xsi:type="dcterms:W3CDTF">2025-07-15T20:55:30Z</dcterms:modified>
  <cp:lastModifiedBy>Иван</cp:lastModifiedBy>
</cp:coreProperties>
</file>