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160" tabRatio="500" activeTab="3"/>
  </bookViews>
  <sheets>
    <sheet name="scale2" sheetId="71" r:id="rId1"/>
    <sheet name="scale1" sheetId="61" r:id="rId2"/>
    <sheet name="clip1" sheetId="72" r:id="rId3"/>
    <sheet name="log1" sheetId="73" r:id="rId4"/>
    <sheet name="log2" sheetId="7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74" l="1"/>
  <c r="D10" i="74"/>
  <c r="D9" i="74"/>
  <c r="B13" i="74"/>
  <c r="B19" i="74"/>
  <c r="B25" i="74"/>
  <c r="B31" i="74"/>
  <c r="B37" i="74"/>
  <c r="B43" i="74"/>
  <c r="B49" i="74"/>
  <c r="B55" i="74"/>
  <c r="B61" i="74"/>
  <c r="B67" i="74"/>
  <c r="B73" i="74"/>
  <c r="B79" i="74"/>
  <c r="B80" i="74"/>
  <c r="B81" i="74"/>
  <c r="B82" i="74"/>
  <c r="B83" i="74"/>
  <c r="C13" i="74"/>
  <c r="C19" i="74"/>
  <c r="C25" i="74"/>
  <c r="C31" i="74"/>
  <c r="C37" i="74"/>
  <c r="C43" i="74"/>
  <c r="C49" i="74"/>
  <c r="C55" i="74"/>
  <c r="C61" i="74"/>
  <c r="C67" i="74"/>
  <c r="C73" i="74"/>
  <c r="C79" i="74"/>
  <c r="B74" i="74"/>
  <c r="B75" i="74"/>
  <c r="B76" i="74"/>
  <c r="B77" i="74"/>
  <c r="B68" i="74"/>
  <c r="B69" i="74"/>
  <c r="B70" i="74"/>
  <c r="B71" i="74"/>
  <c r="B62" i="74"/>
  <c r="B63" i="74"/>
  <c r="B64" i="74"/>
  <c r="B65" i="74"/>
  <c r="B56" i="74"/>
  <c r="B57" i="74"/>
  <c r="B58" i="74"/>
  <c r="B59" i="74"/>
  <c r="B50" i="74"/>
  <c r="B51" i="74"/>
  <c r="B52" i="74"/>
  <c r="B53" i="74"/>
  <c r="B44" i="74"/>
  <c r="B45" i="74"/>
  <c r="B46" i="74"/>
  <c r="B47" i="74"/>
  <c r="B38" i="74"/>
  <c r="B39" i="74"/>
  <c r="B40" i="74"/>
  <c r="B41" i="74"/>
  <c r="B32" i="74"/>
  <c r="B33" i="74"/>
  <c r="B34" i="74"/>
  <c r="B35" i="74"/>
  <c r="B26" i="74"/>
  <c r="B27" i="74"/>
  <c r="B28" i="74"/>
  <c r="B29" i="74"/>
  <c r="B20" i="74"/>
  <c r="B21" i="74"/>
  <c r="B22" i="74"/>
  <c r="B23" i="74"/>
  <c r="AM3" i="74"/>
  <c r="AN3" i="74"/>
  <c r="AL3" i="74"/>
  <c r="AM4" i="74"/>
  <c r="AN4" i="74"/>
  <c r="AL4" i="74"/>
  <c r="AM5" i="74"/>
  <c r="AN5" i="74"/>
  <c r="AL5" i="74"/>
  <c r="AM6" i="74"/>
  <c r="AN6" i="74"/>
  <c r="AL6" i="74"/>
  <c r="AM7" i="74"/>
  <c r="AN7" i="74"/>
  <c r="AL7" i="74"/>
  <c r="AM12" i="74"/>
  <c r="AN12" i="74"/>
  <c r="AL12" i="74"/>
  <c r="AM14" i="74"/>
  <c r="AN14" i="74"/>
  <c r="AL14" i="74"/>
  <c r="AM18" i="74"/>
  <c r="AN18" i="74"/>
  <c r="AL18" i="74"/>
  <c r="AK3" i="74"/>
  <c r="AK4" i="74"/>
  <c r="AK5" i="74"/>
  <c r="AK6" i="74"/>
  <c r="AK7" i="74"/>
  <c r="AK12" i="74"/>
  <c r="AK14" i="74"/>
  <c r="AK18" i="74"/>
  <c r="B14" i="74"/>
  <c r="B15" i="74"/>
  <c r="B16" i="74"/>
  <c r="B17" i="74"/>
  <c r="B11" i="74"/>
  <c r="E11" i="74"/>
  <c r="P11" i="74"/>
  <c r="J11" i="74"/>
  <c r="H11" i="74"/>
  <c r="B10" i="74"/>
  <c r="E10" i="74"/>
  <c r="P10" i="74"/>
  <c r="I10" i="74"/>
  <c r="H10" i="74"/>
  <c r="F10" i="74"/>
  <c r="AH7" i="74"/>
  <c r="AE7" i="74"/>
  <c r="AF7" i="74"/>
  <c r="AG7" i="74"/>
  <c r="AD7" i="74"/>
  <c r="B9" i="74"/>
  <c r="AD9" i="74"/>
  <c r="E9" i="74"/>
  <c r="P9" i="74"/>
  <c r="H9" i="74"/>
  <c r="F9" i="74"/>
  <c r="B8" i="74"/>
  <c r="AD8" i="74"/>
  <c r="E8" i="74"/>
  <c r="P8" i="74"/>
  <c r="G8" i="74"/>
  <c r="F8" i="74"/>
  <c r="E7" i="74"/>
  <c r="P7" i="74"/>
  <c r="V7" i="74"/>
  <c r="F7" i="74"/>
  <c r="K7" i="74" a="1"/>
  <c r="K7" i="74"/>
  <c r="L7" i="74"/>
  <c r="M7" i="74"/>
  <c r="N7" i="74"/>
  <c r="O7" i="74"/>
  <c r="K8" i="74"/>
  <c r="L8" i="74"/>
  <c r="M8" i="74"/>
  <c r="N8" i="74"/>
  <c r="O8" i="74"/>
  <c r="K9" i="74"/>
  <c r="L9" i="74"/>
  <c r="M9" i="74"/>
  <c r="N9" i="74"/>
  <c r="O9" i="74"/>
  <c r="K10" i="74"/>
  <c r="L10" i="74"/>
  <c r="M10" i="74"/>
  <c r="N10" i="74"/>
  <c r="O10" i="74"/>
  <c r="K11" i="74"/>
  <c r="L11" i="74"/>
  <c r="M11" i="74"/>
  <c r="N11" i="74"/>
  <c r="O11" i="74"/>
  <c r="AD1" i="74"/>
  <c r="Y1" i="74"/>
  <c r="G1" i="74"/>
  <c r="D83" i="73"/>
  <c r="D81" i="73"/>
  <c r="E83" i="73"/>
  <c r="P83" i="73"/>
  <c r="J83" i="73"/>
  <c r="H83" i="73"/>
  <c r="D82" i="73"/>
  <c r="D79" i="73"/>
  <c r="E82" i="73"/>
  <c r="P82" i="73"/>
  <c r="I82" i="73"/>
  <c r="H82" i="73"/>
  <c r="F82" i="73"/>
  <c r="E81" i="73"/>
  <c r="P81" i="73"/>
  <c r="H81" i="73"/>
  <c r="F81" i="73"/>
  <c r="D80" i="73"/>
  <c r="E80" i="73"/>
  <c r="P80" i="73"/>
  <c r="G80" i="73"/>
  <c r="F80" i="73"/>
  <c r="E79" i="73"/>
  <c r="P79" i="73"/>
  <c r="V79" i="73"/>
  <c r="F79" i="73"/>
  <c r="K79" i="73" a="1"/>
  <c r="K79" i="73"/>
  <c r="L79" i="73"/>
  <c r="M79" i="73"/>
  <c r="N79" i="73"/>
  <c r="O79" i="73"/>
  <c r="K80" i="73"/>
  <c r="L80" i="73"/>
  <c r="M80" i="73"/>
  <c r="N80" i="73"/>
  <c r="O80" i="73"/>
  <c r="K81" i="73"/>
  <c r="L81" i="73"/>
  <c r="M81" i="73"/>
  <c r="N81" i="73"/>
  <c r="O81" i="73"/>
  <c r="K82" i="73"/>
  <c r="L82" i="73"/>
  <c r="M82" i="73"/>
  <c r="N82" i="73"/>
  <c r="O82" i="73"/>
  <c r="K83" i="73"/>
  <c r="L83" i="73"/>
  <c r="M83" i="73"/>
  <c r="N83" i="73"/>
  <c r="O83" i="73"/>
  <c r="D77" i="73"/>
  <c r="D75" i="73"/>
  <c r="E77" i="73"/>
  <c r="P77" i="73"/>
  <c r="J77" i="73"/>
  <c r="H77" i="73"/>
  <c r="D76" i="73"/>
  <c r="D73" i="73"/>
  <c r="E76" i="73"/>
  <c r="P76" i="73"/>
  <c r="I76" i="73"/>
  <c r="H76" i="73"/>
  <c r="F76" i="73"/>
  <c r="E75" i="73"/>
  <c r="P75" i="73"/>
  <c r="H75" i="73"/>
  <c r="F75" i="73"/>
  <c r="D74" i="73"/>
  <c r="E74" i="73"/>
  <c r="P74" i="73"/>
  <c r="G74" i="73"/>
  <c r="F74" i="73"/>
  <c r="E73" i="73"/>
  <c r="P73" i="73"/>
  <c r="V73" i="73"/>
  <c r="F73" i="73"/>
  <c r="K73" i="73" a="1"/>
  <c r="K73" i="73"/>
  <c r="L73" i="73"/>
  <c r="M73" i="73"/>
  <c r="N73" i="73"/>
  <c r="O73" i="73"/>
  <c r="K74" i="73"/>
  <c r="L74" i="73"/>
  <c r="M74" i="73"/>
  <c r="N74" i="73"/>
  <c r="O74" i="73"/>
  <c r="K75" i="73"/>
  <c r="L75" i="73"/>
  <c r="M75" i="73"/>
  <c r="N75" i="73"/>
  <c r="O75" i="73"/>
  <c r="K76" i="73"/>
  <c r="L76" i="73"/>
  <c r="M76" i="73"/>
  <c r="N76" i="73"/>
  <c r="O76" i="73"/>
  <c r="K77" i="73"/>
  <c r="L77" i="73"/>
  <c r="M77" i="73"/>
  <c r="N77" i="73"/>
  <c r="O77" i="73"/>
  <c r="D71" i="73"/>
  <c r="D69" i="73"/>
  <c r="E71" i="73"/>
  <c r="P71" i="73"/>
  <c r="J71" i="73"/>
  <c r="H71" i="73"/>
  <c r="D70" i="73"/>
  <c r="D67" i="73"/>
  <c r="E70" i="73"/>
  <c r="P70" i="73"/>
  <c r="I70" i="73"/>
  <c r="H70" i="73"/>
  <c r="F70" i="73"/>
  <c r="E69" i="73"/>
  <c r="P69" i="73"/>
  <c r="H69" i="73"/>
  <c r="F69" i="73"/>
  <c r="D68" i="73"/>
  <c r="E68" i="73"/>
  <c r="P68" i="73"/>
  <c r="G68" i="73"/>
  <c r="F68" i="73"/>
  <c r="E67" i="73"/>
  <c r="P67" i="73"/>
  <c r="V67" i="73"/>
  <c r="F67" i="73"/>
  <c r="K67" i="73" a="1"/>
  <c r="K67" i="73"/>
  <c r="L67" i="73"/>
  <c r="M67" i="73"/>
  <c r="N67" i="73"/>
  <c r="O67" i="73"/>
  <c r="K68" i="73"/>
  <c r="L68" i="73"/>
  <c r="M68" i="73"/>
  <c r="N68" i="73"/>
  <c r="O68" i="73"/>
  <c r="K69" i="73"/>
  <c r="L69" i="73"/>
  <c r="M69" i="73"/>
  <c r="N69" i="73"/>
  <c r="O69" i="73"/>
  <c r="K70" i="73"/>
  <c r="L70" i="73"/>
  <c r="M70" i="73"/>
  <c r="N70" i="73"/>
  <c r="O70" i="73"/>
  <c r="K71" i="73"/>
  <c r="L71" i="73"/>
  <c r="M71" i="73"/>
  <c r="N71" i="73"/>
  <c r="O71" i="73"/>
  <c r="D65" i="73"/>
  <c r="D63" i="73"/>
  <c r="E65" i="73"/>
  <c r="P65" i="73"/>
  <c r="J65" i="73"/>
  <c r="H65" i="73"/>
  <c r="D64" i="73"/>
  <c r="D61" i="73"/>
  <c r="E64" i="73"/>
  <c r="P64" i="73"/>
  <c r="I64" i="73"/>
  <c r="H64" i="73"/>
  <c r="F64" i="73"/>
  <c r="E63" i="73"/>
  <c r="P63" i="73"/>
  <c r="H63" i="73"/>
  <c r="F63" i="73"/>
  <c r="D62" i="73"/>
  <c r="E62" i="73"/>
  <c r="P62" i="73"/>
  <c r="G62" i="73"/>
  <c r="F62" i="73"/>
  <c r="E61" i="73"/>
  <c r="P61" i="73"/>
  <c r="V61" i="73"/>
  <c r="F61" i="73"/>
  <c r="K61" i="73" a="1"/>
  <c r="K61" i="73"/>
  <c r="L61" i="73"/>
  <c r="M61" i="73"/>
  <c r="N61" i="73"/>
  <c r="O61" i="73"/>
  <c r="K62" i="73"/>
  <c r="L62" i="73"/>
  <c r="M62" i="73"/>
  <c r="N62" i="73"/>
  <c r="O62" i="73"/>
  <c r="K63" i="73"/>
  <c r="L63" i="73"/>
  <c r="M63" i="73"/>
  <c r="N63" i="73"/>
  <c r="O63" i="73"/>
  <c r="K64" i="73"/>
  <c r="L64" i="73"/>
  <c r="M64" i="73"/>
  <c r="N64" i="73"/>
  <c r="O64" i="73"/>
  <c r="K65" i="73"/>
  <c r="L65" i="73"/>
  <c r="M65" i="73"/>
  <c r="N65" i="73"/>
  <c r="O65" i="73"/>
  <c r="D59" i="73"/>
  <c r="D57" i="73"/>
  <c r="E59" i="73"/>
  <c r="P59" i="73"/>
  <c r="J59" i="73"/>
  <c r="H59" i="73"/>
  <c r="D58" i="73"/>
  <c r="D55" i="73"/>
  <c r="E58" i="73"/>
  <c r="P58" i="73"/>
  <c r="I58" i="73"/>
  <c r="H58" i="73"/>
  <c r="F58" i="73"/>
  <c r="E57" i="73"/>
  <c r="P57" i="73"/>
  <c r="H57" i="73"/>
  <c r="F57" i="73"/>
  <c r="D56" i="73"/>
  <c r="E56" i="73"/>
  <c r="P56" i="73"/>
  <c r="G56" i="73"/>
  <c r="F56" i="73"/>
  <c r="E55" i="73"/>
  <c r="P55" i="73"/>
  <c r="V55" i="73"/>
  <c r="F55" i="73"/>
  <c r="K55" i="73" a="1"/>
  <c r="K55" i="73"/>
  <c r="L55" i="73"/>
  <c r="M55" i="73"/>
  <c r="N55" i="73"/>
  <c r="O55" i="73"/>
  <c r="K56" i="73"/>
  <c r="L56" i="73"/>
  <c r="M56" i="73"/>
  <c r="N56" i="73"/>
  <c r="O56" i="73"/>
  <c r="K57" i="73"/>
  <c r="L57" i="73"/>
  <c r="M57" i="73"/>
  <c r="N57" i="73"/>
  <c r="O57" i="73"/>
  <c r="K58" i="73"/>
  <c r="L58" i="73"/>
  <c r="M58" i="73"/>
  <c r="N58" i="73"/>
  <c r="O58" i="73"/>
  <c r="K59" i="73"/>
  <c r="L59" i="73"/>
  <c r="M59" i="73"/>
  <c r="N59" i="73"/>
  <c r="O59" i="73"/>
  <c r="D53" i="73"/>
  <c r="D51" i="73"/>
  <c r="E53" i="73"/>
  <c r="P53" i="73"/>
  <c r="J53" i="73"/>
  <c r="H53" i="73"/>
  <c r="D52" i="73"/>
  <c r="D49" i="73"/>
  <c r="E52" i="73"/>
  <c r="P52" i="73"/>
  <c r="I52" i="73"/>
  <c r="H52" i="73"/>
  <c r="F52" i="73"/>
  <c r="E51" i="73"/>
  <c r="P51" i="73"/>
  <c r="H51" i="73"/>
  <c r="F51" i="73"/>
  <c r="D50" i="73"/>
  <c r="E50" i="73"/>
  <c r="P50" i="73"/>
  <c r="G50" i="73"/>
  <c r="F50" i="73"/>
  <c r="E49" i="73"/>
  <c r="P49" i="73"/>
  <c r="V49" i="73"/>
  <c r="F49" i="73"/>
  <c r="K49" i="73" a="1"/>
  <c r="K49" i="73"/>
  <c r="L49" i="73"/>
  <c r="M49" i="73"/>
  <c r="N49" i="73"/>
  <c r="O49" i="73"/>
  <c r="K50" i="73"/>
  <c r="L50" i="73"/>
  <c r="M50" i="73"/>
  <c r="N50" i="73"/>
  <c r="O50" i="73"/>
  <c r="K51" i="73"/>
  <c r="L51" i="73"/>
  <c r="M51" i="73"/>
  <c r="N51" i="73"/>
  <c r="O51" i="73"/>
  <c r="K52" i="73"/>
  <c r="L52" i="73"/>
  <c r="M52" i="73"/>
  <c r="N52" i="73"/>
  <c r="O52" i="73"/>
  <c r="K53" i="73"/>
  <c r="L53" i="73"/>
  <c r="M53" i="73"/>
  <c r="N53" i="73"/>
  <c r="O53" i="73"/>
  <c r="D47" i="73"/>
  <c r="D45" i="73"/>
  <c r="E47" i="73"/>
  <c r="P47" i="73"/>
  <c r="J47" i="73"/>
  <c r="H47" i="73"/>
  <c r="D46" i="73"/>
  <c r="D43" i="73"/>
  <c r="E46" i="73"/>
  <c r="P46" i="73"/>
  <c r="I46" i="73"/>
  <c r="H46" i="73"/>
  <c r="F46" i="73"/>
  <c r="E45" i="73"/>
  <c r="P45" i="73"/>
  <c r="H45" i="73"/>
  <c r="F45" i="73"/>
  <c r="D44" i="73"/>
  <c r="E44" i="73"/>
  <c r="P44" i="73"/>
  <c r="G44" i="73"/>
  <c r="F44" i="73"/>
  <c r="E43" i="73"/>
  <c r="P43" i="73"/>
  <c r="V43" i="73"/>
  <c r="F43" i="73"/>
  <c r="K43" i="73" a="1"/>
  <c r="K43" i="73"/>
  <c r="L43" i="73"/>
  <c r="M43" i="73"/>
  <c r="N43" i="73"/>
  <c r="O43" i="73"/>
  <c r="K44" i="73"/>
  <c r="L44" i="73"/>
  <c r="M44" i="73"/>
  <c r="N44" i="73"/>
  <c r="O44" i="73"/>
  <c r="K45" i="73"/>
  <c r="L45" i="73"/>
  <c r="M45" i="73"/>
  <c r="N45" i="73"/>
  <c r="O45" i="73"/>
  <c r="K46" i="73"/>
  <c r="L46" i="73"/>
  <c r="M46" i="73"/>
  <c r="N46" i="73"/>
  <c r="O46" i="73"/>
  <c r="K47" i="73"/>
  <c r="L47" i="73"/>
  <c r="M47" i="73"/>
  <c r="N47" i="73"/>
  <c r="O47" i="73"/>
  <c r="D41" i="73"/>
  <c r="D39" i="73"/>
  <c r="E41" i="73"/>
  <c r="P41" i="73"/>
  <c r="J41" i="73"/>
  <c r="H41" i="73"/>
  <c r="D40" i="73"/>
  <c r="D37" i="73"/>
  <c r="E40" i="73"/>
  <c r="P40" i="73"/>
  <c r="I40" i="73"/>
  <c r="H40" i="73"/>
  <c r="F40" i="73"/>
  <c r="E39" i="73"/>
  <c r="P39" i="73"/>
  <c r="H39" i="73"/>
  <c r="F39" i="73"/>
  <c r="D38" i="73"/>
  <c r="E38" i="73"/>
  <c r="P38" i="73"/>
  <c r="G38" i="73"/>
  <c r="F38" i="73"/>
  <c r="E37" i="73"/>
  <c r="P37" i="73"/>
  <c r="V37" i="73"/>
  <c r="F37" i="73"/>
  <c r="K37" i="73" a="1"/>
  <c r="K37" i="73"/>
  <c r="L37" i="73"/>
  <c r="M37" i="73"/>
  <c r="N37" i="73"/>
  <c r="O37" i="73"/>
  <c r="K38" i="73"/>
  <c r="L38" i="73"/>
  <c r="M38" i="73"/>
  <c r="N38" i="73"/>
  <c r="O38" i="73"/>
  <c r="K39" i="73"/>
  <c r="L39" i="73"/>
  <c r="M39" i="73"/>
  <c r="N39" i="73"/>
  <c r="O39" i="73"/>
  <c r="K40" i="73"/>
  <c r="L40" i="73"/>
  <c r="M40" i="73"/>
  <c r="N40" i="73"/>
  <c r="O40" i="73"/>
  <c r="K41" i="73"/>
  <c r="L41" i="73"/>
  <c r="M41" i="73"/>
  <c r="N41" i="73"/>
  <c r="O41" i="73"/>
  <c r="D35" i="73"/>
  <c r="D33" i="73"/>
  <c r="E35" i="73"/>
  <c r="P35" i="73"/>
  <c r="J35" i="73"/>
  <c r="H35" i="73"/>
  <c r="D34" i="73"/>
  <c r="D31" i="73"/>
  <c r="E34" i="73"/>
  <c r="P34" i="73"/>
  <c r="I34" i="73"/>
  <c r="H34" i="73"/>
  <c r="F34" i="73"/>
  <c r="E33" i="73"/>
  <c r="P33" i="73"/>
  <c r="H33" i="73"/>
  <c r="F33" i="73"/>
  <c r="D32" i="73"/>
  <c r="E32" i="73"/>
  <c r="P32" i="73"/>
  <c r="G32" i="73"/>
  <c r="F32" i="73"/>
  <c r="E31" i="73"/>
  <c r="P31" i="73"/>
  <c r="V31" i="73"/>
  <c r="F31" i="73"/>
  <c r="K31" i="73" a="1"/>
  <c r="K31" i="73"/>
  <c r="L31" i="73"/>
  <c r="M31" i="73"/>
  <c r="N31" i="73"/>
  <c r="O31" i="73"/>
  <c r="K32" i="73"/>
  <c r="L32" i="73"/>
  <c r="M32" i="73"/>
  <c r="N32" i="73"/>
  <c r="O32" i="73"/>
  <c r="K33" i="73"/>
  <c r="L33" i="73"/>
  <c r="M33" i="73"/>
  <c r="N33" i="73"/>
  <c r="O33" i="73"/>
  <c r="K34" i="73"/>
  <c r="L34" i="73"/>
  <c r="M34" i="73"/>
  <c r="N34" i="73"/>
  <c r="O34" i="73"/>
  <c r="K35" i="73"/>
  <c r="L35" i="73"/>
  <c r="M35" i="73"/>
  <c r="N35" i="73"/>
  <c r="O35" i="73"/>
  <c r="D29" i="73"/>
  <c r="D27" i="73"/>
  <c r="E29" i="73"/>
  <c r="P29" i="73"/>
  <c r="J29" i="73"/>
  <c r="H29" i="73"/>
  <c r="D28" i="73"/>
  <c r="D25" i="73"/>
  <c r="E28" i="73"/>
  <c r="P28" i="73"/>
  <c r="I28" i="73"/>
  <c r="H28" i="73"/>
  <c r="F28" i="73"/>
  <c r="E27" i="73"/>
  <c r="P27" i="73"/>
  <c r="H27" i="73"/>
  <c r="F27" i="73"/>
  <c r="D26" i="73"/>
  <c r="E26" i="73"/>
  <c r="P26" i="73"/>
  <c r="G26" i="73"/>
  <c r="F26" i="73"/>
  <c r="E25" i="73"/>
  <c r="P25" i="73"/>
  <c r="V25" i="73"/>
  <c r="F25" i="73"/>
  <c r="K25" i="73" a="1"/>
  <c r="K25" i="73"/>
  <c r="L25" i="73"/>
  <c r="M25" i="73"/>
  <c r="N25" i="73"/>
  <c r="O25" i="73"/>
  <c r="K26" i="73"/>
  <c r="L26" i="73"/>
  <c r="M26" i="73"/>
  <c r="N26" i="73"/>
  <c r="O26" i="73"/>
  <c r="K27" i="73"/>
  <c r="L27" i="73"/>
  <c r="M27" i="73"/>
  <c r="N27" i="73"/>
  <c r="O27" i="73"/>
  <c r="K28" i="73"/>
  <c r="L28" i="73"/>
  <c r="M28" i="73"/>
  <c r="N28" i="73"/>
  <c r="O28" i="73"/>
  <c r="K29" i="73"/>
  <c r="L29" i="73"/>
  <c r="M29" i="73"/>
  <c r="N29" i="73"/>
  <c r="O29" i="73"/>
  <c r="D23" i="73"/>
  <c r="D21" i="73"/>
  <c r="E23" i="73"/>
  <c r="P23" i="73"/>
  <c r="J23" i="73"/>
  <c r="H23" i="73"/>
  <c r="D22" i="73"/>
  <c r="D19" i="73"/>
  <c r="E22" i="73"/>
  <c r="P22" i="73"/>
  <c r="I22" i="73"/>
  <c r="H22" i="73"/>
  <c r="F22" i="73"/>
  <c r="E21" i="73"/>
  <c r="P21" i="73"/>
  <c r="H21" i="73"/>
  <c r="F21" i="73"/>
  <c r="D20" i="73"/>
  <c r="E20" i="73"/>
  <c r="P20" i="73"/>
  <c r="G20" i="73"/>
  <c r="F20" i="73"/>
  <c r="E19" i="73"/>
  <c r="P19" i="73"/>
  <c r="V19" i="73"/>
  <c r="F19" i="73"/>
  <c r="K19" i="73" a="1"/>
  <c r="K19" i="73"/>
  <c r="L19" i="73"/>
  <c r="M19" i="73"/>
  <c r="N19" i="73"/>
  <c r="O19" i="73"/>
  <c r="K20" i="73"/>
  <c r="L20" i="73"/>
  <c r="M20" i="73"/>
  <c r="N20" i="73"/>
  <c r="O20" i="73"/>
  <c r="K21" i="73"/>
  <c r="L21" i="73"/>
  <c r="M21" i="73"/>
  <c r="N21" i="73"/>
  <c r="O21" i="73"/>
  <c r="K22" i="73"/>
  <c r="L22" i="73"/>
  <c r="M22" i="73"/>
  <c r="N22" i="73"/>
  <c r="O22" i="73"/>
  <c r="K23" i="73"/>
  <c r="L23" i="73"/>
  <c r="M23" i="73"/>
  <c r="N23" i="73"/>
  <c r="O23" i="73"/>
  <c r="Y13" i="73"/>
  <c r="Y7" i="73"/>
  <c r="R17" i="73"/>
  <c r="R16" i="73"/>
  <c r="R15" i="73"/>
  <c r="R14" i="73"/>
  <c r="R13" i="73"/>
  <c r="R11" i="73"/>
  <c r="R10" i="73"/>
  <c r="R9" i="73"/>
  <c r="R8" i="73"/>
  <c r="R7" i="73"/>
  <c r="U7" i="73"/>
  <c r="D13" i="73"/>
  <c r="U11" i="73"/>
  <c r="D17" i="73"/>
  <c r="J17" i="73"/>
  <c r="U9" i="73"/>
  <c r="D15" i="73"/>
  <c r="H17" i="73"/>
  <c r="U10" i="73"/>
  <c r="D16" i="73"/>
  <c r="I16" i="73"/>
  <c r="H16" i="73"/>
  <c r="F16" i="73"/>
  <c r="H15" i="73"/>
  <c r="F15" i="73"/>
  <c r="U8" i="73"/>
  <c r="D14" i="73"/>
  <c r="G14" i="73"/>
  <c r="F14" i="73"/>
  <c r="F13" i="73"/>
  <c r="T8" i="73"/>
  <c r="T9" i="73"/>
  <c r="T10" i="73"/>
  <c r="T11" i="73"/>
  <c r="T7" i="73"/>
  <c r="J11" i="73"/>
  <c r="I10" i="73"/>
  <c r="H11" i="73"/>
  <c r="H10" i="73"/>
  <c r="H9" i="73"/>
  <c r="G8" i="73"/>
  <c r="F10" i="73"/>
  <c r="F9" i="73"/>
  <c r="F8" i="73"/>
  <c r="F7" i="73"/>
  <c r="B13" i="73"/>
  <c r="B19" i="73"/>
  <c r="B25" i="73"/>
  <c r="B31" i="73"/>
  <c r="B37" i="73"/>
  <c r="B43" i="73"/>
  <c r="B49" i="73"/>
  <c r="B55" i="73"/>
  <c r="B61" i="73"/>
  <c r="B67" i="73"/>
  <c r="B73" i="73"/>
  <c r="B79" i="73"/>
  <c r="B80" i="73"/>
  <c r="B81" i="73"/>
  <c r="B82" i="73"/>
  <c r="B83" i="73"/>
  <c r="C13" i="73"/>
  <c r="C19" i="73"/>
  <c r="C25" i="73"/>
  <c r="C31" i="73"/>
  <c r="C37" i="73"/>
  <c r="C43" i="73"/>
  <c r="C49" i="73"/>
  <c r="C55" i="73"/>
  <c r="C61" i="73"/>
  <c r="C67" i="73"/>
  <c r="C73" i="73"/>
  <c r="C79" i="73"/>
  <c r="B74" i="73"/>
  <c r="B75" i="73"/>
  <c r="B76" i="73"/>
  <c r="B77" i="73"/>
  <c r="B68" i="73"/>
  <c r="B69" i="73"/>
  <c r="B70" i="73"/>
  <c r="B71" i="73"/>
  <c r="B62" i="73"/>
  <c r="B63" i="73"/>
  <c r="B64" i="73"/>
  <c r="B65" i="73"/>
  <c r="B56" i="73"/>
  <c r="B57" i="73"/>
  <c r="B58" i="73"/>
  <c r="B59" i="73"/>
  <c r="B50" i="73"/>
  <c r="B51" i="73"/>
  <c r="B52" i="73"/>
  <c r="B53" i="73"/>
  <c r="B44" i="73"/>
  <c r="B45" i="73"/>
  <c r="B46" i="73"/>
  <c r="B47" i="73"/>
  <c r="B38" i="73"/>
  <c r="B39" i="73"/>
  <c r="B40" i="73"/>
  <c r="B41" i="73"/>
  <c r="B32" i="73"/>
  <c r="B33" i="73"/>
  <c r="B34" i="73"/>
  <c r="B35" i="73"/>
  <c r="B26" i="73"/>
  <c r="B27" i="73"/>
  <c r="B28" i="73"/>
  <c r="B29" i="73"/>
  <c r="B20" i="73"/>
  <c r="B21" i="73"/>
  <c r="B22" i="73"/>
  <c r="B23" i="73"/>
  <c r="AM3" i="73"/>
  <c r="AN3" i="73"/>
  <c r="AL3" i="73"/>
  <c r="AM4" i="73"/>
  <c r="AN4" i="73"/>
  <c r="AL4" i="73"/>
  <c r="AM5" i="73"/>
  <c r="AN5" i="73"/>
  <c r="AL5" i="73"/>
  <c r="AM6" i="73"/>
  <c r="AN6" i="73"/>
  <c r="AL6" i="73"/>
  <c r="AM7" i="73"/>
  <c r="AN7" i="73"/>
  <c r="AL7" i="73"/>
  <c r="AM12" i="73"/>
  <c r="AN12" i="73"/>
  <c r="AL12" i="73"/>
  <c r="AM14" i="73"/>
  <c r="AN14" i="73"/>
  <c r="AL14" i="73"/>
  <c r="AM18" i="73"/>
  <c r="AN18" i="73"/>
  <c r="AL18" i="73"/>
  <c r="AK3" i="73"/>
  <c r="AK4" i="73"/>
  <c r="AK5" i="73"/>
  <c r="AK6" i="73"/>
  <c r="AK7" i="73"/>
  <c r="AK12" i="73"/>
  <c r="AK14" i="73"/>
  <c r="AK18" i="73"/>
  <c r="B14" i="73"/>
  <c r="B15" i="73"/>
  <c r="B16" i="73"/>
  <c r="B17" i="73"/>
  <c r="B11" i="73"/>
  <c r="E11" i="73"/>
  <c r="P11" i="73"/>
  <c r="B10" i="73"/>
  <c r="E10" i="73"/>
  <c r="P10" i="73"/>
  <c r="AH7" i="73"/>
  <c r="AE7" i="73"/>
  <c r="AF7" i="73"/>
  <c r="AG7" i="73"/>
  <c r="AD7" i="73"/>
  <c r="B9" i="73"/>
  <c r="AD9" i="73"/>
  <c r="E9" i="73"/>
  <c r="P9" i="73"/>
  <c r="B8" i="73"/>
  <c r="AD8" i="73"/>
  <c r="E8" i="73"/>
  <c r="P8" i="73"/>
  <c r="Y1" i="73"/>
  <c r="E7" i="73"/>
  <c r="P7" i="73"/>
  <c r="V7" i="73"/>
  <c r="K7" i="73" a="1"/>
  <c r="K7" i="73"/>
  <c r="L7" i="73"/>
  <c r="M7" i="73"/>
  <c r="N7" i="73"/>
  <c r="O7" i="73"/>
  <c r="K8" i="73"/>
  <c r="L8" i="73"/>
  <c r="M8" i="73"/>
  <c r="N8" i="73"/>
  <c r="O8" i="73"/>
  <c r="K9" i="73"/>
  <c r="L9" i="73"/>
  <c r="M9" i="73"/>
  <c r="N9" i="73"/>
  <c r="O9" i="73"/>
  <c r="K10" i="73"/>
  <c r="L10" i="73"/>
  <c r="M10" i="73"/>
  <c r="N10" i="73"/>
  <c r="O10" i="73"/>
  <c r="K11" i="73"/>
  <c r="L11" i="73"/>
  <c r="M11" i="73"/>
  <c r="N11" i="73"/>
  <c r="O11" i="73"/>
  <c r="AD1" i="73"/>
  <c r="G1" i="73"/>
  <c r="W79" i="72"/>
  <c r="W73" i="72"/>
  <c r="W67" i="72"/>
  <c r="W61" i="72"/>
  <c r="W55" i="72"/>
  <c r="W49" i="72"/>
  <c r="W43" i="72"/>
  <c r="W37" i="72"/>
  <c r="W31" i="72"/>
  <c r="W25" i="72"/>
  <c r="W19" i="72"/>
  <c r="W13" i="72"/>
  <c r="T83" i="72"/>
  <c r="T82" i="72"/>
  <c r="T81" i="72"/>
  <c r="T80" i="72"/>
  <c r="T79" i="72"/>
  <c r="T77" i="72"/>
  <c r="T76" i="72"/>
  <c r="T75" i="72"/>
  <c r="T74" i="72"/>
  <c r="T73" i="72"/>
  <c r="T71" i="72"/>
  <c r="T70" i="72"/>
  <c r="T69" i="72"/>
  <c r="T68" i="72"/>
  <c r="T67" i="72"/>
  <c r="T65" i="72"/>
  <c r="T64" i="72"/>
  <c r="T63" i="72"/>
  <c r="T62" i="72"/>
  <c r="T61" i="72"/>
  <c r="T59" i="72"/>
  <c r="T58" i="72"/>
  <c r="T57" i="72"/>
  <c r="T56" i="72"/>
  <c r="T55" i="72"/>
  <c r="T53" i="72"/>
  <c r="T52" i="72"/>
  <c r="T51" i="72"/>
  <c r="T50" i="72"/>
  <c r="T49" i="72"/>
  <c r="T47" i="72"/>
  <c r="T46" i="72"/>
  <c r="T45" i="72"/>
  <c r="T44" i="72"/>
  <c r="T43" i="72"/>
  <c r="T41" i="72"/>
  <c r="T40" i="72"/>
  <c r="T39" i="72"/>
  <c r="T38" i="72"/>
  <c r="T37" i="72"/>
  <c r="T35" i="72"/>
  <c r="T34" i="72"/>
  <c r="T33" i="72"/>
  <c r="T32" i="72"/>
  <c r="T31" i="72"/>
  <c r="T29" i="72"/>
  <c r="T28" i="72"/>
  <c r="T27" i="72"/>
  <c r="T26" i="72"/>
  <c r="T25" i="72"/>
  <c r="T23" i="72"/>
  <c r="T22" i="72"/>
  <c r="T21" i="72"/>
  <c r="T20" i="72"/>
  <c r="T19" i="72"/>
  <c r="T17" i="72"/>
  <c r="T16" i="72"/>
  <c r="T15" i="72"/>
  <c r="T14" i="72"/>
  <c r="T13" i="72"/>
  <c r="T8" i="72"/>
  <c r="T9" i="72"/>
  <c r="T10" i="72"/>
  <c r="T11" i="72"/>
  <c r="T7" i="72"/>
  <c r="B13" i="72"/>
  <c r="B19" i="72"/>
  <c r="B25" i="72"/>
  <c r="B31" i="72"/>
  <c r="B37" i="72"/>
  <c r="B43" i="72"/>
  <c r="B49" i="72"/>
  <c r="B55" i="72"/>
  <c r="B61" i="72"/>
  <c r="B67" i="72"/>
  <c r="B73" i="72"/>
  <c r="B79" i="72"/>
  <c r="B80" i="72"/>
  <c r="B81" i="72"/>
  <c r="B82" i="72"/>
  <c r="B83" i="72"/>
  <c r="J83" i="72"/>
  <c r="H83" i="72"/>
  <c r="I82" i="72"/>
  <c r="G80" i="72"/>
  <c r="C13" i="72"/>
  <c r="C19" i="72"/>
  <c r="C25" i="72"/>
  <c r="C31" i="72"/>
  <c r="C37" i="72"/>
  <c r="C43" i="72"/>
  <c r="C49" i="72"/>
  <c r="C55" i="72"/>
  <c r="C61" i="72"/>
  <c r="C67" i="72"/>
  <c r="C73" i="72"/>
  <c r="C79" i="72"/>
  <c r="B74" i="72"/>
  <c r="B75" i="72"/>
  <c r="B76" i="72"/>
  <c r="B77" i="72"/>
  <c r="J77" i="72"/>
  <c r="H77" i="72"/>
  <c r="I76" i="72"/>
  <c r="G74" i="72"/>
  <c r="B68" i="72"/>
  <c r="B69" i="72"/>
  <c r="B70" i="72"/>
  <c r="B71" i="72"/>
  <c r="J71" i="72"/>
  <c r="H71" i="72"/>
  <c r="I70" i="72"/>
  <c r="G68" i="72"/>
  <c r="B62" i="72"/>
  <c r="B63" i="72"/>
  <c r="B64" i="72"/>
  <c r="B65" i="72"/>
  <c r="J65" i="72"/>
  <c r="H65" i="72"/>
  <c r="I64" i="72"/>
  <c r="G62" i="72"/>
  <c r="B56" i="72"/>
  <c r="B57" i="72"/>
  <c r="B58" i="72"/>
  <c r="B59" i="72"/>
  <c r="J59" i="72"/>
  <c r="H59" i="72"/>
  <c r="I58" i="72"/>
  <c r="G56" i="72"/>
  <c r="B50" i="72"/>
  <c r="B51" i="72"/>
  <c r="B52" i="72"/>
  <c r="B53" i="72"/>
  <c r="J53" i="72"/>
  <c r="H53" i="72"/>
  <c r="I52" i="72"/>
  <c r="G50" i="72"/>
  <c r="B44" i="72"/>
  <c r="B45" i="72"/>
  <c r="B46" i="72"/>
  <c r="B47" i="72"/>
  <c r="J47" i="72"/>
  <c r="H47" i="72"/>
  <c r="I46" i="72"/>
  <c r="G44" i="72"/>
  <c r="B38" i="72"/>
  <c r="B39" i="72"/>
  <c r="B40" i="72"/>
  <c r="B41" i="72"/>
  <c r="J41" i="72"/>
  <c r="H41" i="72"/>
  <c r="I40" i="72"/>
  <c r="G38" i="72"/>
  <c r="B32" i="72"/>
  <c r="B33" i="72"/>
  <c r="B34" i="72"/>
  <c r="B35" i="72"/>
  <c r="J35" i="72"/>
  <c r="H35" i="72"/>
  <c r="I34" i="72"/>
  <c r="G32" i="72"/>
  <c r="B26" i="72"/>
  <c r="B27" i="72"/>
  <c r="B28" i="72"/>
  <c r="B29" i="72"/>
  <c r="J29" i="72"/>
  <c r="H29" i="72"/>
  <c r="I28" i="72"/>
  <c r="G26" i="72"/>
  <c r="B20" i="72"/>
  <c r="B21" i="72"/>
  <c r="B22" i="72"/>
  <c r="B23" i="72"/>
  <c r="J23" i="72"/>
  <c r="H23" i="72"/>
  <c r="I22" i="72"/>
  <c r="G20" i="72"/>
  <c r="AM3" i="72"/>
  <c r="AN3" i="72"/>
  <c r="AL3" i="72"/>
  <c r="AM4" i="72"/>
  <c r="AN4" i="72"/>
  <c r="AL4" i="72"/>
  <c r="AM5" i="72"/>
  <c r="AN5" i="72"/>
  <c r="AL5" i="72"/>
  <c r="AM6" i="72"/>
  <c r="AN6" i="72"/>
  <c r="AL6" i="72"/>
  <c r="AM7" i="72"/>
  <c r="AN7" i="72"/>
  <c r="AL7" i="72"/>
  <c r="AM12" i="72"/>
  <c r="AN12" i="72"/>
  <c r="AL12" i="72"/>
  <c r="AM14" i="72"/>
  <c r="AN14" i="72"/>
  <c r="AL14" i="72"/>
  <c r="AM18" i="72"/>
  <c r="AN18" i="72"/>
  <c r="AL18" i="72"/>
  <c r="AK3" i="72"/>
  <c r="AK4" i="72"/>
  <c r="AK5" i="72"/>
  <c r="AK6" i="72"/>
  <c r="AK7" i="72"/>
  <c r="AK12" i="72"/>
  <c r="AK14" i="72"/>
  <c r="AK18" i="72"/>
  <c r="B14" i="72"/>
  <c r="B15" i="72"/>
  <c r="B16" i="72"/>
  <c r="B17" i="72"/>
  <c r="J17" i="72"/>
  <c r="H17" i="72"/>
  <c r="I16" i="72"/>
  <c r="G14" i="72"/>
  <c r="B11" i="72"/>
  <c r="E11" i="72"/>
  <c r="P11" i="72"/>
  <c r="J11" i="72"/>
  <c r="H11" i="72"/>
  <c r="B10" i="72"/>
  <c r="E10" i="72"/>
  <c r="P10" i="72"/>
  <c r="I10" i="72"/>
  <c r="H10" i="72"/>
  <c r="F10" i="72"/>
  <c r="AH7" i="72"/>
  <c r="AE7" i="72"/>
  <c r="AF7" i="72"/>
  <c r="AG7" i="72"/>
  <c r="AD7" i="72"/>
  <c r="B9" i="72"/>
  <c r="AD9" i="72"/>
  <c r="E9" i="72"/>
  <c r="P9" i="72"/>
  <c r="H9" i="72"/>
  <c r="F9" i="72"/>
  <c r="B8" i="72"/>
  <c r="AD8" i="72"/>
  <c r="E8" i="72"/>
  <c r="P8" i="72"/>
  <c r="G8" i="72"/>
  <c r="F8" i="72"/>
  <c r="Y1" i="72"/>
  <c r="Y7" i="72"/>
  <c r="E7" i="72"/>
  <c r="P7" i="72"/>
  <c r="V7" i="72"/>
  <c r="F7" i="72"/>
  <c r="K7" i="72" a="1"/>
  <c r="K7" i="72"/>
  <c r="L7" i="72"/>
  <c r="M7" i="72"/>
  <c r="N7" i="72"/>
  <c r="O7" i="72"/>
  <c r="K8" i="72"/>
  <c r="L8" i="72"/>
  <c r="M8" i="72"/>
  <c r="N8" i="72"/>
  <c r="O8" i="72"/>
  <c r="K9" i="72"/>
  <c r="L9" i="72"/>
  <c r="M9" i="72"/>
  <c r="N9" i="72"/>
  <c r="O9" i="72"/>
  <c r="K10" i="72"/>
  <c r="L10" i="72"/>
  <c r="M10" i="72"/>
  <c r="N10" i="72"/>
  <c r="O10" i="72"/>
  <c r="K11" i="72"/>
  <c r="L11" i="72"/>
  <c r="M11" i="72"/>
  <c r="N11" i="72"/>
  <c r="O11" i="72"/>
  <c r="G3" i="72"/>
  <c r="AD1" i="72"/>
  <c r="G1" i="72"/>
  <c r="B13" i="71"/>
  <c r="B19" i="71"/>
  <c r="B25" i="71"/>
  <c r="B31" i="71"/>
  <c r="B37" i="71"/>
  <c r="B43" i="71"/>
  <c r="B49" i="71"/>
  <c r="B55" i="71"/>
  <c r="B61" i="71"/>
  <c r="B67" i="71"/>
  <c r="B73" i="71"/>
  <c r="B79" i="71"/>
  <c r="B80" i="71"/>
  <c r="B81" i="71"/>
  <c r="B82" i="71"/>
  <c r="B83" i="71"/>
  <c r="J83" i="71"/>
  <c r="H83" i="71"/>
  <c r="I82" i="71"/>
  <c r="G80" i="71"/>
  <c r="C13" i="71"/>
  <c r="C19" i="71"/>
  <c r="C25" i="71"/>
  <c r="C31" i="71"/>
  <c r="C37" i="71"/>
  <c r="C43" i="71"/>
  <c r="C49" i="71"/>
  <c r="C55" i="71"/>
  <c r="C61" i="71"/>
  <c r="C67" i="71"/>
  <c r="C73" i="71"/>
  <c r="C79" i="71"/>
  <c r="B74" i="71"/>
  <c r="B75" i="71"/>
  <c r="B76" i="71"/>
  <c r="B77" i="71"/>
  <c r="J77" i="71"/>
  <c r="H77" i="71"/>
  <c r="I76" i="71"/>
  <c r="G74" i="71"/>
  <c r="B68" i="71"/>
  <c r="B69" i="71"/>
  <c r="B70" i="71"/>
  <c r="B71" i="71"/>
  <c r="J71" i="71"/>
  <c r="H71" i="71"/>
  <c r="I70" i="71"/>
  <c r="G68" i="71"/>
  <c r="B62" i="71"/>
  <c r="B63" i="71"/>
  <c r="B64" i="71"/>
  <c r="B65" i="71"/>
  <c r="J65" i="71"/>
  <c r="H65" i="71"/>
  <c r="I64" i="71"/>
  <c r="G62" i="71"/>
  <c r="B56" i="71"/>
  <c r="B57" i="71"/>
  <c r="B58" i="71"/>
  <c r="B59" i="71"/>
  <c r="J59" i="71"/>
  <c r="H59" i="71"/>
  <c r="I58" i="71"/>
  <c r="G56" i="71"/>
  <c r="B50" i="71"/>
  <c r="B51" i="71"/>
  <c r="B52" i="71"/>
  <c r="B53" i="71"/>
  <c r="J53" i="71"/>
  <c r="H53" i="71"/>
  <c r="I52" i="71"/>
  <c r="G50" i="71"/>
  <c r="B44" i="71"/>
  <c r="B45" i="71"/>
  <c r="B46" i="71"/>
  <c r="B47" i="71"/>
  <c r="J47" i="71"/>
  <c r="H47" i="71"/>
  <c r="I46" i="71"/>
  <c r="G44" i="71"/>
  <c r="B38" i="71"/>
  <c r="B39" i="71"/>
  <c r="B40" i="71"/>
  <c r="B41" i="71"/>
  <c r="J41" i="71"/>
  <c r="H41" i="71"/>
  <c r="I40" i="71"/>
  <c r="G38" i="71"/>
  <c r="B32" i="71"/>
  <c r="B33" i="71"/>
  <c r="B34" i="71"/>
  <c r="B35" i="71"/>
  <c r="J35" i="71"/>
  <c r="H35" i="71"/>
  <c r="I34" i="71"/>
  <c r="G32" i="71"/>
  <c r="B26" i="71"/>
  <c r="B27" i="71"/>
  <c r="B28" i="71"/>
  <c r="B29" i="71"/>
  <c r="J29" i="71"/>
  <c r="H29" i="71"/>
  <c r="I28" i="71"/>
  <c r="G26" i="71"/>
  <c r="B20" i="71"/>
  <c r="B21" i="71"/>
  <c r="B22" i="71"/>
  <c r="B23" i="71"/>
  <c r="J23" i="71"/>
  <c r="H23" i="71"/>
  <c r="I22" i="71"/>
  <c r="G20" i="71"/>
  <c r="AM3" i="71"/>
  <c r="AN3" i="71"/>
  <c r="AL3" i="71"/>
  <c r="AM4" i="71"/>
  <c r="AN4" i="71"/>
  <c r="AL4" i="71"/>
  <c r="AM5" i="71"/>
  <c r="AN5" i="71"/>
  <c r="AL5" i="71"/>
  <c r="AM6" i="71"/>
  <c r="AN6" i="71"/>
  <c r="AL6" i="71"/>
  <c r="AM7" i="71"/>
  <c r="AN7" i="71"/>
  <c r="AL7" i="71"/>
  <c r="AM12" i="71"/>
  <c r="AN12" i="71"/>
  <c r="AL12" i="71"/>
  <c r="AM14" i="71"/>
  <c r="AN14" i="71"/>
  <c r="AL14" i="71"/>
  <c r="AM18" i="71"/>
  <c r="AN18" i="71"/>
  <c r="AL18" i="71"/>
  <c r="AK3" i="71"/>
  <c r="AK4" i="71"/>
  <c r="AK5" i="71"/>
  <c r="AK6" i="71"/>
  <c r="AK7" i="71"/>
  <c r="AK12" i="71"/>
  <c r="AK14" i="71"/>
  <c r="AK18" i="71"/>
  <c r="B14" i="71"/>
  <c r="B15" i="71"/>
  <c r="B16" i="71"/>
  <c r="B17" i="71"/>
  <c r="J17" i="71"/>
  <c r="H17" i="71"/>
  <c r="I16" i="71"/>
  <c r="G14" i="71"/>
  <c r="B11" i="71"/>
  <c r="E11" i="71"/>
  <c r="P11" i="71"/>
  <c r="J11" i="71"/>
  <c r="H11" i="71"/>
  <c r="B10" i="71"/>
  <c r="E10" i="71"/>
  <c r="P10" i="71"/>
  <c r="I10" i="71"/>
  <c r="H10" i="71"/>
  <c r="F10" i="71"/>
  <c r="AH7" i="71"/>
  <c r="AE7" i="71"/>
  <c r="AF7" i="71"/>
  <c r="AG7" i="71"/>
  <c r="AD7" i="71"/>
  <c r="B9" i="71"/>
  <c r="AD9" i="71"/>
  <c r="E9" i="71"/>
  <c r="P9" i="71"/>
  <c r="H9" i="71"/>
  <c r="F9" i="71"/>
  <c r="B8" i="71"/>
  <c r="AD8" i="71"/>
  <c r="E8" i="71"/>
  <c r="P8" i="71"/>
  <c r="G8" i="71"/>
  <c r="F8" i="71"/>
  <c r="Y1" i="71"/>
  <c r="Y7" i="71"/>
  <c r="E7" i="71"/>
  <c r="P7" i="71"/>
  <c r="V7" i="71"/>
  <c r="F7" i="71"/>
  <c r="K7" i="71" a="1"/>
  <c r="K7" i="71"/>
  <c r="L7" i="71"/>
  <c r="M7" i="71"/>
  <c r="N7" i="71"/>
  <c r="O7" i="71"/>
  <c r="K8" i="71"/>
  <c r="L8" i="71"/>
  <c r="M8" i="71"/>
  <c r="N8" i="71"/>
  <c r="O8" i="71"/>
  <c r="K9" i="71"/>
  <c r="L9" i="71"/>
  <c r="M9" i="71"/>
  <c r="N9" i="71"/>
  <c r="O9" i="71"/>
  <c r="K10" i="71"/>
  <c r="L10" i="71"/>
  <c r="M10" i="71"/>
  <c r="N10" i="71"/>
  <c r="O10" i="71"/>
  <c r="K11" i="71"/>
  <c r="L11" i="71"/>
  <c r="M11" i="71"/>
  <c r="N11" i="71"/>
  <c r="O11" i="71"/>
  <c r="G3" i="71"/>
  <c r="AD1" i="71"/>
  <c r="G1" i="71"/>
  <c r="D83" i="61"/>
  <c r="D79" i="61"/>
  <c r="B79" i="61"/>
  <c r="B80" i="61"/>
  <c r="B81" i="61"/>
  <c r="B82" i="61"/>
  <c r="B83" i="61"/>
  <c r="D81" i="61"/>
  <c r="E83" i="61"/>
  <c r="P83" i="61"/>
  <c r="J83" i="61"/>
  <c r="H83" i="61"/>
  <c r="D82" i="61"/>
  <c r="E82" i="61"/>
  <c r="P82" i="61"/>
  <c r="I82" i="61"/>
  <c r="H82" i="61"/>
  <c r="F82" i="61"/>
  <c r="E81" i="61"/>
  <c r="P81" i="61"/>
  <c r="H81" i="61"/>
  <c r="F81" i="61"/>
  <c r="D80" i="61"/>
  <c r="E80" i="61"/>
  <c r="P80" i="61"/>
  <c r="G80" i="61"/>
  <c r="F80" i="61"/>
  <c r="Y79" i="61"/>
  <c r="E79" i="61"/>
  <c r="P79" i="61"/>
  <c r="V79" i="61"/>
  <c r="F79" i="61"/>
  <c r="K79" i="61" a="1"/>
  <c r="K79" i="61"/>
  <c r="L79" i="61"/>
  <c r="M79" i="61"/>
  <c r="N79" i="61"/>
  <c r="O79" i="61"/>
  <c r="K80" i="61"/>
  <c r="L80" i="61"/>
  <c r="M80" i="61"/>
  <c r="N80" i="61"/>
  <c r="O80" i="61"/>
  <c r="K81" i="61"/>
  <c r="L81" i="61"/>
  <c r="M81" i="61"/>
  <c r="N81" i="61"/>
  <c r="O81" i="61"/>
  <c r="K82" i="61"/>
  <c r="L82" i="61"/>
  <c r="M82" i="61"/>
  <c r="N82" i="61"/>
  <c r="O82" i="61"/>
  <c r="K83" i="61"/>
  <c r="L83" i="61"/>
  <c r="M83" i="61"/>
  <c r="N83" i="61"/>
  <c r="O83" i="61"/>
  <c r="C79" i="61"/>
  <c r="D77" i="61"/>
  <c r="D73" i="61"/>
  <c r="B73" i="61"/>
  <c r="B74" i="61"/>
  <c r="B75" i="61"/>
  <c r="B76" i="61"/>
  <c r="B77" i="61"/>
  <c r="D75" i="61"/>
  <c r="E77" i="61"/>
  <c r="P77" i="61"/>
  <c r="J77" i="61"/>
  <c r="H77" i="61"/>
  <c r="D76" i="61"/>
  <c r="E76" i="61"/>
  <c r="P76" i="61"/>
  <c r="I76" i="61"/>
  <c r="H76" i="61"/>
  <c r="F76" i="61"/>
  <c r="E75" i="61"/>
  <c r="P75" i="61"/>
  <c r="H75" i="61"/>
  <c r="F75" i="61"/>
  <c r="D74" i="61"/>
  <c r="E74" i="61"/>
  <c r="P74" i="61"/>
  <c r="G74" i="61"/>
  <c r="F74" i="61"/>
  <c r="Y73" i="61"/>
  <c r="E73" i="61"/>
  <c r="P73" i="61"/>
  <c r="V73" i="61"/>
  <c r="F73" i="61"/>
  <c r="K73" i="61" a="1"/>
  <c r="K73" i="61"/>
  <c r="L73" i="61"/>
  <c r="M73" i="61"/>
  <c r="N73" i="61"/>
  <c r="O73" i="61"/>
  <c r="K74" i="61"/>
  <c r="L74" i="61"/>
  <c r="M74" i="61"/>
  <c r="N74" i="61"/>
  <c r="O74" i="61"/>
  <c r="K75" i="61"/>
  <c r="L75" i="61"/>
  <c r="M75" i="61"/>
  <c r="N75" i="61"/>
  <c r="O75" i="61"/>
  <c r="K76" i="61"/>
  <c r="L76" i="61"/>
  <c r="M76" i="61"/>
  <c r="N76" i="61"/>
  <c r="O76" i="61"/>
  <c r="K77" i="61"/>
  <c r="L77" i="61"/>
  <c r="M77" i="61"/>
  <c r="N77" i="61"/>
  <c r="O77" i="61"/>
  <c r="C73" i="61"/>
  <c r="D71" i="61"/>
  <c r="D67" i="61"/>
  <c r="B67" i="61"/>
  <c r="B68" i="61"/>
  <c r="B69" i="61"/>
  <c r="B70" i="61"/>
  <c r="B71" i="61"/>
  <c r="D69" i="61"/>
  <c r="E71" i="61"/>
  <c r="P71" i="61"/>
  <c r="J71" i="61"/>
  <c r="H71" i="61"/>
  <c r="D70" i="61"/>
  <c r="E70" i="61"/>
  <c r="P70" i="61"/>
  <c r="I70" i="61"/>
  <c r="H70" i="61"/>
  <c r="F70" i="61"/>
  <c r="E69" i="61"/>
  <c r="P69" i="61"/>
  <c r="H69" i="61"/>
  <c r="F69" i="61"/>
  <c r="D68" i="61"/>
  <c r="E68" i="61"/>
  <c r="P68" i="61"/>
  <c r="G68" i="61"/>
  <c r="F68" i="61"/>
  <c r="Y67" i="61"/>
  <c r="E67" i="61"/>
  <c r="P67" i="61"/>
  <c r="V67" i="61"/>
  <c r="F67" i="61"/>
  <c r="K67" i="61" a="1"/>
  <c r="K67" i="61"/>
  <c r="L67" i="61"/>
  <c r="M67" i="61"/>
  <c r="N67" i="61"/>
  <c r="O67" i="61"/>
  <c r="K68" i="61"/>
  <c r="L68" i="61"/>
  <c r="M68" i="61"/>
  <c r="N68" i="61"/>
  <c r="O68" i="61"/>
  <c r="K69" i="61"/>
  <c r="L69" i="61"/>
  <c r="M69" i="61"/>
  <c r="N69" i="61"/>
  <c r="O69" i="61"/>
  <c r="K70" i="61"/>
  <c r="L70" i="61"/>
  <c r="M70" i="61"/>
  <c r="N70" i="61"/>
  <c r="O70" i="61"/>
  <c r="K71" i="61"/>
  <c r="L71" i="61"/>
  <c r="M71" i="61"/>
  <c r="N71" i="61"/>
  <c r="O71" i="61"/>
  <c r="C67" i="61"/>
  <c r="D65" i="61"/>
  <c r="D61" i="61"/>
  <c r="B61" i="61"/>
  <c r="B62" i="61"/>
  <c r="B63" i="61"/>
  <c r="B64" i="61"/>
  <c r="B65" i="61"/>
  <c r="D63" i="61"/>
  <c r="E65" i="61"/>
  <c r="P65" i="61"/>
  <c r="J65" i="61"/>
  <c r="H65" i="61"/>
  <c r="D64" i="61"/>
  <c r="E64" i="61"/>
  <c r="P64" i="61"/>
  <c r="I64" i="61"/>
  <c r="H64" i="61"/>
  <c r="F64" i="61"/>
  <c r="E63" i="61"/>
  <c r="P63" i="61"/>
  <c r="H63" i="61"/>
  <c r="F63" i="61"/>
  <c r="D62" i="61"/>
  <c r="E62" i="61"/>
  <c r="P62" i="61"/>
  <c r="G62" i="61"/>
  <c r="F62" i="61"/>
  <c r="Y61" i="61"/>
  <c r="E61" i="61"/>
  <c r="P61" i="61"/>
  <c r="V61" i="61"/>
  <c r="F61" i="61"/>
  <c r="K61" i="61" a="1"/>
  <c r="K61" i="61"/>
  <c r="L61" i="61"/>
  <c r="M61" i="61"/>
  <c r="N61" i="61"/>
  <c r="O61" i="61"/>
  <c r="K62" i="61"/>
  <c r="L62" i="61"/>
  <c r="M62" i="61"/>
  <c r="N62" i="61"/>
  <c r="O62" i="61"/>
  <c r="K63" i="61"/>
  <c r="L63" i="61"/>
  <c r="M63" i="61"/>
  <c r="N63" i="61"/>
  <c r="O63" i="61"/>
  <c r="K64" i="61"/>
  <c r="L64" i="61"/>
  <c r="M64" i="61"/>
  <c r="N64" i="61"/>
  <c r="O64" i="61"/>
  <c r="K65" i="61"/>
  <c r="L65" i="61"/>
  <c r="M65" i="61"/>
  <c r="N65" i="61"/>
  <c r="O65" i="61"/>
  <c r="C61" i="61"/>
  <c r="D59" i="61"/>
  <c r="D55" i="61"/>
  <c r="B55" i="61"/>
  <c r="B56" i="61"/>
  <c r="B57" i="61"/>
  <c r="B58" i="61"/>
  <c r="B59" i="61"/>
  <c r="D57" i="61"/>
  <c r="E59" i="61"/>
  <c r="P59" i="61"/>
  <c r="J59" i="61"/>
  <c r="H59" i="61"/>
  <c r="D58" i="61"/>
  <c r="E58" i="61"/>
  <c r="P58" i="61"/>
  <c r="I58" i="61"/>
  <c r="H58" i="61"/>
  <c r="F58" i="61"/>
  <c r="E57" i="61"/>
  <c r="P57" i="61"/>
  <c r="H57" i="61"/>
  <c r="F57" i="61"/>
  <c r="D56" i="61"/>
  <c r="E56" i="61"/>
  <c r="P56" i="61"/>
  <c r="G56" i="61"/>
  <c r="F56" i="61"/>
  <c r="Y55" i="61"/>
  <c r="E55" i="61"/>
  <c r="P55" i="61"/>
  <c r="V55" i="61"/>
  <c r="F55" i="61"/>
  <c r="K55" i="61" a="1"/>
  <c r="K55" i="61"/>
  <c r="L55" i="61"/>
  <c r="M55" i="61"/>
  <c r="N55" i="61"/>
  <c r="O55" i="61"/>
  <c r="K56" i="61"/>
  <c r="L56" i="61"/>
  <c r="M56" i="61"/>
  <c r="N56" i="61"/>
  <c r="O56" i="61"/>
  <c r="K57" i="61"/>
  <c r="L57" i="61"/>
  <c r="M57" i="61"/>
  <c r="N57" i="61"/>
  <c r="O57" i="61"/>
  <c r="K58" i="61"/>
  <c r="L58" i="61"/>
  <c r="M58" i="61"/>
  <c r="N58" i="61"/>
  <c r="O58" i="61"/>
  <c r="K59" i="61"/>
  <c r="L59" i="61"/>
  <c r="M59" i="61"/>
  <c r="N59" i="61"/>
  <c r="O59" i="61"/>
  <c r="C55" i="61"/>
  <c r="F10" i="61"/>
  <c r="F9" i="61"/>
  <c r="G3" i="61"/>
  <c r="E8" i="61"/>
  <c r="P8" i="61"/>
  <c r="B49" i="61"/>
  <c r="B50" i="61"/>
  <c r="B51" i="61"/>
  <c r="B52" i="61"/>
  <c r="B53" i="61"/>
  <c r="J53" i="61"/>
  <c r="H53" i="61"/>
  <c r="I52" i="61"/>
  <c r="G50" i="61"/>
  <c r="C49" i="61"/>
  <c r="B43" i="61"/>
  <c r="B44" i="61"/>
  <c r="B45" i="61"/>
  <c r="B46" i="61"/>
  <c r="B47" i="61"/>
  <c r="J47" i="61"/>
  <c r="H47" i="61"/>
  <c r="I46" i="61"/>
  <c r="G44" i="61"/>
  <c r="C43" i="61"/>
  <c r="B37" i="61"/>
  <c r="B38" i="61"/>
  <c r="B39" i="61"/>
  <c r="B40" i="61"/>
  <c r="B41" i="61"/>
  <c r="J41" i="61"/>
  <c r="H41" i="61"/>
  <c r="I40" i="61"/>
  <c r="G38" i="61"/>
  <c r="C37" i="61"/>
  <c r="B31" i="61"/>
  <c r="B32" i="61"/>
  <c r="B33" i="61"/>
  <c r="B34" i="61"/>
  <c r="B35" i="61"/>
  <c r="J35" i="61"/>
  <c r="H35" i="61"/>
  <c r="I34" i="61"/>
  <c r="G32" i="61"/>
  <c r="C31" i="61"/>
  <c r="B25" i="61"/>
  <c r="B26" i="61"/>
  <c r="B27" i="61"/>
  <c r="B28" i="61"/>
  <c r="B29" i="61"/>
  <c r="J29" i="61"/>
  <c r="H29" i="61"/>
  <c r="I28" i="61"/>
  <c r="G26" i="61"/>
  <c r="C25" i="61"/>
  <c r="B19" i="61"/>
  <c r="B20" i="61"/>
  <c r="B21" i="61"/>
  <c r="B22" i="61"/>
  <c r="B23" i="61"/>
  <c r="J23" i="61"/>
  <c r="H23" i="61"/>
  <c r="I22" i="61"/>
  <c r="G20" i="61"/>
  <c r="C19" i="61"/>
  <c r="Y1" i="61"/>
  <c r="Y7" i="61"/>
  <c r="B13" i="61"/>
  <c r="B14" i="61"/>
  <c r="B15" i="61"/>
  <c r="B16" i="61"/>
  <c r="B17" i="61"/>
  <c r="J17" i="61"/>
  <c r="H17" i="61"/>
  <c r="I16" i="61"/>
  <c r="G14" i="61"/>
  <c r="E7" i="61"/>
  <c r="P7" i="61"/>
  <c r="B8" i="61"/>
  <c r="B9" i="61"/>
  <c r="E9" i="61"/>
  <c r="P9" i="61"/>
  <c r="B10" i="61"/>
  <c r="E10" i="61"/>
  <c r="P10" i="61"/>
  <c r="B11" i="61"/>
  <c r="E11" i="61"/>
  <c r="P11" i="61"/>
  <c r="V7" i="61"/>
  <c r="F7" i="61"/>
  <c r="F8" i="61"/>
  <c r="G8" i="61"/>
  <c r="H9" i="61"/>
  <c r="H10" i="61"/>
  <c r="I10" i="61"/>
  <c r="H11" i="61"/>
  <c r="J11" i="61"/>
  <c r="K7" i="61" a="1"/>
  <c r="K7" i="61"/>
  <c r="L7" i="61"/>
  <c r="M7" i="61"/>
  <c r="N7" i="61"/>
  <c r="O7" i="61"/>
  <c r="K8" i="61"/>
  <c r="L8" i="61"/>
  <c r="M8" i="61"/>
  <c r="N8" i="61"/>
  <c r="O8" i="61"/>
  <c r="K9" i="61"/>
  <c r="L9" i="61"/>
  <c r="M9" i="61"/>
  <c r="N9" i="61"/>
  <c r="O9" i="61"/>
  <c r="K10" i="61"/>
  <c r="L10" i="61"/>
  <c r="M10" i="61"/>
  <c r="N10" i="61"/>
  <c r="O10" i="61"/>
  <c r="K11" i="61"/>
  <c r="L11" i="61"/>
  <c r="M11" i="61"/>
  <c r="N11" i="61"/>
  <c r="O11" i="61"/>
  <c r="C13" i="61"/>
  <c r="AM3" i="61"/>
  <c r="AN3" i="61"/>
  <c r="AL3" i="61"/>
  <c r="AM4" i="61"/>
  <c r="AN4" i="61"/>
  <c r="AL4" i="61"/>
  <c r="AM5" i="61"/>
  <c r="AN5" i="61"/>
  <c r="AL5" i="61"/>
  <c r="AM6" i="61"/>
  <c r="AN6" i="61"/>
  <c r="AL6" i="61"/>
  <c r="AM7" i="61"/>
  <c r="AN7" i="61"/>
  <c r="AL7" i="61"/>
  <c r="AM12" i="61"/>
  <c r="AN12" i="61"/>
  <c r="AL12" i="61"/>
  <c r="AM14" i="61"/>
  <c r="AN14" i="61"/>
  <c r="AL14" i="61"/>
  <c r="AM18" i="61"/>
  <c r="AN18" i="61"/>
  <c r="AL18" i="61"/>
  <c r="AK3" i="61"/>
  <c r="AK4" i="61"/>
  <c r="AK5" i="61"/>
  <c r="AK6" i="61"/>
  <c r="AK7" i="61"/>
  <c r="AK12" i="61"/>
  <c r="AK14" i="61"/>
  <c r="AK18" i="61"/>
  <c r="AH7" i="61"/>
  <c r="AE7" i="61"/>
  <c r="AF7" i="61"/>
  <c r="AG7" i="61"/>
  <c r="AD7" i="61"/>
  <c r="AD9" i="61"/>
  <c r="AD8" i="61"/>
  <c r="AD1" i="61"/>
  <c r="G1" i="61"/>
  <c r="Q7" i="61" a="1"/>
  <c r="Q7" i="61"/>
  <c r="R7" i="61"/>
  <c r="Q8" i="61"/>
  <c r="R8" i="61"/>
  <c r="Q9" i="61"/>
  <c r="R9" i="61"/>
  <c r="Q10" i="61"/>
  <c r="R10" i="61"/>
  <c r="Q11" i="61"/>
  <c r="R11" i="61"/>
  <c r="S7" i="61"/>
  <c r="T11" i="61"/>
  <c r="U11" i="61"/>
  <c r="D17" i="61"/>
  <c r="T7" i="61"/>
  <c r="U7" i="61"/>
  <c r="D13" i="61"/>
  <c r="T10" i="61"/>
  <c r="U10" i="61"/>
  <c r="D16" i="61"/>
  <c r="T9" i="61"/>
  <c r="U9" i="61"/>
  <c r="D15" i="61"/>
  <c r="T8" i="61"/>
  <c r="U8" i="61"/>
  <c r="D14" i="61"/>
  <c r="Y13" i="61"/>
  <c r="X7" i="61"/>
  <c r="F13" i="61"/>
  <c r="F14" i="61"/>
  <c r="F15" i="61"/>
  <c r="H15" i="61"/>
  <c r="F16" i="61"/>
  <c r="H16" i="61"/>
  <c r="K13" i="61" a="1"/>
  <c r="K13" i="61"/>
  <c r="L13" i="61"/>
  <c r="M13" i="61"/>
  <c r="N13" i="61"/>
  <c r="O13" i="61"/>
  <c r="K14" i="61"/>
  <c r="L14" i="61"/>
  <c r="M14" i="61"/>
  <c r="N14" i="61"/>
  <c r="O14" i="61"/>
  <c r="K15" i="61"/>
  <c r="L15" i="61"/>
  <c r="M15" i="61"/>
  <c r="N15" i="61"/>
  <c r="O15" i="61"/>
  <c r="K16" i="61"/>
  <c r="L16" i="61"/>
  <c r="M16" i="61"/>
  <c r="N16" i="61"/>
  <c r="O16" i="61"/>
  <c r="K17" i="61"/>
  <c r="L17" i="61"/>
  <c r="M17" i="61"/>
  <c r="N17" i="61"/>
  <c r="O17" i="61"/>
  <c r="E13" i="61"/>
  <c r="P13" i="61"/>
  <c r="E14" i="61"/>
  <c r="P14" i="61"/>
  <c r="E15" i="61"/>
  <c r="P15" i="61"/>
  <c r="E16" i="61"/>
  <c r="P16" i="61"/>
  <c r="E17" i="61"/>
  <c r="P17" i="61"/>
  <c r="V13" i="61"/>
  <c r="Q13" i="61" a="1"/>
  <c r="Q14" i="61"/>
  <c r="R14" i="61"/>
  <c r="Q15" i="61"/>
  <c r="R15" i="61"/>
  <c r="Q16" i="61"/>
  <c r="R16" i="61"/>
  <c r="Q17" i="61"/>
  <c r="R17" i="61"/>
  <c r="Q13" i="61"/>
  <c r="R13" i="61"/>
  <c r="S13" i="61"/>
  <c r="T13" i="61"/>
  <c r="T14" i="61"/>
  <c r="T15" i="61"/>
  <c r="T16" i="61"/>
  <c r="T17" i="61"/>
  <c r="X13" i="61"/>
  <c r="U13" i="61"/>
  <c r="D19" i="61"/>
  <c r="F20" i="61"/>
  <c r="U15" i="61"/>
  <c r="D21" i="61"/>
  <c r="F21" i="61"/>
  <c r="H21" i="61"/>
  <c r="F22" i="61"/>
  <c r="H22" i="61"/>
  <c r="F19" i="61"/>
  <c r="K19" i="61" a="1"/>
  <c r="K19" i="61"/>
  <c r="L19" i="61"/>
  <c r="M19" i="61"/>
  <c r="N19" i="61"/>
  <c r="O19" i="61"/>
  <c r="K20" i="61"/>
  <c r="L20" i="61"/>
  <c r="M20" i="61"/>
  <c r="N20" i="61"/>
  <c r="O20" i="61"/>
  <c r="K21" i="61"/>
  <c r="L21" i="61"/>
  <c r="M21" i="61"/>
  <c r="N21" i="61"/>
  <c r="O21" i="61"/>
  <c r="K22" i="61"/>
  <c r="L22" i="61"/>
  <c r="M22" i="61"/>
  <c r="N22" i="61"/>
  <c r="O22" i="61"/>
  <c r="K23" i="61"/>
  <c r="L23" i="61"/>
  <c r="M23" i="61"/>
  <c r="N23" i="61"/>
  <c r="O23" i="61"/>
  <c r="E19" i="61"/>
  <c r="E20" i="61"/>
  <c r="U14" i="61"/>
  <c r="D20" i="61"/>
  <c r="P20" i="61"/>
  <c r="E21" i="61"/>
  <c r="P21" i="61"/>
  <c r="E22" i="61"/>
  <c r="U16" i="61"/>
  <c r="D22" i="61"/>
  <c r="P22" i="61"/>
  <c r="E23" i="61"/>
  <c r="U17" i="61"/>
  <c r="D23" i="61"/>
  <c r="P23" i="61"/>
  <c r="P19" i="61"/>
  <c r="V19" i="61"/>
  <c r="Y19" i="61"/>
  <c r="Q19" i="61" a="1"/>
  <c r="Q19" i="61"/>
  <c r="Q20" i="61"/>
  <c r="Q21" i="61"/>
  <c r="Q22" i="61"/>
  <c r="Q23" i="61"/>
  <c r="R20" i="61"/>
  <c r="R21" i="61"/>
  <c r="R22" i="61"/>
  <c r="R23" i="61"/>
  <c r="R19" i="61"/>
  <c r="S19" i="61"/>
  <c r="T21" i="61"/>
  <c r="T23" i="61"/>
  <c r="T22" i="61"/>
  <c r="T20" i="61"/>
  <c r="U21" i="61"/>
  <c r="D27" i="61"/>
  <c r="E29" i="61"/>
  <c r="U23" i="61"/>
  <c r="D29" i="61"/>
  <c r="P29" i="61"/>
  <c r="T19" i="61"/>
  <c r="U19" i="61"/>
  <c r="D25" i="61"/>
  <c r="E28" i="61"/>
  <c r="U22" i="61"/>
  <c r="D28" i="61"/>
  <c r="P28" i="61"/>
  <c r="H28" i="61"/>
  <c r="F28" i="61"/>
  <c r="E27" i="61"/>
  <c r="P27" i="61"/>
  <c r="H27" i="61"/>
  <c r="F27" i="61"/>
  <c r="E26" i="61"/>
  <c r="U20" i="61"/>
  <c r="D26" i="61"/>
  <c r="P26" i="61"/>
  <c r="F26" i="61"/>
  <c r="Y25" i="61"/>
  <c r="E25" i="61"/>
  <c r="P25" i="61"/>
  <c r="V25" i="61"/>
  <c r="F25" i="61"/>
  <c r="K25" i="61" a="1"/>
  <c r="K25" i="61"/>
  <c r="L25" i="61"/>
  <c r="M25" i="61"/>
  <c r="N25" i="61"/>
  <c r="O25" i="61"/>
  <c r="K26" i="61"/>
  <c r="L26" i="61"/>
  <c r="M26" i="61"/>
  <c r="N26" i="61"/>
  <c r="O26" i="61"/>
  <c r="K27" i="61"/>
  <c r="L27" i="61"/>
  <c r="M27" i="61"/>
  <c r="N27" i="61"/>
  <c r="O27" i="61"/>
  <c r="K28" i="61"/>
  <c r="L28" i="61"/>
  <c r="M28" i="61"/>
  <c r="N28" i="61"/>
  <c r="O28" i="61"/>
  <c r="K29" i="61"/>
  <c r="L29" i="61"/>
  <c r="M29" i="61"/>
  <c r="N29" i="61"/>
  <c r="O29" i="61"/>
  <c r="X19" i="61"/>
  <c r="Q25" i="61" a="1"/>
  <c r="Q25" i="61"/>
  <c r="Q26" i="61"/>
  <c r="Q27" i="61"/>
  <c r="Q28" i="61"/>
  <c r="Q29" i="61"/>
  <c r="R26" i="61"/>
  <c r="R27" i="61"/>
  <c r="R28" i="61"/>
  <c r="R29" i="61"/>
  <c r="R25" i="61"/>
  <c r="S25" i="61"/>
  <c r="T29" i="61"/>
  <c r="T28" i="61"/>
  <c r="T27" i="61"/>
  <c r="T26" i="61"/>
  <c r="T25" i="61"/>
  <c r="X25" i="61"/>
  <c r="U25" i="61"/>
  <c r="D31" i="61"/>
  <c r="F32" i="61"/>
  <c r="U27" i="61"/>
  <c r="D33" i="61"/>
  <c r="F33" i="61"/>
  <c r="H33" i="61"/>
  <c r="F34" i="61"/>
  <c r="H34" i="61"/>
  <c r="F31" i="61"/>
  <c r="K31" i="61" a="1"/>
  <c r="K31" i="61"/>
  <c r="L31" i="61"/>
  <c r="M31" i="61"/>
  <c r="N31" i="61"/>
  <c r="O31" i="61"/>
  <c r="K32" i="61"/>
  <c r="L32" i="61"/>
  <c r="M32" i="61"/>
  <c r="N32" i="61"/>
  <c r="O32" i="61"/>
  <c r="K33" i="61"/>
  <c r="L33" i="61"/>
  <c r="M33" i="61"/>
  <c r="N33" i="61"/>
  <c r="O33" i="61"/>
  <c r="K34" i="61"/>
  <c r="L34" i="61"/>
  <c r="M34" i="61"/>
  <c r="N34" i="61"/>
  <c r="O34" i="61"/>
  <c r="K35" i="61"/>
  <c r="L35" i="61"/>
  <c r="M35" i="61"/>
  <c r="N35" i="61"/>
  <c r="O35" i="61"/>
  <c r="E31" i="61"/>
  <c r="E32" i="61"/>
  <c r="U26" i="61"/>
  <c r="D32" i="61"/>
  <c r="P32" i="61"/>
  <c r="E33" i="61"/>
  <c r="P33" i="61"/>
  <c r="E34" i="61"/>
  <c r="U28" i="61"/>
  <c r="D34" i="61"/>
  <c r="P34" i="61"/>
  <c r="E35" i="61"/>
  <c r="U29" i="61"/>
  <c r="D35" i="61"/>
  <c r="P35" i="61"/>
  <c r="P31" i="61"/>
  <c r="V31" i="61"/>
  <c r="Y31" i="61"/>
  <c r="Q31" i="61" a="1"/>
  <c r="Q31" i="61"/>
  <c r="Q32" i="61"/>
  <c r="Q33" i="61"/>
  <c r="Q34" i="61"/>
  <c r="Q35" i="61"/>
  <c r="R32" i="61"/>
  <c r="R33" i="61"/>
  <c r="R34" i="61"/>
  <c r="R35" i="61"/>
  <c r="R31" i="61"/>
  <c r="S31" i="61"/>
  <c r="T33" i="61"/>
  <c r="T35" i="61"/>
  <c r="T34" i="61"/>
  <c r="T32" i="61"/>
  <c r="U33" i="61"/>
  <c r="D39" i="61"/>
  <c r="E41" i="61"/>
  <c r="U35" i="61"/>
  <c r="D41" i="61"/>
  <c r="P41" i="61"/>
  <c r="T31" i="61"/>
  <c r="U31" i="61"/>
  <c r="D37" i="61"/>
  <c r="E40" i="61"/>
  <c r="U34" i="61"/>
  <c r="D40" i="61"/>
  <c r="P40" i="61"/>
  <c r="H40" i="61"/>
  <c r="F40" i="61"/>
  <c r="E39" i="61"/>
  <c r="P39" i="61"/>
  <c r="H39" i="61"/>
  <c r="F39" i="61"/>
  <c r="E38" i="61"/>
  <c r="U32" i="61"/>
  <c r="D38" i="61"/>
  <c r="P38" i="61"/>
  <c r="F38" i="61"/>
  <c r="Y37" i="61"/>
  <c r="E37" i="61"/>
  <c r="P37" i="61"/>
  <c r="V37" i="61"/>
  <c r="F37" i="61"/>
  <c r="K37" i="61" a="1"/>
  <c r="K37" i="61"/>
  <c r="L37" i="61"/>
  <c r="M37" i="61"/>
  <c r="N37" i="61"/>
  <c r="O37" i="61"/>
  <c r="K38" i="61"/>
  <c r="L38" i="61"/>
  <c r="M38" i="61"/>
  <c r="N38" i="61"/>
  <c r="O38" i="61"/>
  <c r="K39" i="61"/>
  <c r="L39" i="61"/>
  <c r="M39" i="61"/>
  <c r="N39" i="61"/>
  <c r="O39" i="61"/>
  <c r="K40" i="61"/>
  <c r="L40" i="61"/>
  <c r="M40" i="61"/>
  <c r="N40" i="61"/>
  <c r="O40" i="61"/>
  <c r="K41" i="61"/>
  <c r="L41" i="61"/>
  <c r="M41" i="61"/>
  <c r="N41" i="61"/>
  <c r="O41" i="61"/>
  <c r="X31" i="61"/>
  <c r="Q37" i="61" a="1"/>
  <c r="Q37" i="61"/>
  <c r="Q38" i="61"/>
  <c r="Q39" i="61"/>
  <c r="Q40" i="61"/>
  <c r="Q41" i="61"/>
  <c r="R38" i="61"/>
  <c r="R39" i="61"/>
  <c r="R40" i="61"/>
  <c r="R41" i="61"/>
  <c r="R37" i="61"/>
  <c r="S37" i="61"/>
  <c r="T41" i="61"/>
  <c r="T40" i="61"/>
  <c r="T39" i="61"/>
  <c r="T38" i="61"/>
  <c r="T37" i="61"/>
  <c r="X37" i="61"/>
  <c r="U37" i="61"/>
  <c r="D43" i="61"/>
  <c r="F44" i="61"/>
  <c r="U39" i="61"/>
  <c r="D45" i="61"/>
  <c r="F45" i="61"/>
  <c r="H45" i="61"/>
  <c r="F46" i="61"/>
  <c r="H46" i="61"/>
  <c r="F43" i="61"/>
  <c r="K43" i="61" a="1"/>
  <c r="K43" i="61"/>
  <c r="L43" i="61"/>
  <c r="M43" i="61"/>
  <c r="N43" i="61"/>
  <c r="O43" i="61"/>
  <c r="K44" i="61"/>
  <c r="L44" i="61"/>
  <c r="M44" i="61"/>
  <c r="N44" i="61"/>
  <c r="O44" i="61"/>
  <c r="K45" i="61"/>
  <c r="L45" i="61"/>
  <c r="M45" i="61"/>
  <c r="N45" i="61"/>
  <c r="O45" i="61"/>
  <c r="K46" i="61"/>
  <c r="L46" i="61"/>
  <c r="M46" i="61"/>
  <c r="N46" i="61"/>
  <c r="O46" i="61"/>
  <c r="K47" i="61"/>
  <c r="L47" i="61"/>
  <c r="M47" i="61"/>
  <c r="N47" i="61"/>
  <c r="O47" i="61"/>
  <c r="E43" i="61"/>
  <c r="E44" i="61"/>
  <c r="U38" i="61"/>
  <c r="D44" i="61"/>
  <c r="P44" i="61"/>
  <c r="E45" i="61"/>
  <c r="P45" i="61"/>
  <c r="E46" i="61"/>
  <c r="U40" i="61"/>
  <c r="D46" i="61"/>
  <c r="P46" i="61"/>
  <c r="E47" i="61"/>
  <c r="U41" i="61"/>
  <c r="D47" i="61"/>
  <c r="P47" i="61"/>
  <c r="P43" i="61"/>
  <c r="V43" i="61"/>
  <c r="Y43" i="61"/>
  <c r="Q43" i="61" a="1"/>
  <c r="Q43" i="61"/>
  <c r="Q44" i="61"/>
  <c r="Q45" i="61"/>
  <c r="Q46" i="61"/>
  <c r="Q47" i="61"/>
  <c r="R44" i="61"/>
  <c r="R45" i="61"/>
  <c r="R46" i="61"/>
  <c r="R47" i="61"/>
  <c r="R43" i="61"/>
  <c r="S43" i="61"/>
  <c r="T45" i="61"/>
  <c r="U45" i="61"/>
  <c r="D51" i="61"/>
  <c r="E53" i="61"/>
  <c r="T47" i="61"/>
  <c r="U47" i="61"/>
  <c r="D53" i="61"/>
  <c r="P53" i="61"/>
  <c r="T43" i="61"/>
  <c r="U43" i="61"/>
  <c r="D49" i="61"/>
  <c r="E52" i="61"/>
  <c r="T46" i="61"/>
  <c r="U46" i="61"/>
  <c r="D52" i="61"/>
  <c r="P52" i="61"/>
  <c r="H52" i="61"/>
  <c r="F52" i="61"/>
  <c r="E51" i="61"/>
  <c r="P51" i="61"/>
  <c r="H51" i="61"/>
  <c r="F51" i="61"/>
  <c r="E50" i="61"/>
  <c r="T44" i="61"/>
  <c r="U44" i="61"/>
  <c r="D50" i="61"/>
  <c r="P50" i="61"/>
  <c r="F50" i="61"/>
  <c r="Y49" i="61"/>
  <c r="E49" i="61"/>
  <c r="P49" i="61"/>
  <c r="V49" i="61"/>
  <c r="F49" i="61"/>
  <c r="K49" i="61" a="1"/>
  <c r="K49" i="61"/>
  <c r="L49" i="61"/>
  <c r="M49" i="61"/>
  <c r="N49" i="61"/>
  <c r="O49" i="61"/>
  <c r="K50" i="61"/>
  <c r="L50" i="61"/>
  <c r="M50" i="61"/>
  <c r="N50" i="61"/>
  <c r="O50" i="61"/>
  <c r="K51" i="61"/>
  <c r="L51" i="61"/>
  <c r="M51" i="61"/>
  <c r="N51" i="61"/>
  <c r="O51" i="61"/>
  <c r="K52" i="61"/>
  <c r="L52" i="61"/>
  <c r="M52" i="61"/>
  <c r="N52" i="61"/>
  <c r="O52" i="61"/>
  <c r="K53" i="61"/>
  <c r="L53" i="61"/>
  <c r="M53" i="61"/>
  <c r="N53" i="61"/>
  <c r="O53" i="61"/>
  <c r="X43" i="61"/>
  <c r="Q49" i="61" a="1"/>
  <c r="Q49" i="61"/>
  <c r="Q50" i="61"/>
  <c r="Q51" i="61"/>
  <c r="Q52" i="61"/>
  <c r="Q53" i="61"/>
  <c r="R50" i="61"/>
  <c r="R51" i="61"/>
  <c r="R52" i="61"/>
  <c r="R53" i="61"/>
  <c r="R49" i="61"/>
  <c r="S49" i="61"/>
  <c r="T49" i="61"/>
  <c r="U49" i="61"/>
  <c r="T50" i="61"/>
  <c r="T51" i="61"/>
  <c r="T52" i="61"/>
  <c r="T53" i="61"/>
  <c r="X49" i="61"/>
  <c r="U50" i="61"/>
  <c r="U51" i="61"/>
  <c r="U52" i="61"/>
  <c r="U53" i="61"/>
  <c r="Q55" i="61" a="1"/>
  <c r="Q55" i="61"/>
  <c r="R55" i="61"/>
  <c r="Q56" i="61"/>
  <c r="R56" i="61"/>
  <c r="Q57" i="61"/>
  <c r="R57" i="61"/>
  <c r="Q58" i="61"/>
  <c r="R58" i="61"/>
  <c r="Q59" i="61"/>
  <c r="R59" i="61"/>
  <c r="S55" i="61"/>
  <c r="T55" i="61"/>
  <c r="U55" i="61"/>
  <c r="T56" i="61"/>
  <c r="T57" i="61"/>
  <c r="T58" i="61"/>
  <c r="T59" i="61"/>
  <c r="X55" i="61"/>
  <c r="U56" i="61"/>
  <c r="U57" i="61"/>
  <c r="U58" i="61"/>
  <c r="U59" i="61"/>
  <c r="Q61" i="61" a="1"/>
  <c r="Q61" i="61"/>
  <c r="R61" i="61"/>
  <c r="Q62" i="61"/>
  <c r="R62" i="61"/>
  <c r="Q63" i="61"/>
  <c r="R63" i="61"/>
  <c r="Q64" i="61"/>
  <c r="R64" i="61"/>
  <c r="Q65" i="61"/>
  <c r="R65" i="61"/>
  <c r="S61" i="61"/>
  <c r="T61" i="61"/>
  <c r="U61" i="61"/>
  <c r="T62" i="61"/>
  <c r="T63" i="61"/>
  <c r="T64" i="61"/>
  <c r="T65" i="61"/>
  <c r="X61" i="61"/>
  <c r="U62" i="61"/>
  <c r="U63" i="61"/>
  <c r="U64" i="61"/>
  <c r="U65" i="61"/>
  <c r="Q67" i="61" a="1"/>
  <c r="Q67" i="61"/>
  <c r="R67" i="61"/>
  <c r="Q68" i="61"/>
  <c r="R68" i="61"/>
  <c r="Q69" i="61"/>
  <c r="R69" i="61"/>
  <c r="Q70" i="61"/>
  <c r="R70" i="61"/>
  <c r="Q71" i="61"/>
  <c r="R71" i="61"/>
  <c r="S67" i="61"/>
  <c r="T67" i="61"/>
  <c r="U67" i="61"/>
  <c r="T68" i="61"/>
  <c r="T69" i="61"/>
  <c r="T70" i="61"/>
  <c r="T71" i="61"/>
  <c r="X67" i="61"/>
  <c r="U68" i="61"/>
  <c r="U69" i="61"/>
  <c r="U70" i="61"/>
  <c r="U71" i="61"/>
  <c r="Q73" i="61" a="1"/>
  <c r="Q73" i="61"/>
  <c r="R73" i="61"/>
  <c r="Q74" i="61"/>
  <c r="R74" i="61"/>
  <c r="Q75" i="61"/>
  <c r="R75" i="61"/>
  <c r="Q76" i="61"/>
  <c r="R76" i="61"/>
  <c r="Q77" i="61"/>
  <c r="R77" i="61"/>
  <c r="S73" i="61"/>
  <c r="T73" i="61"/>
  <c r="U73" i="61"/>
  <c r="T74" i="61"/>
  <c r="T75" i="61"/>
  <c r="T76" i="61"/>
  <c r="T77" i="61"/>
  <c r="X73" i="61"/>
  <c r="U74" i="61"/>
  <c r="U75" i="61"/>
  <c r="U76" i="61"/>
  <c r="U77" i="61"/>
  <c r="Q79" i="61" a="1"/>
  <c r="Q79" i="61"/>
  <c r="R79" i="61"/>
  <c r="Q80" i="61"/>
  <c r="R80" i="61"/>
  <c r="Q81" i="61"/>
  <c r="R81" i="61"/>
  <c r="Q82" i="61"/>
  <c r="R82" i="61"/>
  <c r="Q83" i="61"/>
  <c r="R83" i="61"/>
  <c r="S79" i="61"/>
  <c r="T79" i="61"/>
  <c r="U79" i="61"/>
  <c r="T80" i="61"/>
  <c r="T81" i="61"/>
  <c r="T82" i="61"/>
  <c r="T83" i="61"/>
  <c r="X79" i="61"/>
  <c r="U80" i="61"/>
  <c r="U81" i="61"/>
  <c r="U82" i="61"/>
  <c r="U83" i="61"/>
  <c r="Q7" i="71" a="1"/>
  <c r="Q7" i="71"/>
  <c r="R7" i="71"/>
  <c r="Q8" i="71"/>
  <c r="R8" i="71"/>
  <c r="Q9" i="71"/>
  <c r="R9" i="71"/>
  <c r="Q10" i="71"/>
  <c r="R10" i="71"/>
  <c r="Q11" i="71"/>
  <c r="R11" i="71"/>
  <c r="S7" i="71"/>
  <c r="T7" i="71"/>
  <c r="T8" i="71"/>
  <c r="T9" i="71"/>
  <c r="T10" i="71"/>
  <c r="T11" i="71"/>
  <c r="X7" i="71"/>
  <c r="U7" i="71"/>
  <c r="D13" i="71"/>
  <c r="E13" i="71"/>
  <c r="F13" i="71"/>
  <c r="F14" i="71"/>
  <c r="U9" i="71"/>
  <c r="D15" i="71"/>
  <c r="F15" i="71"/>
  <c r="H15" i="71"/>
  <c r="F16" i="71"/>
  <c r="H16" i="71"/>
  <c r="K13" i="71" a="1"/>
  <c r="K13" i="71"/>
  <c r="L13" i="71"/>
  <c r="M13" i="71"/>
  <c r="N13" i="71"/>
  <c r="O13" i="71"/>
  <c r="K14" i="71"/>
  <c r="L14" i="71"/>
  <c r="M14" i="71"/>
  <c r="N14" i="71"/>
  <c r="O14" i="71"/>
  <c r="K15" i="71"/>
  <c r="L15" i="71"/>
  <c r="M15" i="71"/>
  <c r="N15" i="71"/>
  <c r="O15" i="71"/>
  <c r="K16" i="71"/>
  <c r="L16" i="71"/>
  <c r="M16" i="71"/>
  <c r="N16" i="71"/>
  <c r="O16" i="71"/>
  <c r="K17" i="71"/>
  <c r="L17" i="71"/>
  <c r="M17" i="71"/>
  <c r="N17" i="71"/>
  <c r="O17" i="71"/>
  <c r="P13" i="71"/>
  <c r="U8" i="71"/>
  <c r="D14" i="71"/>
  <c r="E14" i="71"/>
  <c r="P14" i="71"/>
  <c r="E15" i="71"/>
  <c r="P15" i="71"/>
  <c r="U10" i="71"/>
  <c r="D16" i="71"/>
  <c r="E16" i="71"/>
  <c r="P16" i="71"/>
  <c r="U11" i="71"/>
  <c r="D17" i="71"/>
  <c r="E17" i="71"/>
  <c r="P17" i="71"/>
  <c r="V13" i="71"/>
  <c r="Y13" i="71"/>
  <c r="Q13" i="71" a="1"/>
  <c r="Q13" i="71"/>
  <c r="R13" i="71"/>
  <c r="Q14" i="71"/>
  <c r="R14" i="71"/>
  <c r="Q15" i="71"/>
  <c r="R15" i="71"/>
  <c r="Q16" i="71"/>
  <c r="R16" i="71"/>
  <c r="Q17" i="71"/>
  <c r="R17" i="71"/>
  <c r="S13" i="71"/>
  <c r="T17" i="71"/>
  <c r="U17" i="71"/>
  <c r="D23" i="71"/>
  <c r="T13" i="71"/>
  <c r="U13" i="71"/>
  <c r="D19" i="71"/>
  <c r="T15" i="71"/>
  <c r="U15" i="71"/>
  <c r="D21" i="71"/>
  <c r="T16" i="71"/>
  <c r="U16" i="71"/>
  <c r="D22" i="71"/>
  <c r="T14" i="71"/>
  <c r="U14" i="71"/>
  <c r="D20" i="71"/>
  <c r="E23" i="71"/>
  <c r="P23" i="71"/>
  <c r="E22" i="71"/>
  <c r="P22" i="71"/>
  <c r="H22" i="71"/>
  <c r="F22" i="71"/>
  <c r="E21" i="71"/>
  <c r="P21" i="71"/>
  <c r="H21" i="71"/>
  <c r="F21" i="71"/>
  <c r="E20" i="71"/>
  <c r="P20" i="71"/>
  <c r="F20" i="71"/>
  <c r="Y19" i="71"/>
  <c r="E19" i="71"/>
  <c r="P19" i="71"/>
  <c r="V19" i="71"/>
  <c r="F19" i="71"/>
  <c r="K19" i="71" a="1"/>
  <c r="K19" i="71"/>
  <c r="L19" i="71"/>
  <c r="M19" i="71"/>
  <c r="N19" i="71"/>
  <c r="O19" i="71"/>
  <c r="K20" i="71"/>
  <c r="L20" i="71"/>
  <c r="M20" i="71"/>
  <c r="N20" i="71"/>
  <c r="O20" i="71"/>
  <c r="K21" i="71"/>
  <c r="L21" i="71"/>
  <c r="M21" i="71"/>
  <c r="N21" i="71"/>
  <c r="O21" i="71"/>
  <c r="K22" i="71"/>
  <c r="L22" i="71"/>
  <c r="M22" i="71"/>
  <c r="N22" i="71"/>
  <c r="O22" i="71"/>
  <c r="K23" i="71"/>
  <c r="L23" i="71"/>
  <c r="M23" i="71"/>
  <c r="N23" i="71"/>
  <c r="O23" i="71"/>
  <c r="X13" i="71"/>
  <c r="Q19" i="71" a="1"/>
  <c r="Q19" i="71"/>
  <c r="R19" i="71"/>
  <c r="Q20" i="71"/>
  <c r="R20" i="71"/>
  <c r="Q21" i="71"/>
  <c r="R21" i="71"/>
  <c r="Q22" i="71"/>
  <c r="R22" i="71"/>
  <c r="Q23" i="71"/>
  <c r="R23" i="71"/>
  <c r="S19" i="71"/>
  <c r="T19" i="71"/>
  <c r="T20" i="71"/>
  <c r="T21" i="71"/>
  <c r="T22" i="71"/>
  <c r="T23" i="71"/>
  <c r="X19" i="71"/>
  <c r="U19" i="71"/>
  <c r="D25" i="71"/>
  <c r="E25" i="71"/>
  <c r="F25" i="71"/>
  <c r="F26" i="71"/>
  <c r="U21" i="71"/>
  <c r="D27" i="71"/>
  <c r="F27" i="71"/>
  <c r="H27" i="71"/>
  <c r="F28" i="71"/>
  <c r="H28" i="71"/>
  <c r="K25" i="71" a="1"/>
  <c r="K25" i="71"/>
  <c r="L25" i="71"/>
  <c r="M25" i="71"/>
  <c r="N25" i="71"/>
  <c r="O25" i="71"/>
  <c r="K26" i="71"/>
  <c r="L26" i="71"/>
  <c r="M26" i="71"/>
  <c r="N26" i="71"/>
  <c r="O26" i="71"/>
  <c r="K27" i="71"/>
  <c r="L27" i="71"/>
  <c r="M27" i="71"/>
  <c r="N27" i="71"/>
  <c r="O27" i="71"/>
  <c r="K28" i="71"/>
  <c r="L28" i="71"/>
  <c r="M28" i="71"/>
  <c r="N28" i="71"/>
  <c r="O28" i="71"/>
  <c r="K29" i="71"/>
  <c r="L29" i="71"/>
  <c r="M29" i="71"/>
  <c r="N29" i="71"/>
  <c r="O29" i="71"/>
  <c r="P25" i="71"/>
  <c r="U20" i="71"/>
  <c r="D26" i="71"/>
  <c r="E26" i="71"/>
  <c r="P26" i="71"/>
  <c r="E27" i="71"/>
  <c r="P27" i="71"/>
  <c r="U22" i="71"/>
  <c r="D28" i="71"/>
  <c r="E28" i="71"/>
  <c r="P28" i="71"/>
  <c r="U23" i="71"/>
  <c r="D29" i="71"/>
  <c r="E29" i="71"/>
  <c r="P29" i="71"/>
  <c r="V25" i="71"/>
  <c r="Y25" i="71"/>
  <c r="Q25" i="71" a="1"/>
  <c r="Q25" i="71"/>
  <c r="R25" i="71"/>
  <c r="Q26" i="71"/>
  <c r="R26" i="71"/>
  <c r="Q27" i="71"/>
  <c r="R27" i="71"/>
  <c r="Q28" i="71"/>
  <c r="R28" i="71"/>
  <c r="Q29" i="71"/>
  <c r="R29" i="71"/>
  <c r="S25" i="71"/>
  <c r="T29" i="71"/>
  <c r="U29" i="71"/>
  <c r="D35" i="71"/>
  <c r="T25" i="71"/>
  <c r="U25" i="71"/>
  <c r="D31" i="71"/>
  <c r="T27" i="71"/>
  <c r="U27" i="71"/>
  <c r="D33" i="71"/>
  <c r="T28" i="71"/>
  <c r="U28" i="71"/>
  <c r="D34" i="71"/>
  <c r="T26" i="71"/>
  <c r="U26" i="71"/>
  <c r="D32" i="71"/>
  <c r="E35" i="71"/>
  <c r="P35" i="71"/>
  <c r="E34" i="71"/>
  <c r="P34" i="71"/>
  <c r="H34" i="71"/>
  <c r="F34" i="71"/>
  <c r="E33" i="71"/>
  <c r="P33" i="71"/>
  <c r="H33" i="71"/>
  <c r="F33" i="71"/>
  <c r="E32" i="71"/>
  <c r="P32" i="71"/>
  <c r="F32" i="71"/>
  <c r="Y31" i="71"/>
  <c r="E31" i="71"/>
  <c r="P31" i="71"/>
  <c r="V31" i="71"/>
  <c r="F31" i="71"/>
  <c r="K31" i="71" a="1"/>
  <c r="K31" i="71"/>
  <c r="L31" i="71"/>
  <c r="M31" i="71"/>
  <c r="N31" i="71"/>
  <c r="O31" i="71"/>
  <c r="K32" i="71"/>
  <c r="L32" i="71"/>
  <c r="M32" i="71"/>
  <c r="N32" i="71"/>
  <c r="O32" i="71"/>
  <c r="K33" i="71"/>
  <c r="L33" i="71"/>
  <c r="M33" i="71"/>
  <c r="N33" i="71"/>
  <c r="O33" i="71"/>
  <c r="K34" i="71"/>
  <c r="L34" i="71"/>
  <c r="M34" i="71"/>
  <c r="N34" i="71"/>
  <c r="O34" i="71"/>
  <c r="K35" i="71"/>
  <c r="L35" i="71"/>
  <c r="M35" i="71"/>
  <c r="N35" i="71"/>
  <c r="O35" i="71"/>
  <c r="X25" i="71"/>
  <c r="Q31" i="71" a="1"/>
  <c r="Q31" i="71"/>
  <c r="R31" i="71"/>
  <c r="Q32" i="71"/>
  <c r="R32" i="71"/>
  <c r="Q33" i="71"/>
  <c r="R33" i="71"/>
  <c r="Q34" i="71"/>
  <c r="R34" i="71"/>
  <c r="Q35" i="71"/>
  <c r="R35" i="71"/>
  <c r="S31" i="71"/>
  <c r="T31" i="71"/>
  <c r="T32" i="71"/>
  <c r="T33" i="71"/>
  <c r="T34" i="71"/>
  <c r="T35" i="71"/>
  <c r="X31" i="71"/>
  <c r="U31" i="71"/>
  <c r="D37" i="71"/>
  <c r="E37" i="71"/>
  <c r="F37" i="71"/>
  <c r="F38" i="71"/>
  <c r="U33" i="71"/>
  <c r="D39" i="71"/>
  <c r="F39" i="71"/>
  <c r="H39" i="71"/>
  <c r="F40" i="71"/>
  <c r="H40" i="71"/>
  <c r="K37" i="71" a="1"/>
  <c r="K37" i="71"/>
  <c r="L37" i="71"/>
  <c r="M37" i="71"/>
  <c r="N37" i="71"/>
  <c r="O37" i="71"/>
  <c r="K38" i="71"/>
  <c r="L38" i="71"/>
  <c r="M38" i="71"/>
  <c r="N38" i="71"/>
  <c r="O38" i="71"/>
  <c r="K39" i="71"/>
  <c r="L39" i="71"/>
  <c r="M39" i="71"/>
  <c r="N39" i="71"/>
  <c r="O39" i="71"/>
  <c r="K40" i="71"/>
  <c r="L40" i="71"/>
  <c r="M40" i="71"/>
  <c r="N40" i="71"/>
  <c r="O40" i="71"/>
  <c r="K41" i="71"/>
  <c r="L41" i="71"/>
  <c r="M41" i="71"/>
  <c r="N41" i="71"/>
  <c r="O41" i="71"/>
  <c r="P37" i="71"/>
  <c r="U32" i="71"/>
  <c r="D38" i="71"/>
  <c r="E38" i="71"/>
  <c r="P38" i="71"/>
  <c r="E39" i="71"/>
  <c r="P39" i="71"/>
  <c r="U34" i="71"/>
  <c r="D40" i="71"/>
  <c r="E40" i="71"/>
  <c r="P40" i="71"/>
  <c r="U35" i="71"/>
  <c r="D41" i="71"/>
  <c r="E41" i="71"/>
  <c r="P41" i="71"/>
  <c r="V37" i="71"/>
  <c r="Y37" i="71"/>
  <c r="Q37" i="71" a="1"/>
  <c r="Q37" i="71"/>
  <c r="R37" i="71"/>
  <c r="Q38" i="71"/>
  <c r="R38" i="71"/>
  <c r="Q39" i="71"/>
  <c r="R39" i="71"/>
  <c r="Q40" i="71"/>
  <c r="R40" i="71"/>
  <c r="Q41" i="71"/>
  <c r="R41" i="71"/>
  <c r="S37" i="71"/>
  <c r="T41" i="71"/>
  <c r="U41" i="71"/>
  <c r="D47" i="71"/>
  <c r="T37" i="71"/>
  <c r="U37" i="71"/>
  <c r="D43" i="71"/>
  <c r="T39" i="71"/>
  <c r="U39" i="71"/>
  <c r="D45" i="71"/>
  <c r="T40" i="71"/>
  <c r="U40" i="71"/>
  <c r="D46" i="71"/>
  <c r="T38" i="71"/>
  <c r="U38" i="71"/>
  <c r="D44" i="71"/>
  <c r="E47" i="71"/>
  <c r="P47" i="71"/>
  <c r="E46" i="71"/>
  <c r="P46" i="71"/>
  <c r="H46" i="71"/>
  <c r="F46" i="71"/>
  <c r="E45" i="71"/>
  <c r="P45" i="71"/>
  <c r="H45" i="71"/>
  <c r="F45" i="71"/>
  <c r="E44" i="71"/>
  <c r="P44" i="71"/>
  <c r="F44" i="71"/>
  <c r="Y43" i="71"/>
  <c r="E43" i="71"/>
  <c r="P43" i="71"/>
  <c r="V43" i="71"/>
  <c r="F43" i="71"/>
  <c r="K43" i="71" a="1"/>
  <c r="K43" i="71"/>
  <c r="L43" i="71"/>
  <c r="M43" i="71"/>
  <c r="N43" i="71"/>
  <c r="O43" i="71"/>
  <c r="K44" i="71"/>
  <c r="L44" i="71"/>
  <c r="M44" i="71"/>
  <c r="N44" i="71"/>
  <c r="O44" i="71"/>
  <c r="K45" i="71"/>
  <c r="L45" i="71"/>
  <c r="M45" i="71"/>
  <c r="N45" i="71"/>
  <c r="O45" i="71"/>
  <c r="K46" i="71"/>
  <c r="L46" i="71"/>
  <c r="M46" i="71"/>
  <c r="N46" i="71"/>
  <c r="O46" i="71"/>
  <c r="K47" i="71"/>
  <c r="L47" i="71"/>
  <c r="M47" i="71"/>
  <c r="N47" i="71"/>
  <c r="O47" i="71"/>
  <c r="X37" i="71"/>
  <c r="Q43" i="71" a="1"/>
  <c r="Q43" i="71"/>
  <c r="R43" i="71"/>
  <c r="Q44" i="71"/>
  <c r="R44" i="71"/>
  <c r="Q45" i="71"/>
  <c r="R45" i="71"/>
  <c r="Q46" i="71"/>
  <c r="R46" i="71"/>
  <c r="Q47" i="71"/>
  <c r="R47" i="71"/>
  <c r="S43" i="71"/>
  <c r="T43" i="71"/>
  <c r="T44" i="71"/>
  <c r="T45" i="71"/>
  <c r="T46" i="71"/>
  <c r="T47" i="71"/>
  <c r="X43" i="71"/>
  <c r="U43" i="71"/>
  <c r="D49" i="71"/>
  <c r="E49" i="71"/>
  <c r="F49" i="71"/>
  <c r="F50" i="71"/>
  <c r="U45" i="71"/>
  <c r="D51" i="71"/>
  <c r="F51" i="71"/>
  <c r="H51" i="71"/>
  <c r="F52" i="71"/>
  <c r="H52" i="71"/>
  <c r="K49" i="71" a="1"/>
  <c r="K49" i="71"/>
  <c r="L49" i="71"/>
  <c r="M49" i="71"/>
  <c r="N49" i="71"/>
  <c r="O49" i="71"/>
  <c r="K50" i="71"/>
  <c r="L50" i="71"/>
  <c r="M50" i="71"/>
  <c r="N50" i="71"/>
  <c r="O50" i="71"/>
  <c r="K51" i="71"/>
  <c r="L51" i="71"/>
  <c r="M51" i="71"/>
  <c r="N51" i="71"/>
  <c r="O51" i="71"/>
  <c r="K52" i="71"/>
  <c r="L52" i="71"/>
  <c r="M52" i="71"/>
  <c r="N52" i="71"/>
  <c r="O52" i="71"/>
  <c r="K53" i="71"/>
  <c r="L53" i="71"/>
  <c r="M53" i="71"/>
  <c r="N53" i="71"/>
  <c r="O53" i="71"/>
  <c r="P49" i="71"/>
  <c r="U44" i="71"/>
  <c r="D50" i="71"/>
  <c r="E50" i="71"/>
  <c r="P50" i="71"/>
  <c r="E51" i="71"/>
  <c r="P51" i="71"/>
  <c r="U46" i="71"/>
  <c r="D52" i="71"/>
  <c r="E52" i="71"/>
  <c r="P52" i="71"/>
  <c r="U47" i="71"/>
  <c r="D53" i="71"/>
  <c r="E53" i="71"/>
  <c r="P53" i="71"/>
  <c r="V49" i="71"/>
  <c r="Y49" i="71"/>
  <c r="Q49" i="71" a="1"/>
  <c r="Q49" i="71"/>
  <c r="R49" i="71"/>
  <c r="Q50" i="71"/>
  <c r="R50" i="71"/>
  <c r="Q51" i="71"/>
  <c r="R51" i="71"/>
  <c r="Q52" i="71"/>
  <c r="R52" i="71"/>
  <c r="Q53" i="71"/>
  <c r="R53" i="71"/>
  <c r="S49" i="71"/>
  <c r="T53" i="71"/>
  <c r="U53" i="71"/>
  <c r="D59" i="71"/>
  <c r="T49" i="71"/>
  <c r="U49" i="71"/>
  <c r="D55" i="71"/>
  <c r="T51" i="71"/>
  <c r="U51" i="71"/>
  <c r="D57" i="71"/>
  <c r="T52" i="71"/>
  <c r="U52" i="71"/>
  <c r="D58" i="71"/>
  <c r="T50" i="71"/>
  <c r="U50" i="71"/>
  <c r="D56" i="71"/>
  <c r="E59" i="71"/>
  <c r="P59" i="71"/>
  <c r="E58" i="71"/>
  <c r="P58" i="71"/>
  <c r="H58" i="71"/>
  <c r="F58" i="71"/>
  <c r="E57" i="71"/>
  <c r="P57" i="71"/>
  <c r="H57" i="71"/>
  <c r="F57" i="71"/>
  <c r="E56" i="71"/>
  <c r="P56" i="71"/>
  <c r="F56" i="71"/>
  <c r="Y55" i="71"/>
  <c r="E55" i="71"/>
  <c r="P55" i="71"/>
  <c r="V55" i="71"/>
  <c r="F55" i="71"/>
  <c r="K55" i="71" a="1"/>
  <c r="K55" i="71"/>
  <c r="L55" i="71"/>
  <c r="M55" i="71"/>
  <c r="N55" i="71"/>
  <c r="O55" i="71"/>
  <c r="K56" i="71"/>
  <c r="L56" i="71"/>
  <c r="M56" i="71"/>
  <c r="N56" i="71"/>
  <c r="O56" i="71"/>
  <c r="K57" i="71"/>
  <c r="L57" i="71"/>
  <c r="M57" i="71"/>
  <c r="N57" i="71"/>
  <c r="O57" i="71"/>
  <c r="K58" i="71"/>
  <c r="L58" i="71"/>
  <c r="M58" i="71"/>
  <c r="N58" i="71"/>
  <c r="O58" i="71"/>
  <c r="K59" i="71"/>
  <c r="L59" i="71"/>
  <c r="M59" i="71"/>
  <c r="N59" i="71"/>
  <c r="O59" i="71"/>
  <c r="X49" i="71"/>
  <c r="Q55" i="71" a="1"/>
  <c r="Q55" i="71"/>
  <c r="R55" i="71"/>
  <c r="Q56" i="71"/>
  <c r="R56" i="71"/>
  <c r="Q57" i="71"/>
  <c r="R57" i="71"/>
  <c r="Q58" i="71"/>
  <c r="R58" i="71"/>
  <c r="Q59" i="71"/>
  <c r="R59" i="71"/>
  <c r="S55" i="71"/>
  <c r="T55" i="71"/>
  <c r="T56" i="71"/>
  <c r="T57" i="71"/>
  <c r="T58" i="71"/>
  <c r="T59" i="71"/>
  <c r="X55" i="71"/>
  <c r="U55" i="71"/>
  <c r="D61" i="71"/>
  <c r="E61" i="71"/>
  <c r="F61" i="71"/>
  <c r="F62" i="71"/>
  <c r="U57" i="71"/>
  <c r="D63" i="71"/>
  <c r="F63" i="71"/>
  <c r="H63" i="71"/>
  <c r="F64" i="71"/>
  <c r="H64" i="71"/>
  <c r="K61" i="71" a="1"/>
  <c r="K61" i="71"/>
  <c r="L61" i="71"/>
  <c r="M61" i="71"/>
  <c r="N61" i="71"/>
  <c r="O61" i="71"/>
  <c r="K62" i="71"/>
  <c r="L62" i="71"/>
  <c r="M62" i="71"/>
  <c r="N62" i="71"/>
  <c r="O62" i="71"/>
  <c r="K63" i="71"/>
  <c r="L63" i="71"/>
  <c r="M63" i="71"/>
  <c r="N63" i="71"/>
  <c r="O63" i="71"/>
  <c r="K64" i="71"/>
  <c r="L64" i="71"/>
  <c r="M64" i="71"/>
  <c r="N64" i="71"/>
  <c r="O64" i="71"/>
  <c r="K65" i="71"/>
  <c r="L65" i="71"/>
  <c r="M65" i="71"/>
  <c r="N65" i="71"/>
  <c r="O65" i="71"/>
  <c r="P61" i="71"/>
  <c r="U56" i="71"/>
  <c r="D62" i="71"/>
  <c r="E62" i="71"/>
  <c r="P62" i="71"/>
  <c r="E63" i="71"/>
  <c r="P63" i="71"/>
  <c r="U58" i="71"/>
  <c r="D64" i="71"/>
  <c r="E64" i="71"/>
  <c r="P64" i="71"/>
  <c r="U59" i="71"/>
  <c r="D65" i="71"/>
  <c r="E65" i="71"/>
  <c r="P65" i="71"/>
  <c r="V61" i="71"/>
  <c r="Y61" i="71"/>
  <c r="Q61" i="71" a="1"/>
  <c r="Q61" i="71"/>
  <c r="R61" i="71"/>
  <c r="Q62" i="71"/>
  <c r="R62" i="71"/>
  <c r="Q63" i="71"/>
  <c r="R63" i="71"/>
  <c r="Q64" i="71"/>
  <c r="R64" i="71"/>
  <c r="Q65" i="71"/>
  <c r="R65" i="71"/>
  <c r="S61" i="71"/>
  <c r="T65" i="71"/>
  <c r="U65" i="71"/>
  <c r="D71" i="71"/>
  <c r="T61" i="71"/>
  <c r="U61" i="71"/>
  <c r="D67" i="71"/>
  <c r="T63" i="71"/>
  <c r="U63" i="71"/>
  <c r="D69" i="71"/>
  <c r="T64" i="71"/>
  <c r="U64" i="71"/>
  <c r="D70" i="71"/>
  <c r="T62" i="71"/>
  <c r="U62" i="71"/>
  <c r="D68" i="71"/>
  <c r="E71" i="71"/>
  <c r="P71" i="71"/>
  <c r="E70" i="71"/>
  <c r="P70" i="71"/>
  <c r="H70" i="71"/>
  <c r="F70" i="71"/>
  <c r="E69" i="71"/>
  <c r="P69" i="71"/>
  <c r="H69" i="71"/>
  <c r="F69" i="71"/>
  <c r="E68" i="71"/>
  <c r="P68" i="71"/>
  <c r="F68" i="71"/>
  <c r="Y67" i="71"/>
  <c r="E67" i="71"/>
  <c r="P67" i="71"/>
  <c r="V67" i="71"/>
  <c r="F67" i="71"/>
  <c r="K67" i="71" a="1"/>
  <c r="K67" i="71"/>
  <c r="L67" i="71"/>
  <c r="M67" i="71"/>
  <c r="N67" i="71"/>
  <c r="O67" i="71"/>
  <c r="K68" i="71"/>
  <c r="L68" i="71"/>
  <c r="M68" i="71"/>
  <c r="N68" i="71"/>
  <c r="O68" i="71"/>
  <c r="K69" i="71"/>
  <c r="L69" i="71"/>
  <c r="M69" i="71"/>
  <c r="N69" i="71"/>
  <c r="O69" i="71"/>
  <c r="K70" i="71"/>
  <c r="L70" i="71"/>
  <c r="M70" i="71"/>
  <c r="N70" i="71"/>
  <c r="O70" i="71"/>
  <c r="K71" i="71"/>
  <c r="L71" i="71"/>
  <c r="M71" i="71"/>
  <c r="N71" i="71"/>
  <c r="O71" i="71"/>
  <c r="X61" i="71"/>
  <c r="Q67" i="71" a="1"/>
  <c r="Q67" i="71"/>
  <c r="R67" i="71"/>
  <c r="Q68" i="71"/>
  <c r="R68" i="71"/>
  <c r="Q69" i="71"/>
  <c r="R69" i="71"/>
  <c r="Q70" i="71"/>
  <c r="R70" i="71"/>
  <c r="Q71" i="71"/>
  <c r="R71" i="71"/>
  <c r="S67" i="71"/>
  <c r="T67" i="71"/>
  <c r="T68" i="71"/>
  <c r="T69" i="71"/>
  <c r="T70" i="71"/>
  <c r="T71" i="71"/>
  <c r="X67" i="71"/>
  <c r="U67" i="71"/>
  <c r="D73" i="71"/>
  <c r="E73" i="71"/>
  <c r="F73" i="71"/>
  <c r="F74" i="71"/>
  <c r="U69" i="71"/>
  <c r="D75" i="71"/>
  <c r="F75" i="71"/>
  <c r="H75" i="71"/>
  <c r="F76" i="71"/>
  <c r="H76" i="71"/>
  <c r="K73" i="71" a="1"/>
  <c r="K73" i="71"/>
  <c r="L73" i="71"/>
  <c r="M73" i="71"/>
  <c r="N73" i="71"/>
  <c r="O73" i="71"/>
  <c r="K74" i="71"/>
  <c r="L74" i="71"/>
  <c r="M74" i="71"/>
  <c r="N74" i="71"/>
  <c r="O74" i="71"/>
  <c r="K75" i="71"/>
  <c r="L75" i="71"/>
  <c r="M75" i="71"/>
  <c r="N75" i="71"/>
  <c r="O75" i="71"/>
  <c r="K76" i="71"/>
  <c r="L76" i="71"/>
  <c r="M76" i="71"/>
  <c r="N76" i="71"/>
  <c r="O76" i="71"/>
  <c r="K77" i="71"/>
  <c r="L77" i="71"/>
  <c r="M77" i="71"/>
  <c r="N77" i="71"/>
  <c r="O77" i="71"/>
  <c r="P73" i="71"/>
  <c r="U68" i="71"/>
  <c r="D74" i="71"/>
  <c r="E74" i="71"/>
  <c r="P74" i="71"/>
  <c r="E75" i="71"/>
  <c r="P75" i="71"/>
  <c r="U70" i="71"/>
  <c r="D76" i="71"/>
  <c r="E76" i="71"/>
  <c r="P76" i="71"/>
  <c r="U71" i="71"/>
  <c r="D77" i="71"/>
  <c r="E77" i="71"/>
  <c r="P77" i="71"/>
  <c r="V73" i="71"/>
  <c r="Y73" i="71"/>
  <c r="Q73" i="71" a="1"/>
  <c r="Q73" i="71"/>
  <c r="R73" i="71"/>
  <c r="Q74" i="71"/>
  <c r="R74" i="71"/>
  <c r="Q75" i="71"/>
  <c r="R75" i="71"/>
  <c r="Q76" i="71"/>
  <c r="R76" i="71"/>
  <c r="Q77" i="71"/>
  <c r="R77" i="71"/>
  <c r="S73" i="71"/>
  <c r="T77" i="71"/>
  <c r="U77" i="71"/>
  <c r="D83" i="71"/>
  <c r="T73" i="71"/>
  <c r="U73" i="71"/>
  <c r="D79" i="71"/>
  <c r="T75" i="71"/>
  <c r="U75" i="71"/>
  <c r="D81" i="71"/>
  <c r="E83" i="71"/>
  <c r="P83" i="71"/>
  <c r="T76" i="71"/>
  <c r="U76" i="71"/>
  <c r="D82" i="71"/>
  <c r="E82" i="71"/>
  <c r="P82" i="71"/>
  <c r="H82" i="71"/>
  <c r="F82" i="71"/>
  <c r="E81" i="71"/>
  <c r="P81" i="71"/>
  <c r="H81" i="71"/>
  <c r="F81" i="71"/>
  <c r="T74" i="71"/>
  <c r="U74" i="71"/>
  <c r="D80" i="71"/>
  <c r="E80" i="71"/>
  <c r="P80" i="71"/>
  <c r="F80" i="71"/>
  <c r="Y79" i="71"/>
  <c r="E79" i="71"/>
  <c r="P79" i="71"/>
  <c r="V79" i="71"/>
  <c r="F79" i="71"/>
  <c r="K79" i="71" a="1"/>
  <c r="K79" i="71"/>
  <c r="L79" i="71"/>
  <c r="M79" i="71"/>
  <c r="N79" i="71"/>
  <c r="O79" i="71"/>
  <c r="K80" i="71"/>
  <c r="L80" i="71"/>
  <c r="M80" i="71"/>
  <c r="N80" i="71"/>
  <c r="O80" i="71"/>
  <c r="K81" i="71"/>
  <c r="L81" i="71"/>
  <c r="M81" i="71"/>
  <c r="N81" i="71"/>
  <c r="O81" i="71"/>
  <c r="K82" i="71"/>
  <c r="L82" i="71"/>
  <c r="M82" i="71"/>
  <c r="N82" i="71"/>
  <c r="O82" i="71"/>
  <c r="K83" i="71"/>
  <c r="L83" i="71"/>
  <c r="M83" i="71"/>
  <c r="N83" i="71"/>
  <c r="O83" i="71"/>
  <c r="X73" i="71"/>
  <c r="Q79" i="71" a="1"/>
  <c r="Q79" i="71"/>
  <c r="R79" i="71"/>
  <c r="Q80" i="71"/>
  <c r="R80" i="71"/>
  <c r="Q81" i="71"/>
  <c r="R81" i="71"/>
  <c r="Q82" i="71"/>
  <c r="R82" i="71"/>
  <c r="Q83" i="71"/>
  <c r="R83" i="71"/>
  <c r="S79" i="71"/>
  <c r="T79" i="71"/>
  <c r="U79" i="71"/>
  <c r="T80" i="71"/>
  <c r="T81" i="71"/>
  <c r="T82" i="71"/>
  <c r="T83" i="71"/>
  <c r="X79" i="71"/>
  <c r="U80" i="71"/>
  <c r="U81" i="71"/>
  <c r="U82" i="71"/>
  <c r="U83" i="71"/>
  <c r="Q7" i="72" a="1"/>
  <c r="Q7" i="72"/>
  <c r="R7" i="72"/>
  <c r="Q8" i="72"/>
  <c r="R8" i="72"/>
  <c r="Q9" i="72"/>
  <c r="R9" i="72"/>
  <c r="Q10" i="72"/>
  <c r="R10" i="72"/>
  <c r="Q11" i="72"/>
  <c r="R11" i="72"/>
  <c r="S7" i="72"/>
  <c r="X7" i="72"/>
  <c r="U7" i="72"/>
  <c r="D13" i="72"/>
  <c r="E13" i="72"/>
  <c r="F13" i="72"/>
  <c r="F14" i="72"/>
  <c r="U9" i="72"/>
  <c r="D15" i="72"/>
  <c r="F15" i="72"/>
  <c r="H15" i="72"/>
  <c r="F16" i="72"/>
  <c r="H16" i="72"/>
  <c r="K13" i="72" a="1"/>
  <c r="K13" i="72"/>
  <c r="L13" i="72"/>
  <c r="M13" i="72"/>
  <c r="N13" i="72"/>
  <c r="O13" i="72"/>
  <c r="K14" i="72"/>
  <c r="L14" i="72"/>
  <c r="M14" i="72"/>
  <c r="N14" i="72"/>
  <c r="O14" i="72"/>
  <c r="K15" i="72"/>
  <c r="L15" i="72"/>
  <c r="M15" i="72"/>
  <c r="N15" i="72"/>
  <c r="O15" i="72"/>
  <c r="K16" i="72"/>
  <c r="L16" i="72"/>
  <c r="M16" i="72"/>
  <c r="N16" i="72"/>
  <c r="O16" i="72"/>
  <c r="K17" i="72"/>
  <c r="L17" i="72"/>
  <c r="M17" i="72"/>
  <c r="N17" i="72"/>
  <c r="O17" i="72"/>
  <c r="P13" i="72"/>
  <c r="U8" i="72"/>
  <c r="D14" i="72"/>
  <c r="E14" i="72"/>
  <c r="P14" i="72"/>
  <c r="E15" i="72"/>
  <c r="P15" i="72"/>
  <c r="U10" i="72"/>
  <c r="D16" i="72"/>
  <c r="E16" i="72"/>
  <c r="P16" i="72"/>
  <c r="U11" i="72"/>
  <c r="D17" i="72"/>
  <c r="E17" i="72"/>
  <c r="P17" i="72"/>
  <c r="V13" i="72"/>
  <c r="Y13" i="72"/>
  <c r="Q13" i="72" a="1"/>
  <c r="Q13" i="72"/>
  <c r="R13" i="72"/>
  <c r="Q14" i="72"/>
  <c r="R14" i="72"/>
  <c r="Q15" i="72"/>
  <c r="R15" i="72"/>
  <c r="Q16" i="72"/>
  <c r="R16" i="72"/>
  <c r="Q17" i="72"/>
  <c r="R17" i="72"/>
  <c r="S13" i="72"/>
  <c r="U17" i="72"/>
  <c r="D23" i="72"/>
  <c r="U13" i="72"/>
  <c r="D19" i="72"/>
  <c r="U15" i="72"/>
  <c r="D21" i="72"/>
  <c r="U16" i="72"/>
  <c r="D22" i="72"/>
  <c r="U14" i="72"/>
  <c r="D20" i="72"/>
  <c r="E23" i="72"/>
  <c r="P23" i="72"/>
  <c r="E22" i="72"/>
  <c r="P22" i="72"/>
  <c r="H22" i="72"/>
  <c r="F22" i="72"/>
  <c r="E21" i="72"/>
  <c r="P21" i="72"/>
  <c r="H21" i="72"/>
  <c r="F21" i="72"/>
  <c r="E20" i="72"/>
  <c r="P20" i="72"/>
  <c r="F20" i="72"/>
  <c r="Y19" i="72"/>
  <c r="E19" i="72"/>
  <c r="P19" i="72"/>
  <c r="V19" i="72"/>
  <c r="F19" i="72"/>
  <c r="K19" i="72" a="1"/>
  <c r="K19" i="72"/>
  <c r="L19" i="72"/>
  <c r="M19" i="72"/>
  <c r="N19" i="72"/>
  <c r="O19" i="72"/>
  <c r="K20" i="72"/>
  <c r="L20" i="72"/>
  <c r="M20" i="72"/>
  <c r="N20" i="72"/>
  <c r="O20" i="72"/>
  <c r="K21" i="72"/>
  <c r="L21" i="72"/>
  <c r="M21" i="72"/>
  <c r="N21" i="72"/>
  <c r="O21" i="72"/>
  <c r="K22" i="72"/>
  <c r="L22" i="72"/>
  <c r="M22" i="72"/>
  <c r="N22" i="72"/>
  <c r="O22" i="72"/>
  <c r="K23" i="72"/>
  <c r="L23" i="72"/>
  <c r="M23" i="72"/>
  <c r="N23" i="72"/>
  <c r="O23" i="72"/>
  <c r="X13" i="72"/>
  <c r="Q19" i="72" a="1"/>
  <c r="Q19" i="72"/>
  <c r="R19" i="72"/>
  <c r="Q20" i="72"/>
  <c r="R20" i="72"/>
  <c r="Q21" i="72"/>
  <c r="R21" i="72"/>
  <c r="Q22" i="72"/>
  <c r="R22" i="72"/>
  <c r="Q23" i="72"/>
  <c r="R23" i="72"/>
  <c r="S19" i="72"/>
  <c r="X19" i="72"/>
  <c r="U19" i="72"/>
  <c r="D25" i="72"/>
  <c r="E25" i="72"/>
  <c r="F25" i="72"/>
  <c r="F26" i="72"/>
  <c r="U21" i="72"/>
  <c r="D27" i="72"/>
  <c r="F27" i="72"/>
  <c r="H27" i="72"/>
  <c r="F28" i="72"/>
  <c r="H28" i="72"/>
  <c r="K25" i="72" a="1"/>
  <c r="K25" i="72"/>
  <c r="L25" i="72"/>
  <c r="M25" i="72"/>
  <c r="N25" i="72"/>
  <c r="O25" i="72"/>
  <c r="K26" i="72"/>
  <c r="L26" i="72"/>
  <c r="M26" i="72"/>
  <c r="N26" i="72"/>
  <c r="O26" i="72"/>
  <c r="K27" i="72"/>
  <c r="L27" i="72"/>
  <c r="M27" i="72"/>
  <c r="N27" i="72"/>
  <c r="O27" i="72"/>
  <c r="K28" i="72"/>
  <c r="L28" i="72"/>
  <c r="M28" i="72"/>
  <c r="N28" i="72"/>
  <c r="O28" i="72"/>
  <c r="K29" i="72"/>
  <c r="L29" i="72"/>
  <c r="M29" i="72"/>
  <c r="N29" i="72"/>
  <c r="O29" i="72"/>
  <c r="P25" i="72"/>
  <c r="U20" i="72"/>
  <c r="D26" i="72"/>
  <c r="E26" i="72"/>
  <c r="P26" i="72"/>
  <c r="E27" i="72"/>
  <c r="P27" i="72"/>
  <c r="U22" i="72"/>
  <c r="D28" i="72"/>
  <c r="E28" i="72"/>
  <c r="P28" i="72"/>
  <c r="U23" i="72"/>
  <c r="D29" i="72"/>
  <c r="E29" i="72"/>
  <c r="P29" i="72"/>
  <c r="V25" i="72"/>
  <c r="Y25" i="72"/>
  <c r="Q25" i="72" a="1"/>
  <c r="Q25" i="72"/>
  <c r="R25" i="72"/>
  <c r="Q26" i="72"/>
  <c r="R26" i="72"/>
  <c r="Q27" i="72"/>
  <c r="R27" i="72"/>
  <c r="Q28" i="72"/>
  <c r="R28" i="72"/>
  <c r="Q29" i="72"/>
  <c r="R29" i="72"/>
  <c r="S25" i="72"/>
  <c r="U29" i="72"/>
  <c r="D35" i="72"/>
  <c r="U25" i="72"/>
  <c r="D31" i="72"/>
  <c r="U27" i="72"/>
  <c r="D33" i="72"/>
  <c r="U28" i="72"/>
  <c r="D34" i="72"/>
  <c r="U26" i="72"/>
  <c r="D32" i="72"/>
  <c r="E35" i="72"/>
  <c r="P35" i="72"/>
  <c r="E34" i="72"/>
  <c r="P34" i="72"/>
  <c r="H34" i="72"/>
  <c r="F34" i="72"/>
  <c r="E33" i="72"/>
  <c r="P33" i="72"/>
  <c r="H33" i="72"/>
  <c r="F33" i="72"/>
  <c r="E32" i="72"/>
  <c r="P32" i="72"/>
  <c r="F32" i="72"/>
  <c r="Y31" i="72"/>
  <c r="E31" i="72"/>
  <c r="P31" i="72"/>
  <c r="V31" i="72"/>
  <c r="F31" i="72"/>
  <c r="K31" i="72" a="1"/>
  <c r="K31" i="72"/>
  <c r="L31" i="72"/>
  <c r="M31" i="72"/>
  <c r="N31" i="72"/>
  <c r="O31" i="72"/>
  <c r="K32" i="72"/>
  <c r="L32" i="72"/>
  <c r="M32" i="72"/>
  <c r="N32" i="72"/>
  <c r="O32" i="72"/>
  <c r="K33" i="72"/>
  <c r="L33" i="72"/>
  <c r="M33" i="72"/>
  <c r="N33" i="72"/>
  <c r="O33" i="72"/>
  <c r="K34" i="72"/>
  <c r="L34" i="72"/>
  <c r="M34" i="72"/>
  <c r="N34" i="72"/>
  <c r="O34" i="72"/>
  <c r="K35" i="72"/>
  <c r="L35" i="72"/>
  <c r="M35" i="72"/>
  <c r="N35" i="72"/>
  <c r="O35" i="72"/>
  <c r="X25" i="72"/>
  <c r="Q31" i="72" a="1"/>
  <c r="Q31" i="72"/>
  <c r="R31" i="72"/>
  <c r="Q32" i="72"/>
  <c r="R32" i="72"/>
  <c r="Q33" i="72"/>
  <c r="R33" i="72"/>
  <c r="Q34" i="72"/>
  <c r="R34" i="72"/>
  <c r="Q35" i="72"/>
  <c r="R35" i="72"/>
  <c r="S31" i="72"/>
  <c r="X31" i="72"/>
  <c r="U31" i="72"/>
  <c r="D37" i="72"/>
  <c r="E37" i="72"/>
  <c r="F37" i="72"/>
  <c r="F38" i="72"/>
  <c r="U33" i="72"/>
  <c r="D39" i="72"/>
  <c r="F39" i="72"/>
  <c r="H39" i="72"/>
  <c r="F40" i="72"/>
  <c r="H40" i="72"/>
  <c r="K37" i="72" a="1"/>
  <c r="K37" i="72"/>
  <c r="L37" i="72"/>
  <c r="M37" i="72"/>
  <c r="N37" i="72"/>
  <c r="O37" i="72"/>
  <c r="K38" i="72"/>
  <c r="L38" i="72"/>
  <c r="M38" i="72"/>
  <c r="N38" i="72"/>
  <c r="O38" i="72"/>
  <c r="K39" i="72"/>
  <c r="L39" i="72"/>
  <c r="M39" i="72"/>
  <c r="N39" i="72"/>
  <c r="O39" i="72"/>
  <c r="K40" i="72"/>
  <c r="L40" i="72"/>
  <c r="M40" i="72"/>
  <c r="N40" i="72"/>
  <c r="O40" i="72"/>
  <c r="K41" i="72"/>
  <c r="L41" i="72"/>
  <c r="M41" i="72"/>
  <c r="N41" i="72"/>
  <c r="O41" i="72"/>
  <c r="P37" i="72"/>
  <c r="U32" i="72"/>
  <c r="D38" i="72"/>
  <c r="E38" i="72"/>
  <c r="P38" i="72"/>
  <c r="E39" i="72"/>
  <c r="P39" i="72"/>
  <c r="U34" i="72"/>
  <c r="D40" i="72"/>
  <c r="E40" i="72"/>
  <c r="P40" i="72"/>
  <c r="U35" i="72"/>
  <c r="D41" i="72"/>
  <c r="E41" i="72"/>
  <c r="P41" i="72"/>
  <c r="V37" i="72"/>
  <c r="Y37" i="72"/>
  <c r="Q37" i="72" a="1"/>
  <c r="Q37" i="72"/>
  <c r="R37" i="72"/>
  <c r="Q38" i="72"/>
  <c r="R38" i="72"/>
  <c r="Q39" i="72"/>
  <c r="R39" i="72"/>
  <c r="Q40" i="72"/>
  <c r="R40" i="72"/>
  <c r="Q41" i="72"/>
  <c r="R41" i="72"/>
  <c r="S37" i="72"/>
  <c r="U41" i="72"/>
  <c r="D47" i="72"/>
  <c r="U37" i="72"/>
  <c r="D43" i="72"/>
  <c r="U39" i="72"/>
  <c r="D45" i="72"/>
  <c r="U40" i="72"/>
  <c r="D46" i="72"/>
  <c r="U38" i="72"/>
  <c r="D44" i="72"/>
  <c r="E47" i="72"/>
  <c r="P47" i="72"/>
  <c r="E46" i="72"/>
  <c r="P46" i="72"/>
  <c r="H46" i="72"/>
  <c r="F46" i="72"/>
  <c r="E45" i="72"/>
  <c r="P45" i="72"/>
  <c r="H45" i="72"/>
  <c r="F45" i="72"/>
  <c r="E44" i="72"/>
  <c r="P44" i="72"/>
  <c r="F44" i="72"/>
  <c r="Y43" i="72"/>
  <c r="E43" i="72"/>
  <c r="P43" i="72"/>
  <c r="V43" i="72"/>
  <c r="F43" i="72"/>
  <c r="K43" i="72" a="1"/>
  <c r="K43" i="72"/>
  <c r="L43" i="72"/>
  <c r="M43" i="72"/>
  <c r="N43" i="72"/>
  <c r="O43" i="72"/>
  <c r="K44" i="72"/>
  <c r="L44" i="72"/>
  <c r="M44" i="72"/>
  <c r="N44" i="72"/>
  <c r="O44" i="72"/>
  <c r="K45" i="72"/>
  <c r="L45" i="72"/>
  <c r="M45" i="72"/>
  <c r="N45" i="72"/>
  <c r="O45" i="72"/>
  <c r="K46" i="72"/>
  <c r="L46" i="72"/>
  <c r="M46" i="72"/>
  <c r="N46" i="72"/>
  <c r="O46" i="72"/>
  <c r="K47" i="72"/>
  <c r="L47" i="72"/>
  <c r="M47" i="72"/>
  <c r="N47" i="72"/>
  <c r="O47" i="72"/>
  <c r="X37" i="72"/>
  <c r="Q43" i="72" a="1"/>
  <c r="Q43" i="72"/>
  <c r="R43" i="72"/>
  <c r="Q44" i="72"/>
  <c r="R44" i="72"/>
  <c r="Q45" i="72"/>
  <c r="R45" i="72"/>
  <c r="Q46" i="72"/>
  <c r="R46" i="72"/>
  <c r="Q47" i="72"/>
  <c r="R47" i="72"/>
  <c r="S43" i="72"/>
  <c r="X43" i="72"/>
  <c r="U43" i="72"/>
  <c r="D49" i="72"/>
  <c r="E49" i="72"/>
  <c r="F49" i="72"/>
  <c r="F50" i="72"/>
  <c r="U45" i="72"/>
  <c r="D51" i="72"/>
  <c r="F51" i="72"/>
  <c r="H51" i="72"/>
  <c r="F52" i="72"/>
  <c r="H52" i="72"/>
  <c r="K49" i="72" a="1"/>
  <c r="K49" i="72"/>
  <c r="L49" i="72"/>
  <c r="M49" i="72"/>
  <c r="N49" i="72"/>
  <c r="O49" i="72"/>
  <c r="K50" i="72"/>
  <c r="L50" i="72"/>
  <c r="M50" i="72"/>
  <c r="N50" i="72"/>
  <c r="O50" i="72"/>
  <c r="K51" i="72"/>
  <c r="L51" i="72"/>
  <c r="M51" i="72"/>
  <c r="N51" i="72"/>
  <c r="O51" i="72"/>
  <c r="K52" i="72"/>
  <c r="L52" i="72"/>
  <c r="M52" i="72"/>
  <c r="N52" i="72"/>
  <c r="O52" i="72"/>
  <c r="K53" i="72"/>
  <c r="L53" i="72"/>
  <c r="M53" i="72"/>
  <c r="N53" i="72"/>
  <c r="O53" i="72"/>
  <c r="P49" i="72"/>
  <c r="U44" i="72"/>
  <c r="D50" i="72"/>
  <c r="E50" i="72"/>
  <c r="P50" i="72"/>
  <c r="E51" i="72"/>
  <c r="P51" i="72"/>
  <c r="U46" i="72"/>
  <c r="D52" i="72"/>
  <c r="E52" i="72"/>
  <c r="P52" i="72"/>
  <c r="U47" i="72"/>
  <c r="D53" i="72"/>
  <c r="E53" i="72"/>
  <c r="P53" i="72"/>
  <c r="V49" i="72"/>
  <c r="Y49" i="72"/>
  <c r="Q49" i="72" a="1"/>
  <c r="Q49" i="72"/>
  <c r="R49" i="72"/>
  <c r="Q50" i="72"/>
  <c r="R50" i="72"/>
  <c r="Q51" i="72"/>
  <c r="R51" i="72"/>
  <c r="Q52" i="72"/>
  <c r="R52" i="72"/>
  <c r="Q53" i="72"/>
  <c r="R53" i="72"/>
  <c r="S49" i="72"/>
  <c r="U53" i="72"/>
  <c r="D59" i="72"/>
  <c r="U49" i="72"/>
  <c r="D55" i="72"/>
  <c r="U51" i="72"/>
  <c r="D57" i="72"/>
  <c r="U52" i="72"/>
  <c r="D58" i="72"/>
  <c r="U50" i="72"/>
  <c r="D56" i="72"/>
  <c r="E59" i="72"/>
  <c r="P59" i="72"/>
  <c r="E58" i="72"/>
  <c r="P58" i="72"/>
  <c r="H58" i="72"/>
  <c r="F58" i="72"/>
  <c r="E57" i="72"/>
  <c r="P57" i="72"/>
  <c r="H57" i="72"/>
  <c r="F57" i="72"/>
  <c r="E56" i="72"/>
  <c r="P56" i="72"/>
  <c r="F56" i="72"/>
  <c r="Y55" i="72"/>
  <c r="E55" i="72"/>
  <c r="P55" i="72"/>
  <c r="V55" i="72"/>
  <c r="F55" i="72"/>
  <c r="K55" i="72" a="1"/>
  <c r="K55" i="72"/>
  <c r="L55" i="72"/>
  <c r="M55" i="72"/>
  <c r="N55" i="72"/>
  <c r="O55" i="72"/>
  <c r="K56" i="72"/>
  <c r="L56" i="72"/>
  <c r="M56" i="72"/>
  <c r="N56" i="72"/>
  <c r="O56" i="72"/>
  <c r="K57" i="72"/>
  <c r="L57" i="72"/>
  <c r="M57" i="72"/>
  <c r="N57" i="72"/>
  <c r="O57" i="72"/>
  <c r="K58" i="72"/>
  <c r="L58" i="72"/>
  <c r="M58" i="72"/>
  <c r="N58" i="72"/>
  <c r="O58" i="72"/>
  <c r="K59" i="72"/>
  <c r="L59" i="72"/>
  <c r="M59" i="72"/>
  <c r="N59" i="72"/>
  <c r="O59" i="72"/>
  <c r="X49" i="72"/>
  <c r="Q55" i="72" a="1"/>
  <c r="Q55" i="72"/>
  <c r="R55" i="72"/>
  <c r="Q56" i="72"/>
  <c r="R56" i="72"/>
  <c r="Q57" i="72"/>
  <c r="R57" i="72"/>
  <c r="Q58" i="72"/>
  <c r="R58" i="72"/>
  <c r="Q59" i="72"/>
  <c r="R59" i="72"/>
  <c r="S55" i="72"/>
  <c r="X55" i="72"/>
  <c r="U55" i="72"/>
  <c r="D61" i="72"/>
  <c r="E61" i="72"/>
  <c r="F61" i="72"/>
  <c r="F62" i="72"/>
  <c r="U57" i="72"/>
  <c r="D63" i="72"/>
  <c r="F63" i="72"/>
  <c r="H63" i="72"/>
  <c r="F64" i="72"/>
  <c r="H64" i="72"/>
  <c r="K61" i="72" a="1"/>
  <c r="K61" i="72"/>
  <c r="L61" i="72"/>
  <c r="M61" i="72"/>
  <c r="N61" i="72"/>
  <c r="O61" i="72"/>
  <c r="K62" i="72"/>
  <c r="L62" i="72"/>
  <c r="M62" i="72"/>
  <c r="N62" i="72"/>
  <c r="O62" i="72"/>
  <c r="K63" i="72"/>
  <c r="L63" i="72"/>
  <c r="M63" i="72"/>
  <c r="N63" i="72"/>
  <c r="O63" i="72"/>
  <c r="K64" i="72"/>
  <c r="L64" i="72"/>
  <c r="M64" i="72"/>
  <c r="N64" i="72"/>
  <c r="O64" i="72"/>
  <c r="K65" i="72"/>
  <c r="L65" i="72"/>
  <c r="M65" i="72"/>
  <c r="N65" i="72"/>
  <c r="O65" i="72"/>
  <c r="P61" i="72"/>
  <c r="U56" i="72"/>
  <c r="D62" i="72"/>
  <c r="E62" i="72"/>
  <c r="P62" i="72"/>
  <c r="E63" i="72"/>
  <c r="P63" i="72"/>
  <c r="U58" i="72"/>
  <c r="D64" i="72"/>
  <c r="E64" i="72"/>
  <c r="P64" i="72"/>
  <c r="U59" i="72"/>
  <c r="D65" i="72"/>
  <c r="E65" i="72"/>
  <c r="P65" i="72"/>
  <c r="V61" i="72"/>
  <c r="Y61" i="72"/>
  <c r="Q61" i="72" a="1"/>
  <c r="Q61" i="72"/>
  <c r="R61" i="72"/>
  <c r="Q62" i="72"/>
  <c r="R62" i="72"/>
  <c r="Q63" i="72"/>
  <c r="R63" i="72"/>
  <c r="Q64" i="72"/>
  <c r="R64" i="72"/>
  <c r="Q65" i="72"/>
  <c r="R65" i="72"/>
  <c r="S61" i="72"/>
  <c r="U65" i="72"/>
  <c r="D71" i="72"/>
  <c r="U61" i="72"/>
  <c r="D67" i="72"/>
  <c r="U63" i="72"/>
  <c r="D69" i="72"/>
  <c r="U64" i="72"/>
  <c r="D70" i="72"/>
  <c r="U62" i="72"/>
  <c r="D68" i="72"/>
  <c r="E71" i="72"/>
  <c r="P71" i="72"/>
  <c r="E70" i="72"/>
  <c r="P70" i="72"/>
  <c r="H70" i="72"/>
  <c r="F70" i="72"/>
  <c r="E69" i="72"/>
  <c r="P69" i="72"/>
  <c r="H69" i="72"/>
  <c r="F69" i="72"/>
  <c r="E68" i="72"/>
  <c r="P68" i="72"/>
  <c r="F68" i="72"/>
  <c r="Y67" i="72"/>
  <c r="E67" i="72"/>
  <c r="P67" i="72"/>
  <c r="V67" i="72"/>
  <c r="F67" i="72"/>
  <c r="K67" i="72" a="1"/>
  <c r="K67" i="72"/>
  <c r="L67" i="72"/>
  <c r="M67" i="72"/>
  <c r="N67" i="72"/>
  <c r="O67" i="72"/>
  <c r="K68" i="72"/>
  <c r="L68" i="72"/>
  <c r="M68" i="72"/>
  <c r="N68" i="72"/>
  <c r="O68" i="72"/>
  <c r="K69" i="72"/>
  <c r="L69" i="72"/>
  <c r="M69" i="72"/>
  <c r="N69" i="72"/>
  <c r="O69" i="72"/>
  <c r="K70" i="72"/>
  <c r="L70" i="72"/>
  <c r="M70" i="72"/>
  <c r="N70" i="72"/>
  <c r="O70" i="72"/>
  <c r="K71" i="72"/>
  <c r="L71" i="72"/>
  <c r="M71" i="72"/>
  <c r="N71" i="72"/>
  <c r="O71" i="72"/>
  <c r="X61" i="72"/>
  <c r="Q67" i="72" a="1"/>
  <c r="Q67" i="72"/>
  <c r="R67" i="72"/>
  <c r="Q68" i="72"/>
  <c r="R68" i="72"/>
  <c r="Q69" i="72"/>
  <c r="R69" i="72"/>
  <c r="Q70" i="72"/>
  <c r="R70" i="72"/>
  <c r="Q71" i="72"/>
  <c r="R71" i="72"/>
  <c r="S67" i="72"/>
  <c r="X67" i="72"/>
  <c r="U67" i="72"/>
  <c r="D73" i="72"/>
  <c r="E73" i="72"/>
  <c r="F73" i="72"/>
  <c r="F74" i="72"/>
  <c r="U69" i="72"/>
  <c r="D75" i="72"/>
  <c r="F75" i="72"/>
  <c r="H75" i="72"/>
  <c r="F76" i="72"/>
  <c r="H76" i="72"/>
  <c r="K73" i="72" a="1"/>
  <c r="K73" i="72"/>
  <c r="L73" i="72"/>
  <c r="M73" i="72"/>
  <c r="N73" i="72"/>
  <c r="O73" i="72"/>
  <c r="K74" i="72"/>
  <c r="L74" i="72"/>
  <c r="M74" i="72"/>
  <c r="N74" i="72"/>
  <c r="O74" i="72"/>
  <c r="K75" i="72"/>
  <c r="L75" i="72"/>
  <c r="M75" i="72"/>
  <c r="N75" i="72"/>
  <c r="O75" i="72"/>
  <c r="K76" i="72"/>
  <c r="L76" i="72"/>
  <c r="M76" i="72"/>
  <c r="N76" i="72"/>
  <c r="O76" i="72"/>
  <c r="K77" i="72"/>
  <c r="L77" i="72"/>
  <c r="M77" i="72"/>
  <c r="N77" i="72"/>
  <c r="O77" i="72"/>
  <c r="P73" i="72"/>
  <c r="U68" i="72"/>
  <c r="D74" i="72"/>
  <c r="E74" i="72"/>
  <c r="P74" i="72"/>
  <c r="E75" i="72"/>
  <c r="P75" i="72"/>
  <c r="U70" i="72"/>
  <c r="D76" i="72"/>
  <c r="E76" i="72"/>
  <c r="P76" i="72"/>
  <c r="U71" i="72"/>
  <c r="D77" i="72"/>
  <c r="E77" i="72"/>
  <c r="P77" i="72"/>
  <c r="V73" i="72"/>
  <c r="Y73" i="72"/>
  <c r="Q73" i="72" a="1"/>
  <c r="Q73" i="72"/>
  <c r="R73" i="72"/>
  <c r="Q74" i="72"/>
  <c r="R74" i="72"/>
  <c r="Q75" i="72"/>
  <c r="R75" i="72"/>
  <c r="Q76" i="72"/>
  <c r="R76" i="72"/>
  <c r="Q77" i="72"/>
  <c r="R77" i="72"/>
  <c r="S73" i="72"/>
  <c r="U77" i="72"/>
  <c r="D83" i="72"/>
  <c r="U73" i="72"/>
  <c r="D79" i="72"/>
  <c r="U75" i="72"/>
  <c r="D81" i="72"/>
  <c r="E83" i="72"/>
  <c r="P83" i="72"/>
  <c r="U76" i="72"/>
  <c r="D82" i="72"/>
  <c r="E82" i="72"/>
  <c r="P82" i="72"/>
  <c r="H82" i="72"/>
  <c r="F82" i="72"/>
  <c r="E81" i="72"/>
  <c r="P81" i="72"/>
  <c r="H81" i="72"/>
  <c r="F81" i="72"/>
  <c r="U74" i="72"/>
  <c r="D80" i="72"/>
  <c r="E80" i="72"/>
  <c r="P80" i="72"/>
  <c r="F80" i="72"/>
  <c r="Y79" i="72"/>
  <c r="E79" i="72"/>
  <c r="P79" i="72"/>
  <c r="V79" i="72"/>
  <c r="F79" i="72"/>
  <c r="K79" i="72" a="1"/>
  <c r="K79" i="72"/>
  <c r="L79" i="72"/>
  <c r="M79" i="72"/>
  <c r="N79" i="72"/>
  <c r="O79" i="72"/>
  <c r="K80" i="72"/>
  <c r="L80" i="72"/>
  <c r="M80" i="72"/>
  <c r="N80" i="72"/>
  <c r="O80" i="72"/>
  <c r="K81" i="72"/>
  <c r="L81" i="72"/>
  <c r="M81" i="72"/>
  <c r="N81" i="72"/>
  <c r="O81" i="72"/>
  <c r="K82" i="72"/>
  <c r="L82" i="72"/>
  <c r="M82" i="72"/>
  <c r="N82" i="72"/>
  <c r="O82" i="72"/>
  <c r="K83" i="72"/>
  <c r="L83" i="72"/>
  <c r="M83" i="72"/>
  <c r="N83" i="72"/>
  <c r="O83" i="72"/>
  <c r="X73" i="72"/>
  <c r="Q79" i="72" a="1"/>
  <c r="Q79" i="72"/>
  <c r="R79" i="72"/>
  <c r="Q80" i="72"/>
  <c r="R80" i="72"/>
  <c r="Q81" i="72"/>
  <c r="R81" i="72"/>
  <c r="Q82" i="72"/>
  <c r="R82" i="72"/>
  <c r="Q83" i="72"/>
  <c r="R83" i="72"/>
  <c r="S79" i="72"/>
  <c r="U79" i="72"/>
  <c r="X79" i="72"/>
  <c r="U80" i="72"/>
  <c r="U81" i="72"/>
  <c r="U82" i="72"/>
  <c r="U83" i="72"/>
  <c r="Q7" i="73" a="1"/>
  <c r="Q7" i="73"/>
  <c r="Q8" i="73"/>
  <c r="Q9" i="73"/>
  <c r="Q10" i="73"/>
  <c r="Q11" i="73"/>
  <c r="X7" i="73"/>
  <c r="E13" i="73"/>
  <c r="K13" i="73" a="1"/>
  <c r="K13" i="73"/>
  <c r="L13" i="73"/>
  <c r="M13" i="73"/>
  <c r="N13" i="73"/>
  <c r="O13" i="73"/>
  <c r="K14" i="73"/>
  <c r="L14" i="73"/>
  <c r="M14" i="73"/>
  <c r="N14" i="73"/>
  <c r="O14" i="73"/>
  <c r="K15" i="73"/>
  <c r="L15" i="73"/>
  <c r="M15" i="73"/>
  <c r="N15" i="73"/>
  <c r="O15" i="73"/>
  <c r="K16" i="73"/>
  <c r="L16" i="73"/>
  <c r="M16" i="73"/>
  <c r="N16" i="73"/>
  <c r="O16" i="73"/>
  <c r="K17" i="73"/>
  <c r="L17" i="73"/>
  <c r="M17" i="73"/>
  <c r="N17" i="73"/>
  <c r="O17" i="73"/>
  <c r="P13" i="73"/>
  <c r="E14" i="73"/>
  <c r="P14" i="73"/>
  <c r="E15" i="73"/>
  <c r="P15" i="73"/>
  <c r="E16" i="73"/>
  <c r="P16" i="73"/>
  <c r="E17" i="73"/>
  <c r="P17" i="73"/>
  <c r="V13" i="73"/>
  <c r="Q13" i="73" a="1"/>
  <c r="Q17" i="73"/>
  <c r="U17" i="73"/>
  <c r="Q13" i="73"/>
  <c r="U13" i="73"/>
  <c r="Q16" i="73"/>
  <c r="U16" i="73"/>
  <c r="Q15" i="73"/>
  <c r="U15" i="73"/>
  <c r="Q14" i="73"/>
  <c r="U14" i="73"/>
  <c r="T13" i="73"/>
  <c r="T14" i="73"/>
  <c r="T15" i="73"/>
  <c r="T16" i="73"/>
  <c r="T17" i="73"/>
  <c r="X13" i="73"/>
  <c r="Q19" i="73" a="1"/>
  <c r="Q23" i="73"/>
  <c r="R23" i="73"/>
  <c r="U23" i="73"/>
  <c r="Q19" i="73"/>
  <c r="R19" i="73"/>
  <c r="U19" i="73"/>
  <c r="Q22" i="73"/>
  <c r="R22" i="73"/>
  <c r="U22" i="73"/>
  <c r="Q21" i="73"/>
  <c r="R21" i="73"/>
  <c r="U21" i="73"/>
  <c r="Q20" i="73"/>
  <c r="R20" i="73"/>
  <c r="U20" i="73"/>
  <c r="T19" i="73"/>
  <c r="T20" i="73"/>
  <c r="T21" i="73"/>
  <c r="T22" i="73"/>
  <c r="T23" i="73"/>
  <c r="X19" i="73"/>
  <c r="Y19" i="73"/>
  <c r="Q25" i="73" a="1"/>
  <c r="Q29" i="73"/>
  <c r="R29" i="73"/>
  <c r="U29" i="73"/>
  <c r="Q25" i="73"/>
  <c r="R25" i="73"/>
  <c r="U25" i="73"/>
  <c r="Q28" i="73"/>
  <c r="R28" i="73"/>
  <c r="U28" i="73"/>
  <c r="Q27" i="73"/>
  <c r="R27" i="73"/>
  <c r="U27" i="73"/>
  <c r="Q26" i="73"/>
  <c r="R26" i="73"/>
  <c r="U26" i="73"/>
  <c r="T25" i="73"/>
  <c r="T26" i="73"/>
  <c r="T27" i="73"/>
  <c r="T28" i="73"/>
  <c r="T29" i="73"/>
  <c r="X25" i="73"/>
  <c r="Y25" i="73"/>
  <c r="Q31" i="73" a="1"/>
  <c r="Q35" i="73"/>
  <c r="R35" i="73"/>
  <c r="U35" i="73"/>
  <c r="Q31" i="73"/>
  <c r="R31" i="73"/>
  <c r="U31" i="73"/>
  <c r="Q34" i="73"/>
  <c r="R34" i="73"/>
  <c r="U34" i="73"/>
  <c r="Q33" i="73"/>
  <c r="R33" i="73"/>
  <c r="U33" i="73"/>
  <c r="Q32" i="73"/>
  <c r="R32" i="73"/>
  <c r="U32" i="73"/>
  <c r="T31" i="73"/>
  <c r="T32" i="73"/>
  <c r="T33" i="73"/>
  <c r="T34" i="73"/>
  <c r="T35" i="73"/>
  <c r="X31" i="73"/>
  <c r="Y31" i="73"/>
  <c r="Q37" i="73" a="1"/>
  <c r="Q41" i="73"/>
  <c r="R41" i="73"/>
  <c r="U41" i="73"/>
  <c r="Q37" i="73"/>
  <c r="R37" i="73"/>
  <c r="U37" i="73"/>
  <c r="Q40" i="73"/>
  <c r="R40" i="73"/>
  <c r="U40" i="73"/>
  <c r="Q39" i="73"/>
  <c r="R39" i="73"/>
  <c r="U39" i="73"/>
  <c r="Q38" i="73"/>
  <c r="R38" i="73"/>
  <c r="U38" i="73"/>
  <c r="T37" i="73"/>
  <c r="T38" i="73"/>
  <c r="T39" i="73"/>
  <c r="T40" i="73"/>
  <c r="T41" i="73"/>
  <c r="X37" i="73"/>
  <c r="Y37" i="73"/>
  <c r="Q43" i="73" a="1"/>
  <c r="Q47" i="73"/>
  <c r="R47" i="73"/>
  <c r="U47" i="73"/>
  <c r="Q43" i="73"/>
  <c r="R43" i="73"/>
  <c r="U43" i="73"/>
  <c r="Q46" i="73"/>
  <c r="R46" i="73"/>
  <c r="U46" i="73"/>
  <c r="Q45" i="73"/>
  <c r="R45" i="73"/>
  <c r="U45" i="73"/>
  <c r="Q44" i="73"/>
  <c r="R44" i="73"/>
  <c r="U44" i="73"/>
  <c r="T43" i="73"/>
  <c r="T44" i="73"/>
  <c r="T45" i="73"/>
  <c r="T46" i="73"/>
  <c r="T47" i="73"/>
  <c r="X43" i="73"/>
  <c r="Y43" i="73"/>
  <c r="Q49" i="73" a="1"/>
  <c r="Q53" i="73"/>
  <c r="R53" i="73"/>
  <c r="U53" i="73"/>
  <c r="Q49" i="73"/>
  <c r="R49" i="73"/>
  <c r="U49" i="73"/>
  <c r="Q52" i="73"/>
  <c r="R52" i="73"/>
  <c r="U52" i="73"/>
  <c r="Q51" i="73"/>
  <c r="R51" i="73"/>
  <c r="U51" i="73"/>
  <c r="Q50" i="73"/>
  <c r="R50" i="73"/>
  <c r="U50" i="73"/>
  <c r="T49" i="73"/>
  <c r="T50" i="73"/>
  <c r="T51" i="73"/>
  <c r="T52" i="73"/>
  <c r="T53" i="73"/>
  <c r="X49" i="73"/>
  <c r="Y49" i="73"/>
  <c r="Q55" i="73" a="1"/>
  <c r="Q59" i="73"/>
  <c r="R59" i="73"/>
  <c r="U59" i="73"/>
  <c r="Q55" i="73"/>
  <c r="R55" i="73"/>
  <c r="U55" i="73"/>
  <c r="Q58" i="73"/>
  <c r="R58" i="73"/>
  <c r="U58" i="73"/>
  <c r="Q57" i="73"/>
  <c r="R57" i="73"/>
  <c r="U57" i="73"/>
  <c r="Q56" i="73"/>
  <c r="R56" i="73"/>
  <c r="U56" i="73"/>
  <c r="T55" i="73"/>
  <c r="T56" i="73"/>
  <c r="T57" i="73"/>
  <c r="T58" i="73"/>
  <c r="T59" i="73"/>
  <c r="X55" i="73"/>
  <c r="Y55" i="73"/>
  <c r="Q61" i="73" a="1"/>
  <c r="Q65" i="73"/>
  <c r="R65" i="73"/>
  <c r="U65" i="73"/>
  <c r="Q61" i="73"/>
  <c r="R61" i="73"/>
  <c r="U61" i="73"/>
  <c r="Q64" i="73"/>
  <c r="R64" i="73"/>
  <c r="U64" i="73"/>
  <c r="Q63" i="73"/>
  <c r="R63" i="73"/>
  <c r="U63" i="73"/>
  <c r="Q62" i="73"/>
  <c r="R62" i="73"/>
  <c r="U62" i="73"/>
  <c r="T61" i="73"/>
  <c r="T62" i="73"/>
  <c r="T63" i="73"/>
  <c r="T64" i="73"/>
  <c r="T65" i="73"/>
  <c r="X61" i="73"/>
  <c r="Y61" i="73"/>
  <c r="Q67" i="73" a="1"/>
  <c r="Q71" i="73"/>
  <c r="R71" i="73"/>
  <c r="U71" i="73"/>
  <c r="Q67" i="73"/>
  <c r="R67" i="73"/>
  <c r="U67" i="73"/>
  <c r="Q70" i="73"/>
  <c r="R70" i="73"/>
  <c r="U70" i="73"/>
  <c r="Q69" i="73"/>
  <c r="R69" i="73"/>
  <c r="U69" i="73"/>
  <c r="Q68" i="73"/>
  <c r="R68" i="73"/>
  <c r="U68" i="73"/>
  <c r="T67" i="73"/>
  <c r="T68" i="73"/>
  <c r="T69" i="73"/>
  <c r="T70" i="73"/>
  <c r="T71" i="73"/>
  <c r="X67" i="73"/>
  <c r="Y67" i="73"/>
  <c r="Q73" i="73" a="1"/>
  <c r="Q77" i="73"/>
  <c r="R77" i="73"/>
  <c r="U77" i="73"/>
  <c r="Q73" i="73"/>
  <c r="R73" i="73"/>
  <c r="U73" i="73"/>
  <c r="Q76" i="73"/>
  <c r="R76" i="73"/>
  <c r="U76" i="73"/>
  <c r="Q75" i="73"/>
  <c r="R75" i="73"/>
  <c r="U75" i="73"/>
  <c r="Q74" i="73"/>
  <c r="R74" i="73"/>
  <c r="U74" i="73"/>
  <c r="T73" i="73"/>
  <c r="T74" i="73"/>
  <c r="T75" i="73"/>
  <c r="T76" i="73"/>
  <c r="T77" i="73"/>
  <c r="X73" i="73"/>
  <c r="Y73" i="73"/>
  <c r="Q79" i="73" a="1"/>
  <c r="Q79" i="73"/>
  <c r="R79" i="73"/>
  <c r="U79" i="73"/>
  <c r="T79" i="73"/>
  <c r="Q80" i="73"/>
  <c r="R80" i="73"/>
  <c r="U80" i="73"/>
  <c r="T80" i="73"/>
  <c r="Q81" i="73"/>
  <c r="R81" i="73"/>
  <c r="U81" i="73"/>
  <c r="T81" i="73"/>
  <c r="Q82" i="73"/>
  <c r="R82" i="73"/>
  <c r="U82" i="73"/>
  <c r="T82" i="73"/>
  <c r="Q83" i="73"/>
  <c r="R83" i="73"/>
  <c r="U83" i="73"/>
  <c r="T83" i="73"/>
  <c r="X79" i="73"/>
  <c r="Y79" i="73"/>
  <c r="Q7" i="74" a="1"/>
  <c r="Q7" i="74"/>
  <c r="R7" i="74"/>
  <c r="U7" i="74"/>
  <c r="T7" i="74"/>
  <c r="Q8" i="74"/>
  <c r="R8" i="74"/>
  <c r="U8" i="74"/>
  <c r="T8" i="74"/>
  <c r="Q9" i="74"/>
  <c r="R9" i="74"/>
  <c r="U9" i="74"/>
  <c r="T9" i="74"/>
  <c r="Q10" i="74"/>
  <c r="R10" i="74"/>
  <c r="U10" i="74"/>
  <c r="T10" i="74"/>
  <c r="Q11" i="74"/>
  <c r="R11" i="74"/>
  <c r="U11" i="74"/>
  <c r="T11" i="74"/>
  <c r="X7" i="74"/>
  <c r="Y7" i="74"/>
  <c r="D13" i="74"/>
  <c r="E13" i="74"/>
  <c r="F13" i="74"/>
  <c r="F14" i="74"/>
  <c r="D14" i="74"/>
  <c r="G14" i="74"/>
  <c r="D15" i="74"/>
  <c r="F15" i="74"/>
  <c r="H15" i="74"/>
  <c r="F16" i="74"/>
  <c r="H16" i="74"/>
  <c r="D16" i="74"/>
  <c r="I16" i="74"/>
  <c r="H17" i="74"/>
  <c r="D17" i="74"/>
  <c r="J17" i="74"/>
  <c r="K13" i="74" a="1"/>
  <c r="K13" i="74"/>
  <c r="L13" i="74"/>
  <c r="M13" i="74"/>
  <c r="N13" i="74"/>
  <c r="O13" i="74"/>
  <c r="K14" i="74"/>
  <c r="L14" i="74"/>
  <c r="M14" i="74"/>
  <c r="N14" i="74"/>
  <c r="O14" i="74"/>
  <c r="K15" i="74"/>
  <c r="L15" i="74"/>
  <c r="M15" i="74"/>
  <c r="N15" i="74"/>
  <c r="O15" i="74"/>
  <c r="K16" i="74"/>
  <c r="L16" i="74"/>
  <c r="M16" i="74"/>
  <c r="N16" i="74"/>
  <c r="O16" i="74"/>
  <c r="K17" i="74"/>
  <c r="L17" i="74"/>
  <c r="M17" i="74"/>
  <c r="N17" i="74"/>
  <c r="O17" i="74"/>
  <c r="P13" i="74"/>
  <c r="E14" i="74"/>
  <c r="P14" i="74"/>
  <c r="E15" i="74"/>
  <c r="P15" i="74"/>
  <c r="E16" i="74"/>
  <c r="P16" i="74"/>
  <c r="E17" i="74"/>
  <c r="P17" i="74"/>
  <c r="V13" i="74"/>
  <c r="Q13" i="74" a="1"/>
  <c r="Q17" i="74"/>
  <c r="R17" i="74"/>
  <c r="U17" i="74"/>
  <c r="D23" i="74"/>
  <c r="Q15" i="74"/>
  <c r="R15" i="74"/>
  <c r="U15" i="74"/>
  <c r="D21" i="74"/>
  <c r="Q16" i="74"/>
  <c r="R16" i="74"/>
  <c r="U16" i="74"/>
  <c r="D22" i="74"/>
  <c r="Q13" i="74"/>
  <c r="R13" i="74"/>
  <c r="U13" i="74"/>
  <c r="D19" i="74"/>
  <c r="Q14" i="74"/>
  <c r="R14" i="74"/>
  <c r="U14" i="74"/>
  <c r="D20" i="74"/>
  <c r="E23" i="74"/>
  <c r="P23" i="74"/>
  <c r="J23" i="74"/>
  <c r="H23" i="74"/>
  <c r="E22" i="74"/>
  <c r="P22" i="74"/>
  <c r="I22" i="74"/>
  <c r="H22" i="74"/>
  <c r="F22" i="74"/>
  <c r="E21" i="74"/>
  <c r="P21" i="74"/>
  <c r="H21" i="74"/>
  <c r="F21" i="74"/>
  <c r="E20" i="74"/>
  <c r="P20" i="74"/>
  <c r="G20" i="74"/>
  <c r="F20" i="74"/>
  <c r="E19" i="74"/>
  <c r="P19" i="74"/>
  <c r="V19" i="74"/>
  <c r="F19" i="74"/>
  <c r="K19" i="74" a="1"/>
  <c r="K19" i="74"/>
  <c r="L19" i="74"/>
  <c r="M19" i="74"/>
  <c r="N19" i="74"/>
  <c r="O19" i="74"/>
  <c r="K20" i="74"/>
  <c r="L20" i="74"/>
  <c r="M20" i="74"/>
  <c r="N20" i="74"/>
  <c r="O20" i="74"/>
  <c r="K21" i="74"/>
  <c r="L21" i="74"/>
  <c r="M21" i="74"/>
  <c r="N21" i="74"/>
  <c r="O21" i="74"/>
  <c r="K22" i="74"/>
  <c r="L22" i="74"/>
  <c r="M22" i="74"/>
  <c r="N22" i="74"/>
  <c r="O22" i="74"/>
  <c r="K23" i="74"/>
  <c r="L23" i="74"/>
  <c r="M23" i="74"/>
  <c r="N23" i="74"/>
  <c r="O23" i="74"/>
  <c r="T17" i="74"/>
  <c r="T16" i="74"/>
  <c r="T15" i="74"/>
  <c r="T14" i="74"/>
  <c r="Y13" i="74"/>
  <c r="T13" i="74"/>
  <c r="X13" i="74"/>
  <c r="Q19" i="74" a="1"/>
  <c r="Q19" i="74"/>
  <c r="R19" i="74"/>
  <c r="U19" i="74"/>
  <c r="T19" i="74"/>
  <c r="Q20" i="74"/>
  <c r="R20" i="74"/>
  <c r="U20" i="74"/>
  <c r="T20" i="74"/>
  <c r="Q21" i="74"/>
  <c r="R21" i="74"/>
  <c r="U21" i="74"/>
  <c r="T21" i="74"/>
  <c r="Q22" i="74"/>
  <c r="R22" i="74"/>
  <c r="U22" i="74"/>
  <c r="T22" i="74"/>
  <c r="Q23" i="74"/>
  <c r="R23" i="74"/>
  <c r="U23" i="74"/>
  <c r="T23" i="74"/>
  <c r="X19" i="74"/>
  <c r="Y19" i="74"/>
  <c r="D25" i="74"/>
  <c r="E25" i="74"/>
  <c r="F25" i="74"/>
  <c r="F26" i="74"/>
  <c r="D26" i="74"/>
  <c r="G26" i="74"/>
  <c r="D27" i="74"/>
  <c r="F27" i="74"/>
  <c r="H27" i="74"/>
  <c r="F28" i="74"/>
  <c r="H28" i="74"/>
  <c r="D28" i="74"/>
  <c r="I28" i="74"/>
  <c r="H29" i="74"/>
  <c r="D29" i="74"/>
  <c r="J29" i="74"/>
  <c r="K25" i="74" a="1"/>
  <c r="K25" i="74"/>
  <c r="L25" i="74"/>
  <c r="M25" i="74"/>
  <c r="N25" i="74"/>
  <c r="O25" i="74"/>
  <c r="K26" i="74"/>
  <c r="L26" i="74"/>
  <c r="M26" i="74"/>
  <c r="N26" i="74"/>
  <c r="O26" i="74"/>
  <c r="K27" i="74"/>
  <c r="L27" i="74"/>
  <c r="M27" i="74"/>
  <c r="N27" i="74"/>
  <c r="O27" i="74"/>
  <c r="K28" i="74"/>
  <c r="L28" i="74"/>
  <c r="M28" i="74"/>
  <c r="N28" i="74"/>
  <c r="O28" i="74"/>
  <c r="K29" i="74"/>
  <c r="L29" i="74"/>
  <c r="M29" i="74"/>
  <c r="N29" i="74"/>
  <c r="O29" i="74"/>
  <c r="P25" i="74"/>
  <c r="E26" i="74"/>
  <c r="P26" i="74"/>
  <c r="E27" i="74"/>
  <c r="P27" i="74"/>
  <c r="E28" i="74"/>
  <c r="P28" i="74"/>
  <c r="E29" i="74"/>
  <c r="P29" i="74"/>
  <c r="V25" i="74"/>
  <c r="Q25" i="74" a="1"/>
  <c r="Q29" i="74"/>
  <c r="R29" i="74"/>
  <c r="U29" i="74"/>
  <c r="D35" i="74"/>
  <c r="Q27" i="74"/>
  <c r="R27" i="74"/>
  <c r="U27" i="74"/>
  <c r="D33" i="74"/>
  <c r="Q28" i="74"/>
  <c r="R28" i="74"/>
  <c r="U28" i="74"/>
  <c r="D34" i="74"/>
  <c r="Q25" i="74"/>
  <c r="R25" i="74"/>
  <c r="U25" i="74"/>
  <c r="D31" i="74"/>
  <c r="Q26" i="74"/>
  <c r="R26" i="74"/>
  <c r="U26" i="74"/>
  <c r="D32" i="74"/>
  <c r="E35" i="74"/>
  <c r="P35" i="74"/>
  <c r="J35" i="74"/>
  <c r="H35" i="74"/>
  <c r="E34" i="74"/>
  <c r="P34" i="74"/>
  <c r="I34" i="74"/>
  <c r="H34" i="74"/>
  <c r="F34" i="74"/>
  <c r="E33" i="74"/>
  <c r="P33" i="74"/>
  <c r="H33" i="74"/>
  <c r="F33" i="74"/>
  <c r="E32" i="74"/>
  <c r="P32" i="74"/>
  <c r="G32" i="74"/>
  <c r="F32" i="74"/>
  <c r="E31" i="74"/>
  <c r="P31" i="74"/>
  <c r="V31" i="74"/>
  <c r="F31" i="74"/>
  <c r="K31" i="74" a="1"/>
  <c r="K31" i="74"/>
  <c r="L31" i="74"/>
  <c r="M31" i="74"/>
  <c r="N31" i="74"/>
  <c r="O31" i="74"/>
  <c r="K32" i="74"/>
  <c r="L32" i="74"/>
  <c r="M32" i="74"/>
  <c r="N32" i="74"/>
  <c r="O32" i="74"/>
  <c r="K33" i="74"/>
  <c r="L33" i="74"/>
  <c r="M33" i="74"/>
  <c r="N33" i="74"/>
  <c r="O33" i="74"/>
  <c r="K34" i="74"/>
  <c r="L34" i="74"/>
  <c r="M34" i="74"/>
  <c r="N34" i="74"/>
  <c r="O34" i="74"/>
  <c r="K35" i="74"/>
  <c r="L35" i="74"/>
  <c r="M35" i="74"/>
  <c r="N35" i="74"/>
  <c r="O35" i="74"/>
  <c r="T29" i="74"/>
  <c r="T28" i="74"/>
  <c r="T27" i="74"/>
  <c r="T26" i="74"/>
  <c r="Y25" i="74"/>
  <c r="T25" i="74"/>
  <c r="X25" i="74"/>
  <c r="Q31" i="74" a="1"/>
  <c r="Q31" i="74"/>
  <c r="R31" i="74"/>
  <c r="U31" i="74"/>
  <c r="T31" i="74"/>
  <c r="Q32" i="74"/>
  <c r="R32" i="74"/>
  <c r="U32" i="74"/>
  <c r="T32" i="74"/>
  <c r="Q33" i="74"/>
  <c r="R33" i="74"/>
  <c r="U33" i="74"/>
  <c r="T33" i="74"/>
  <c r="Q34" i="74"/>
  <c r="R34" i="74"/>
  <c r="U34" i="74"/>
  <c r="T34" i="74"/>
  <c r="Q35" i="74"/>
  <c r="R35" i="74"/>
  <c r="U35" i="74"/>
  <c r="T35" i="74"/>
  <c r="X31" i="74"/>
  <c r="Y31" i="74"/>
  <c r="D37" i="74"/>
  <c r="E37" i="74"/>
  <c r="F37" i="74"/>
  <c r="F38" i="74"/>
  <c r="D38" i="74"/>
  <c r="G38" i="74"/>
  <c r="D39" i="74"/>
  <c r="F39" i="74"/>
  <c r="H39" i="74"/>
  <c r="F40" i="74"/>
  <c r="H40" i="74"/>
  <c r="D40" i="74"/>
  <c r="I40" i="74"/>
  <c r="H41" i="74"/>
  <c r="D41" i="74"/>
  <c r="J41" i="74"/>
  <c r="K37" i="74" a="1"/>
  <c r="K37" i="74"/>
  <c r="L37" i="74"/>
  <c r="M37" i="74"/>
  <c r="N37" i="74"/>
  <c r="O37" i="74"/>
  <c r="K38" i="74"/>
  <c r="L38" i="74"/>
  <c r="M38" i="74"/>
  <c r="N38" i="74"/>
  <c r="O38" i="74"/>
  <c r="K39" i="74"/>
  <c r="L39" i="74"/>
  <c r="M39" i="74"/>
  <c r="N39" i="74"/>
  <c r="O39" i="74"/>
  <c r="K40" i="74"/>
  <c r="L40" i="74"/>
  <c r="M40" i="74"/>
  <c r="N40" i="74"/>
  <c r="O40" i="74"/>
  <c r="K41" i="74"/>
  <c r="L41" i="74"/>
  <c r="M41" i="74"/>
  <c r="N41" i="74"/>
  <c r="O41" i="74"/>
  <c r="P37" i="74"/>
  <c r="E38" i="74"/>
  <c r="P38" i="74"/>
  <c r="E39" i="74"/>
  <c r="P39" i="74"/>
  <c r="E40" i="74"/>
  <c r="P40" i="74"/>
  <c r="E41" i="74"/>
  <c r="P41" i="74"/>
  <c r="V37" i="74"/>
  <c r="Q37" i="74" a="1"/>
  <c r="Q41" i="74"/>
  <c r="R41" i="74"/>
  <c r="U41" i="74"/>
  <c r="D47" i="74"/>
  <c r="Q39" i="74"/>
  <c r="R39" i="74"/>
  <c r="U39" i="74"/>
  <c r="D45" i="74"/>
  <c r="Q40" i="74"/>
  <c r="R40" i="74"/>
  <c r="U40" i="74"/>
  <c r="D46" i="74"/>
  <c r="Q37" i="74"/>
  <c r="R37" i="74"/>
  <c r="U37" i="74"/>
  <c r="D43" i="74"/>
  <c r="Q38" i="74"/>
  <c r="R38" i="74"/>
  <c r="U38" i="74"/>
  <c r="D44" i="74"/>
  <c r="E47" i="74"/>
  <c r="P47" i="74"/>
  <c r="J47" i="74"/>
  <c r="H47" i="74"/>
  <c r="E46" i="74"/>
  <c r="P46" i="74"/>
  <c r="I46" i="74"/>
  <c r="H46" i="74"/>
  <c r="F46" i="74"/>
  <c r="E45" i="74"/>
  <c r="P45" i="74"/>
  <c r="H45" i="74"/>
  <c r="F45" i="74"/>
  <c r="E44" i="74"/>
  <c r="P44" i="74"/>
  <c r="G44" i="74"/>
  <c r="F44" i="74"/>
  <c r="E43" i="74"/>
  <c r="P43" i="74"/>
  <c r="V43" i="74"/>
  <c r="F43" i="74"/>
  <c r="K43" i="74" a="1"/>
  <c r="K43" i="74"/>
  <c r="L43" i="74"/>
  <c r="M43" i="74"/>
  <c r="N43" i="74"/>
  <c r="O43" i="74"/>
  <c r="K44" i="74"/>
  <c r="L44" i="74"/>
  <c r="M44" i="74"/>
  <c r="N44" i="74"/>
  <c r="O44" i="74"/>
  <c r="K45" i="74"/>
  <c r="L45" i="74"/>
  <c r="M45" i="74"/>
  <c r="N45" i="74"/>
  <c r="O45" i="74"/>
  <c r="K46" i="74"/>
  <c r="L46" i="74"/>
  <c r="M46" i="74"/>
  <c r="N46" i="74"/>
  <c r="O46" i="74"/>
  <c r="K47" i="74"/>
  <c r="L47" i="74"/>
  <c r="M47" i="74"/>
  <c r="N47" i="74"/>
  <c r="O47" i="74"/>
  <c r="T41" i="74"/>
  <c r="T40" i="74"/>
  <c r="T39" i="74"/>
  <c r="T38" i="74"/>
  <c r="Y37" i="74"/>
  <c r="T37" i="74"/>
  <c r="X37" i="74"/>
  <c r="Q43" i="74" a="1"/>
  <c r="Q43" i="74"/>
  <c r="R43" i="74"/>
  <c r="U43" i="74"/>
  <c r="T43" i="74"/>
  <c r="Q44" i="74"/>
  <c r="R44" i="74"/>
  <c r="U44" i="74"/>
  <c r="T44" i="74"/>
  <c r="Q45" i="74"/>
  <c r="R45" i="74"/>
  <c r="U45" i="74"/>
  <c r="T45" i="74"/>
  <c r="Q46" i="74"/>
  <c r="R46" i="74"/>
  <c r="U46" i="74"/>
  <c r="T46" i="74"/>
  <c r="Q47" i="74"/>
  <c r="R47" i="74"/>
  <c r="U47" i="74"/>
  <c r="T47" i="74"/>
  <c r="X43" i="74"/>
  <c r="Y43" i="74"/>
  <c r="D49" i="74"/>
  <c r="E49" i="74"/>
  <c r="F49" i="74"/>
  <c r="F50" i="74"/>
  <c r="D50" i="74"/>
  <c r="G50" i="74"/>
  <c r="D51" i="74"/>
  <c r="F51" i="74"/>
  <c r="H51" i="74"/>
  <c r="F52" i="74"/>
  <c r="H52" i="74"/>
  <c r="D52" i="74"/>
  <c r="I52" i="74"/>
  <c r="H53" i="74"/>
  <c r="D53" i="74"/>
  <c r="J53" i="74"/>
  <c r="K49" i="74" a="1"/>
  <c r="K49" i="74"/>
  <c r="L49" i="74"/>
  <c r="M49" i="74"/>
  <c r="N49" i="74"/>
  <c r="O49" i="74"/>
  <c r="K50" i="74"/>
  <c r="L50" i="74"/>
  <c r="M50" i="74"/>
  <c r="N50" i="74"/>
  <c r="O50" i="74"/>
  <c r="K51" i="74"/>
  <c r="L51" i="74"/>
  <c r="M51" i="74"/>
  <c r="N51" i="74"/>
  <c r="O51" i="74"/>
  <c r="K52" i="74"/>
  <c r="L52" i="74"/>
  <c r="M52" i="74"/>
  <c r="N52" i="74"/>
  <c r="O52" i="74"/>
  <c r="K53" i="74"/>
  <c r="L53" i="74"/>
  <c r="M53" i="74"/>
  <c r="N53" i="74"/>
  <c r="O53" i="74"/>
  <c r="P49" i="74"/>
  <c r="E50" i="74"/>
  <c r="P50" i="74"/>
  <c r="E51" i="74"/>
  <c r="P51" i="74"/>
  <c r="E52" i="74"/>
  <c r="P52" i="74"/>
  <c r="E53" i="74"/>
  <c r="P53" i="74"/>
  <c r="V49" i="74"/>
  <c r="Q49" i="74" a="1"/>
  <c r="Q53" i="74"/>
  <c r="R53" i="74"/>
  <c r="U53" i="74"/>
  <c r="D59" i="74"/>
  <c r="Q51" i="74"/>
  <c r="R51" i="74"/>
  <c r="U51" i="74"/>
  <c r="D57" i="74"/>
  <c r="Q52" i="74"/>
  <c r="R52" i="74"/>
  <c r="U52" i="74"/>
  <c r="D58" i="74"/>
  <c r="Q49" i="74"/>
  <c r="R49" i="74"/>
  <c r="U49" i="74"/>
  <c r="D55" i="74"/>
  <c r="Q50" i="74"/>
  <c r="R50" i="74"/>
  <c r="U50" i="74"/>
  <c r="D56" i="74"/>
  <c r="E59" i="74"/>
  <c r="P59" i="74"/>
  <c r="J59" i="74"/>
  <c r="H59" i="74"/>
  <c r="E58" i="74"/>
  <c r="P58" i="74"/>
  <c r="I58" i="74"/>
  <c r="H58" i="74"/>
  <c r="F58" i="74"/>
  <c r="E57" i="74"/>
  <c r="P57" i="74"/>
  <c r="H57" i="74"/>
  <c r="F57" i="74"/>
  <c r="E56" i="74"/>
  <c r="P56" i="74"/>
  <c r="G56" i="74"/>
  <c r="F56" i="74"/>
  <c r="E55" i="74"/>
  <c r="P55" i="74"/>
  <c r="V55" i="74"/>
  <c r="F55" i="74"/>
  <c r="K55" i="74" a="1"/>
  <c r="K55" i="74"/>
  <c r="L55" i="74"/>
  <c r="M55" i="74"/>
  <c r="N55" i="74"/>
  <c r="O55" i="74"/>
  <c r="K56" i="74"/>
  <c r="L56" i="74"/>
  <c r="M56" i="74"/>
  <c r="N56" i="74"/>
  <c r="O56" i="74"/>
  <c r="K57" i="74"/>
  <c r="L57" i="74"/>
  <c r="M57" i="74"/>
  <c r="N57" i="74"/>
  <c r="O57" i="74"/>
  <c r="K58" i="74"/>
  <c r="L58" i="74"/>
  <c r="M58" i="74"/>
  <c r="N58" i="74"/>
  <c r="O58" i="74"/>
  <c r="K59" i="74"/>
  <c r="L59" i="74"/>
  <c r="M59" i="74"/>
  <c r="N59" i="74"/>
  <c r="O59" i="74"/>
  <c r="T53" i="74"/>
  <c r="T52" i="74"/>
  <c r="T51" i="74"/>
  <c r="T50" i="74"/>
  <c r="Y49" i="74"/>
  <c r="T49" i="74"/>
  <c r="X49" i="74"/>
  <c r="Q55" i="74" a="1"/>
  <c r="Q55" i="74"/>
  <c r="R55" i="74"/>
  <c r="U55" i="74"/>
  <c r="T55" i="74"/>
  <c r="Q56" i="74"/>
  <c r="R56" i="74"/>
  <c r="U56" i="74"/>
  <c r="T56" i="74"/>
  <c r="Q57" i="74"/>
  <c r="R57" i="74"/>
  <c r="U57" i="74"/>
  <c r="T57" i="74"/>
  <c r="Q58" i="74"/>
  <c r="R58" i="74"/>
  <c r="U58" i="74"/>
  <c r="T58" i="74"/>
  <c r="Q59" i="74"/>
  <c r="R59" i="74"/>
  <c r="U59" i="74"/>
  <c r="T59" i="74"/>
  <c r="X55" i="74"/>
  <c r="Y55" i="74"/>
  <c r="D61" i="74"/>
  <c r="E61" i="74"/>
  <c r="F61" i="74"/>
  <c r="F62" i="74"/>
  <c r="D62" i="74"/>
  <c r="G62" i="74"/>
  <c r="D63" i="74"/>
  <c r="F63" i="74"/>
  <c r="H63" i="74"/>
  <c r="F64" i="74"/>
  <c r="H64" i="74"/>
  <c r="D64" i="74"/>
  <c r="I64" i="74"/>
  <c r="H65" i="74"/>
  <c r="D65" i="74"/>
  <c r="J65" i="74"/>
  <c r="K61" i="74" a="1"/>
  <c r="K61" i="74"/>
  <c r="L61" i="74"/>
  <c r="M61" i="74"/>
  <c r="N61" i="74"/>
  <c r="O61" i="74"/>
  <c r="K62" i="74"/>
  <c r="L62" i="74"/>
  <c r="M62" i="74"/>
  <c r="N62" i="74"/>
  <c r="O62" i="74"/>
  <c r="K63" i="74"/>
  <c r="L63" i="74"/>
  <c r="M63" i="74"/>
  <c r="N63" i="74"/>
  <c r="O63" i="74"/>
  <c r="K64" i="74"/>
  <c r="L64" i="74"/>
  <c r="M64" i="74"/>
  <c r="N64" i="74"/>
  <c r="O64" i="74"/>
  <c r="K65" i="74"/>
  <c r="L65" i="74"/>
  <c r="M65" i="74"/>
  <c r="N65" i="74"/>
  <c r="O65" i="74"/>
  <c r="P61" i="74"/>
  <c r="E62" i="74"/>
  <c r="P62" i="74"/>
  <c r="E63" i="74"/>
  <c r="P63" i="74"/>
  <c r="E64" i="74"/>
  <c r="P64" i="74"/>
  <c r="E65" i="74"/>
  <c r="P65" i="74"/>
  <c r="V61" i="74"/>
  <c r="Q61" i="74" a="1"/>
  <c r="Q65" i="74"/>
  <c r="R65" i="74"/>
  <c r="U65" i="74"/>
  <c r="D71" i="74"/>
  <c r="Q63" i="74"/>
  <c r="R63" i="74"/>
  <c r="U63" i="74"/>
  <c r="D69" i="74"/>
  <c r="Q64" i="74"/>
  <c r="R64" i="74"/>
  <c r="U64" i="74"/>
  <c r="D70" i="74"/>
  <c r="Q61" i="74"/>
  <c r="R61" i="74"/>
  <c r="U61" i="74"/>
  <c r="D67" i="74"/>
  <c r="Q62" i="74"/>
  <c r="R62" i="74"/>
  <c r="U62" i="74"/>
  <c r="D68" i="74"/>
  <c r="E71" i="74"/>
  <c r="P71" i="74"/>
  <c r="J71" i="74"/>
  <c r="H71" i="74"/>
  <c r="E70" i="74"/>
  <c r="P70" i="74"/>
  <c r="I70" i="74"/>
  <c r="H70" i="74"/>
  <c r="F70" i="74"/>
  <c r="E69" i="74"/>
  <c r="P69" i="74"/>
  <c r="H69" i="74"/>
  <c r="F69" i="74"/>
  <c r="E68" i="74"/>
  <c r="P68" i="74"/>
  <c r="G68" i="74"/>
  <c r="F68" i="74"/>
  <c r="E67" i="74"/>
  <c r="P67" i="74"/>
  <c r="V67" i="74"/>
  <c r="F67" i="74"/>
  <c r="K67" i="74" a="1"/>
  <c r="K67" i="74"/>
  <c r="L67" i="74"/>
  <c r="M67" i="74"/>
  <c r="N67" i="74"/>
  <c r="O67" i="74"/>
  <c r="K68" i="74"/>
  <c r="L68" i="74"/>
  <c r="M68" i="74"/>
  <c r="N68" i="74"/>
  <c r="O68" i="74"/>
  <c r="K69" i="74"/>
  <c r="L69" i="74"/>
  <c r="M69" i="74"/>
  <c r="N69" i="74"/>
  <c r="O69" i="74"/>
  <c r="K70" i="74"/>
  <c r="L70" i="74"/>
  <c r="M70" i="74"/>
  <c r="N70" i="74"/>
  <c r="O70" i="74"/>
  <c r="K71" i="74"/>
  <c r="L71" i="74"/>
  <c r="M71" i="74"/>
  <c r="N71" i="74"/>
  <c r="O71" i="74"/>
  <c r="T65" i="74"/>
  <c r="T64" i="74"/>
  <c r="T63" i="74"/>
  <c r="T62" i="74"/>
  <c r="Y61" i="74"/>
  <c r="T61" i="74"/>
  <c r="X61" i="74"/>
  <c r="Q67" i="74" a="1"/>
  <c r="Q67" i="74"/>
  <c r="R67" i="74"/>
  <c r="U67" i="74"/>
  <c r="T67" i="74"/>
  <c r="Q68" i="74"/>
  <c r="R68" i="74"/>
  <c r="U68" i="74"/>
  <c r="T68" i="74"/>
  <c r="Q69" i="74"/>
  <c r="R69" i="74"/>
  <c r="U69" i="74"/>
  <c r="T69" i="74"/>
  <c r="Q70" i="74"/>
  <c r="R70" i="74"/>
  <c r="U70" i="74"/>
  <c r="T70" i="74"/>
  <c r="Q71" i="74"/>
  <c r="R71" i="74"/>
  <c r="U71" i="74"/>
  <c r="T71" i="74"/>
  <c r="X67" i="74"/>
  <c r="Y67" i="74"/>
  <c r="D73" i="74"/>
  <c r="E73" i="74"/>
  <c r="F73" i="74"/>
  <c r="F74" i="74"/>
  <c r="D74" i="74"/>
  <c r="G74" i="74"/>
  <c r="D75" i="74"/>
  <c r="F75" i="74"/>
  <c r="H75" i="74"/>
  <c r="F76" i="74"/>
  <c r="H76" i="74"/>
  <c r="D76" i="74"/>
  <c r="I76" i="74"/>
  <c r="H77" i="74"/>
  <c r="D77" i="74"/>
  <c r="J77" i="74"/>
  <c r="K73" i="74" a="1"/>
  <c r="K73" i="74"/>
  <c r="L73" i="74"/>
  <c r="M73" i="74"/>
  <c r="N73" i="74"/>
  <c r="O73" i="74"/>
  <c r="K74" i="74"/>
  <c r="L74" i="74"/>
  <c r="M74" i="74"/>
  <c r="N74" i="74"/>
  <c r="O74" i="74"/>
  <c r="K75" i="74"/>
  <c r="L75" i="74"/>
  <c r="M75" i="74"/>
  <c r="N75" i="74"/>
  <c r="O75" i="74"/>
  <c r="K76" i="74"/>
  <c r="L76" i="74"/>
  <c r="M76" i="74"/>
  <c r="N76" i="74"/>
  <c r="O76" i="74"/>
  <c r="K77" i="74"/>
  <c r="L77" i="74"/>
  <c r="M77" i="74"/>
  <c r="N77" i="74"/>
  <c r="O77" i="74"/>
  <c r="P73" i="74"/>
  <c r="E74" i="74"/>
  <c r="P74" i="74"/>
  <c r="E75" i="74"/>
  <c r="P75" i="74"/>
  <c r="E76" i="74"/>
  <c r="P76" i="74"/>
  <c r="E77" i="74"/>
  <c r="P77" i="74"/>
  <c r="V73" i="74"/>
  <c r="Q73" i="74" a="1"/>
  <c r="Q77" i="74"/>
  <c r="R77" i="74"/>
  <c r="U77" i="74"/>
  <c r="D83" i="74"/>
  <c r="Q75" i="74"/>
  <c r="R75" i="74"/>
  <c r="U75" i="74"/>
  <c r="D81" i="74"/>
  <c r="E83" i="74"/>
  <c r="P83" i="74"/>
  <c r="J83" i="74"/>
  <c r="H83" i="74"/>
  <c r="Q76" i="74"/>
  <c r="R76" i="74"/>
  <c r="U76" i="74"/>
  <c r="D82" i="74"/>
  <c r="Q73" i="74"/>
  <c r="R73" i="74"/>
  <c r="U73" i="74"/>
  <c r="D79" i="74"/>
  <c r="E82" i="74"/>
  <c r="P82" i="74"/>
  <c r="I82" i="74"/>
  <c r="H82" i="74"/>
  <c r="F82" i="74"/>
  <c r="E81" i="74"/>
  <c r="P81" i="74"/>
  <c r="H81" i="74"/>
  <c r="F81" i="74"/>
  <c r="Q74" i="74"/>
  <c r="R74" i="74"/>
  <c r="U74" i="74"/>
  <c r="D80" i="74"/>
  <c r="E80" i="74"/>
  <c r="P80" i="74"/>
  <c r="G80" i="74"/>
  <c r="F80" i="74"/>
  <c r="E79" i="74"/>
  <c r="P79" i="74"/>
  <c r="V79" i="74"/>
  <c r="F79" i="74"/>
  <c r="K79" i="74" a="1"/>
  <c r="K79" i="74"/>
  <c r="L79" i="74"/>
  <c r="M79" i="74"/>
  <c r="N79" i="74"/>
  <c r="O79" i="74"/>
  <c r="K80" i="74"/>
  <c r="L80" i="74"/>
  <c r="M80" i="74"/>
  <c r="N80" i="74"/>
  <c r="O80" i="74"/>
  <c r="K81" i="74"/>
  <c r="L81" i="74"/>
  <c r="M81" i="74"/>
  <c r="N81" i="74"/>
  <c r="O81" i="74"/>
  <c r="K82" i="74"/>
  <c r="L82" i="74"/>
  <c r="M82" i="74"/>
  <c r="N82" i="74"/>
  <c r="O82" i="74"/>
  <c r="K83" i="74"/>
  <c r="L83" i="74"/>
  <c r="M83" i="74"/>
  <c r="N83" i="74"/>
  <c r="O83" i="74"/>
  <c r="T77" i="74"/>
  <c r="T76" i="74"/>
  <c r="T75" i="74"/>
  <c r="T74" i="74"/>
  <c r="Y73" i="74"/>
  <c r="T73" i="74"/>
  <c r="X73" i="74"/>
  <c r="Q79" i="74" a="1"/>
  <c r="Q79" i="74"/>
  <c r="R79" i="74"/>
  <c r="U79" i="74"/>
  <c r="T79" i="74"/>
  <c r="Q80" i="74"/>
  <c r="R80" i="74"/>
  <c r="U80" i="74"/>
  <c r="T80" i="74"/>
  <c r="Q81" i="74"/>
  <c r="R81" i="74"/>
  <c r="U81" i="74"/>
  <c r="T81" i="74"/>
  <c r="Q82" i="74"/>
  <c r="R82" i="74"/>
  <c r="U82" i="74"/>
  <c r="T82" i="74"/>
  <c r="Q83" i="74"/>
  <c r="R83" i="74"/>
  <c r="U83" i="74"/>
  <c r="T83" i="74"/>
  <c r="X79" i="74"/>
  <c r="Y79" i="74"/>
</calcChain>
</file>

<file path=xl/sharedStrings.xml><?xml version="1.0" encoding="utf-8"?>
<sst xmlns="http://schemas.openxmlformats.org/spreadsheetml/2006/main" count="300" uniqueCount="43">
  <si>
    <t>A</t>
  </si>
  <si>
    <t>Initial</t>
  </si>
  <si>
    <t>Rate</t>
  </si>
  <si>
    <t>dR/dA</t>
  </si>
  <si>
    <t>Reactions</t>
  </si>
  <si>
    <t>Residual</t>
  </si>
  <si>
    <t>Jacobian</t>
  </si>
  <si>
    <t>δ</t>
  </si>
  <si>
    <t>λ</t>
  </si>
  <si>
    <t>t</t>
  </si>
  <si>
    <t>Δt</t>
  </si>
  <si>
    <t>Iteration</t>
  </si>
  <si>
    <t>x - λδ</t>
  </si>
  <si>
    <t>ATOL</t>
  </si>
  <si>
    <t>RTOL</t>
  </si>
  <si>
    <t>STOL</t>
  </si>
  <si>
    <t>λδ</t>
  </si>
  <si>
    <t>S</t>
  </si>
  <si>
    <t>A/(S+A)</t>
  </si>
  <si>
    <t>Δ</t>
  </si>
  <si>
    <t>dt</t>
  </si>
  <si>
    <t>Ak - Sa- dt</t>
  </si>
  <si>
    <t>S/(S+A)^2</t>
  </si>
  <si>
    <t>α</t>
  </si>
  <si>
    <t>delta</t>
  </si>
  <si>
    <t>mass balance error</t>
  </si>
  <si>
    <t>A -&gt; PlantA</t>
  </si>
  <si>
    <t>A -&gt; Nitrate</t>
  </si>
  <si>
    <t>k</t>
  </si>
  <si>
    <t>Rat</t>
  </si>
  <si>
    <t>Rnitr</t>
  </si>
  <si>
    <t>Jat</t>
  </si>
  <si>
    <t>Jnitr</t>
  </si>
  <si>
    <t>inverse of jacobian</t>
  </si>
  <si>
    <t>λmin</t>
  </si>
  <si>
    <t>δmin</t>
  </si>
  <si>
    <t>xexp(-δ)</t>
  </si>
  <si>
    <t>NH4+</t>
  </si>
  <si>
    <t>PlantA</t>
  </si>
  <si>
    <t>NO3-</t>
  </si>
  <si>
    <t>PlantN</t>
  </si>
  <si>
    <t>Nitrate -&gt; 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</si>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</sst>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11" fontId="0" fillId="0" borderId="0" xfId="0" applyNumberFormat="1" applyFill="1"/>
    <xf numFmtId="11" fontId="0" fillId="4" borderId="0" xfId="0" applyNumberFormat="1" applyFill="1"/>
  </cellXfs>
  <cellStyles count="17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workbookViewId="0">
      <selection activeCell="B8" sqref="B8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9" width="12.1640625" customWidth="1"/>
    <col min="20" max="20" width="11.83203125" bestFit="1" customWidth="1"/>
    <col min="22" max="22" width="12.1640625" bestFit="1" customWidth="1"/>
    <col min="24" max="26" width="12.1640625" bestFit="1" customWidth="1"/>
    <col min="32" max="32" width="12.1640625" bestFit="1" customWidth="1"/>
  </cols>
  <sheetData>
    <row r="1" spans="1:40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X1" t="s">
        <v>42</v>
      </c>
      <c r="Y1" s="1">
        <f>SUM(D7:D11)</f>
        <v>1.0040000000000003E-6</v>
      </c>
      <c r="AD1" s="1">
        <f>SUM(AD7:AD9)</f>
        <v>-3.4977461448775487E-24</v>
      </c>
      <c r="AJ1" t="s">
        <v>20</v>
      </c>
      <c r="AK1" t="s">
        <v>9</v>
      </c>
      <c r="AL1" t="s">
        <v>0</v>
      </c>
      <c r="AM1" t="s">
        <v>21</v>
      </c>
      <c r="AN1" t="s">
        <v>19</v>
      </c>
    </row>
    <row r="2" spans="1:40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S2" s="1"/>
      <c r="AK2">
        <v>0</v>
      </c>
      <c r="AL2">
        <v>1</v>
      </c>
    </row>
    <row r="3" spans="1:40">
      <c r="A3" t="s">
        <v>27</v>
      </c>
      <c r="B3" s="5" t="s">
        <v>0</v>
      </c>
      <c r="C3">
        <v>1</v>
      </c>
      <c r="D3" s="3"/>
      <c r="E3" s="1">
        <v>9.9999999999999995E-7</v>
      </c>
      <c r="G3" s="1">
        <f>E$2*D$2/(D$2+D7)/(D$2+D7)*D9/(D9+D$2)</f>
        <v>2.4975024975024975E-6</v>
      </c>
      <c r="S3" s="1"/>
      <c r="AJ3">
        <v>0.1</v>
      </c>
      <c r="AK3">
        <f>AK2+AJ3</f>
        <v>0.1</v>
      </c>
      <c r="AL3">
        <f>(AM3+AN3)/2</f>
        <v>0.90000011111097389</v>
      </c>
      <c r="AM3" s="1">
        <f>AL2-D$2-AJ3</f>
        <v>0.89999899999999999</v>
      </c>
      <c r="AN3">
        <f>SQRT(AM3*AM3+4*D$2*AL2)</f>
        <v>0.90000122222194789</v>
      </c>
    </row>
    <row r="4" spans="1:40">
      <c r="A4" t="s">
        <v>41</v>
      </c>
      <c r="E4" s="1">
        <v>9.9999999999999995E-7</v>
      </c>
      <c r="AJ4">
        <v>0.1</v>
      </c>
      <c r="AK4">
        <f>AK3+AJ4</f>
        <v>0.2</v>
      </c>
      <c r="AL4">
        <f>(AM4+AN4)/2</f>
        <v>0.80000023611078075</v>
      </c>
      <c r="AM4" s="1">
        <f>AL3-D$2-AJ4</f>
        <v>0.79999911111097388</v>
      </c>
      <c r="AN4">
        <f>SQRT(AM4*AM4+4*D$2*AL3)</f>
        <v>0.80000136111058762</v>
      </c>
    </row>
    <row r="5" spans="1:40">
      <c r="D5" s="1"/>
      <c r="E5" s="1"/>
      <c r="G5" s="9" t="s">
        <v>6</v>
      </c>
      <c r="L5" s="10" t="s">
        <v>33</v>
      </c>
      <c r="AJ5">
        <v>0.1</v>
      </c>
      <c r="AK5">
        <f>AK4+AJ5</f>
        <v>0.30000000000000004</v>
      </c>
      <c r="AL5">
        <f>(AM5+AN5)/2</f>
        <v>0.70000037896764211</v>
      </c>
      <c r="AM5" s="1">
        <f>AL4-D$2-AJ5</f>
        <v>0.69999923611078074</v>
      </c>
      <c r="AN5">
        <f>SQRT(AM5*AM5+4*D$2*AL4)</f>
        <v>0.70000152182450359</v>
      </c>
    </row>
    <row r="6" spans="1:40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F6" t="s">
        <v>37</v>
      </c>
      <c r="G6" s="2" t="s">
        <v>38</v>
      </c>
      <c r="H6" s="2" t="s">
        <v>39</v>
      </c>
      <c r="I6" s="2" t="s">
        <v>40</v>
      </c>
      <c r="J6" s="2" t="s">
        <v>42</v>
      </c>
      <c r="K6" s="2"/>
      <c r="L6" s="2"/>
      <c r="M6" s="2"/>
      <c r="N6" s="2"/>
      <c r="O6" s="2"/>
      <c r="P6" s="2" t="s">
        <v>5</v>
      </c>
      <c r="Q6" s="2" t="s">
        <v>7</v>
      </c>
      <c r="R6" s="2" t="s">
        <v>8</v>
      </c>
      <c r="S6" s="2" t="s">
        <v>34</v>
      </c>
      <c r="T6" s="2" t="s">
        <v>16</v>
      </c>
      <c r="U6" s="2" t="s">
        <v>12</v>
      </c>
      <c r="V6" t="s">
        <v>13</v>
      </c>
      <c r="W6" t="s">
        <v>14</v>
      </c>
      <c r="X6" t="s">
        <v>15</v>
      </c>
      <c r="Y6" t="s">
        <v>25</v>
      </c>
      <c r="AD6" t="s">
        <v>24</v>
      </c>
      <c r="AE6" t="s">
        <v>29</v>
      </c>
      <c r="AF6" t="s">
        <v>30</v>
      </c>
      <c r="AG6" t="s">
        <v>31</v>
      </c>
      <c r="AH6" t="s">
        <v>32</v>
      </c>
      <c r="AJ6">
        <v>0.1</v>
      </c>
      <c r="AK6">
        <f>AK5+AJ6</f>
        <v>0.4</v>
      </c>
      <c r="AL6">
        <f>(AM6+AN6)/2</f>
        <v>0.6000005456338795</v>
      </c>
      <c r="AM6" s="1">
        <f>AL5-D$2-AJ6</f>
        <v>0.59999937896764211</v>
      </c>
      <c r="AN6">
        <f>SQRT(AM6*AM6+4*D$2*AL5)</f>
        <v>0.60000171230011679</v>
      </c>
    </row>
    <row r="7" spans="1:40">
      <c r="A7">
        <v>0</v>
      </c>
      <c r="B7">
        <v>15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6.9167666666666669E-2</v>
      </c>
      <c r="G7" s="7">
        <v>0</v>
      </c>
      <c r="H7" s="7">
        <v>0</v>
      </c>
      <c r="I7" s="7">
        <v>0</v>
      </c>
      <c r="J7" s="7">
        <v>0</v>
      </c>
      <c r="K7" s="8">
        <f t="array" ref="K7:O11">MINVERSE(F7:J11)</f>
        <v>14.457622299436634</v>
      </c>
      <c r="L7" s="8">
        <v>0</v>
      </c>
      <c r="M7" s="8">
        <v>0</v>
      </c>
      <c r="N7" s="8">
        <v>0</v>
      </c>
      <c r="O7" s="8">
        <v>0</v>
      </c>
      <c r="P7" s="1">
        <f>(D7-D$7)/B7+E7</f>
        <v>5.0010000000000004E-9</v>
      </c>
      <c r="Q7">
        <f t="array" ref="Q7:Q11">MMULT(K7:O11,P7:P11)</f>
        <v>7.230256911948262E-8</v>
      </c>
      <c r="R7">
        <f>IF(D7-Q7&lt;0,MIN(D7/Q7*H$1,1), 1)</f>
        <v>1</v>
      </c>
      <c r="S7">
        <f>MIN(R7:R11)</f>
        <v>1</v>
      </c>
      <c r="T7">
        <f>S7*Q7</f>
        <v>7.230256911948262E-8</v>
      </c>
      <c r="U7" s="1">
        <f>D7-T7</f>
        <v>9.2769743088051735E-7</v>
      </c>
      <c r="V7">
        <f>SQRT(SUMSQ(P7:P11))</f>
        <v>7.0717778470574016E-9</v>
      </c>
      <c r="X7" s="1">
        <f>SQRT(SUMSQ(T7:T11))/SQRT(SUMSQ(D$7:D$11))</f>
        <v>0.10224127351143517</v>
      </c>
      <c r="Y7" s="1">
        <f>(SUM(D7:D11)-Y$1)/Y$1</f>
        <v>0</v>
      </c>
      <c r="AD7" s="1">
        <f>(AE7+AF7)/(1/B7+AG7+AH7)</f>
        <v>7.2302569119482607E-8</v>
      </c>
      <c r="AE7" s="1">
        <f>E$2*D7/(D7+D$2)</f>
        <v>5.0000000000000001E-9</v>
      </c>
      <c r="AF7">
        <f>E$3*D7</f>
        <v>9.9999999999999998E-13</v>
      </c>
      <c r="AG7" s="1">
        <f>E$2*D$2/(D7+D$2)/(D7+D$2)</f>
        <v>2.5000000000000001E-3</v>
      </c>
      <c r="AH7" s="3">
        <f>E3</f>
        <v>9.9999999999999995E-7</v>
      </c>
      <c r="AJ7">
        <v>0.1</v>
      </c>
      <c r="AK7">
        <f>AK6+AJ7</f>
        <v>0.5</v>
      </c>
      <c r="AL7">
        <f>(AM7+AN7)/2</f>
        <v>0.5000007456331812</v>
      </c>
      <c r="AM7" s="1">
        <f>AL6-D$2-AJ7</f>
        <v>0.49999954563387949</v>
      </c>
      <c r="AN7">
        <f>SQRT(AM7*AM7+4*D$2*AL6)</f>
        <v>0.50000194563248301</v>
      </c>
    </row>
    <row r="8" spans="1:40">
      <c r="B8">
        <f>B$7</f>
        <v>15</v>
      </c>
      <c r="D8" s="1">
        <v>1.0000000000000001E-9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6.6666666666666666E-2</v>
      </c>
      <c r="H8" s="7">
        <v>0</v>
      </c>
      <c r="I8" s="7">
        <v>0</v>
      </c>
      <c r="J8" s="7">
        <v>0</v>
      </c>
      <c r="K8" s="8">
        <v>0.54216083622887379</v>
      </c>
      <c r="L8" s="8">
        <v>15</v>
      </c>
      <c r="M8" s="8">
        <v>0</v>
      </c>
      <c r="N8" s="8">
        <v>0</v>
      </c>
      <c r="O8" s="8">
        <v>0</v>
      </c>
      <c r="P8" s="1">
        <f>(D8-D$8)/B8+E8</f>
        <v>-5.0000000000000001E-9</v>
      </c>
      <c r="Q8">
        <v>-7.2288653658019403E-8</v>
      </c>
      <c r="R8">
        <f>IF(D8-Q8&lt;0,MIN(D8/Q8*H$1,1), 1)</f>
        <v>1</v>
      </c>
      <c r="T8">
        <f>S7*Q8</f>
        <v>-7.2288653658019403E-8</v>
      </c>
      <c r="U8" s="1">
        <f t="shared" ref="U8:U11" si="0">D8-T8</f>
        <v>7.3288653658019399E-8</v>
      </c>
      <c r="AD8" s="1">
        <f>(AG7*AD7-AE7)*B8</f>
        <v>-7.2288653658019403E-8</v>
      </c>
      <c r="AM8" s="1"/>
    </row>
    <row r="9" spans="1:40">
      <c r="B9">
        <f>B$7</f>
        <v>15</v>
      </c>
      <c r="D9" s="1">
        <v>1.0000000000000001E-9</v>
      </c>
      <c r="E9" s="1">
        <f>-E$3*D7+E$2*D$2/(D$2+D7)*D9/(D9+D$2)+E$4*D9</f>
        <v>3.9960049950049947E-12</v>
      </c>
      <c r="F9" s="7">
        <f>-E$3-E$2*D$2/(D$2+D7)/(D$2+D7)*D9/(D9+D$2)</f>
        <v>-3.4975024975024972E-6</v>
      </c>
      <c r="G9" s="7">
        <v>0</v>
      </c>
      <c r="H9" s="7">
        <f>1/B9+E$2*D$2/(D$2+D7)*D$2/(D9+D$2)/(D9+D$2)+E$4</f>
        <v>7.1657681646691632E-2</v>
      </c>
      <c r="I9" s="7">
        <v>0</v>
      </c>
      <c r="J9" s="7">
        <v>0</v>
      </c>
      <c r="K9" s="8">
        <v>7.056545640081001E-4</v>
      </c>
      <c r="L9" s="8">
        <v>0</v>
      </c>
      <c r="M9" s="8">
        <v>13.955237973376006</v>
      </c>
      <c r="N9" s="8">
        <v>0</v>
      </c>
      <c r="O9" s="8">
        <v>0</v>
      </c>
      <c r="P9" s="6">
        <f>(D9-D$9)/B9+E9</f>
        <v>3.9960049950049947E-12</v>
      </c>
      <c r="Q9">
        <v>5.92941791226984E-11</v>
      </c>
      <c r="R9">
        <f>IF(D9-Q9&lt;0,MIN(D9/Q9*H$1,1), 1)</f>
        <v>1</v>
      </c>
      <c r="T9">
        <f>S7*Q9</f>
        <v>5.92941791226984E-11</v>
      </c>
      <c r="U9" s="1">
        <f t="shared" si="0"/>
        <v>9.407058208773017E-10</v>
      </c>
      <c r="AD9" s="1">
        <f>(AH7*AD7-AF7)*B9</f>
        <v>-1.391546146320776E-11</v>
      </c>
      <c r="AM9" s="1"/>
    </row>
    <row r="10" spans="1:40">
      <c r="B10">
        <f>B7</f>
        <v>15</v>
      </c>
      <c r="D10" s="1">
        <v>1.0000000000000001E-9</v>
      </c>
      <c r="E10" s="1">
        <f>-E$2*D$2/(D$2+D7)*D9/(D9+D$2)</f>
        <v>-4.9950049950049948E-12</v>
      </c>
      <c r="F10" s="7">
        <f>E$2*D$2/(D$2+D7)/(D$2+D7)*D9/(D9+D$2)</f>
        <v>2.4975024975024975E-6</v>
      </c>
      <c r="G10" s="7">
        <v>0</v>
      </c>
      <c r="H10" s="7">
        <f>-E$2*D$2/(D$2+D7)*D$2/(D9+D$2)/(D9+D$2)</f>
        <v>-4.9900149800249692E-3</v>
      </c>
      <c r="I10" s="7">
        <f>1/B10</f>
        <v>6.6666666666666666E-2</v>
      </c>
      <c r="J10" s="7">
        <v>0</v>
      </c>
      <c r="K10" s="8">
        <v>-4.8880081433501073E-4</v>
      </c>
      <c r="L10" s="8">
        <v>0</v>
      </c>
      <c r="M10" s="8">
        <v>1.0445526980543935</v>
      </c>
      <c r="N10" s="8">
        <v>15</v>
      </c>
      <c r="O10" s="8">
        <v>0</v>
      </c>
      <c r="P10" s="1">
        <f>(D10-D$10)/B10+E10</f>
        <v>-4.9950049950049948E-12</v>
      </c>
      <c r="Q10">
        <v>-7.3195529998593012E-11</v>
      </c>
      <c r="R10">
        <f>IF(D10-Q10&lt;0,MIN(D10/Q10*H$1,1), 1)</f>
        <v>1</v>
      </c>
      <c r="T10">
        <f>S7*Q10</f>
        <v>-7.3195529998593012E-11</v>
      </c>
      <c r="U10" s="1">
        <f t="shared" si="0"/>
        <v>1.0731955299985931E-9</v>
      </c>
      <c r="AD10" s="1"/>
      <c r="AM10" s="1"/>
    </row>
    <row r="11" spans="1:40">
      <c r="B11">
        <f>B7</f>
        <v>15</v>
      </c>
      <c r="D11" s="1">
        <v>1.0000000000000001E-9</v>
      </c>
      <c r="E11" s="1">
        <f>-E$4*D9</f>
        <v>-1.0000000000000001E-15</v>
      </c>
      <c r="F11" s="7">
        <v>0</v>
      </c>
      <c r="G11" s="7">
        <v>0</v>
      </c>
      <c r="H11" s="7">
        <f>-E$4</f>
        <v>-9.9999999999999995E-7</v>
      </c>
      <c r="I11" s="7">
        <v>0</v>
      </c>
      <c r="J11" s="7">
        <f>1/B11</f>
        <v>6.6666666666666666E-2</v>
      </c>
      <c r="K11" s="8">
        <v>1.0584818460121502E-8</v>
      </c>
      <c r="L11" s="8">
        <v>0</v>
      </c>
      <c r="M11" s="8">
        <v>2.0932856960064009E-4</v>
      </c>
      <c r="N11" s="8">
        <v>0</v>
      </c>
      <c r="O11" s="8">
        <v>15</v>
      </c>
      <c r="P11" s="1">
        <f>(D11-D$11)/B11+E11</f>
        <v>-1.0000000000000001E-15</v>
      </c>
      <c r="Q11">
        <v>-1.4110587313159526E-14</v>
      </c>
      <c r="R11">
        <f>IF(D11-Q11&lt;0,MIN(D11/Q11*H$1,1), 1)</f>
        <v>1</v>
      </c>
      <c r="T11">
        <f>S7*Q11</f>
        <v>-1.4110587313159526E-14</v>
      </c>
      <c r="U11" s="1">
        <f t="shared" si="0"/>
        <v>1.0000141105873132E-9</v>
      </c>
      <c r="AD11" s="1"/>
      <c r="AM11" s="1"/>
    </row>
    <row r="12" spans="1:4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J12">
        <v>0.1</v>
      </c>
      <c r="AK12">
        <f>AK7+AJ12</f>
        <v>0.6</v>
      </c>
      <c r="AL12">
        <f>(AM12+AN12)/2</f>
        <v>0.40000099563193392</v>
      </c>
      <c r="AM12" s="1">
        <f>AL7-D$2-AJ12</f>
        <v>0.39999974563318119</v>
      </c>
      <c r="AN12">
        <f>SQRT(AM12*AM12+4*D$2*AL7)</f>
        <v>0.40000224563068665</v>
      </c>
    </row>
    <row r="13" spans="1:40">
      <c r="A13" t="s">
        <v>37</v>
      </c>
      <c r="B13">
        <f>B7</f>
        <v>15</v>
      </c>
      <c r="C13">
        <f>C7+1</f>
        <v>2</v>
      </c>
      <c r="D13" s="1">
        <f>U7</f>
        <v>9.2769743088051735E-7</v>
      </c>
      <c r="E13" s="1">
        <f>E$2*D13/(D13+D$2)+E$3*D13</f>
        <v>4.8133916039515822E-9</v>
      </c>
      <c r="F13" s="7">
        <f>1/B13+E$2*D$2/(D13+D$2)/(D13+D$2) + E$3</f>
        <v>6.9358719738781716E-2</v>
      </c>
      <c r="G13" s="7">
        <v>0</v>
      </c>
      <c r="H13" s="7">
        <v>0</v>
      </c>
      <c r="I13" s="7">
        <v>0</v>
      </c>
      <c r="J13" s="7">
        <v>0</v>
      </c>
      <c r="K13" s="8">
        <f t="array" ref="K13:O17">MINVERSE(F13:J17)</f>
        <v>14.417797845262896</v>
      </c>
      <c r="L13" s="8">
        <v>0</v>
      </c>
      <c r="M13" s="8">
        <v>0</v>
      </c>
      <c r="N13" s="8">
        <v>0</v>
      </c>
      <c r="O13" s="8">
        <v>0</v>
      </c>
      <c r="P13" s="1">
        <f>(D13-D$7)/B13+E13</f>
        <v>-6.7796706805920377E-12</v>
      </c>
      <c r="Q13">
        <f t="array" ref="Q13:Q17">MMULT(K13:O17,P13:P17)</f>
        <v>-9.7747921330231911E-11</v>
      </c>
      <c r="R13">
        <f>IF(D13-Q13&lt;0,MIN(D13/Q13*H$1,1), 1)</f>
        <v>1</v>
      </c>
      <c r="S13">
        <f>MIN(R13:R17)</f>
        <v>0.30876207806958322</v>
      </c>
      <c r="T13">
        <f>S13*Q13</f>
        <v>-3.0180851316904544E-11</v>
      </c>
      <c r="U13" s="1">
        <f>D13-T13</f>
        <v>9.2772761173183427E-7</v>
      </c>
      <c r="V13">
        <f>SQRT(SUMSQ(P13:P17))</f>
        <v>9.5879041920412748E-12</v>
      </c>
      <c r="X13" s="1">
        <f>SQRT(SUMSQ(T13:T17))/SQRT(SUMSQ(D$7:D$11))</f>
        <v>1.50314255823429E-3</v>
      </c>
      <c r="Y13" s="1">
        <f>(SUM(D13:D17)-Y$1)/Y$1</f>
        <v>-4.2182915699915344E-16</v>
      </c>
      <c r="Z13" t="s">
        <v>37</v>
      </c>
      <c r="AM13" s="1"/>
    </row>
    <row r="14" spans="1:40">
      <c r="A14" t="s">
        <v>38</v>
      </c>
      <c r="B14">
        <f>B13</f>
        <v>15</v>
      </c>
      <c r="D14" s="1">
        <f>U8</f>
        <v>7.3288653658019399E-8</v>
      </c>
      <c r="E14" s="1">
        <f>-E$2*D13/(D13+D$2)</f>
        <v>-4.8124639065207013E-9</v>
      </c>
      <c r="F14" s="7">
        <f>-E$2*D$2/(D13+D$2)/(D13+D$2)</f>
        <v>-2.6910530721150467E-3</v>
      </c>
      <c r="G14" s="7">
        <f>1/B14</f>
        <v>6.6666666666666666E-2</v>
      </c>
      <c r="H14" s="7">
        <v>0</v>
      </c>
      <c r="I14" s="7">
        <v>0</v>
      </c>
      <c r="J14" s="7">
        <v>0</v>
      </c>
      <c r="K14" s="8">
        <v>0.58198588776942617</v>
      </c>
      <c r="L14" s="8">
        <v>15</v>
      </c>
      <c r="M14" s="8">
        <v>0</v>
      </c>
      <c r="N14" s="8">
        <v>0</v>
      </c>
      <c r="O14" s="8">
        <v>0</v>
      </c>
      <c r="P14" s="1">
        <f>(D14-D$8)/B14+E14</f>
        <v>6.7796706805920377E-12</v>
      </c>
      <c r="Q14">
        <v>9.7749387549051859E-11</v>
      </c>
      <c r="R14">
        <f>IF(D14-Q14&lt;0,MIN(D14/Q14*H$1,1), 1)</f>
        <v>1</v>
      </c>
      <c r="T14">
        <f>S13*Q14</f>
        <v>3.0181304029674299E-11</v>
      </c>
      <c r="U14" s="1">
        <f t="shared" ref="U14:U17" si="1">D14-T14</f>
        <v>7.3258472353989718E-8</v>
      </c>
      <c r="Z14" t="s">
        <v>38</v>
      </c>
      <c r="AJ14">
        <v>0.1</v>
      </c>
      <c r="AK14">
        <f>AK12+AJ14</f>
        <v>0.7</v>
      </c>
      <c r="AL14">
        <f>(AM14+AN14)/2</f>
        <v>0.3000013289626795</v>
      </c>
      <c r="AM14" s="1">
        <f>AL12-D$2-AJ14</f>
        <v>0.29999999563193391</v>
      </c>
      <c r="AN14">
        <f>SQRT(AM14*AM14+4*D$2*AL12)</f>
        <v>0.30000266229342515</v>
      </c>
    </row>
    <row r="15" spans="1:40">
      <c r="A15" t="s">
        <v>39</v>
      </c>
      <c r="B15">
        <f>B14</f>
        <v>15</v>
      </c>
      <c r="D15" s="1">
        <f>U9</f>
        <v>9.407058208773017E-10</v>
      </c>
      <c r="E15" s="1">
        <f>-E$3*D13+E$2*D$2/(D$2+D13)*D15/(D15+D$2)+E$4*D15</f>
        <v>3.9486023953839664E-12</v>
      </c>
      <c r="F15" s="7">
        <f>-E$3-E$2/(D$2+D13)/(D$2+D13)*D15/(D15+D$2)</f>
        <v>-2.5291111405974704</v>
      </c>
      <c r="G15" s="7">
        <v>0</v>
      </c>
      <c r="H15" s="7">
        <f>1/B15+E$2*D$2/(D$2+D13)*D$2/(D15+D$2)/(D15+D$2)+E$4</f>
        <v>7.1845456623873497E-2</v>
      </c>
      <c r="I15" s="7">
        <v>0</v>
      </c>
      <c r="J15" s="7">
        <v>0</v>
      </c>
      <c r="K15" s="8">
        <v>507.53680005452026</v>
      </c>
      <c r="L15" s="8">
        <v>0</v>
      </c>
      <c r="M15" s="8">
        <v>13.918764623283227</v>
      </c>
      <c r="N15" s="8">
        <v>0</v>
      </c>
      <c r="O15" s="8">
        <v>0</v>
      </c>
      <c r="P15" s="6">
        <f>(D15-D$9)/B15+E15</f>
        <v>-4.3428794625913443E-15</v>
      </c>
      <c r="Q15">
        <v>-3.4409928101681613E-9</v>
      </c>
      <c r="R15">
        <f>IF(D15-Q15&lt;0,MIN(D15/Q15*H$1,1), 1)</f>
        <v>1</v>
      </c>
      <c r="T15">
        <f>S13*Q15</f>
        <v>-1.0624480906900164E-9</v>
      </c>
      <c r="U15" s="1">
        <f t="shared" si="1"/>
        <v>2.0031539115673181E-9</v>
      </c>
      <c r="Z15" t="s">
        <v>39</v>
      </c>
      <c r="AM15" s="1"/>
    </row>
    <row r="16" spans="1:40">
      <c r="A16" t="s">
        <v>40</v>
      </c>
      <c r="B16">
        <f>B15</f>
        <v>15</v>
      </c>
      <c r="D16" s="7">
        <f t="shared" ref="D16:D17" si="2">U10</f>
        <v>1.0731955299985931E-9</v>
      </c>
      <c r="E16" s="1">
        <f>-E$2*D$2/(D$2+D13)*D15/(D15+D$2)</f>
        <v>-4.8753591204436063E-12</v>
      </c>
      <c r="F16" s="7">
        <f>E$2/(D$2+D13)/(D$2+D13)*D15/(D15+D$2)</f>
        <v>2.5291101405974703</v>
      </c>
      <c r="G16" s="7">
        <v>0</v>
      </c>
      <c r="H16" s="7">
        <f>-E$2*D$2/(D$2+D13)*D$2/(D15+D$2)/(D15+D$2)</f>
        <v>-5.1777899572068315E-3</v>
      </c>
      <c r="I16" s="7">
        <f>1/B16</f>
        <v>6.6666666666666666E-2</v>
      </c>
      <c r="J16" s="7">
        <v>0</v>
      </c>
      <c r="K16" s="8">
        <v>-507.54419683955342</v>
      </c>
      <c r="L16" s="8">
        <v>0</v>
      </c>
      <c r="M16" s="8">
        <v>1.0810265952474221</v>
      </c>
      <c r="N16" s="8">
        <v>15</v>
      </c>
      <c r="O16" s="8">
        <v>0</v>
      </c>
      <c r="P16" s="1">
        <f>(D16-D$10)/B16+E16</f>
        <v>4.3428794625953833E-15</v>
      </c>
      <c r="Q16">
        <v>3.4410429588414941E-9</v>
      </c>
      <c r="R16">
        <f>IF(D16-Q16&lt;0,MIN(D16/Q16*H$1,1), 1)</f>
        <v>0.30876207806958322</v>
      </c>
      <c r="T16">
        <f>S13*Q16</f>
        <v>1.062463574698607E-9</v>
      </c>
      <c r="U16" s="1">
        <f t="shared" si="1"/>
        <v>1.0731955299986092E-11</v>
      </c>
      <c r="Z16" t="s">
        <v>40</v>
      </c>
      <c r="AM16" s="1"/>
    </row>
    <row r="17" spans="1:40">
      <c r="A17" t="s">
        <v>42</v>
      </c>
      <c r="B17">
        <f>B16</f>
        <v>15</v>
      </c>
      <c r="D17" s="1">
        <f t="shared" si="2"/>
        <v>1.0000141105873132E-9</v>
      </c>
      <c r="E17" s="1">
        <f>-E$4*D15</f>
        <v>-9.407058208773017E-16</v>
      </c>
      <c r="F17" s="7">
        <v>0</v>
      </c>
      <c r="G17" s="7">
        <v>0</v>
      </c>
      <c r="H17" s="7">
        <f>-E$4</f>
        <v>-9.9999999999999995E-7</v>
      </c>
      <c r="I17" s="7">
        <v>0</v>
      </c>
      <c r="J17" s="7">
        <f>1/B17</f>
        <v>6.6666666666666666E-2</v>
      </c>
      <c r="K17" s="8">
        <v>7.6130520008178028E-3</v>
      </c>
      <c r="L17" s="8">
        <v>0</v>
      </c>
      <c r="M17" s="8">
        <v>2.0878146934924841E-4</v>
      </c>
      <c r="N17" s="8">
        <v>2.541098841762901E-20</v>
      </c>
      <c r="O17" s="8">
        <v>15</v>
      </c>
      <c r="P17" s="1">
        <f>(D17-D$11)/B17+E17</f>
        <v>-3.042242080984832E-27</v>
      </c>
      <c r="Q17">
        <v>-5.1614892152568044E-14</v>
      </c>
      <c r="R17">
        <f>IF(D17-Q17&lt;0,MIN(D17/Q17*H$1,1), 1)</f>
        <v>1</v>
      </c>
      <c r="T17">
        <f>S13*Q17</f>
        <v>-1.5936721360364334E-14</v>
      </c>
      <c r="U17" s="1">
        <f t="shared" si="1"/>
        <v>1.0000300473086735E-9</v>
      </c>
      <c r="Z17" t="s">
        <v>42</v>
      </c>
      <c r="AM17" s="1"/>
    </row>
    <row r="18" spans="1:40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J18">
        <v>0.1</v>
      </c>
      <c r="AK18">
        <f>AK14+AJ18</f>
        <v>0.79999999999999993</v>
      </c>
      <c r="AL18">
        <f>(AM18+AN18)/2</f>
        <v>0.20000182895560725</v>
      </c>
      <c r="AM18" s="1">
        <f>AL14-D$2-AJ18</f>
        <v>0.20000032896267952</v>
      </c>
      <c r="AN18">
        <f>SQRT(AM18*AM18+4*D$2*AL14)</f>
        <v>0.20000332894853495</v>
      </c>
    </row>
    <row r="19" spans="1:40">
      <c r="B19">
        <f>B13</f>
        <v>15</v>
      </c>
      <c r="C19">
        <f>C13+1</f>
        <v>3</v>
      </c>
      <c r="D19" s="1">
        <f>U13</f>
        <v>9.2772761173183427E-7</v>
      </c>
      <c r="E19" s="1">
        <f>E$2*D19/(D19+D$2)+E$3*D19</f>
        <v>4.8134728511335195E-9</v>
      </c>
      <c r="F19" s="7">
        <f>1/B19+E$2*D$2/(D19+D$2)/(D19+D$2) + E$3</f>
        <v>6.9358635476216429E-2</v>
      </c>
      <c r="G19" s="7">
        <v>0</v>
      </c>
      <c r="H19" s="7">
        <v>0</v>
      </c>
      <c r="I19" s="7">
        <v>0</v>
      </c>
      <c r="J19" s="7">
        <v>0</v>
      </c>
      <c r="K19" s="8">
        <f t="array" ref="K19:O23">MINVERSE(F19:J23)</f>
        <v>14.417815361187534</v>
      </c>
      <c r="L19" s="8">
        <v>0</v>
      </c>
      <c r="M19" s="8">
        <v>-4.127492092047132E-17</v>
      </c>
      <c r="N19" s="8">
        <v>0</v>
      </c>
      <c r="O19" s="8">
        <v>0</v>
      </c>
      <c r="P19" s="1">
        <f>(D19-D$7)/B19+E19</f>
        <v>-4.6863667441927818E-12</v>
      </c>
      <c r="Q19">
        <f t="array" ref="Q19:Q23">MMULT(K19:O23,P19:P23)</f>
        <v>-6.7567170432581107E-11</v>
      </c>
      <c r="R19">
        <f>IF(D19-Q19&lt;0,MIN(D19/Q19*H$1,1), 1)</f>
        <v>1</v>
      </c>
      <c r="S19">
        <f>MIN(R19:R23)</f>
        <v>2.6577071065235873E-3</v>
      </c>
      <c r="T19">
        <f>S19*Q19</f>
        <v>-1.7957374902636122E-13</v>
      </c>
      <c r="U19" s="1">
        <f>D19-T19</f>
        <v>9.2772779130558327E-7</v>
      </c>
      <c r="V19">
        <f>SQRT(SUMSQ(P19:P23))</f>
        <v>1.0813846581563528E-10</v>
      </c>
      <c r="X19" s="1">
        <f>SQRT(SUMSQ(T19:T23))/SQRT(SUMSQ(D$7:D$11))</f>
        <v>1.5027509157832758E-5</v>
      </c>
      <c r="Y19" s="1">
        <f>(SUM(D19:D23)-Y$1)/Y$1</f>
        <v>-2.1091457849957672E-16</v>
      </c>
    </row>
    <row r="20" spans="1:40">
      <c r="B20">
        <f>B19</f>
        <v>15</v>
      </c>
      <c r="D20" s="1">
        <f>U14</f>
        <v>7.3258472353989718E-8</v>
      </c>
      <c r="E20" s="1">
        <f>-E$2*D19/(D19+D$2)</f>
        <v>-4.8125451235217877E-9</v>
      </c>
      <c r="F20" s="7">
        <f>-E$2*D$2/(D19+D$2)/(D19+D$2)</f>
        <v>-2.6909688095497573E-3</v>
      </c>
      <c r="G20" s="7">
        <f>1/B20</f>
        <v>6.6666666666666666E-2</v>
      </c>
      <c r="H20" s="7">
        <v>0</v>
      </c>
      <c r="I20" s="7">
        <v>0</v>
      </c>
      <c r="J20" s="7">
        <v>0</v>
      </c>
      <c r="K20" s="8">
        <v>0.5819683715820454</v>
      </c>
      <c r="L20" s="8">
        <v>15</v>
      </c>
      <c r="M20" s="8">
        <v>-1.6263032587282567E-18</v>
      </c>
      <c r="N20" s="8">
        <v>0</v>
      </c>
      <c r="O20" s="8">
        <v>0</v>
      </c>
      <c r="P20" s="1">
        <f>(D20-D$8)/B20+E20</f>
        <v>4.686366744193609E-12</v>
      </c>
      <c r="Q20">
        <v>6.756818394015001E-11</v>
      </c>
      <c r="R20">
        <f>IF(D20-Q20&lt;0,MIN(D20/Q20*H$1,1), 1)</f>
        <v>1</v>
      </c>
      <c r="T20">
        <f>S19*Q20</f>
        <v>1.7957644263262962E-13</v>
      </c>
      <c r="U20" s="1">
        <f t="shared" ref="U20:U23" si="3">D20-T20</f>
        <v>7.3258292777547083E-8</v>
      </c>
    </row>
    <row r="21" spans="1:40">
      <c r="B21">
        <f>B20</f>
        <v>15</v>
      </c>
      <c r="D21" s="7">
        <f>U15</f>
        <v>2.0031539115673181E-9</v>
      </c>
      <c r="E21" s="1">
        <f>-E$3*D19+E$2*D$2/(D$2+D19)*D21/(D21+D$2)+E$4*D21</f>
        <v>9.4447723677948931E-12</v>
      </c>
      <c r="F21" s="7">
        <f>-E$3-E$2/(D$2+D19)/(D$2+D19)*D21/(D21+D$2)</f>
        <v>-5.3796494329539168</v>
      </c>
      <c r="G21" s="7">
        <v>0</v>
      </c>
      <c r="H21" s="7">
        <f>1/B21+E$2*D$2/(D$2+D19)*D$2/(D21+D$2)/(D21+D$2)+E$4</f>
        <v>7.1834401281665197E-2</v>
      </c>
      <c r="I21" s="7">
        <v>0</v>
      </c>
      <c r="J21" s="7">
        <v>0</v>
      </c>
      <c r="K21" s="8">
        <v>1079.7443961162894</v>
      </c>
      <c r="L21" s="8">
        <v>0</v>
      </c>
      <c r="M21" s="8">
        <v>13.920906726555218</v>
      </c>
      <c r="N21" s="8">
        <v>0</v>
      </c>
      <c r="O21" s="8">
        <v>0</v>
      </c>
      <c r="P21" s="6">
        <f>(D21-D$9)/B21+E21</f>
        <v>7.6321699805616098E-11</v>
      </c>
      <c r="Q21">
        <v>-3.9976109659817677E-9</v>
      </c>
      <c r="R21">
        <f>IF(D21-Q21&lt;0,MIN(D21/Q21*H$1,1), 1)</f>
        <v>1</v>
      </c>
      <c r="T21">
        <f>S19*Q21</f>
        <v>-1.0624479073406367E-11</v>
      </c>
      <c r="U21" s="1">
        <f t="shared" si="3"/>
        <v>2.0137783906407247E-9</v>
      </c>
    </row>
    <row r="22" spans="1:40">
      <c r="B22">
        <f>B21</f>
        <v>15</v>
      </c>
      <c r="D22" s="1">
        <f t="shared" ref="D22:D23" si="4">U16</f>
        <v>1.0731955299986092E-11</v>
      </c>
      <c r="E22" s="1">
        <f>-E$2*D$2/(D$2+D19)*D21/(D21+D$2)</f>
        <v>-1.037049682561516E-11</v>
      </c>
      <c r="F22" s="7">
        <f>E$2/(D$2+D19)/(D$2+D19)*D21/(D21+D$2)</f>
        <v>5.3796484329539167</v>
      </c>
      <c r="G22" s="7">
        <v>0</v>
      </c>
      <c r="H22" s="7">
        <f>-E$2*D$2/(D$2+D19)*D$2/(D21+D$2)/(D21+D$2)</f>
        <v>-5.1667346149985305E-3</v>
      </c>
      <c r="I22" s="7">
        <f>1/B22</f>
        <v>6.6666666666666666E-2</v>
      </c>
      <c r="J22" s="7">
        <v>0</v>
      </c>
      <c r="K22" s="8">
        <v>-1079.7603760150007</v>
      </c>
      <c r="L22" s="8">
        <v>0</v>
      </c>
      <c r="M22" s="8">
        <v>1.0788844598438827</v>
      </c>
      <c r="N22" s="8">
        <v>15.000000000000002</v>
      </c>
      <c r="O22" s="8">
        <v>0</v>
      </c>
      <c r="P22" s="1">
        <f>(D22-D$10)/B22+E22</f>
        <v>-7.6321699805616098E-11</v>
      </c>
      <c r="Q22">
        <v>3.9976699166387003E-9</v>
      </c>
      <c r="R22">
        <f>IF(D22-Q22&lt;0,MIN(D22/Q22*H$1,1), 1)</f>
        <v>2.6577071065235873E-3</v>
      </c>
      <c r="T22">
        <f>S19*Q22</f>
        <v>1.0624635746986231E-11</v>
      </c>
      <c r="U22" s="1">
        <f t="shared" si="3"/>
        <v>1.073195529998615E-13</v>
      </c>
    </row>
    <row r="23" spans="1:40">
      <c r="B23">
        <f>B22</f>
        <v>15</v>
      </c>
      <c r="D23" s="1">
        <f t="shared" si="4"/>
        <v>1.0000300473086735E-9</v>
      </c>
      <c r="E23" s="1">
        <f>-E$4*D21</f>
        <v>-2.0031539115673182E-15</v>
      </c>
      <c r="F23" s="7">
        <v>0</v>
      </c>
      <c r="G23" s="7">
        <v>0</v>
      </c>
      <c r="H23" s="7">
        <f>-E$4</f>
        <v>-9.9999999999999995E-7</v>
      </c>
      <c r="I23" s="7">
        <v>0</v>
      </c>
      <c r="J23" s="7">
        <f>1/B23</f>
        <v>6.6666666666666666E-2</v>
      </c>
      <c r="K23" s="8">
        <v>1.6196165941744341E-2</v>
      </c>
      <c r="L23" s="8">
        <v>0</v>
      </c>
      <c r="M23" s="8">
        <v>2.0881360089832827E-4</v>
      </c>
      <c r="N23" s="8">
        <v>-2.541098841762901E-20</v>
      </c>
      <c r="O23" s="8">
        <v>15</v>
      </c>
      <c r="P23" s="1">
        <f>(D23-D$11)/B23+E23</f>
        <v>-4.7733973374923424E-27</v>
      </c>
      <c r="Q23">
        <v>-5.9964164489798106E-14</v>
      </c>
      <c r="R23">
        <f>IF(D23-Q23&lt;0,MIN(D23/Q23*H$1,1), 1)</f>
        <v>1</v>
      </c>
      <c r="T23">
        <f>S19*Q23</f>
        <v>-1.5936718610128577E-16</v>
      </c>
      <c r="U23" s="1">
        <f t="shared" si="3"/>
        <v>1.0000302066758595E-9</v>
      </c>
    </row>
    <row r="24" spans="1:40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40">
      <c r="B25">
        <f>B19</f>
        <v>15</v>
      </c>
      <c r="C25">
        <f>C19+1</f>
        <v>4</v>
      </c>
      <c r="D25" s="1">
        <f>U19</f>
        <v>9.2772779130558327E-7</v>
      </c>
      <c r="E25" s="1">
        <f>E$2*D25/(D25+D$2)+E$3*D25</f>
        <v>4.8134733345404065E-9</v>
      </c>
      <c r="F25" s="7">
        <f>1/B25+E$2*D$2/(D25+D$2)/(D25+D$2) + E$3</f>
        <v>6.9358634974872477E-2</v>
      </c>
      <c r="G25" s="7">
        <v>0</v>
      </c>
      <c r="H25" s="7">
        <v>0</v>
      </c>
      <c r="I25" s="7">
        <v>0</v>
      </c>
      <c r="J25" s="7">
        <v>0</v>
      </c>
      <c r="K25" s="8">
        <f t="array" ref="K25:O29">MINVERSE(F25:J29)</f>
        <v>14.417815465403612</v>
      </c>
      <c r="L25" s="8">
        <v>0</v>
      </c>
      <c r="M25" s="8">
        <v>0</v>
      </c>
      <c r="N25" s="8">
        <v>0</v>
      </c>
      <c r="O25" s="8">
        <v>0</v>
      </c>
      <c r="P25" s="1">
        <f>(D25-D$7)/B25+E25</f>
        <v>-4.673911754038961E-12</v>
      </c>
      <c r="Q25">
        <f t="array" ref="Q25:Q29">MMULT(K25:O29,P25:P29)</f>
        <v>-6.7387597171314651E-11</v>
      </c>
      <c r="R25">
        <f>IF(D25-Q25&lt;0,MIN(D25/Q25*H$1,1), 1)</f>
        <v>1</v>
      </c>
      <c r="S25">
        <f>MIN(R25:R29)</f>
        <v>2.6559495039864062E-5</v>
      </c>
      <c r="T25">
        <f>S25*Q25</f>
        <v>-1.789780552819889E-15</v>
      </c>
      <c r="U25" s="1">
        <f>D25-T25</f>
        <v>9.2772779309536378E-7</v>
      </c>
      <c r="V25">
        <f>SQRT(SUMSQ(P25:P29))</f>
        <v>1.0921471914405608E-10</v>
      </c>
      <c r="X25" s="1">
        <f>SQRT(SUMSQ(T25:T29))/SQRT(SUMSQ(D$7:D$11))</f>
        <v>1.5027494938280718E-7</v>
      </c>
      <c r="Y25" s="1">
        <f>(SUM(D25:D29)-Y$1)/Y$1</f>
        <v>-4.2182915699915344E-16</v>
      </c>
    </row>
    <row r="26" spans="1:40">
      <c r="B26">
        <f>B25</f>
        <v>15</v>
      </c>
      <c r="D26" s="1">
        <f>U20</f>
        <v>7.3258292777547083E-8</v>
      </c>
      <c r="E26" s="1">
        <f>-E$2*D25/(D25+D$2)</f>
        <v>-4.8125456067491012E-9</v>
      </c>
      <c r="F26" s="7">
        <f>-E$2*D$2/(D25+D$2)/(D25+D$2)</f>
        <v>-2.6909683082058057E-3</v>
      </c>
      <c r="G26" s="7">
        <f>1/B26</f>
        <v>6.6666666666666666E-2</v>
      </c>
      <c r="H26" s="7">
        <v>0</v>
      </c>
      <c r="I26" s="7">
        <v>0</v>
      </c>
      <c r="J26" s="7">
        <v>0</v>
      </c>
      <c r="K26" s="8">
        <v>0.58196826736440976</v>
      </c>
      <c r="L26" s="8">
        <v>15</v>
      </c>
      <c r="M26" s="8">
        <v>0</v>
      </c>
      <c r="N26" s="8">
        <v>0</v>
      </c>
      <c r="O26" s="8">
        <v>0</v>
      </c>
      <c r="P26" s="1">
        <f>(D26-D$8)/B26+E26</f>
        <v>4.6739117540381338E-12</v>
      </c>
      <c r="Q26">
        <v>6.7388607985259807E-11</v>
      </c>
      <c r="R26">
        <f>IF(D26-Q26&lt;0,MIN(D26/Q26*H$1,1), 1)</f>
        <v>1</v>
      </c>
      <c r="T26">
        <f>S25*Q26</f>
        <v>1.7898073995278516E-15</v>
      </c>
      <c r="U26" s="1">
        <f t="shared" ref="U26:U29" si="5">D26-T26</f>
        <v>7.3258290987739678E-8</v>
      </c>
    </row>
    <row r="27" spans="1:40">
      <c r="B27">
        <f>B26</f>
        <v>15</v>
      </c>
      <c r="D27" s="7">
        <f>U21</f>
        <v>2.0137783906407247E-9</v>
      </c>
      <c r="E27" s="1">
        <f>-E$3*D25+E$2*D$2/(D$2+D25)*D27/(D27+D$2)+E$4*D27</f>
        <v>9.499675123291499E-12</v>
      </c>
      <c r="F27" s="7">
        <f>-E$3-E$2/(D$2+D25)/(D$2+D25)*D27/(D27+D$2)</f>
        <v>-5.4081240675964288</v>
      </c>
      <c r="G27" s="7">
        <v>0</v>
      </c>
      <c r="H27" s="7">
        <f>1/B27+E$2*D$2/(D$2+D25)*D$2/(D27+D$2)/(D27+D$2)+E$4</f>
        <v>7.1834291233875358E-2</v>
      </c>
      <c r="I27" s="7">
        <v>0</v>
      </c>
      <c r="J27" s="7">
        <v>0</v>
      </c>
      <c r="K27" s="8">
        <v>1085.4611840847799</v>
      </c>
      <c r="L27" s="8">
        <v>0</v>
      </c>
      <c r="M27" s="8">
        <v>13.920928052930014</v>
      </c>
      <c r="N27" s="8">
        <v>0</v>
      </c>
      <c r="O27" s="8">
        <v>0</v>
      </c>
      <c r="P27" s="6">
        <f>(D27-D$9)/B27+E27</f>
        <v>7.7084901166006475E-11</v>
      </c>
      <c r="Q27">
        <v>-4.0002564237477037E-9</v>
      </c>
      <c r="R27">
        <f>IF(D27-Q27&lt;0,MIN(D27/Q27*H$1,1), 1)</f>
        <v>1</v>
      </c>
      <c r="T27">
        <f>S25*Q27</f>
        <v>-1.0624479064471149E-13</v>
      </c>
      <c r="U27" s="1">
        <f t="shared" si="5"/>
        <v>2.0138846354313695E-9</v>
      </c>
    </row>
    <row r="28" spans="1:40">
      <c r="B28">
        <f>B27</f>
        <v>15</v>
      </c>
      <c r="D28" s="1">
        <f t="shared" ref="D28:D29" si="6">U22</f>
        <v>1.073195529998615E-13</v>
      </c>
      <c r="E28" s="1">
        <f>-E$2*D$2/(D$2+D25)*D27/(D27+D$2)</f>
        <v>-1.0425389136206441E-11</v>
      </c>
      <c r="F28" s="7">
        <f>E$2/(D$2+D25)/(D$2+D25)*D27/(D27+D$2)</f>
        <v>5.4081230675964287</v>
      </c>
      <c r="G28" s="7">
        <v>0</v>
      </c>
      <c r="H28" s="7">
        <f>-E$2*D$2/(D$2+D25)*D$2/(D27+D$2)/(D27+D$2)</f>
        <v>-5.1666245672086939E-3</v>
      </c>
      <c r="I28" s="7">
        <f>1/B28</f>
        <v>6.6666666666666666E-2</v>
      </c>
      <c r="J28" s="7">
        <v>0</v>
      </c>
      <c r="K28" s="8">
        <v>-1085.4772497353092</v>
      </c>
      <c r="L28" s="8">
        <v>0</v>
      </c>
      <c r="M28" s="8">
        <v>1.0788631331491918</v>
      </c>
      <c r="N28" s="8">
        <v>15</v>
      </c>
      <c r="O28" s="8">
        <v>0</v>
      </c>
      <c r="P28" s="1">
        <f>(D28-D$10)/B28+E28</f>
        <v>-7.7084901166006463E-11</v>
      </c>
      <c r="Q28">
        <v>4.0003154167801031E-9</v>
      </c>
      <c r="R28">
        <f>IF(D28-Q28&lt;0,MIN(D28/Q28*H$1,1), 1)</f>
        <v>2.6559495039864062E-5</v>
      </c>
      <c r="T28">
        <f>S25*Q28</f>
        <v>1.0624635746986289E-13</v>
      </c>
      <c r="U28" s="1">
        <f t="shared" si="5"/>
        <v>1.073195529998611E-15</v>
      </c>
    </row>
    <row r="29" spans="1:40">
      <c r="B29">
        <f>B28</f>
        <v>15</v>
      </c>
      <c r="D29" s="1">
        <f t="shared" si="6"/>
        <v>1.0000302066758595E-9</v>
      </c>
      <c r="E29" s="1">
        <f>-E$4*D27</f>
        <v>-2.0137783906407247E-15</v>
      </c>
      <c r="F29" s="7">
        <v>0</v>
      </c>
      <c r="G29" s="7">
        <v>0</v>
      </c>
      <c r="H29" s="7">
        <f>-E$4</f>
        <v>-9.9999999999999995E-7</v>
      </c>
      <c r="I29" s="7">
        <v>0</v>
      </c>
      <c r="J29" s="7">
        <f>1/B29</f>
        <v>6.6666666666666666E-2</v>
      </c>
      <c r="K29" s="8">
        <v>1.6281917761271698E-2</v>
      </c>
      <c r="L29" s="8">
        <v>0</v>
      </c>
      <c r="M29" s="8">
        <v>2.0881392079395022E-4</v>
      </c>
      <c r="N29" s="8">
        <v>0</v>
      </c>
      <c r="O29" s="8">
        <v>15</v>
      </c>
      <c r="P29" s="1">
        <f>(D29-D$11)/B29+E29</f>
        <v>-9.0166801466761649E-27</v>
      </c>
      <c r="Q29">
        <v>-6.000384635635081E-14</v>
      </c>
      <c r="R29">
        <f>IF(D29-Q29&lt;0,MIN(D29/Q29*H$1,1), 1)</f>
        <v>1</v>
      </c>
      <c r="T29">
        <f>S25*Q29</f>
        <v>-1.5936718596742647E-18</v>
      </c>
      <c r="U29" s="1">
        <f t="shared" si="5"/>
        <v>1.0000302082695313E-9</v>
      </c>
    </row>
    <row r="30" spans="1:40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40">
      <c r="B31">
        <f>B25</f>
        <v>15</v>
      </c>
      <c r="C31">
        <f>C25+1</f>
        <v>5</v>
      </c>
      <c r="D31" s="1">
        <f>U25</f>
        <v>9.2772779309536378E-7</v>
      </c>
      <c r="E31" s="1">
        <f>E$2*D31/(D31+D$2)+E$3*D31</f>
        <v>4.813473339358439E-9</v>
      </c>
      <c r="F31" s="7">
        <f>1/B31+E$2*D$2/(D31+D$2)/(D31+D$2) + E$3</f>
        <v>6.9358634969875668E-2</v>
      </c>
      <c r="G31" s="7">
        <v>0</v>
      </c>
      <c r="H31" s="7">
        <v>0</v>
      </c>
      <c r="I31" s="7">
        <v>0</v>
      </c>
      <c r="J31" s="7">
        <v>0</v>
      </c>
      <c r="K31" s="8">
        <f t="array" ref="K31:O35">MINVERSE(F31:J35)</f>
        <v>14.417815466442311</v>
      </c>
      <c r="L31" s="8">
        <v>0</v>
      </c>
      <c r="M31" s="8">
        <v>0</v>
      </c>
      <c r="N31" s="8">
        <v>0</v>
      </c>
      <c r="O31" s="8">
        <v>0</v>
      </c>
      <c r="P31" s="1">
        <f>(D31-D$7)/B31+E31</f>
        <v>-4.6737876173057015E-12</v>
      </c>
      <c r="Q31">
        <f t="array" ref="Q31:Q35">MMULT(K31:O35,P31:P35)</f>
        <v>-6.7385807395656697E-11</v>
      </c>
      <c r="R31">
        <f>IF(D31-Q31&lt;0,MIN(D31/Q31*H$1,1), 1)</f>
        <v>1</v>
      </c>
      <c r="S31">
        <f>MIN(R31:R35)</f>
        <v>2.6559321210838633E-7</v>
      </c>
      <c r="T31">
        <f>S31*Q31</f>
        <v>-1.7897213036729517E-17</v>
      </c>
      <c r="U31" s="1">
        <f>D31-T31</f>
        <v>9.2772779311326096E-7</v>
      </c>
      <c r="V31">
        <f>SQRT(SUMSQ(P31:P35))</f>
        <v>1.0922548202531794E-10</v>
      </c>
      <c r="X31" s="1">
        <f>SQRT(SUMSQ(T31:T35))/SQRT(SUMSQ(D$7:D$11))</f>
        <v>1.502749479708668E-9</v>
      </c>
      <c r="Y31" s="1">
        <f>(SUM(D31:D35)-Y$1)/Y$1</f>
        <v>-4.2182915699915344E-16</v>
      </c>
    </row>
    <row r="32" spans="1:40">
      <c r="B32">
        <f>B31</f>
        <v>15</v>
      </c>
      <c r="D32" s="1">
        <f>U26</f>
        <v>7.3258290987739678E-8</v>
      </c>
      <c r="E32" s="1">
        <f>-E$2*D31/(D31+D$2)</f>
        <v>-4.8125456115653437E-9</v>
      </c>
      <c r="F32" s="7">
        <f>-E$2*D$2/(D31+D$2)/(D31+D$2)</f>
        <v>-2.6909683032089976E-3</v>
      </c>
      <c r="G32" s="7">
        <f>1/B32</f>
        <v>6.6666666666666666E-2</v>
      </c>
      <c r="H32" s="7">
        <v>0</v>
      </c>
      <c r="I32" s="7">
        <v>0</v>
      </c>
      <c r="J32" s="7">
        <v>0</v>
      </c>
      <c r="K32" s="8">
        <v>0.58196826632569054</v>
      </c>
      <c r="L32" s="8">
        <v>15</v>
      </c>
      <c r="M32" s="8">
        <v>0</v>
      </c>
      <c r="N32" s="8">
        <v>0</v>
      </c>
      <c r="O32" s="8">
        <v>0</v>
      </c>
      <c r="P32" s="1">
        <f>(D32-D$8)/B32+E32</f>
        <v>4.6737876173015656E-12</v>
      </c>
      <c r="Q32">
        <v>6.7386818182705609E-11</v>
      </c>
      <c r="R32">
        <f>IF(D32-Q32&lt;0,MIN(D32/Q32*H$1,1), 1)</f>
        <v>1</v>
      </c>
      <c r="T32">
        <f>S31*Q32</f>
        <v>1.7897481494908594E-17</v>
      </c>
      <c r="U32" s="1">
        <f t="shared" ref="U32:U35" si="7">D32-T32</f>
        <v>7.3258290969842203E-8</v>
      </c>
    </row>
    <row r="33" spans="2:25">
      <c r="B33">
        <f>B32</f>
        <v>15</v>
      </c>
      <c r="D33" s="11">
        <f>U27</f>
        <v>2.0138846354313695E-9</v>
      </c>
      <c r="E33" s="1">
        <f>-E$3*D31+E$2*D$2/(D$2+D31)*D33/(D33+D$2)+E$4*D33</f>
        <v>9.5002241449539233E-12</v>
      </c>
      <c r="F33" s="7">
        <f>-E$3-E$2/(D$2+D31)/(D$2+D31)*D33/(D33+D$2)</f>
        <v>-5.4084088108729595</v>
      </c>
      <c r="G33" s="7">
        <v>0</v>
      </c>
      <c r="H33" s="7">
        <f>1/B33+E$2*D$2/(D$2+D31)*D$2/(D33+D$2)/(D33+D$2)+E$4</f>
        <v>7.1834290133431136E-2</v>
      </c>
      <c r="I33" s="7">
        <v>0</v>
      </c>
      <c r="J33" s="7">
        <v>0</v>
      </c>
      <c r="K33" s="8">
        <v>1085.5183514364112</v>
      </c>
      <c r="L33" s="8">
        <v>0</v>
      </c>
      <c r="M33" s="8">
        <v>13.920928266187564</v>
      </c>
      <c r="N33" s="8">
        <v>0</v>
      </c>
      <c r="O33" s="8">
        <v>0</v>
      </c>
      <c r="P33" s="6">
        <f>(D33-D$9)/B33+E33</f>
        <v>7.7092533173711881E-11</v>
      </c>
      <c r="Q33">
        <v>-4.0002826051316699E-9</v>
      </c>
      <c r="R33">
        <f>IF(D33-Q33&lt;0,MIN(D33/Q33*H$1,1), 1)</f>
        <v>1</v>
      </c>
      <c r="T33">
        <f>S31*Q33</f>
        <v>-1.0624479064382239E-15</v>
      </c>
      <c r="U33" s="1">
        <f t="shared" si="7"/>
        <v>2.0138856978792758E-9</v>
      </c>
    </row>
    <row r="34" spans="2:25">
      <c r="B34">
        <f>B33</f>
        <v>15</v>
      </c>
      <c r="D34" s="1">
        <f t="shared" ref="D34:D35" si="8">U28</f>
        <v>1.073195529998611E-15</v>
      </c>
      <c r="E34" s="1">
        <f>-E$2*D$2/(D$2+D31)*D33/(D33+D$2)</f>
        <v>-1.0425938053413856E-11</v>
      </c>
      <c r="F34" s="7">
        <f>E$2/(D$2+D31)/(D$2+D31)*D33/(D33+D$2)</f>
        <v>5.4084078108729594</v>
      </c>
      <c r="G34" s="7">
        <v>0</v>
      </c>
      <c r="H34" s="7">
        <f>-E$2*D$2/(D$2+D31)*D$2/(D33+D$2)/(D33+D$2)</f>
        <v>-5.1666234667644678E-3</v>
      </c>
      <c r="I34" s="7">
        <f>1/B34</f>
        <v>6.6666666666666666E-2</v>
      </c>
      <c r="J34" s="7">
        <v>0</v>
      </c>
      <c r="K34" s="8">
        <v>-1085.5344179444508</v>
      </c>
      <c r="L34" s="8">
        <v>0</v>
      </c>
      <c r="M34" s="8">
        <v>1.0788629198884419</v>
      </c>
      <c r="N34" s="8">
        <v>15</v>
      </c>
      <c r="O34" s="8">
        <v>0</v>
      </c>
      <c r="P34" s="1">
        <f>(D34-D$10)/B34+E34</f>
        <v>-7.7092533173711868E-11</v>
      </c>
      <c r="Q34">
        <v>4.000341598583636E-9</v>
      </c>
      <c r="R34">
        <f>IF(D34-Q34&lt;0,MIN(D34/Q34*H$1,1), 1)</f>
        <v>2.6559321210838633E-7</v>
      </c>
      <c r="T34">
        <f>S31*Q34</f>
        <v>1.0624635746986248E-15</v>
      </c>
      <c r="U34" s="1">
        <f t="shared" si="7"/>
        <v>1.0731955299986173E-17</v>
      </c>
    </row>
    <row r="35" spans="2:25">
      <c r="B35">
        <f>B34</f>
        <v>15</v>
      </c>
      <c r="D35" s="1">
        <f t="shared" si="8"/>
        <v>1.0000302082695313E-9</v>
      </c>
      <c r="E35" s="1">
        <f>-E$4*D33</f>
        <v>-2.0138846354313695E-15</v>
      </c>
      <c r="F35" s="7">
        <v>0</v>
      </c>
      <c r="G35" s="7">
        <v>0</v>
      </c>
      <c r="H35" s="7">
        <f>-E$4</f>
        <v>-9.9999999999999995E-7</v>
      </c>
      <c r="I35" s="7">
        <v>0</v>
      </c>
      <c r="J35" s="7">
        <f>1/B35</f>
        <v>6.6666666666666666E-2</v>
      </c>
      <c r="K35" s="8">
        <v>1.628277527154617E-2</v>
      </c>
      <c r="L35" s="8">
        <v>0</v>
      </c>
      <c r="M35" s="8">
        <v>2.0881392399281346E-4</v>
      </c>
      <c r="N35" s="8">
        <v>-2.541098841762901E-20</v>
      </c>
      <c r="O35" s="8">
        <v>15</v>
      </c>
      <c r="P35" s="1">
        <f>(D35-D$11)/B35+E35</f>
        <v>-1.2278619989765049E-26</v>
      </c>
      <c r="Q35">
        <v>-6.0004239077159227E-14</v>
      </c>
      <c r="R35">
        <f>IF(D35-Q35&lt;0,MIN(D35/Q35*H$1,1), 1)</f>
        <v>1</v>
      </c>
      <c r="T35">
        <f>S31*Q35</f>
        <v>-1.5936718596622275E-20</v>
      </c>
      <c r="U35" s="1">
        <f t="shared" si="7"/>
        <v>1.000030208285468E-9</v>
      </c>
    </row>
    <row r="36" spans="2: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25">
      <c r="B37">
        <f>B31</f>
        <v>15</v>
      </c>
      <c r="C37">
        <f>C31+1</f>
        <v>6</v>
      </c>
      <c r="D37" s="1">
        <f>U31</f>
        <v>9.2772779311326096E-7</v>
      </c>
      <c r="E37" s="1">
        <f>E$2*D37/(D37+D$2)+E$3*D37</f>
        <v>4.813473339406619E-9</v>
      </c>
      <c r="F37" s="7">
        <f>1/B37+E$2*D$2/(D37+D$2)/(D37+D$2) + E$3</f>
        <v>6.9358634969825694E-2</v>
      </c>
      <c r="G37" s="7">
        <v>0</v>
      </c>
      <c r="H37" s="7">
        <v>0</v>
      </c>
      <c r="I37" s="7">
        <v>0</v>
      </c>
      <c r="J37" s="7">
        <v>0</v>
      </c>
      <c r="K37" s="8">
        <f t="array" ref="K37:O41">MINVERSE(F37:J41)</f>
        <v>14.417815466452701</v>
      </c>
      <c r="L37" s="8">
        <v>0</v>
      </c>
      <c r="M37" s="8">
        <v>0</v>
      </c>
      <c r="N37" s="8">
        <v>0</v>
      </c>
      <c r="O37" s="8">
        <v>0</v>
      </c>
      <c r="P37" s="1">
        <f>(D37-D$7)/B37+E37</f>
        <v>-4.6737863759805717E-12</v>
      </c>
      <c r="Q37">
        <f t="array" ref="Q37:Q41">MMULT(K37:O41,P37:P41)</f>
        <v>-6.7385789498508608E-11</v>
      </c>
      <c r="R37">
        <f>IF(D37-Q37&lt;0,MIN(D37/Q37*H$1,1), 1)</f>
        <v>1</v>
      </c>
      <c r="S37">
        <f>MIN(R37:R41)</f>
        <v>2.6559319472733432E-9</v>
      </c>
      <c r="T37">
        <f>S37*Q37</f>
        <v>-1.7897207112132557E-19</v>
      </c>
      <c r="U37" s="1">
        <f>D37-T37</f>
        <v>9.2772779311343989E-7</v>
      </c>
      <c r="V37">
        <f>SQRT(SUMSQ(P37:P41))</f>
        <v>1.09225589654165E-10</v>
      </c>
      <c r="X37" s="1">
        <f>SQRT(SUMSQ(T37:T41))/SQRT(SUMSQ(D$7:D$11))</f>
        <v>1.5027494795674928E-11</v>
      </c>
      <c r="Y37" s="1">
        <f>(SUM(D37:D41)-Y$1)/Y$1</f>
        <v>-4.2182915699915344E-16</v>
      </c>
    </row>
    <row r="38" spans="2:25">
      <c r="B38">
        <f>B37</f>
        <v>15</v>
      </c>
      <c r="D38" s="1">
        <f>U32</f>
        <v>7.3258290969842203E-8</v>
      </c>
      <c r="E38" s="1">
        <f>-E$2*D37/(D37+D$2)</f>
        <v>-4.8125456116135055E-9</v>
      </c>
      <c r="F38" s="7">
        <f>-E$2*D$2/(D37+D$2)/(D37+D$2)</f>
        <v>-2.6909683031590319E-3</v>
      </c>
      <c r="G38" s="7">
        <f>1/B38</f>
        <v>6.6666666666666666E-2</v>
      </c>
      <c r="H38" s="7">
        <v>0</v>
      </c>
      <c r="I38" s="7">
        <v>0</v>
      </c>
      <c r="J38" s="7">
        <v>0</v>
      </c>
      <c r="K38" s="8">
        <v>0.58196826631530407</v>
      </c>
      <c r="L38" s="8">
        <v>15</v>
      </c>
      <c r="M38" s="8">
        <v>0</v>
      </c>
      <c r="N38" s="8">
        <v>0</v>
      </c>
      <c r="O38" s="8">
        <v>0</v>
      </c>
      <c r="P38" s="1">
        <f>(D38-D$8)/B38+E38</f>
        <v>4.6737863759747814E-12</v>
      </c>
      <c r="Q38">
        <v>6.7386800285264221E-11</v>
      </c>
      <c r="R38">
        <f>IF(D38-Q38&lt;0,MIN(D38/Q38*H$1,1), 1)</f>
        <v>1</v>
      </c>
      <c r="T38">
        <f>S37*Q38</f>
        <v>1.7897475570216169E-19</v>
      </c>
      <c r="U38" s="1">
        <f t="shared" ref="U38:U41" si="9">D38-T38</f>
        <v>7.3258290969663227E-8</v>
      </c>
    </row>
    <row r="39" spans="2:25">
      <c r="B39">
        <f>B38</f>
        <v>15</v>
      </c>
      <c r="D39" s="11">
        <f>U33</f>
        <v>2.0138856978792758E-9</v>
      </c>
      <c r="E39" s="1">
        <f>-E$3*D37+E$2*D$2/(D$2+D37)*D39/(D39+D$2)+E$4*D39</f>
        <v>9.5002296351699598E-12</v>
      </c>
      <c r="F39" s="7">
        <f>-E$3-E$2/(D$2+D37)/(D$2+D37)*D39/(D39+D$2)</f>
        <v>-5.4084116583054183</v>
      </c>
      <c r="G39" s="7">
        <v>0</v>
      </c>
      <c r="H39" s="7">
        <f>1/B39+E$2*D$2/(D$2+D37)*D$2/(D39+D$2)/(D39+D$2)+E$4</f>
        <v>7.1834290122426689E-2</v>
      </c>
      <c r="I39" s="7">
        <v>0</v>
      </c>
      <c r="J39" s="7">
        <v>0</v>
      </c>
      <c r="K39" s="8">
        <v>1085.5189231098752</v>
      </c>
      <c r="L39" s="8">
        <v>0</v>
      </c>
      <c r="M39" s="8">
        <v>13.920928268320141</v>
      </c>
      <c r="N39" s="8">
        <v>0</v>
      </c>
      <c r="O39" s="8">
        <v>0</v>
      </c>
      <c r="P39" s="6">
        <f>(D39-D$9)/B39+E39</f>
        <v>7.7092609493788338E-11</v>
      </c>
      <c r="Q39">
        <v>-4.0002828669193924E-9</v>
      </c>
      <c r="R39">
        <f>IF(D39-Q39&lt;0,MIN(D39/Q39*H$1,1), 1)</f>
        <v>1</v>
      </c>
      <c r="T39">
        <f>S37*Q39</f>
        <v>-1.0624479064381413E-17</v>
      </c>
      <c r="U39" s="1">
        <f t="shared" si="9"/>
        <v>2.0138857085037548E-9</v>
      </c>
    </row>
    <row r="40" spans="2:25">
      <c r="B40">
        <f>B39</f>
        <v>15</v>
      </c>
      <c r="D40" s="1">
        <f t="shared" ref="D40:D41" si="10">U34</f>
        <v>1.0731955299986173E-17</v>
      </c>
      <c r="E40" s="1">
        <f>-E$2*D$2/(D$2+D37)*D39/(D39+D$2)</f>
        <v>-1.0425943542585343E-11</v>
      </c>
      <c r="F40" s="7">
        <f>E$2/(D$2+D37)/(D$2+D37)*D39/(D39+D$2)</f>
        <v>5.4084106583054181</v>
      </c>
      <c r="G40" s="7">
        <v>0</v>
      </c>
      <c r="H40" s="7">
        <f>-E$2*D$2/(D$2+D37)*D$2/(D39+D$2)/(D39+D$2)</f>
        <v>-5.1666234557600273E-3</v>
      </c>
      <c r="I40" s="7">
        <f>1/B40</f>
        <v>6.6666666666666666E-2</v>
      </c>
      <c r="J40" s="7">
        <v>0</v>
      </c>
      <c r="K40" s="8">
        <v>-1085.5349896264897</v>
      </c>
      <c r="L40" s="8">
        <v>0</v>
      </c>
      <c r="M40" s="8">
        <v>1.0788629177558333</v>
      </c>
      <c r="N40" s="8">
        <v>15</v>
      </c>
      <c r="O40" s="8">
        <v>0</v>
      </c>
      <c r="P40" s="1">
        <f>(D40-D$10)/B40+E40</f>
        <v>-7.7092609493788325E-11</v>
      </c>
      <c r="Q40">
        <v>4.0003418603755531E-9</v>
      </c>
      <c r="R40">
        <f>IF(D40-Q40&lt;0,MIN(D40/Q40*H$1,1), 1)</f>
        <v>2.6559319472733432E-9</v>
      </c>
      <c r="T40">
        <f>S37*Q40</f>
        <v>1.0624635746986311E-17</v>
      </c>
      <c r="U40" s="1">
        <f t="shared" si="9"/>
        <v>1.0731955299986173E-19</v>
      </c>
    </row>
    <row r="41" spans="2:25">
      <c r="B41">
        <f>B40</f>
        <v>15</v>
      </c>
      <c r="D41" s="1">
        <f t="shared" si="10"/>
        <v>1.000030208285468E-9</v>
      </c>
      <c r="E41" s="1">
        <f>-E$4*D39</f>
        <v>-2.0138856978792757E-15</v>
      </c>
      <c r="F41" s="7">
        <v>0</v>
      </c>
      <c r="G41" s="7">
        <v>0</v>
      </c>
      <c r="H41" s="7">
        <f>-E$4</f>
        <v>-9.9999999999999995E-7</v>
      </c>
      <c r="I41" s="7">
        <v>0</v>
      </c>
      <c r="J41" s="7">
        <f>1/B41</f>
        <v>6.6666666666666666E-2</v>
      </c>
      <c r="K41" s="8">
        <v>1.6282783846648129E-2</v>
      </c>
      <c r="L41" s="8">
        <v>0</v>
      </c>
      <c r="M41" s="8">
        <v>2.0881392402480209E-4</v>
      </c>
      <c r="N41" s="8">
        <v>-2.541098841762901E-20</v>
      </c>
      <c r="O41" s="8">
        <v>15</v>
      </c>
      <c r="P41" s="1">
        <f>(D41-D$11)/B41+E41</f>
        <v>-1.5619445923376034E-26</v>
      </c>
      <c r="Q41">
        <v>-6.0004243004025181E-14</v>
      </c>
      <c r="R41">
        <f>IF(D41-Q41&lt;0,MIN(D41/Q41*H$1,1), 1)</f>
        <v>1</v>
      </c>
      <c r="T41">
        <f>S37*Q41</f>
        <v>-1.5936718596634348E-22</v>
      </c>
      <c r="U41" s="1">
        <f t="shared" si="9"/>
        <v>1.0000302082856275E-9</v>
      </c>
    </row>
    <row r="42" spans="2: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25">
      <c r="B43">
        <f>B37</f>
        <v>15</v>
      </c>
      <c r="C43">
        <f>C37+1</f>
        <v>7</v>
      </c>
      <c r="D43" s="1">
        <f>U37</f>
        <v>9.2772779311343989E-7</v>
      </c>
      <c r="E43" s="1">
        <f>E$2*D43/(D43+D$2)+E$3*D43</f>
        <v>4.8134733394070996E-9</v>
      </c>
      <c r="F43" s="7">
        <f>1/B43+E$2*D$2/(D43+D$2)/(D43+D$2) + E$3</f>
        <v>6.9358634969825195E-2</v>
      </c>
      <c r="G43" s="7">
        <v>0</v>
      </c>
      <c r="H43" s="7">
        <v>0</v>
      </c>
      <c r="I43" s="7">
        <v>0</v>
      </c>
      <c r="J43" s="7">
        <v>0</v>
      </c>
      <c r="K43" s="8">
        <f t="array" ref="K43:O47">MINVERSE(F43:J47)</f>
        <v>14.417815466452803</v>
      </c>
      <c r="L43" s="8">
        <v>0</v>
      </c>
      <c r="M43" s="8">
        <v>-2.0527709222635039E-17</v>
      </c>
      <c r="N43" s="8">
        <v>0</v>
      </c>
      <c r="O43" s="8">
        <v>0</v>
      </c>
      <c r="P43" s="1">
        <f>(D43-D$7)/B43+E43</f>
        <v>-4.6737863635712081E-12</v>
      </c>
      <c r="Q43">
        <f t="array" ref="Q43:Q47">MMULT(K43:O47,P43:P47)</f>
        <v>-6.7385789319593164E-11</v>
      </c>
      <c r="R43">
        <f>IF(D43-Q43&lt;0,MIN(D43/Q43*H$1,1), 1)</f>
        <v>1</v>
      </c>
      <c r="S43">
        <f>MIN(R43:R47)</f>
        <v>2.6559319455324409E-11</v>
      </c>
      <c r="T43">
        <f>S43*Q43</f>
        <v>-1.7897207052882627E-21</v>
      </c>
      <c r="U43" s="1">
        <f>D43-T43</f>
        <v>9.2772779311344169E-7</v>
      </c>
      <c r="V43">
        <f>SQRT(SUMSQ(P43:P47))</f>
        <v>1.0922559073045369E-10</v>
      </c>
      <c r="X43" s="1">
        <f>SQRT(SUMSQ(T43:T47))/SQRT(SUMSQ(D$7:D$11))</f>
        <v>1.5027494795660805E-13</v>
      </c>
      <c r="Y43" s="1">
        <f>(SUM(D43:D47)-Y$1)/Y$1</f>
        <v>-4.2182915699915344E-16</v>
      </c>
    </row>
    <row r="44" spans="2:25">
      <c r="B44">
        <f>B43</f>
        <v>15</v>
      </c>
      <c r="D44" s="1">
        <f>U38</f>
        <v>7.3258290969663227E-8</v>
      </c>
      <c r="E44" s="1">
        <f>-E$2*D43/(D43+D$2)</f>
        <v>-4.8125456116139861E-9</v>
      </c>
      <c r="F44" s="7">
        <f>-E$2*D$2/(D43+D$2)/(D43+D$2)</f>
        <v>-2.6909683031585314E-3</v>
      </c>
      <c r="G44" s="7">
        <f>1/B44</f>
        <v>6.6666666666666666E-2</v>
      </c>
      <c r="H44" s="7">
        <v>0</v>
      </c>
      <c r="I44" s="7">
        <v>0</v>
      </c>
      <c r="J44" s="7">
        <v>0</v>
      </c>
      <c r="K44" s="8">
        <v>0.58196826631519993</v>
      </c>
      <c r="L44" s="8">
        <v>15</v>
      </c>
      <c r="M44" s="8">
        <v>-1.6263032587282567E-18</v>
      </c>
      <c r="N44" s="8">
        <v>0</v>
      </c>
      <c r="O44" s="8">
        <v>0</v>
      </c>
      <c r="P44" s="1">
        <f>(D44-D$8)/B44+E44</f>
        <v>4.6737863635629363E-12</v>
      </c>
      <c r="Q44">
        <v>6.7386800106308891E-11</v>
      </c>
      <c r="R44">
        <f>IF(D44-Q44&lt;0,MIN(D44/Q44*H$1,1), 1)</f>
        <v>1</v>
      </c>
      <c r="T44">
        <f>S43*Q44</f>
        <v>1.7897475510955468E-21</v>
      </c>
      <c r="U44" s="1">
        <f t="shared" ref="U44:U47" si="11">D44-T44</f>
        <v>7.325829096966144E-8</v>
      </c>
    </row>
    <row r="45" spans="2:25">
      <c r="B45">
        <f>B44</f>
        <v>15</v>
      </c>
      <c r="D45" s="11">
        <f>U39</f>
        <v>2.0138857085037548E-9</v>
      </c>
      <c r="E45" s="1">
        <f>-E$3*D43+E$2*D$2/(D$2+D43)*D45/(D45+D$2)+E$4*D45</f>
        <v>9.5002296900721214E-12</v>
      </c>
      <c r="F45" s="7">
        <f>-E$3-E$2/(D$2+D43)/(D$2+D43)*D45/(D45+D$2)</f>
        <v>-5.4084116867797425</v>
      </c>
      <c r="G45" s="7">
        <v>0</v>
      </c>
      <c r="H45" s="7">
        <f>1/B45+E$2*D$2/(D$2+D43)*D$2/(D45+D$2)/(D45+D$2)+E$4</f>
        <v>7.1834290122316652E-2</v>
      </c>
      <c r="I45" s="7">
        <v>0</v>
      </c>
      <c r="J45" s="7">
        <v>0</v>
      </c>
      <c r="K45" s="8">
        <v>1085.5189288266095</v>
      </c>
      <c r="L45" s="8">
        <v>0</v>
      </c>
      <c r="M45" s="8">
        <v>13.920928268341465</v>
      </c>
      <c r="N45" s="8">
        <v>0</v>
      </c>
      <c r="O45" s="8">
        <v>0</v>
      </c>
      <c r="P45" s="6">
        <f>(D45-D$9)/B45+E45</f>
        <v>7.7092610256989103E-11</v>
      </c>
      <c r="Q45">
        <v>-4.0002828695414813E-9</v>
      </c>
      <c r="R45">
        <f>IF(D45-Q45&lt;0,MIN(D45/Q45*H$1,1), 1)</f>
        <v>1</v>
      </c>
      <c r="T45">
        <f>S43*Q45</f>
        <v>-1.0624479064381402E-19</v>
      </c>
      <c r="U45" s="1">
        <f t="shared" si="11"/>
        <v>2.0138857086099996E-9</v>
      </c>
    </row>
    <row r="46" spans="2:25">
      <c r="B46">
        <f>B45</f>
        <v>15</v>
      </c>
      <c r="D46" s="7">
        <f t="shared" ref="D46:D47" si="12">U40</f>
        <v>1.0731955299986173E-19</v>
      </c>
      <c r="E46" s="1">
        <f>-E$2*D$2/(D$2+D43)*D45/(D45+D$2)</f>
        <v>-1.0425943597477056E-11</v>
      </c>
      <c r="F46" s="7">
        <f>E$2/(D$2+D43)/(D$2+D43)*D45/(D45+D$2)</f>
        <v>5.4084106867797423</v>
      </c>
      <c r="G46" s="7">
        <v>0</v>
      </c>
      <c r="H46" s="7">
        <f>-E$2*D$2/(D$2+D43)*D$2/(D45+D$2)/(D45+D$2)</f>
        <v>-5.1666234556499834E-3</v>
      </c>
      <c r="I46" s="7">
        <f>1/B46</f>
        <v>6.6666666666666666E-2</v>
      </c>
      <c r="J46" s="7">
        <v>0</v>
      </c>
      <c r="K46" s="8">
        <v>-1085.5349953433099</v>
      </c>
      <c r="L46" s="8">
        <v>0</v>
      </c>
      <c r="M46" s="8">
        <v>1.0788629177345099</v>
      </c>
      <c r="N46" s="8">
        <v>15</v>
      </c>
      <c r="O46" s="8">
        <v>0</v>
      </c>
      <c r="P46" s="1">
        <f>(D46-D$10)/B46+E46</f>
        <v>-7.7092610256989077E-11</v>
      </c>
      <c r="Q46">
        <v>4.000341862997685E-9</v>
      </c>
      <c r="R46">
        <f>IF(D46-Q46&lt;0,MIN(D46/Q46*H$1,1), 1)</f>
        <v>2.6559319455324409E-11</v>
      </c>
      <c r="T46">
        <f>S43*Q46</f>
        <v>1.0624635746986311E-19</v>
      </c>
      <c r="U46" s="1">
        <f t="shared" si="11"/>
        <v>1.0731955299986168E-21</v>
      </c>
    </row>
    <row r="47" spans="2:25">
      <c r="B47">
        <f>B46</f>
        <v>15</v>
      </c>
      <c r="D47" s="1">
        <f t="shared" si="12"/>
        <v>1.0000302082856275E-9</v>
      </c>
      <c r="E47" s="1">
        <f>-E$4*D45</f>
        <v>-2.0138857085037546E-15</v>
      </c>
      <c r="F47" s="7">
        <v>0</v>
      </c>
      <c r="G47" s="7">
        <v>0</v>
      </c>
      <c r="H47" s="7">
        <f>-E$4</f>
        <v>-9.9999999999999995E-7</v>
      </c>
      <c r="I47" s="7">
        <v>0</v>
      </c>
      <c r="J47" s="7">
        <f>1/B47</f>
        <v>6.6666666666666666E-2</v>
      </c>
      <c r="K47" s="8">
        <v>1.6282783932399143E-2</v>
      </c>
      <c r="L47" s="8">
        <v>0</v>
      </c>
      <c r="M47" s="8">
        <v>2.0881392402512198E-4</v>
      </c>
      <c r="N47" s="8">
        <v>0</v>
      </c>
      <c r="O47" s="8">
        <v>15</v>
      </c>
      <c r="P47" s="1">
        <f>(D47-D$11)/B47+E47</f>
        <v>-1.0827510354610998E-26</v>
      </c>
      <c r="Q47">
        <v>-6.0004243043284643E-14</v>
      </c>
      <c r="R47">
        <f>IF(D47-Q47&lt;0,MIN(D47/Q47*H$1,1), 1)</f>
        <v>1</v>
      </c>
      <c r="T47">
        <f>S43*Q47</f>
        <v>-1.5936718596615242E-24</v>
      </c>
      <c r="U47" s="1">
        <f t="shared" si="11"/>
        <v>1.0000302082856291E-9</v>
      </c>
    </row>
    <row r="48" spans="2: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25">
      <c r="B49">
        <f>B43</f>
        <v>15</v>
      </c>
      <c r="C49">
        <f>C43+1</f>
        <v>8</v>
      </c>
      <c r="D49" s="1">
        <f>U43</f>
        <v>9.2772779311344169E-7</v>
      </c>
      <c r="E49" s="1">
        <f>E$2*D49/(D49+D$2)+E$3*D49</f>
        <v>4.8134733394071046E-9</v>
      </c>
      <c r="F49" s="7">
        <f>1/B49+E$2*D$2/(D49+D$2)/(D49+D$2) + E$3</f>
        <v>6.9358634969825195E-2</v>
      </c>
      <c r="G49" s="7">
        <v>0</v>
      </c>
      <c r="H49" s="7">
        <v>0</v>
      </c>
      <c r="I49" s="7">
        <v>0</v>
      </c>
      <c r="J49" s="7">
        <v>0</v>
      </c>
      <c r="K49" s="8">
        <f t="array" ref="K49:O53">MINVERSE(F49:J53)</f>
        <v>14.417815466452808</v>
      </c>
      <c r="L49" s="8">
        <v>0</v>
      </c>
      <c r="M49" s="8">
        <v>0</v>
      </c>
      <c r="N49" s="8">
        <v>0</v>
      </c>
      <c r="O49" s="8">
        <v>0</v>
      </c>
      <c r="P49" s="1">
        <f>(D49-D$7)/B49+E49</f>
        <v>-4.6737863634463039E-12</v>
      </c>
      <c r="Q49">
        <f t="array" ref="Q49:Q53">MMULT(K49:O53,P49:P53)</f>
        <v>-6.738578931779234E-11</v>
      </c>
      <c r="R49">
        <f>IF(D49-Q49&lt;0,MIN(D49/Q49*H$1,1), 1)</f>
        <v>1</v>
      </c>
      <c r="S49">
        <f>MIN(R49:R53)</f>
        <v>2.6559319455156155E-13</v>
      </c>
      <c r="T49">
        <f>S49*Q49</f>
        <v>-1.789720705229096E-23</v>
      </c>
      <c r="U49" s="1">
        <f>D49-T49</f>
        <v>9.2772779311344169E-7</v>
      </c>
      <c r="V49">
        <f>SQRT(SUMSQ(P49:P53))</f>
        <v>1.0922559074121653E-10</v>
      </c>
      <c r="X49" s="1">
        <f>SQRT(SUMSQ(T49:T53))/SQRT(SUMSQ(D$7:D$11))</f>
        <v>1.5027494795660659E-15</v>
      </c>
      <c r="Y49" s="1">
        <f>(SUM(D49:D53)-Y$1)/Y$1</f>
        <v>-4.2182915699915344E-16</v>
      </c>
    </row>
    <row r="50" spans="2:25">
      <c r="B50">
        <f>B49</f>
        <v>15</v>
      </c>
      <c r="D50" s="1">
        <f>U44</f>
        <v>7.325829096966144E-8</v>
      </c>
      <c r="E50" s="1">
        <f>-E$2*D49/(D49+D$2)</f>
        <v>-4.8125456116139911E-9</v>
      </c>
      <c r="F50" s="7">
        <f>-E$2*D$2/(D49+D$2)/(D49+D$2)</f>
        <v>-2.6909683031585271E-3</v>
      </c>
      <c r="G50" s="7">
        <f>1/B50</f>
        <v>6.6666666666666666E-2</v>
      </c>
      <c r="H50" s="7">
        <v>0</v>
      </c>
      <c r="I50" s="7">
        <v>0</v>
      </c>
      <c r="J50" s="7">
        <v>0</v>
      </c>
      <c r="K50" s="8">
        <v>0.58196826631519916</v>
      </c>
      <c r="L50" s="8">
        <v>15</v>
      </c>
      <c r="M50" s="8">
        <v>0</v>
      </c>
      <c r="N50" s="8">
        <v>0</v>
      </c>
      <c r="O50" s="8">
        <v>0</v>
      </c>
      <c r="P50" s="1">
        <f>(D50-D$8)/B50+E50</f>
        <v>4.6737863634388592E-12</v>
      </c>
      <c r="Q50">
        <v>6.7386800104520423E-11</v>
      </c>
      <c r="R50">
        <f>IF(D50-Q50&lt;0,MIN(D50/Q50*H$1,1), 1)</f>
        <v>1</v>
      </c>
      <c r="T50">
        <f>S49*Q50</f>
        <v>1.789747551036708E-23</v>
      </c>
      <c r="U50" s="1">
        <f t="shared" ref="U50:U53" si="13">D50-T50</f>
        <v>7.3258290969661427E-8</v>
      </c>
    </row>
    <row r="51" spans="2:25">
      <c r="B51">
        <f>B50</f>
        <v>15</v>
      </c>
      <c r="D51" s="12">
        <f>U45</f>
        <v>2.0138857086099996E-9</v>
      </c>
      <c r="E51" s="1">
        <f>-E$3*D49+E$2*D$2/(D$2+D49)*D51/(D51+D$2)+E$4*D51</f>
        <v>9.5002296906211415E-12</v>
      </c>
      <c r="F51" s="7">
        <f>-E$3-E$2/(D$2+D49)/(D$2+D49)*D51/(D51+D$2)</f>
        <v>-5.4084116870644854</v>
      </c>
      <c r="G51" s="7">
        <v>0</v>
      </c>
      <c r="H51" s="7">
        <f>1/B51+E$2*D$2/(D$2+D49)*D$2/(D51+D$2)/(D51+D$2)+E$4</f>
        <v>7.1834290122315556E-2</v>
      </c>
      <c r="I51" s="7">
        <v>0</v>
      </c>
      <c r="J51" s="7">
        <v>0</v>
      </c>
      <c r="K51" s="8">
        <v>1085.5189288837769</v>
      </c>
      <c r="L51" s="8">
        <v>0</v>
      </c>
      <c r="M51" s="8">
        <v>13.920928268341678</v>
      </c>
      <c r="N51" s="8">
        <v>0</v>
      </c>
      <c r="O51" s="8">
        <v>0</v>
      </c>
      <c r="P51" s="6">
        <f>(D51-D$9)/B51+E51</f>
        <v>7.709261026462111E-11</v>
      </c>
      <c r="Q51">
        <v>-4.0002828695668228E-9</v>
      </c>
      <c r="R51">
        <f>IF(D51-Q51&lt;0,MIN(D51/Q51*H$1,1), 1)</f>
        <v>1</v>
      </c>
      <c r="T51">
        <f>S49*Q51</f>
        <v>-1.0624479064381401E-21</v>
      </c>
      <c r="U51" s="1">
        <f t="shared" si="13"/>
        <v>2.0138857086110621E-9</v>
      </c>
    </row>
    <row r="52" spans="2:25">
      <c r="B52">
        <f>B51</f>
        <v>15</v>
      </c>
      <c r="D52" s="7">
        <f t="shared" ref="D52:D53" si="14">U46</f>
        <v>1.0731955299986168E-21</v>
      </c>
      <c r="E52" s="1">
        <f>-E$2*D$2/(D$2+D49)*D51/(D51+D$2)</f>
        <v>-1.0425943598025973E-11</v>
      </c>
      <c r="F52" s="7">
        <f>E$2/(D$2+D49)/(D$2+D49)*D51/(D51+D$2)</f>
        <v>5.4084106870644852</v>
      </c>
      <c r="G52" s="7">
        <v>0</v>
      </c>
      <c r="H52" s="7">
        <f>-E$2*D$2/(D$2+D49)*D$2/(D51+D$2)/(D51+D$2)</f>
        <v>-5.1666234556488845E-3</v>
      </c>
      <c r="I52" s="7">
        <f>1/B52</f>
        <v>6.6666666666666666E-2</v>
      </c>
      <c r="J52" s="7">
        <v>0</v>
      </c>
      <c r="K52" s="8">
        <v>-1085.534995400478</v>
      </c>
      <c r="L52" s="8">
        <v>0</v>
      </c>
      <c r="M52" s="8">
        <v>1.078862917734297</v>
      </c>
      <c r="N52" s="8">
        <v>15.000000000000002</v>
      </c>
      <c r="O52" s="8">
        <v>0</v>
      </c>
      <c r="P52" s="1">
        <f>(D52-D$10)/B52+E52</f>
        <v>-7.7092610264621085E-11</v>
      </c>
      <c r="Q52">
        <v>4.0003418630230257E-9</v>
      </c>
      <c r="R52">
        <f>IF(D52-Q52&lt;0,MIN(D52/Q52*H$1,1), 1)</f>
        <v>2.6559319455156155E-13</v>
      </c>
      <c r="T52">
        <f>S49*Q52</f>
        <v>1.0624635746986306E-21</v>
      </c>
      <c r="U52" s="1">
        <f t="shared" si="13"/>
        <v>1.0731955299986228E-23</v>
      </c>
    </row>
    <row r="53" spans="2:25">
      <c r="B53">
        <f>B52</f>
        <v>15</v>
      </c>
      <c r="D53" s="1">
        <f t="shared" si="14"/>
        <v>1.0000302082856291E-9</v>
      </c>
      <c r="E53" s="1">
        <f>-E$4*D51</f>
        <v>-2.0138857086099995E-15</v>
      </c>
      <c r="F53" s="7">
        <v>0</v>
      </c>
      <c r="G53" s="7">
        <v>0</v>
      </c>
      <c r="H53" s="7">
        <f>-E$4</f>
        <v>-9.9999999999999995E-7</v>
      </c>
      <c r="I53" s="7">
        <v>0</v>
      </c>
      <c r="J53" s="7">
        <f>1/B53</f>
        <v>6.6666666666666666E-2</v>
      </c>
      <c r="K53" s="8">
        <v>1.6282783933256655E-2</v>
      </c>
      <c r="L53" s="8">
        <v>0</v>
      </c>
      <c r="M53" s="8">
        <v>2.0881392402512515E-4</v>
      </c>
      <c r="N53" s="8">
        <v>-5.082197683525802E-20</v>
      </c>
      <c r="O53" s="8">
        <v>15</v>
      </c>
      <c r="P53" s="1">
        <f>(D53-D$11)/B53+E53</f>
        <v>-6.7818372021850385E-27</v>
      </c>
      <c r="Q53">
        <v>-6.0004243043604075E-14</v>
      </c>
      <c r="R53">
        <f>IF(D53-Q53&lt;0,MIN(D53/Q53*H$1,1), 1)</f>
        <v>1</v>
      </c>
      <c r="T53">
        <f>S49*Q53</f>
        <v>-1.5936718596599121E-26</v>
      </c>
      <c r="U53" s="1">
        <f t="shared" si="13"/>
        <v>1.0000302082856291E-9</v>
      </c>
    </row>
    <row r="55" spans="2:25">
      <c r="B55">
        <f>B49</f>
        <v>15</v>
      </c>
      <c r="C55">
        <f>C49+1</f>
        <v>9</v>
      </c>
      <c r="D55" s="1">
        <f>U49</f>
        <v>9.2772779311344169E-7</v>
      </c>
      <c r="E55" s="1">
        <f>E$2*D55/(D55+D$2)+E$3*D55</f>
        <v>4.8134733394071046E-9</v>
      </c>
      <c r="F55" s="7">
        <f>1/B55+E$2*D$2/(D55+D$2)/(D55+D$2) + E$3</f>
        <v>6.9358634969825195E-2</v>
      </c>
      <c r="G55" s="7">
        <v>0</v>
      </c>
      <c r="H55" s="7">
        <v>0</v>
      </c>
      <c r="I55" s="7">
        <v>0</v>
      </c>
      <c r="J55" s="7">
        <v>0</v>
      </c>
      <c r="K55" s="8">
        <f t="array" ref="K55:O59">MINVERSE(F55:J59)</f>
        <v>14.417815466452803</v>
      </c>
      <c r="L55" s="8">
        <v>0</v>
      </c>
      <c r="M55" s="8">
        <v>0</v>
      </c>
      <c r="N55" s="8">
        <v>0</v>
      </c>
      <c r="O55" s="8">
        <v>0</v>
      </c>
      <c r="P55" s="1">
        <f>(D55-D$7)/B55+E55</f>
        <v>-4.6737863634463039E-12</v>
      </c>
      <c r="Q55">
        <f t="array" ref="Q55:Q59">MMULT(K55:O59,P55:P59)</f>
        <v>-6.7385789317792314E-11</v>
      </c>
      <c r="R55">
        <f>IF(D55-Q55&lt;0,MIN(D55/Q55*H$1,1), 1)</f>
        <v>1</v>
      </c>
      <c r="S55">
        <f>MIN(R55:R59)</f>
        <v>2.6559319455145619E-15</v>
      </c>
      <c r="T55">
        <f>S55*Q55</f>
        <v>-1.7897207052283853E-25</v>
      </c>
      <c r="U55" s="1">
        <f>D55-T55</f>
        <v>9.2772779311344169E-7</v>
      </c>
      <c r="V55">
        <f>SQRT(SUMSQ(P55:P59))</f>
        <v>1.0922559074132425E-10</v>
      </c>
      <c r="X55" s="1">
        <f>SQRT(SUMSQ(T55:T59))/SQRT(SUMSQ(D$7:D$11))</f>
        <v>1.5027494795660742E-17</v>
      </c>
      <c r="Y55" s="1">
        <f>(SUM(D55:D59)-Y$1)/Y$1</f>
        <v>-4.2182915699915344E-16</v>
      </c>
    </row>
    <row r="56" spans="2:25">
      <c r="B56">
        <f>B55</f>
        <v>15</v>
      </c>
      <c r="D56" s="1">
        <f>U50</f>
        <v>7.3258290969661427E-8</v>
      </c>
      <c r="E56" s="1">
        <f>-E$2*D55/(D55+D$2)</f>
        <v>-4.8125456116139911E-9</v>
      </c>
      <c r="F56" s="7">
        <f>-E$2*D$2/(D55+D$2)/(D55+D$2)</f>
        <v>-2.6909683031585271E-3</v>
      </c>
      <c r="G56" s="7">
        <f>1/B56</f>
        <v>6.6666666666666666E-2</v>
      </c>
      <c r="H56" s="7">
        <v>0</v>
      </c>
      <c r="I56" s="7">
        <v>0</v>
      </c>
      <c r="J56" s="7">
        <v>0</v>
      </c>
      <c r="K56" s="8">
        <v>0.58196826631519905</v>
      </c>
      <c r="L56" s="8">
        <v>15</v>
      </c>
      <c r="M56" s="8">
        <v>0</v>
      </c>
      <c r="N56" s="8">
        <v>0</v>
      </c>
      <c r="O56" s="8">
        <v>0</v>
      </c>
      <c r="P56" s="1">
        <f>(D56-D$8)/B56+E56</f>
        <v>4.673786363438032E-12</v>
      </c>
      <c r="Q56">
        <v>6.7386800104508015E-11</v>
      </c>
      <c r="R56">
        <f>IF(D56-Q56&lt;0,MIN(D56/Q56*H$1,1), 1)</f>
        <v>1</v>
      </c>
      <c r="T56">
        <f>S55*Q56</f>
        <v>1.7897475510356685E-25</v>
      </c>
      <c r="U56" s="1">
        <f t="shared" ref="U56:U59" si="15">D56-T56</f>
        <v>7.3258290969661427E-8</v>
      </c>
    </row>
    <row r="57" spans="2:25">
      <c r="B57">
        <f>B56</f>
        <v>15</v>
      </c>
      <c r="D57" s="12">
        <f>U51</f>
        <v>2.0138857086110621E-9</v>
      </c>
      <c r="E57" s="1">
        <f>-E$3*D55+E$2*D$2/(D$2+D55)*D57/(D57+D$2)+E$4*D57</f>
        <v>9.5002296906266329E-12</v>
      </c>
      <c r="F57" s="7">
        <f>-E$3-E$2/(D$2+D55)/(D$2+D55)*D57/(D57+D$2)</f>
        <v>-5.4084116870673338</v>
      </c>
      <c r="G57" s="7">
        <v>0</v>
      </c>
      <c r="H57" s="7">
        <f>1/B57+E$2*D$2/(D$2+D55)*D$2/(D57+D$2)/(D57+D$2)+E$4</f>
        <v>7.1834290122315542E-2</v>
      </c>
      <c r="I57" s="7">
        <v>0</v>
      </c>
      <c r="J57" s="7">
        <v>0</v>
      </c>
      <c r="K57" s="8">
        <v>1085.5189288843485</v>
      </c>
      <c r="L57" s="8">
        <v>0</v>
      </c>
      <c r="M57" s="8">
        <v>13.920928268341681</v>
      </c>
      <c r="N57" s="8">
        <v>0</v>
      </c>
      <c r="O57" s="8">
        <v>0</v>
      </c>
      <c r="P57" s="6">
        <f>(D57-D$9)/B57+E57</f>
        <v>7.7092610264697431E-11</v>
      </c>
      <c r="Q57">
        <v>-4.0002828695684317E-9</v>
      </c>
      <c r="R57">
        <f>IF(D57-Q57&lt;0,MIN(D57/Q57*H$1,1), 1)</f>
        <v>1</v>
      </c>
      <c r="T57">
        <f>S55*Q57</f>
        <v>-1.0624479064381459E-23</v>
      </c>
      <c r="U57" s="1">
        <f t="shared" si="15"/>
        <v>2.0138857086110728E-9</v>
      </c>
    </row>
    <row r="58" spans="2:25">
      <c r="B58">
        <f>B57</f>
        <v>15</v>
      </c>
      <c r="D58" s="7">
        <f t="shared" ref="D58:D59" si="16">U52</f>
        <v>1.0731955299986228E-23</v>
      </c>
      <c r="E58" s="1">
        <f>-E$2*D$2/(D$2+D55)*D57/(D57+D$2)</f>
        <v>-1.0425943598031464E-11</v>
      </c>
      <c r="F58" s="7">
        <f>E$2/(D$2+D55)/(D$2+D55)*D57/(D57+D$2)</f>
        <v>5.4084106870673336</v>
      </c>
      <c r="G58" s="7">
        <v>0</v>
      </c>
      <c r="H58" s="7">
        <f>-E$2*D$2/(D$2+D55)*D$2/(D57+D$2)/(D57+D$2)</f>
        <v>-5.1666234556488732E-3</v>
      </c>
      <c r="I58" s="7">
        <f>1/B58</f>
        <v>6.6666666666666666E-2</v>
      </c>
      <c r="J58" s="7">
        <v>0</v>
      </c>
      <c r="K58" s="8">
        <v>-1085.5349954010496</v>
      </c>
      <c r="L58" s="8">
        <v>0</v>
      </c>
      <c r="M58" s="8">
        <v>1.0788629177342945</v>
      </c>
      <c r="N58" s="8">
        <v>15</v>
      </c>
      <c r="O58" s="8">
        <v>0</v>
      </c>
      <c r="P58" s="1">
        <f>(D58-D$10)/B58+E58</f>
        <v>-7.7092610264697418E-11</v>
      </c>
      <c r="Q58">
        <v>4.0003418630246354E-9</v>
      </c>
      <c r="R58">
        <f>IF(D58-Q58&lt;0,MIN(D58/Q58*H$1,1), 1)</f>
        <v>2.6559319455145619E-15</v>
      </c>
      <c r="T58">
        <f>S55*Q58</f>
        <v>1.0624635746986367E-23</v>
      </c>
      <c r="U58" s="1">
        <f t="shared" si="15"/>
        <v>1.0731955299986158E-25</v>
      </c>
    </row>
    <row r="59" spans="2:25">
      <c r="B59">
        <f>B58</f>
        <v>15</v>
      </c>
      <c r="D59" s="1">
        <f t="shared" si="16"/>
        <v>1.0000302082856291E-9</v>
      </c>
      <c r="E59" s="1">
        <f>-E$4*D57</f>
        <v>-2.0138857086110621E-15</v>
      </c>
      <c r="F59" s="7">
        <v>0</v>
      </c>
      <c r="G59" s="7">
        <v>0</v>
      </c>
      <c r="H59" s="7">
        <f>-E$4</f>
        <v>-9.9999999999999995E-7</v>
      </c>
      <c r="I59" s="7">
        <v>0</v>
      </c>
      <c r="J59" s="7">
        <f>1/B59</f>
        <v>6.6666666666666666E-2</v>
      </c>
      <c r="K59" s="8">
        <v>1.6282783933265228E-2</v>
      </c>
      <c r="L59" s="8">
        <v>0</v>
      </c>
      <c r="M59" s="8">
        <v>2.0881392402512521E-4</v>
      </c>
      <c r="N59" s="8">
        <v>0</v>
      </c>
      <c r="O59" s="8">
        <v>15</v>
      </c>
      <c r="P59" s="1">
        <f>(D59-D$11)/B59+E59</f>
        <v>-7.8444328415177414E-27</v>
      </c>
      <c r="Q59">
        <v>-6.0004243043644149E-14</v>
      </c>
      <c r="R59">
        <f>IF(D59-Q59&lt;0,MIN(D59/Q59*H$1,1), 1)</f>
        <v>1</v>
      </c>
      <c r="T59">
        <f>S55*Q59</f>
        <v>-1.5936718596603442E-28</v>
      </c>
      <c r="U59" s="1">
        <f t="shared" si="15"/>
        <v>1.0000302082856291E-9</v>
      </c>
    </row>
    <row r="61" spans="2:25">
      <c r="B61">
        <f>B55</f>
        <v>15</v>
      </c>
      <c r="C61">
        <f>C55+1</f>
        <v>10</v>
      </c>
      <c r="D61" s="1">
        <f>U55</f>
        <v>9.2772779311344169E-7</v>
      </c>
      <c r="E61" s="1">
        <f>E$2*D61/(D61+D$2)+E$3*D61</f>
        <v>4.8134733394071046E-9</v>
      </c>
      <c r="F61" s="7">
        <f>1/B61+E$2*D$2/(D61+D$2)/(D61+D$2) + E$3</f>
        <v>6.9358634969825195E-2</v>
      </c>
      <c r="G61" s="7">
        <v>0</v>
      </c>
      <c r="H61" s="7">
        <v>0</v>
      </c>
      <c r="I61" s="7">
        <v>0</v>
      </c>
      <c r="J61" s="7">
        <v>0</v>
      </c>
      <c r="K61" s="8">
        <f t="array" ref="K61:O65">MINVERSE(F61:J65)</f>
        <v>14.417815466452806</v>
      </c>
      <c r="L61" s="8">
        <v>0</v>
      </c>
      <c r="M61" s="8">
        <v>0</v>
      </c>
      <c r="N61" s="8">
        <v>0</v>
      </c>
      <c r="O61" s="8">
        <v>0</v>
      </c>
      <c r="P61" s="1">
        <f>(D61-D$7)/B61+E61</f>
        <v>-4.6737863634463039E-12</v>
      </c>
      <c r="Q61">
        <f t="array" ref="Q61:Q65">MMULT(K61:O65,P61:P65)</f>
        <v>-6.738578931779234E-11</v>
      </c>
      <c r="R61">
        <f>IF(D61-Q61&lt;0,MIN(D61/Q61*H$1,1), 1)</f>
        <v>1</v>
      </c>
      <c r="S61">
        <f>MIN(R61:R65)</f>
        <v>2.6559319455145325E-17</v>
      </c>
      <c r="T61">
        <f>S61*Q61</f>
        <v>-1.7897207052283662E-27</v>
      </c>
      <c r="U61" s="1">
        <f>D61-T61</f>
        <v>9.2772779311344169E-7</v>
      </c>
      <c r="V61">
        <f>SQRT(SUMSQ(P61:P65))</f>
        <v>1.0922559074132533E-10</v>
      </c>
      <c r="X61" s="1">
        <f>SQRT(SUMSQ(T61:T65))/SQRT(SUMSQ(D$7:D$11))</f>
        <v>1.502749479566064E-19</v>
      </c>
      <c r="Y61" s="1">
        <f>(SUM(D61:D65)-Y$1)/Y$1</f>
        <v>-4.2182915699915344E-16</v>
      </c>
    </row>
    <row r="62" spans="2:25">
      <c r="B62">
        <f>B61</f>
        <v>15</v>
      </c>
      <c r="D62" s="1">
        <f>U56</f>
        <v>7.3258290969661427E-8</v>
      </c>
      <c r="E62" s="1">
        <f>-E$2*D61/(D61+D$2)</f>
        <v>-4.8125456116139911E-9</v>
      </c>
      <c r="F62" s="7">
        <f>-E$2*D$2/(D61+D$2)/(D61+D$2)</f>
        <v>-2.6909683031585271E-3</v>
      </c>
      <c r="G62" s="7">
        <f>1/B62</f>
        <v>6.6666666666666666E-2</v>
      </c>
      <c r="H62" s="7">
        <v>0</v>
      </c>
      <c r="I62" s="7">
        <v>0</v>
      </c>
      <c r="J62" s="7">
        <v>0</v>
      </c>
      <c r="K62" s="8">
        <v>0.58196826631519905</v>
      </c>
      <c r="L62" s="8">
        <v>15</v>
      </c>
      <c r="M62" s="8">
        <v>0</v>
      </c>
      <c r="N62" s="8">
        <v>0</v>
      </c>
      <c r="O62" s="8">
        <v>0</v>
      </c>
      <c r="P62" s="1">
        <f>(D62-D$8)/B62+E62</f>
        <v>4.673786363438032E-12</v>
      </c>
      <c r="Q62">
        <v>6.7386800104508015E-11</v>
      </c>
      <c r="R62">
        <f>IF(D62-Q62&lt;0,MIN(D62/Q62*H$1,1), 1)</f>
        <v>1</v>
      </c>
      <c r="T62">
        <f>S61*Q62</f>
        <v>1.7897475510356487E-27</v>
      </c>
      <c r="U62" s="1">
        <f t="shared" ref="U62:U65" si="17">D62-T62</f>
        <v>7.3258290969661427E-8</v>
      </c>
    </row>
    <row r="63" spans="2:25">
      <c r="B63">
        <f>B62</f>
        <v>15</v>
      </c>
      <c r="D63" s="12">
        <f>U57</f>
        <v>2.0138857086110728E-9</v>
      </c>
      <c r="E63" s="1">
        <f>-E$3*D61+E$2*D$2/(D$2+D61)*D63/(D63+D$2)+E$4*D63</f>
        <v>9.5002296906266878E-12</v>
      </c>
      <c r="F63" s="7">
        <f>-E$3-E$2/(D$2+D61)/(D$2+D61)*D63/(D63+D$2)</f>
        <v>-5.4084116870673622</v>
      </c>
      <c r="G63" s="7">
        <v>0</v>
      </c>
      <c r="H63" s="7">
        <f>1/B63+E$2*D$2/(D$2+D61)*D$2/(D63+D$2)/(D63+D$2)+E$4</f>
        <v>7.1834290122315542E-2</v>
      </c>
      <c r="I63" s="7">
        <v>0</v>
      </c>
      <c r="J63" s="7">
        <v>0</v>
      </c>
      <c r="K63" s="8">
        <v>1085.5189288843544</v>
      </c>
      <c r="L63" s="8">
        <v>0</v>
      </c>
      <c r="M63" s="8">
        <v>13.920928268341681</v>
      </c>
      <c r="N63" s="8">
        <v>0</v>
      </c>
      <c r="O63" s="8">
        <v>0</v>
      </c>
      <c r="P63" s="6">
        <f>(D63-D$9)/B63+E63</f>
        <v>7.7092610264698206E-11</v>
      </c>
      <c r="Q63">
        <v>-4.000282869568449E-9</v>
      </c>
      <c r="R63">
        <f>IF(D63-Q63&lt;0,MIN(D63/Q63*H$1,1), 1)</f>
        <v>1</v>
      </c>
      <c r="T63">
        <f>S61*Q63</f>
        <v>-1.0624479064381387E-25</v>
      </c>
      <c r="U63" s="1">
        <f t="shared" si="17"/>
        <v>2.0138857086110728E-9</v>
      </c>
    </row>
    <row r="64" spans="2:25">
      <c r="B64">
        <f>B63</f>
        <v>15</v>
      </c>
      <c r="D64" s="7">
        <f t="shared" ref="D64:D65" si="18">U58</f>
        <v>1.0731955299986158E-25</v>
      </c>
      <c r="E64" s="1">
        <f>-E$2*D$2/(D$2+D61)*D63/(D63+D$2)</f>
        <v>-1.0425943598031519E-11</v>
      </c>
      <c r="F64" s="7">
        <f>E$2/(D$2+D61)/(D$2+D61)*D63/(D63+D$2)</f>
        <v>5.4084106870673621</v>
      </c>
      <c r="G64" s="7">
        <v>0</v>
      </c>
      <c r="H64" s="7">
        <f>-E$2*D$2/(D$2+D61)*D$2/(D63+D$2)/(D63+D$2)</f>
        <v>-5.1666234556488732E-3</v>
      </c>
      <c r="I64" s="7">
        <f>1/B64</f>
        <v>6.6666666666666666E-2</v>
      </c>
      <c r="J64" s="7">
        <v>0</v>
      </c>
      <c r="K64" s="8">
        <v>-1085.5349954010555</v>
      </c>
      <c r="L64" s="8">
        <v>0</v>
      </c>
      <c r="M64" s="8">
        <v>1.0788629177342948</v>
      </c>
      <c r="N64" s="8">
        <v>15</v>
      </c>
      <c r="O64" s="8">
        <v>0</v>
      </c>
      <c r="P64" s="1">
        <f>(D64-D$10)/B64+E64</f>
        <v>-7.709261026469818E-11</v>
      </c>
      <c r="Q64">
        <v>4.0003418630246528E-9</v>
      </c>
      <c r="R64">
        <f>IF(D64-Q64&lt;0,MIN(D64/Q64*H$1,1), 1)</f>
        <v>2.6559319455145325E-17</v>
      </c>
      <c r="T64">
        <f>S61*Q64</f>
        <v>1.0624635746986294E-25</v>
      </c>
      <c r="U64" s="1">
        <f t="shared" si="17"/>
        <v>1.0731955299986342E-27</v>
      </c>
    </row>
    <row r="65" spans="2:25">
      <c r="B65">
        <f>B64</f>
        <v>15</v>
      </c>
      <c r="D65" s="1">
        <f t="shared" si="18"/>
        <v>1.0000302082856291E-9</v>
      </c>
      <c r="E65" s="1">
        <f>-E$4*D63</f>
        <v>-2.0138857086110728E-15</v>
      </c>
      <c r="F65" s="7">
        <v>0</v>
      </c>
      <c r="G65" s="7">
        <v>0</v>
      </c>
      <c r="H65" s="7">
        <f>-E$4</f>
        <v>-9.9999999999999995E-7</v>
      </c>
      <c r="I65" s="7">
        <v>0</v>
      </c>
      <c r="J65" s="7">
        <f>1/B65</f>
        <v>6.6666666666666666E-2</v>
      </c>
      <c r="K65" s="8">
        <v>1.6282783933265314E-2</v>
      </c>
      <c r="L65" s="8">
        <v>0</v>
      </c>
      <c r="M65" s="8">
        <v>2.0881392402512521E-4</v>
      </c>
      <c r="N65" s="8">
        <v>-2.541098841762901E-20</v>
      </c>
      <c r="O65" s="8">
        <v>15</v>
      </c>
      <c r="P65" s="1">
        <f>(D65-D$11)/B65+E65</f>
        <v>-7.8550824637382251E-27</v>
      </c>
      <c r="Q65">
        <v>-6.000424304364454E-14</v>
      </c>
      <c r="R65">
        <f>IF(D65-Q65&lt;0,MIN(D65/Q65*H$1,1), 1)</f>
        <v>1</v>
      </c>
      <c r="T65">
        <f>S61*Q65</f>
        <v>-1.5936718596603368E-30</v>
      </c>
      <c r="U65" s="1">
        <f t="shared" si="17"/>
        <v>1.0000302082856291E-9</v>
      </c>
    </row>
    <row r="67" spans="2:25">
      <c r="B67">
        <f>B61</f>
        <v>15</v>
      </c>
      <c r="C67">
        <f>C61+1</f>
        <v>11</v>
      </c>
      <c r="D67" s="1">
        <f>U61</f>
        <v>9.2772779311344169E-7</v>
      </c>
      <c r="E67" s="1">
        <f>E$2*D67/(D67+D$2)+E$3*D67</f>
        <v>4.8134733394071046E-9</v>
      </c>
      <c r="F67" s="7">
        <f>1/B67+E$2*D$2/(D67+D$2)/(D67+D$2) + E$3</f>
        <v>6.9358634969825195E-2</v>
      </c>
      <c r="G67" s="7">
        <v>0</v>
      </c>
      <c r="H67" s="7">
        <v>0</v>
      </c>
      <c r="I67" s="7">
        <v>0</v>
      </c>
      <c r="J67" s="7">
        <v>0</v>
      </c>
      <c r="K67" s="8">
        <f t="array" ref="K67:O71">MINVERSE(F67:J71)</f>
        <v>14.417815466452806</v>
      </c>
      <c r="L67" s="8">
        <v>0</v>
      </c>
      <c r="M67" s="8">
        <v>0</v>
      </c>
      <c r="N67" s="8">
        <v>0</v>
      </c>
      <c r="O67" s="8">
        <v>0</v>
      </c>
      <c r="P67" s="1">
        <f>(D67-D$7)/B67+E67</f>
        <v>-4.6737863634463039E-12</v>
      </c>
      <c r="Q67">
        <f t="array" ref="Q67:Q71">MMULT(K67:O71,P67:P71)</f>
        <v>-6.738578931779234E-11</v>
      </c>
      <c r="R67">
        <f>IF(D67-Q67&lt;0,MIN(D67/Q67*H$1,1), 1)</f>
        <v>1</v>
      </c>
      <c r="S67">
        <f>MIN(R67:R71)</f>
        <v>2.6559319455145787E-19</v>
      </c>
      <c r="T67">
        <f>S67*Q67</f>
        <v>-1.7897207052283972E-29</v>
      </c>
      <c r="U67" s="1">
        <f>D67-T67</f>
        <v>9.2772779311344169E-7</v>
      </c>
      <c r="V67">
        <f>SQRT(SUMSQ(P67:P71))</f>
        <v>1.0922559074132533E-10</v>
      </c>
      <c r="X67" s="1">
        <f>SQRT(SUMSQ(T67:T71))/SQRT(SUMSQ(D$7:D$11))</f>
        <v>1.50274947956609E-21</v>
      </c>
      <c r="Y67" s="1">
        <f>(SUM(D67:D71)-Y$1)/Y$1</f>
        <v>-4.2182915699915344E-16</v>
      </c>
    </row>
    <row r="68" spans="2:25">
      <c r="B68">
        <f>B67</f>
        <v>15</v>
      </c>
      <c r="D68" s="1">
        <f>U62</f>
        <v>7.3258290969661427E-8</v>
      </c>
      <c r="E68" s="1">
        <f>-E$2*D67/(D67+D$2)</f>
        <v>-4.8125456116139911E-9</v>
      </c>
      <c r="F68" s="7">
        <f>-E$2*D$2/(D67+D$2)/(D67+D$2)</f>
        <v>-2.6909683031585271E-3</v>
      </c>
      <c r="G68" s="7">
        <f>1/B68</f>
        <v>6.6666666666666666E-2</v>
      </c>
      <c r="H68" s="7">
        <v>0</v>
      </c>
      <c r="I68" s="7">
        <v>0</v>
      </c>
      <c r="J68" s="7">
        <v>0</v>
      </c>
      <c r="K68" s="8">
        <v>0.58196826631519905</v>
      </c>
      <c r="L68" s="8">
        <v>15</v>
      </c>
      <c r="M68" s="8">
        <v>0</v>
      </c>
      <c r="N68" s="8">
        <v>0</v>
      </c>
      <c r="O68" s="8">
        <v>0</v>
      </c>
      <c r="P68" s="1">
        <f>(D68-D$8)/B68+E68</f>
        <v>4.673786363438032E-12</v>
      </c>
      <c r="Q68">
        <v>6.7386800104508015E-11</v>
      </c>
      <c r="R68">
        <f>IF(D68-Q68&lt;0,MIN(D68/Q68*H$1,1), 1)</f>
        <v>1</v>
      </c>
      <c r="T68">
        <f>S67*Q68</f>
        <v>1.78974755103568E-29</v>
      </c>
      <c r="U68" s="1">
        <f t="shared" ref="U68:U71" si="19">D68-T68</f>
        <v>7.3258290969661427E-8</v>
      </c>
    </row>
    <row r="69" spans="2:25">
      <c r="B69">
        <f>B68</f>
        <v>15</v>
      </c>
      <c r="D69" s="12">
        <f>U63</f>
        <v>2.0138857086110728E-9</v>
      </c>
      <c r="E69" s="1">
        <f>-E$3*D67+E$2*D$2/(D$2+D67)*D69/(D69+D$2)+E$4*D69</f>
        <v>9.5002296906266878E-12</v>
      </c>
      <c r="F69" s="7">
        <f>-E$3-E$2/(D$2+D67)/(D$2+D67)*D69/(D69+D$2)</f>
        <v>-5.4084116870673622</v>
      </c>
      <c r="G69" s="7">
        <v>0</v>
      </c>
      <c r="H69" s="7">
        <f>1/B69+E$2*D$2/(D$2+D67)*D$2/(D69+D$2)/(D69+D$2)+E$4</f>
        <v>7.1834290122315542E-2</v>
      </c>
      <c r="I69" s="7">
        <v>0</v>
      </c>
      <c r="J69" s="7">
        <v>0</v>
      </c>
      <c r="K69" s="8">
        <v>1085.5189288843544</v>
      </c>
      <c r="L69" s="8">
        <v>0</v>
      </c>
      <c r="M69" s="8">
        <v>13.920928268341681</v>
      </c>
      <c r="N69" s="8">
        <v>0</v>
      </c>
      <c r="O69" s="8">
        <v>0</v>
      </c>
      <c r="P69" s="6">
        <f>(D69-D$9)/B69+E69</f>
        <v>7.7092610264698206E-11</v>
      </c>
      <c r="Q69">
        <v>-4.000282869568449E-9</v>
      </c>
      <c r="R69">
        <f>IF(D69-Q69&lt;0,MIN(D69/Q69*H$1,1), 1)</f>
        <v>1</v>
      </c>
      <c r="T69">
        <f>S67*Q69</f>
        <v>-1.0624479064381572E-27</v>
      </c>
      <c r="U69" s="1">
        <f t="shared" si="19"/>
        <v>2.0138857086110728E-9</v>
      </c>
    </row>
    <row r="70" spans="2:25">
      <c r="B70">
        <f>B69</f>
        <v>15</v>
      </c>
      <c r="D70" s="7">
        <f t="shared" ref="D70:D71" si="20">U64</f>
        <v>1.0731955299986342E-27</v>
      </c>
      <c r="E70" s="1">
        <f>-E$2*D$2/(D$2+D67)*D69/(D69+D$2)</f>
        <v>-1.0425943598031519E-11</v>
      </c>
      <c r="F70" s="7">
        <f>E$2/(D$2+D67)/(D$2+D67)*D69/(D69+D$2)</f>
        <v>5.4084106870673621</v>
      </c>
      <c r="G70" s="7">
        <v>0</v>
      </c>
      <c r="H70" s="7">
        <f>-E$2*D$2/(D$2+D67)*D$2/(D69+D$2)/(D69+D$2)</f>
        <v>-5.1666234556488732E-3</v>
      </c>
      <c r="I70" s="7">
        <f>1/B70</f>
        <v>6.6666666666666666E-2</v>
      </c>
      <c r="J70" s="7">
        <v>0</v>
      </c>
      <c r="K70" s="8">
        <v>-1085.5349954010555</v>
      </c>
      <c r="L70" s="8">
        <v>0</v>
      </c>
      <c r="M70" s="8">
        <v>1.0788629177342948</v>
      </c>
      <c r="N70" s="8">
        <v>15</v>
      </c>
      <c r="O70" s="8">
        <v>0</v>
      </c>
      <c r="P70" s="1">
        <f>(D70-D$10)/B70+E70</f>
        <v>-7.7092610264698193E-11</v>
      </c>
      <c r="Q70">
        <v>4.000341863024652E-9</v>
      </c>
      <c r="R70">
        <f>IF(D70-Q70&lt;0,MIN(D70/Q70*H$1,1), 1)</f>
        <v>2.6559319455145787E-19</v>
      </c>
      <c r="T70">
        <f>S67*Q70</f>
        <v>1.0624635746986478E-27</v>
      </c>
      <c r="U70" s="1">
        <f t="shared" si="19"/>
        <v>1.0731955299986356E-29</v>
      </c>
    </row>
    <row r="71" spans="2:25">
      <c r="B71">
        <f>B70</f>
        <v>15</v>
      </c>
      <c r="D71" s="1">
        <f t="shared" si="20"/>
        <v>1.0000302082856291E-9</v>
      </c>
      <c r="E71" s="1">
        <f>-E$4*D69</f>
        <v>-2.0138857086110728E-15</v>
      </c>
      <c r="F71" s="7">
        <v>0</v>
      </c>
      <c r="G71" s="7">
        <v>0</v>
      </c>
      <c r="H71" s="7">
        <f>-E$4</f>
        <v>-9.9999999999999995E-7</v>
      </c>
      <c r="I71" s="7">
        <v>0</v>
      </c>
      <c r="J71" s="7">
        <f>1/B71</f>
        <v>6.6666666666666666E-2</v>
      </c>
      <c r="K71" s="8">
        <v>1.6282783933265314E-2</v>
      </c>
      <c r="L71" s="8">
        <v>0</v>
      </c>
      <c r="M71" s="8">
        <v>2.0881392402512521E-4</v>
      </c>
      <c r="N71" s="8">
        <v>-2.541098841762901E-20</v>
      </c>
      <c r="O71" s="8">
        <v>15</v>
      </c>
      <c r="P71" s="1">
        <f>(D71-D$11)/B71+E71</f>
        <v>-7.8550824637382251E-27</v>
      </c>
      <c r="Q71">
        <v>-6.000424304364454E-14</v>
      </c>
      <c r="R71">
        <f>IF(D71-Q71&lt;0,MIN(D71/Q71*H$1,1), 1)</f>
        <v>1</v>
      </c>
      <c r="T71">
        <f>S67*Q71</f>
        <v>-1.5936718596603647E-32</v>
      </c>
      <c r="U71" s="1">
        <f t="shared" si="19"/>
        <v>1.0000302082856291E-9</v>
      </c>
    </row>
    <row r="73" spans="2:25">
      <c r="B73">
        <f>B67</f>
        <v>15</v>
      </c>
      <c r="C73">
        <f>C67+1</f>
        <v>12</v>
      </c>
      <c r="D73" s="1">
        <f>U67</f>
        <v>9.2772779311344169E-7</v>
      </c>
      <c r="E73" s="1">
        <f>E$2*D73/(D73+D$2)+E$3*D73</f>
        <v>4.8134733394071046E-9</v>
      </c>
      <c r="F73" s="7">
        <f>1/B73+E$2*D$2/(D73+D$2)/(D73+D$2) + E$3</f>
        <v>6.9358634969825195E-2</v>
      </c>
      <c r="G73" s="7">
        <v>0</v>
      </c>
      <c r="H73" s="7">
        <v>0</v>
      </c>
      <c r="I73" s="7">
        <v>0</v>
      </c>
      <c r="J73" s="7">
        <v>0</v>
      </c>
      <c r="K73" s="8">
        <f t="array" ref="K73:O77">MINVERSE(F73:J77)</f>
        <v>14.417815466452806</v>
      </c>
      <c r="L73" s="8">
        <v>0</v>
      </c>
      <c r="M73" s="8">
        <v>0</v>
      </c>
      <c r="N73" s="8">
        <v>0</v>
      </c>
      <c r="O73" s="8">
        <v>0</v>
      </c>
      <c r="P73" s="1">
        <f>(D73-D$7)/B73+E73</f>
        <v>-4.6737863634463039E-12</v>
      </c>
      <c r="Q73">
        <f t="array" ref="Q73:Q77">MMULT(K73:O77,P73:P77)</f>
        <v>-6.738578931779234E-11</v>
      </c>
      <c r="R73">
        <f>IF(D73-Q73&lt;0,MIN(D73/Q73*H$1,1), 1)</f>
        <v>1</v>
      </c>
      <c r="S73">
        <f>MIN(R73:R77)</f>
        <v>2.6559319455145822E-21</v>
      </c>
      <c r="T73">
        <f>S73*Q73</f>
        <v>-1.7897207052283995E-31</v>
      </c>
      <c r="U73" s="1">
        <f>D73-T73</f>
        <v>9.2772779311344169E-7</v>
      </c>
      <c r="V73">
        <f>SQRT(SUMSQ(P73:P77))</f>
        <v>1.0922559074132533E-10</v>
      </c>
      <c r="X73" s="1">
        <f>SQRT(SUMSQ(T73:T77))/SQRT(SUMSQ(D$7:D$11))</f>
        <v>1.5027494795660919E-23</v>
      </c>
      <c r="Y73" s="1">
        <f>(SUM(D73:D77)-Y$1)/Y$1</f>
        <v>-4.2182915699915344E-16</v>
      </c>
    </row>
    <row r="74" spans="2:25">
      <c r="B74">
        <f>B73</f>
        <v>15</v>
      </c>
      <c r="D74" s="1">
        <f>U68</f>
        <v>7.3258290969661427E-8</v>
      </c>
      <c r="E74" s="1">
        <f>-E$2*D73/(D73+D$2)</f>
        <v>-4.8125456116139911E-9</v>
      </c>
      <c r="F74" s="7">
        <f>-E$2*D$2/(D73+D$2)/(D73+D$2)</f>
        <v>-2.6909683031585271E-3</v>
      </c>
      <c r="G74" s="7">
        <f>1/B74</f>
        <v>6.6666666666666666E-2</v>
      </c>
      <c r="H74" s="7">
        <v>0</v>
      </c>
      <c r="I74" s="7">
        <v>0</v>
      </c>
      <c r="J74" s="7">
        <v>0</v>
      </c>
      <c r="K74" s="8">
        <v>0.58196826631519905</v>
      </c>
      <c r="L74" s="8">
        <v>15</v>
      </c>
      <c r="M74" s="8">
        <v>0</v>
      </c>
      <c r="N74" s="8">
        <v>0</v>
      </c>
      <c r="O74" s="8">
        <v>0</v>
      </c>
      <c r="P74" s="1">
        <f>(D74-D$8)/B74+E74</f>
        <v>4.673786363438032E-12</v>
      </c>
      <c r="Q74">
        <v>6.7386800104508015E-11</v>
      </c>
      <c r="R74">
        <f>IF(D74-Q74&lt;0,MIN(D74/Q74*H$1,1), 1)</f>
        <v>1</v>
      </c>
      <c r="T74">
        <f>S73*Q74</f>
        <v>1.7897475510356823E-31</v>
      </c>
      <c r="U74" s="1">
        <f t="shared" ref="U74:U77" si="21">D74-T74</f>
        <v>7.3258290969661427E-8</v>
      </c>
    </row>
    <row r="75" spans="2:25">
      <c r="B75">
        <f>B74</f>
        <v>15</v>
      </c>
      <c r="D75" s="12">
        <f>U69</f>
        <v>2.0138857086110728E-9</v>
      </c>
      <c r="E75" s="1">
        <f>-E$3*D73+E$2*D$2/(D$2+D73)*D75/(D75+D$2)+E$4*D75</f>
        <v>9.5002296906266878E-12</v>
      </c>
      <c r="F75" s="7">
        <f>-E$3-E$2/(D$2+D73)/(D$2+D73)*D75/(D75+D$2)</f>
        <v>-5.4084116870673622</v>
      </c>
      <c r="G75" s="7">
        <v>0</v>
      </c>
      <c r="H75" s="7">
        <f>1/B75+E$2*D$2/(D$2+D73)*D$2/(D75+D$2)/(D75+D$2)+E$4</f>
        <v>7.1834290122315542E-2</v>
      </c>
      <c r="I75" s="7">
        <v>0</v>
      </c>
      <c r="J75" s="7">
        <v>0</v>
      </c>
      <c r="K75" s="8">
        <v>1085.5189288843544</v>
      </c>
      <c r="L75" s="8">
        <v>0</v>
      </c>
      <c r="M75" s="8">
        <v>13.920928268341681</v>
      </c>
      <c r="N75" s="8">
        <v>0</v>
      </c>
      <c r="O75" s="8">
        <v>0</v>
      </c>
      <c r="P75" s="6">
        <f>(D75-D$9)/B75+E75</f>
        <v>7.7092610264698206E-11</v>
      </c>
      <c r="Q75">
        <v>-4.000282869568449E-9</v>
      </c>
      <c r="R75">
        <f>IF(D75-Q75&lt;0,MIN(D75/Q75*H$1,1), 1)</f>
        <v>1</v>
      </c>
      <c r="T75">
        <f>S73*Q75</f>
        <v>-1.0624479064381586E-29</v>
      </c>
      <c r="U75" s="1">
        <f t="shared" si="21"/>
        <v>2.0138857086110728E-9</v>
      </c>
    </row>
    <row r="76" spans="2:25">
      <c r="B76">
        <f>B75</f>
        <v>15</v>
      </c>
      <c r="D76" s="7">
        <f t="shared" ref="D76:D77" si="22">U70</f>
        <v>1.0731955299986356E-29</v>
      </c>
      <c r="E76" s="1">
        <f>-E$2*D$2/(D$2+D73)*D75/(D75+D$2)</f>
        <v>-1.0425943598031519E-11</v>
      </c>
      <c r="F76" s="7">
        <f>E$2/(D$2+D73)/(D$2+D73)*D75/(D75+D$2)</f>
        <v>5.4084106870673621</v>
      </c>
      <c r="G76" s="7">
        <v>0</v>
      </c>
      <c r="H76" s="7">
        <f>-E$2*D$2/(D$2+D73)*D$2/(D75+D$2)/(D75+D$2)</f>
        <v>-5.1666234556488732E-3</v>
      </c>
      <c r="I76" s="7">
        <f>1/B76</f>
        <v>6.6666666666666666E-2</v>
      </c>
      <c r="J76" s="7">
        <v>0</v>
      </c>
      <c r="K76" s="8">
        <v>-1085.5349954010555</v>
      </c>
      <c r="L76" s="8">
        <v>0</v>
      </c>
      <c r="M76" s="8">
        <v>1.0788629177342948</v>
      </c>
      <c r="N76" s="8">
        <v>15</v>
      </c>
      <c r="O76" s="8">
        <v>0</v>
      </c>
      <c r="P76" s="1">
        <f>(D76-D$10)/B76+E76</f>
        <v>-7.7092610264698193E-11</v>
      </c>
      <c r="Q76">
        <v>4.000341863024652E-9</v>
      </c>
      <c r="R76">
        <f>IF(D76-Q76&lt;0,MIN(D76/Q76*H$1,1), 1)</f>
        <v>2.6559319455145822E-21</v>
      </c>
      <c r="T76">
        <f>S73*Q76</f>
        <v>1.0624635746986493E-29</v>
      </c>
      <c r="U76" s="1">
        <f t="shared" si="21"/>
        <v>1.0731955299986339E-31</v>
      </c>
    </row>
    <row r="77" spans="2:25">
      <c r="B77">
        <f>B76</f>
        <v>15</v>
      </c>
      <c r="D77" s="1">
        <f t="shared" si="22"/>
        <v>1.0000302082856291E-9</v>
      </c>
      <c r="E77" s="1">
        <f>-E$4*D75</f>
        <v>-2.0138857086110728E-15</v>
      </c>
      <c r="F77" s="7">
        <v>0</v>
      </c>
      <c r="G77" s="7">
        <v>0</v>
      </c>
      <c r="H77" s="7">
        <f>-E$4</f>
        <v>-9.9999999999999995E-7</v>
      </c>
      <c r="I77" s="7">
        <v>0</v>
      </c>
      <c r="J77" s="7">
        <f>1/B77</f>
        <v>6.6666666666666666E-2</v>
      </c>
      <c r="K77" s="8">
        <v>1.6282783933265314E-2</v>
      </c>
      <c r="L77" s="8">
        <v>0</v>
      </c>
      <c r="M77" s="8">
        <v>2.0881392402512521E-4</v>
      </c>
      <c r="N77" s="8">
        <v>-2.541098841762901E-20</v>
      </c>
      <c r="O77" s="8">
        <v>15</v>
      </c>
      <c r="P77" s="1">
        <f>(D77-D$11)/B77+E77</f>
        <v>-7.8550824637382251E-27</v>
      </c>
      <c r="Q77">
        <v>-6.000424304364454E-14</v>
      </c>
      <c r="R77">
        <f>IF(D77-Q77&lt;0,MIN(D77/Q77*H$1,1), 1)</f>
        <v>1</v>
      </c>
      <c r="T77">
        <f>S73*Q77</f>
        <v>-1.5936718596603667E-34</v>
      </c>
      <c r="U77" s="1">
        <f t="shared" si="21"/>
        <v>1.0000302082856291E-9</v>
      </c>
    </row>
    <row r="79" spans="2:25">
      <c r="B79">
        <f>B73</f>
        <v>15</v>
      </c>
      <c r="C79">
        <f>C73+1</f>
        <v>13</v>
      </c>
      <c r="D79" s="1">
        <f>U73</f>
        <v>9.2772779311344169E-7</v>
      </c>
      <c r="E79" s="1">
        <f>E$2*D79/(D79+D$2)+E$3*D79</f>
        <v>4.8134733394071046E-9</v>
      </c>
      <c r="F79" s="7">
        <f>1/B79+E$2*D$2/(D79+D$2)/(D79+D$2) + E$3</f>
        <v>6.9358634969825195E-2</v>
      </c>
      <c r="G79" s="7">
        <v>0</v>
      </c>
      <c r="H79" s="7">
        <v>0</v>
      </c>
      <c r="I79" s="7">
        <v>0</v>
      </c>
      <c r="J79" s="7">
        <v>0</v>
      </c>
      <c r="K79" s="8">
        <f t="array" ref="K79:O83">MINVERSE(F79:J83)</f>
        <v>14.417815466452806</v>
      </c>
      <c r="L79" s="8">
        <v>0</v>
      </c>
      <c r="M79" s="8">
        <v>0</v>
      </c>
      <c r="N79" s="8">
        <v>0</v>
      </c>
      <c r="O79" s="8">
        <v>0</v>
      </c>
      <c r="P79" s="1">
        <f>(D79-D$7)/B79+E79</f>
        <v>-4.6737863634463039E-12</v>
      </c>
      <c r="Q79">
        <f t="array" ref="Q79:Q83">MMULT(K79:O83,P79:P83)</f>
        <v>-6.738578931779234E-11</v>
      </c>
      <c r="R79">
        <f>IF(D79-Q79&lt;0,MIN(D79/Q79*H$1,1), 1)</f>
        <v>1</v>
      </c>
      <c r="S79">
        <f>MIN(R79:R83)</f>
        <v>2.6559319455145781E-23</v>
      </c>
      <c r="T79">
        <f>S79*Q79</f>
        <v>-1.7897207052283967E-33</v>
      </c>
      <c r="U79" s="1">
        <f>D79-T79</f>
        <v>9.2772779311344169E-7</v>
      </c>
      <c r="V79">
        <f>SQRT(SUMSQ(P79:P83))</f>
        <v>1.0922559074132533E-10</v>
      </c>
      <c r="X79" s="1">
        <f>SQRT(SUMSQ(T79:T83))/SQRT(SUMSQ(D$7:D$11))</f>
        <v>1.5027494795660898E-25</v>
      </c>
      <c r="Y79" s="1">
        <f>(SUM(D79:D83)-Y$1)/Y$1</f>
        <v>-4.2182915699915344E-16</v>
      </c>
    </row>
    <row r="80" spans="2:25">
      <c r="B80">
        <f>B79</f>
        <v>15</v>
      </c>
      <c r="D80" s="1">
        <f>U74</f>
        <v>7.3258290969661427E-8</v>
      </c>
      <c r="E80" s="1">
        <f>-E$2*D79/(D79+D$2)</f>
        <v>-4.8125456116139911E-9</v>
      </c>
      <c r="F80" s="7">
        <f>-E$2*D$2/(D79+D$2)/(D79+D$2)</f>
        <v>-2.6909683031585271E-3</v>
      </c>
      <c r="G80" s="7">
        <f>1/B80</f>
        <v>6.6666666666666666E-2</v>
      </c>
      <c r="H80" s="7">
        <v>0</v>
      </c>
      <c r="I80" s="7">
        <v>0</v>
      </c>
      <c r="J80" s="7">
        <v>0</v>
      </c>
      <c r="K80" s="8">
        <v>0.58196826631519905</v>
      </c>
      <c r="L80" s="8">
        <v>15</v>
      </c>
      <c r="M80" s="8">
        <v>0</v>
      </c>
      <c r="N80" s="8">
        <v>0</v>
      </c>
      <c r="O80" s="8">
        <v>0</v>
      </c>
      <c r="P80" s="1">
        <f>(D80-D$8)/B80+E80</f>
        <v>4.673786363438032E-12</v>
      </c>
      <c r="Q80">
        <v>6.7386800104508015E-11</v>
      </c>
      <c r="R80">
        <f>IF(D80-Q80&lt;0,MIN(D80/Q80*H$1,1), 1)</f>
        <v>1</v>
      </c>
      <c r="T80">
        <f>S79*Q80</f>
        <v>1.7897475510356796E-33</v>
      </c>
      <c r="U80" s="1">
        <f t="shared" ref="U80:U83" si="23">D80-T80</f>
        <v>7.3258290969661427E-8</v>
      </c>
    </row>
    <row r="81" spans="2:21">
      <c r="B81">
        <f>B80</f>
        <v>15</v>
      </c>
      <c r="D81" s="12">
        <f>U75</f>
        <v>2.0138857086110728E-9</v>
      </c>
      <c r="E81" s="1">
        <f>-E$3*D79+E$2*D$2/(D$2+D79)*D81/(D81+D$2)+E$4*D81</f>
        <v>9.5002296906266878E-12</v>
      </c>
      <c r="F81" s="7">
        <f>-E$3-E$2/(D$2+D79)/(D$2+D79)*D81/(D81+D$2)</f>
        <v>-5.4084116870673622</v>
      </c>
      <c r="G81" s="7">
        <v>0</v>
      </c>
      <c r="H81" s="7">
        <f>1/B81+E$2*D$2/(D$2+D79)*D$2/(D81+D$2)/(D81+D$2)+E$4</f>
        <v>7.1834290122315542E-2</v>
      </c>
      <c r="I81" s="7">
        <v>0</v>
      </c>
      <c r="J81" s="7">
        <v>0</v>
      </c>
      <c r="K81" s="8">
        <v>1085.5189288843544</v>
      </c>
      <c r="L81" s="8">
        <v>0</v>
      </c>
      <c r="M81" s="8">
        <v>13.920928268341681</v>
      </c>
      <c r="N81" s="8">
        <v>0</v>
      </c>
      <c r="O81" s="8">
        <v>0</v>
      </c>
      <c r="P81" s="6">
        <f>(D81-D$9)/B81+E81</f>
        <v>7.7092610264698206E-11</v>
      </c>
      <c r="Q81">
        <v>-4.000282869568449E-9</v>
      </c>
      <c r="R81">
        <f>IF(D81-Q81&lt;0,MIN(D81/Q81*H$1,1), 1)</f>
        <v>1</v>
      </c>
      <c r="T81">
        <f>S79*Q81</f>
        <v>-1.062447906438157E-31</v>
      </c>
      <c r="U81" s="1">
        <f t="shared" si="23"/>
        <v>2.0138857086110728E-9</v>
      </c>
    </row>
    <row r="82" spans="2:21">
      <c r="B82">
        <f>B81</f>
        <v>15</v>
      </c>
      <c r="D82" s="7">
        <f t="shared" ref="D82:D83" si="24">U76</f>
        <v>1.0731955299986339E-31</v>
      </c>
      <c r="E82" s="1">
        <f>-E$2*D$2/(D$2+D79)*D81/(D81+D$2)</f>
        <v>-1.0425943598031519E-11</v>
      </c>
      <c r="F82" s="7">
        <f>E$2/(D$2+D79)/(D$2+D79)*D81/(D81+D$2)</f>
        <v>5.4084106870673621</v>
      </c>
      <c r="G82" s="7">
        <v>0</v>
      </c>
      <c r="H82" s="7">
        <f>-E$2*D$2/(D$2+D79)*D$2/(D81+D$2)/(D81+D$2)</f>
        <v>-5.1666234556488732E-3</v>
      </c>
      <c r="I82" s="7">
        <f>1/B82</f>
        <v>6.6666666666666666E-2</v>
      </c>
      <c r="J82" s="7">
        <v>0</v>
      </c>
      <c r="K82" s="8">
        <v>-1085.5349954010555</v>
      </c>
      <c r="L82" s="8">
        <v>0</v>
      </c>
      <c r="M82" s="8">
        <v>1.0788629177342948</v>
      </c>
      <c r="N82" s="8">
        <v>15</v>
      </c>
      <c r="O82" s="8">
        <v>0</v>
      </c>
      <c r="P82" s="1">
        <f>(D82-D$10)/B82+E82</f>
        <v>-7.7092610264698193E-11</v>
      </c>
      <c r="Q82">
        <v>4.000341863024652E-9</v>
      </c>
      <c r="R82">
        <f>IF(D82-Q82&lt;0,MIN(D82/Q82*H$1,1), 1)</f>
        <v>2.6559319455145781E-23</v>
      </c>
      <c r="T82">
        <f>S79*Q82</f>
        <v>1.0624635746986475E-31</v>
      </c>
      <c r="U82" s="1">
        <f t="shared" si="23"/>
        <v>1.0731955299986383E-33</v>
      </c>
    </row>
    <row r="83" spans="2:21">
      <c r="B83">
        <f>B82</f>
        <v>15</v>
      </c>
      <c r="D83" s="1">
        <f t="shared" si="24"/>
        <v>1.0000302082856291E-9</v>
      </c>
      <c r="E83" s="1">
        <f>-E$4*D81</f>
        <v>-2.0138857086110728E-15</v>
      </c>
      <c r="F83" s="7">
        <v>0</v>
      </c>
      <c r="G83" s="7">
        <v>0</v>
      </c>
      <c r="H83" s="7">
        <f>-E$4</f>
        <v>-9.9999999999999995E-7</v>
      </c>
      <c r="I83" s="7">
        <v>0</v>
      </c>
      <c r="J83" s="7">
        <f>1/B83</f>
        <v>6.6666666666666666E-2</v>
      </c>
      <c r="K83" s="8">
        <v>1.6282783933265314E-2</v>
      </c>
      <c r="L83" s="8">
        <v>0</v>
      </c>
      <c r="M83" s="8">
        <v>2.0881392402512521E-4</v>
      </c>
      <c r="N83" s="8">
        <v>-2.541098841762901E-20</v>
      </c>
      <c r="O83" s="8">
        <v>15</v>
      </c>
      <c r="P83" s="1">
        <f>(D83-D$11)/B83+E83</f>
        <v>-7.8550824637382251E-27</v>
      </c>
      <c r="Q83">
        <v>-6.000424304364454E-14</v>
      </c>
      <c r="R83">
        <f>IF(D83-Q83&lt;0,MIN(D83/Q83*H$1,1), 1)</f>
        <v>1</v>
      </c>
      <c r="T83">
        <f>S79*Q83</f>
        <v>-1.5936718596603645E-36</v>
      </c>
      <c r="U83" s="1">
        <f t="shared" si="23"/>
        <v>1.0000302082856291E-9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opLeftCell="A60" workbookViewId="0">
      <selection activeCell="P16" sqref="P16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9" width="12.1640625" customWidth="1"/>
    <col min="20" max="20" width="11.83203125" bestFit="1" customWidth="1"/>
    <col min="22" max="22" width="12.1640625" bestFit="1" customWidth="1"/>
    <col min="24" max="26" width="12.1640625" bestFit="1" customWidth="1"/>
    <col min="32" max="32" width="12.1640625" bestFit="1" customWidth="1"/>
  </cols>
  <sheetData>
    <row r="1" spans="1:40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X1" t="s">
        <v>42</v>
      </c>
      <c r="Y1" s="1">
        <f>SUM(D7:D11)</f>
        <v>1.0040000000000003E-6</v>
      </c>
      <c r="AD1" s="1">
        <f>SUM(AD7:AD9)</f>
        <v>5.30429567799629E-22</v>
      </c>
      <c r="AJ1" t="s">
        <v>20</v>
      </c>
      <c r="AK1" t="s">
        <v>9</v>
      </c>
      <c r="AL1" t="s">
        <v>0</v>
      </c>
      <c r="AM1" t="s">
        <v>21</v>
      </c>
      <c r="AN1" t="s">
        <v>19</v>
      </c>
    </row>
    <row r="2" spans="1:40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S2" s="1"/>
      <c r="AK2">
        <v>0</v>
      </c>
      <c r="AL2">
        <v>1</v>
      </c>
    </row>
    <row r="3" spans="1:40">
      <c r="A3" t="s">
        <v>27</v>
      </c>
      <c r="B3" s="5" t="s">
        <v>0</v>
      </c>
      <c r="C3">
        <v>1</v>
      </c>
      <c r="D3" s="3"/>
      <c r="E3" s="1">
        <v>9.9999999999999995E-7</v>
      </c>
      <c r="G3" s="1">
        <f>E$2*D$2/(D$2+D7)/(D$2+D7)*D9/(D9+D$2)</f>
        <v>2.4975024975024975E-6</v>
      </c>
      <c r="S3" s="1"/>
      <c r="AJ3">
        <v>0.1</v>
      </c>
      <c r="AK3">
        <f>AK2+AJ3</f>
        <v>0.1</v>
      </c>
      <c r="AL3">
        <f>(AM3+AN3)/2</f>
        <v>0.90000011111097389</v>
      </c>
      <c r="AM3" s="1">
        <f>AL2-D$2-AJ3</f>
        <v>0.89999899999999999</v>
      </c>
      <c r="AN3">
        <f>SQRT(AM3*AM3+4*D$2*AL2)</f>
        <v>0.90000122222194789</v>
      </c>
    </row>
    <row r="4" spans="1:40">
      <c r="A4" t="s">
        <v>41</v>
      </c>
      <c r="E4" s="1">
        <v>9.9999999999999995E-7</v>
      </c>
      <c r="AJ4">
        <v>0.1</v>
      </c>
      <c r="AK4">
        <f>AK3+AJ4</f>
        <v>0.2</v>
      </c>
      <c r="AL4">
        <f>(AM4+AN4)/2</f>
        <v>0.80000023611078075</v>
      </c>
      <c r="AM4" s="1">
        <f>AL3-D$2-AJ4</f>
        <v>0.79999911111097388</v>
      </c>
      <c r="AN4">
        <f>SQRT(AM4*AM4+4*D$2*AL3)</f>
        <v>0.80000136111058762</v>
      </c>
    </row>
    <row r="5" spans="1:40">
      <c r="D5" s="1"/>
      <c r="E5" s="1"/>
      <c r="G5" s="9" t="s">
        <v>6</v>
      </c>
      <c r="L5" s="10" t="s">
        <v>33</v>
      </c>
      <c r="AJ5">
        <v>0.1</v>
      </c>
      <c r="AK5">
        <f>AK4+AJ5</f>
        <v>0.30000000000000004</v>
      </c>
      <c r="AL5">
        <f>(AM5+AN5)/2</f>
        <v>0.70000037896764211</v>
      </c>
      <c r="AM5" s="1">
        <f>AL4-D$2-AJ5</f>
        <v>0.69999923611078074</v>
      </c>
      <c r="AN5">
        <f>SQRT(AM5*AM5+4*D$2*AL4)</f>
        <v>0.70000152182450359</v>
      </c>
    </row>
    <row r="6" spans="1:40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F6" t="s">
        <v>37</v>
      </c>
      <c r="G6" s="2" t="s">
        <v>38</v>
      </c>
      <c r="H6" s="2" t="s">
        <v>39</v>
      </c>
      <c r="I6" s="2" t="s">
        <v>40</v>
      </c>
      <c r="J6" s="2" t="s">
        <v>42</v>
      </c>
      <c r="K6" s="2"/>
      <c r="L6" s="2"/>
      <c r="M6" s="2"/>
      <c r="N6" s="2"/>
      <c r="O6" s="2"/>
      <c r="P6" s="2" t="s">
        <v>5</v>
      </c>
      <c r="Q6" s="2" t="s">
        <v>7</v>
      </c>
      <c r="R6" s="2" t="s">
        <v>8</v>
      </c>
      <c r="S6" s="2" t="s">
        <v>34</v>
      </c>
      <c r="T6" s="2" t="s">
        <v>16</v>
      </c>
      <c r="U6" s="2" t="s">
        <v>12</v>
      </c>
      <c r="V6" t="s">
        <v>13</v>
      </c>
      <c r="W6" t="s">
        <v>14</v>
      </c>
      <c r="X6" t="s">
        <v>15</v>
      </c>
      <c r="Y6" t="s">
        <v>25</v>
      </c>
      <c r="AD6" t="s">
        <v>24</v>
      </c>
      <c r="AE6" t="s">
        <v>29</v>
      </c>
      <c r="AF6" t="s">
        <v>30</v>
      </c>
      <c r="AG6" t="s">
        <v>31</v>
      </c>
      <c r="AH6" t="s">
        <v>32</v>
      </c>
      <c r="AJ6">
        <v>0.1</v>
      </c>
      <c r="AK6">
        <f>AK5+AJ6</f>
        <v>0.4</v>
      </c>
      <c r="AL6">
        <f>(AM6+AN6)/2</f>
        <v>0.6000005456338795</v>
      </c>
      <c r="AM6" s="1">
        <f>AL5-D$2-AJ6</f>
        <v>0.59999937896764211</v>
      </c>
      <c r="AN6">
        <f>SQRT(AM6*AM6+4*D$2*AL5)</f>
        <v>0.60000171230011679</v>
      </c>
    </row>
    <row r="7" spans="1:40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3.0565555555555558E-3</v>
      </c>
      <c r="G7" s="7">
        <v>0</v>
      </c>
      <c r="H7" s="7">
        <v>0</v>
      </c>
      <c r="I7" s="7">
        <v>0</v>
      </c>
      <c r="J7" s="7">
        <v>0</v>
      </c>
      <c r="K7" s="8">
        <f t="array" ref="K7:O11">MINVERSE(F7:J11)</f>
        <v>327.16565487658579</v>
      </c>
      <c r="L7" s="8">
        <v>0</v>
      </c>
      <c r="M7" s="8">
        <v>0</v>
      </c>
      <c r="N7" s="8">
        <v>0</v>
      </c>
      <c r="O7" s="8">
        <v>0</v>
      </c>
      <c r="P7" s="1">
        <f>(D7-D$7)/B7+E7</f>
        <v>5.0010000000000004E-9</v>
      </c>
      <c r="Q7">
        <f t="array" ref="Q7:Q11">MMULT(K7:O11,P7:P11)</f>
        <v>1.6361554400378057E-6</v>
      </c>
      <c r="R7">
        <f>IF(D7-Q7&lt;0,MIN(D7/Q7*H$1,1), 1)</f>
        <v>0.60507698460307946</v>
      </c>
      <c r="S7">
        <f>MIN(R7:R11)</f>
        <v>0.56501784090500307</v>
      </c>
      <c r="T7">
        <f>S7*Q7</f>
        <v>9.2445701411513616E-7</v>
      </c>
      <c r="U7" s="1">
        <f>D7-T7</f>
        <v>7.5542985884863797E-8</v>
      </c>
      <c r="V7">
        <f>SQRT(SUMSQ(P7:P11))</f>
        <v>7.0717778470574016E-9</v>
      </c>
      <c r="X7" s="1">
        <f>SQRT(SUMSQ(T7:T11))/SQRT(SUMSQ(D$7:D$11))</f>
        <v>1.3078350228049034</v>
      </c>
      <c r="Y7" s="1">
        <f>(SUM(D7:D11)-Y$1)/Y$1</f>
        <v>0</v>
      </c>
      <c r="AD7" s="1">
        <f>(AE7+AF7)/(1/B7+AG7+AH7)</f>
        <v>1.6361554400378059E-6</v>
      </c>
      <c r="AE7" s="1">
        <f>E$2*D7/(D7+D$2)</f>
        <v>5.0000000000000001E-9</v>
      </c>
      <c r="AF7">
        <f>E$3*D7</f>
        <v>9.9999999999999998E-13</v>
      </c>
      <c r="AG7" s="1">
        <f>E$2*D$2/(D7+D$2)/(D7+D$2)</f>
        <v>2.5000000000000001E-3</v>
      </c>
      <c r="AH7" s="3">
        <f>E3</f>
        <v>9.9999999999999995E-7</v>
      </c>
      <c r="AJ7">
        <v>0.1</v>
      </c>
      <c r="AK7">
        <f>AK6+AJ7</f>
        <v>0.5</v>
      </c>
      <c r="AL7">
        <f>(AM7+AN7)/2</f>
        <v>0.5000007456331812</v>
      </c>
      <c r="AM7" s="1">
        <f>AL6-D$2-AJ7</f>
        <v>0.49999954563387949</v>
      </c>
      <c r="AN7">
        <f>SQRT(AM7*AM7+4*D$2*AL6)</f>
        <v>0.50000194563248301</v>
      </c>
    </row>
    <row r="8" spans="1:40">
      <c r="B8">
        <f>B$7</f>
        <v>1800</v>
      </c>
      <c r="D8" s="1">
        <v>1.0000000000000001E-9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5.5555555555555556E-4</v>
      </c>
      <c r="H8" s="7">
        <v>0</v>
      </c>
      <c r="I8" s="7">
        <v>0</v>
      </c>
      <c r="J8" s="7">
        <v>0</v>
      </c>
      <c r="K8" s="8">
        <v>1472.2454469446361</v>
      </c>
      <c r="L8" s="8">
        <v>1800</v>
      </c>
      <c r="M8" s="8">
        <v>0</v>
      </c>
      <c r="N8" s="8">
        <v>0</v>
      </c>
      <c r="O8" s="8">
        <v>0</v>
      </c>
      <c r="P8" s="1">
        <f>(D8-D$8)/B8+E8</f>
        <v>-5.0000000000000001E-9</v>
      </c>
      <c r="Q8">
        <v>-1.637300519829874E-6</v>
      </c>
      <c r="R8">
        <f>IF(D8-Q8&lt;0,MIN(D8/Q8*H$1,1), 1)</f>
        <v>1</v>
      </c>
      <c r="T8">
        <f>S7*Q8</f>
        <v>-9.2510400462691456E-7</v>
      </c>
      <c r="U8" s="1">
        <f t="shared" ref="U8:U11" si="0">D8-T8</f>
        <v>9.2610400462691453E-7</v>
      </c>
      <c r="AD8" s="1">
        <f>(AG7*AD7-AE7)*B8</f>
        <v>-1.6373005198298734E-6</v>
      </c>
      <c r="AM8" s="1"/>
    </row>
    <row r="9" spans="1:40">
      <c r="B9">
        <f>B$7</f>
        <v>1800</v>
      </c>
      <c r="D9" s="1">
        <v>1.0000000000000001E-9</v>
      </c>
      <c r="E9" s="1">
        <f>-E$3*D7+E$2*D$2/(D$2+D7)*D9/(D9+D$2)+E$4*D9</f>
        <v>3.9960049950049947E-12</v>
      </c>
      <c r="F9" s="7">
        <f>-E$3-E$2*D$2/(D$2+D7)/(D$2+D7)*D9/(D9+D$2)</f>
        <v>-3.4975024975024972E-6</v>
      </c>
      <c r="G9" s="7">
        <v>0</v>
      </c>
      <c r="H9" s="7">
        <f>1/B9+E$2*D$2/(D$2+D7)*D$2/(D9+D$2)/(D9+D$2)+E$4</f>
        <v>5.546570535580525E-3</v>
      </c>
      <c r="I9" s="7">
        <v>0</v>
      </c>
      <c r="J9" s="7">
        <v>0</v>
      </c>
      <c r="K9" s="8">
        <v>0.20630093635113866</v>
      </c>
      <c r="L9" s="8">
        <v>0</v>
      </c>
      <c r="M9" s="8">
        <v>180.29158623065021</v>
      </c>
      <c r="N9" s="8">
        <v>0</v>
      </c>
      <c r="O9" s="8">
        <v>0</v>
      </c>
      <c r="P9" s="6">
        <f>(D9-D$9)/B9+E9</f>
        <v>3.9960049950049947E-12</v>
      </c>
      <c r="Q9">
        <v>1.7521570618270966E-9</v>
      </c>
      <c r="R9">
        <f>IF(D9-Q9&lt;0,MIN(D9/Q9*H$1,1), 1)</f>
        <v>0.56501784090500307</v>
      </c>
      <c r="T9">
        <f>S7*Q9</f>
        <v>9.900000000000001E-10</v>
      </c>
      <c r="U9" s="1">
        <f t="shared" si="0"/>
        <v>9.9999999999999655E-12</v>
      </c>
      <c r="AD9" s="1">
        <f>(AH7*AD7-AF7)*B9</f>
        <v>1.1450797920680506E-9</v>
      </c>
      <c r="AM9" s="1"/>
    </row>
    <row r="10" spans="1:40">
      <c r="B10">
        <f>B7</f>
        <v>1800</v>
      </c>
      <c r="D10" s="1">
        <v>1.0000000000000001E-9</v>
      </c>
      <c r="E10" s="1">
        <f>-E$2*D$2/(D$2+D7)*D9/(D9+D$2)</f>
        <v>-4.9950049950049948E-12</v>
      </c>
      <c r="F10" s="7">
        <f>E$2*D$2/(D$2+D7)/(D$2+D7)*D9/(D9+D$2)</f>
        <v>2.4975024975024975E-6</v>
      </c>
      <c r="G10" s="7">
        <v>0</v>
      </c>
      <c r="H10" s="7">
        <f>-E$2*D$2/(D$2+D7)*D$2/(D9+D$2)/(D9+D$2)</f>
        <v>-4.9900149800249692E-3</v>
      </c>
      <c r="I10" s="7">
        <f>1/B10</f>
        <v>5.5555555555555556E-4</v>
      </c>
      <c r="J10" s="7">
        <v>0</v>
      </c>
      <c r="K10" s="8">
        <v>0.3822259007412836</v>
      </c>
      <c r="L10" s="8">
        <v>0</v>
      </c>
      <c r="M10" s="8">
        <v>1619.3838889141346</v>
      </c>
      <c r="N10" s="8">
        <v>1800</v>
      </c>
      <c r="O10" s="8">
        <v>0</v>
      </c>
      <c r="P10" s="1">
        <f>(D10-D$10)/B10+E10</f>
        <v>-4.9950049950049948E-12</v>
      </c>
      <c r="Q10">
        <v>-6.084311524703357E-10</v>
      </c>
      <c r="R10">
        <f>IF(D10-Q10&lt;0,MIN(D10/Q10*H$1,1), 1)</f>
        <v>1</v>
      </c>
      <c r="T10">
        <f>S7*Q10</f>
        <v>-3.4377445610813182E-10</v>
      </c>
      <c r="U10" s="1">
        <f t="shared" si="0"/>
        <v>1.343774456108132E-9</v>
      </c>
      <c r="AD10" s="1"/>
      <c r="AM10" s="1"/>
    </row>
    <row r="11" spans="1:40">
      <c r="B11">
        <f>B7</f>
        <v>1800</v>
      </c>
      <c r="D11" s="1">
        <v>1.0000000000000001E-9</v>
      </c>
      <c r="E11" s="1">
        <f>-E$4*D9</f>
        <v>-1.0000000000000001E-15</v>
      </c>
      <c r="F11" s="7">
        <v>0</v>
      </c>
      <c r="G11" s="7">
        <v>0</v>
      </c>
      <c r="H11" s="7">
        <f>-E$4</f>
        <v>-9.9999999999999995E-7</v>
      </c>
      <c r="I11" s="7">
        <v>0</v>
      </c>
      <c r="J11" s="7">
        <f>1/B11</f>
        <v>5.5555555555555556E-4</v>
      </c>
      <c r="K11" s="8">
        <v>3.7134168543204963E-4</v>
      </c>
      <c r="L11" s="8">
        <v>0</v>
      </c>
      <c r="M11" s="8">
        <v>0.32452485521517038</v>
      </c>
      <c r="N11" s="8">
        <v>0</v>
      </c>
      <c r="O11" s="8">
        <v>1800</v>
      </c>
      <c r="P11" s="1">
        <f>(D11-D$11)/B11+E11</f>
        <v>-1.0000000000000001E-15</v>
      </c>
      <c r="Q11">
        <v>1.3538827112887738E-12</v>
      </c>
      <c r="R11">
        <f>IF(D11-Q11&lt;0,MIN(D11/Q11*H$1,1), 1)</f>
        <v>1</v>
      </c>
      <c r="T11">
        <f>S7*Q11</f>
        <v>7.649678863709946E-13</v>
      </c>
      <c r="U11" s="1">
        <f t="shared" si="0"/>
        <v>9.9923503211362901E-10</v>
      </c>
      <c r="AD11" s="1"/>
      <c r="AM11" s="1"/>
    </row>
    <row r="12" spans="1:4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J12">
        <v>0.1</v>
      </c>
      <c r="AK12">
        <f>AK7+AJ12</f>
        <v>0.6</v>
      </c>
      <c r="AL12">
        <f>(AM12+AN12)/2</f>
        <v>0.40000099563193392</v>
      </c>
      <c r="AM12" s="1">
        <f>AL7-D$2-AJ12</f>
        <v>0.39999974563318119</v>
      </c>
      <c r="AN12">
        <f>SQRT(AM12*AM12+4*D$2*AL7)</f>
        <v>0.40000224563068665</v>
      </c>
    </row>
    <row r="13" spans="1:40">
      <c r="A13" t="s">
        <v>37</v>
      </c>
      <c r="B13">
        <f>B7</f>
        <v>1800</v>
      </c>
      <c r="C13">
        <f>C7+1</f>
        <v>2</v>
      </c>
      <c r="D13" s="1">
        <f>U7</f>
        <v>7.5542985884863797E-8</v>
      </c>
      <c r="E13" s="1">
        <f>E$2*D13/(D13+D$2)+E$3*D13</f>
        <v>7.0244622343538418E-10</v>
      </c>
      <c r="F13" s="7">
        <f>1/B13+E$2*D$2/(D13+D$2)/(D13+D$2) + E$3</f>
        <v>9.2011466519320677E-3</v>
      </c>
      <c r="G13" s="7">
        <v>0</v>
      </c>
      <c r="H13" s="7">
        <v>0</v>
      </c>
      <c r="I13" s="7">
        <v>0</v>
      </c>
      <c r="J13" s="7">
        <v>0</v>
      </c>
      <c r="K13" s="8">
        <f t="array" ref="K13:O17">MINVERSE(F13:J17)</f>
        <v>108.68210646224389</v>
      </c>
      <c r="L13" s="8">
        <v>0</v>
      </c>
      <c r="M13" s="8">
        <v>-1.2842958925303184E-15</v>
      </c>
      <c r="N13" s="8">
        <v>0</v>
      </c>
      <c r="O13" s="8">
        <v>0</v>
      </c>
      <c r="P13" s="1">
        <f>(D13-D$7)/B13+E13</f>
        <v>1.8885899337141959E-10</v>
      </c>
      <c r="Q13">
        <f t="array" ref="Q13:Q17">MMULT(K13:O17,P13:P17)</f>
        <v>2.0525593223944838E-8</v>
      </c>
      <c r="R13">
        <f>IF(D13-Q13&lt;0,MIN(D13/Q13*H$1,1), 1)</f>
        <v>1</v>
      </c>
      <c r="S13">
        <f>MIN(R13:R17)</f>
        <v>5.4996774634337618E-5</v>
      </c>
      <c r="T13">
        <f>S13*Q13</f>
        <v>1.1288414247733815E-12</v>
      </c>
      <c r="U13" s="1">
        <f>D13-T13</f>
        <v>7.5541857043439026E-8</v>
      </c>
      <c r="V13">
        <f>SQRT(SUMSQ(P13:P17))</f>
        <v>2.6678009783802457E-10</v>
      </c>
      <c r="X13" s="1">
        <f>SQRT(SUMSQ(T13:T17))/SQRT(SUMSQ(D$7:D$11))</f>
        <v>1.412957707619453E-5</v>
      </c>
      <c r="Y13" s="1">
        <f>(SUM(D13:D17)-Y$1)/Y$1</f>
        <v>0</v>
      </c>
      <c r="Z13" t="s">
        <v>37</v>
      </c>
      <c r="AM13" s="1"/>
    </row>
    <row r="14" spans="1:40">
      <c r="A14" t="s">
        <v>38</v>
      </c>
      <c r="B14">
        <f>B13</f>
        <v>1800</v>
      </c>
      <c r="D14" s="1">
        <f>U8</f>
        <v>9.2610400462691453E-7</v>
      </c>
      <c r="E14" s="1">
        <f>-E$2*D13/(D13+D$2)</f>
        <v>-7.0237068044949931E-10</v>
      </c>
      <c r="F14" s="7">
        <f>-E$2*D$2/(D13+D$2)/(D13+D$2)</f>
        <v>-8.6445910963765128E-3</v>
      </c>
      <c r="G14" s="7">
        <f>1/B14</f>
        <v>5.5555555555555556E-4</v>
      </c>
      <c r="H14" s="7">
        <v>0</v>
      </c>
      <c r="I14" s="7">
        <v>0</v>
      </c>
      <c r="J14" s="7">
        <v>0</v>
      </c>
      <c r="K14" s="8">
        <v>1691.122265746124</v>
      </c>
      <c r="L14" s="8">
        <v>1800</v>
      </c>
      <c r="M14" s="8">
        <v>-4.9960036108132044E-14</v>
      </c>
      <c r="N14" s="8">
        <v>0</v>
      </c>
      <c r="O14" s="8">
        <v>0</v>
      </c>
      <c r="P14" s="1">
        <f>(D14-D$8)/B14+E14</f>
        <v>-1.8842401121232452E-10</v>
      </c>
      <c r="Q14">
        <v>-1.9779571405376854E-8</v>
      </c>
      <c r="R14">
        <f>IF(D14-Q14&lt;0,MIN(D14/Q14*H$1,1), 1)</f>
        <v>1</v>
      </c>
      <c r="T14">
        <f>S13*Q14</f>
        <v>-1.0878126309452993E-12</v>
      </c>
      <c r="U14" s="1">
        <f t="shared" ref="U14:U17" si="1">D14-T14</f>
        <v>9.2610509243954547E-7</v>
      </c>
      <c r="Z14" t="s">
        <v>38</v>
      </c>
      <c r="AJ14">
        <v>0.1</v>
      </c>
      <c r="AK14">
        <f>AK12+AJ14</f>
        <v>0.7</v>
      </c>
      <c r="AL14">
        <f>(AM14+AN14)/2</f>
        <v>0.3000013289626795</v>
      </c>
      <c r="AM14" s="1">
        <f>AL12-D$2-AJ14</f>
        <v>0.29999999563193391</v>
      </c>
      <c r="AN14">
        <f>SQRT(AM14*AM14+4*D$2*AL12)</f>
        <v>0.30000266229342515</v>
      </c>
    </row>
    <row r="15" spans="1:40">
      <c r="A15" t="s">
        <v>39</v>
      </c>
      <c r="B15">
        <f>B14</f>
        <v>1800</v>
      </c>
      <c r="D15" s="1">
        <f>U9</f>
        <v>9.9999999999999655E-12</v>
      </c>
      <c r="E15" s="1">
        <f>-E$3*D13+E$2*D$2/(D$2+D13)*D15/(D15+D$2)+E$4*D15</f>
        <v>1.7442377557006485E-14</v>
      </c>
      <c r="F15" s="7">
        <f>-E$3-E$2/(D$2+D13)/(D$2+D13)*D15/(D15+D$2)</f>
        <v>-8.6446046513299693E-2</v>
      </c>
      <c r="G15" s="7">
        <v>0</v>
      </c>
      <c r="H15" s="7">
        <f>1/B15+E$2*D$2/(D$2+D13)*D$2/(D15+D$2)/(D15+D$2)+E$4</f>
        <v>9.8539989253089173E-3</v>
      </c>
      <c r="I15" s="7">
        <v>0</v>
      </c>
      <c r="J15" s="7">
        <v>0</v>
      </c>
      <c r="K15" s="8">
        <v>953.4340831180873</v>
      </c>
      <c r="L15" s="8">
        <v>0</v>
      </c>
      <c r="M15" s="8">
        <v>101.48164289237026</v>
      </c>
      <c r="N15" s="8">
        <v>0</v>
      </c>
      <c r="O15" s="8">
        <v>0</v>
      </c>
      <c r="P15" s="6">
        <f>(D15-D$9)/B15+E15</f>
        <v>-5.3255762244299363E-13</v>
      </c>
      <c r="Q15">
        <v>1.8001055636122399E-7</v>
      </c>
      <c r="R15">
        <f>IF(D15-Q15&lt;0,MIN(D15/Q15*H$1,1), 1)</f>
        <v>5.4996774634337618E-5</v>
      </c>
      <c r="T15">
        <f>S13*Q15</f>
        <v>9.8999999999999655E-12</v>
      </c>
      <c r="U15" s="1">
        <f t="shared" si="1"/>
        <v>9.9999999999999978E-14</v>
      </c>
      <c r="Z15" t="s">
        <v>39</v>
      </c>
      <c r="AM15" s="1"/>
    </row>
    <row r="16" spans="1:40">
      <c r="A16" t="s">
        <v>40</v>
      </c>
      <c r="B16">
        <f>B15</f>
        <v>1800</v>
      </c>
      <c r="D16" s="7">
        <f t="shared" ref="D16:D17" si="2">U10</f>
        <v>1.343774456108132E-9</v>
      </c>
      <c r="E16" s="1">
        <f>-E$2*D$2/(D$2+D13)*D15/(D15+D$2)</f>
        <v>-9.2975363441870282E-14</v>
      </c>
      <c r="F16" s="7">
        <f>E$2/(D$2+D13)/(D$2+D13)*D15/(D15+D$2)</f>
        <v>8.6445046513299692E-2</v>
      </c>
      <c r="G16" s="7">
        <v>0</v>
      </c>
      <c r="H16" s="7">
        <f>-E$2*D$2/(D$2+D13)*D$2/(D15+D$2)/(D15+D$2)</f>
        <v>-9.2974433697533623E-3</v>
      </c>
      <c r="I16" s="7">
        <f>1/B16</f>
        <v>5.5555555555555556E-4</v>
      </c>
      <c r="J16" s="7">
        <v>0</v>
      </c>
      <c r="K16" s="8">
        <v>-954.95463667606816</v>
      </c>
      <c r="L16" s="8">
        <v>0</v>
      </c>
      <c r="M16" s="8">
        <v>1698.3356901504235</v>
      </c>
      <c r="N16" s="8">
        <v>1800</v>
      </c>
      <c r="O16" s="8">
        <v>0</v>
      </c>
      <c r="P16" s="1">
        <f>(D16-D$10)/B16+E16</f>
        <v>9.80104455070919E-14</v>
      </c>
      <c r="Q16">
        <v>-1.8107981421335579E-7</v>
      </c>
      <c r="R16">
        <f>IF(D16-Q16&lt;0,MIN(D16/Q16*H$1,1), 1)</f>
        <v>1</v>
      </c>
      <c r="T16">
        <f>S13*Q16</f>
        <v>-9.9588057331196534E-12</v>
      </c>
      <c r="U16" s="1">
        <f t="shared" si="1"/>
        <v>1.3537332618412516E-9</v>
      </c>
      <c r="Z16" t="s">
        <v>40</v>
      </c>
      <c r="AM16" s="1"/>
    </row>
    <row r="17" spans="1:40">
      <c r="A17" t="s">
        <v>42</v>
      </c>
      <c r="B17">
        <f>B16</f>
        <v>1800</v>
      </c>
      <c r="D17" s="1">
        <f t="shared" si="2"/>
        <v>9.9923503211362901E-10</v>
      </c>
      <c r="E17" s="1">
        <f>-E$4*D15</f>
        <v>-9.9999999999999653E-18</v>
      </c>
      <c r="F17" s="7">
        <v>0</v>
      </c>
      <c r="G17" s="7">
        <v>0</v>
      </c>
      <c r="H17" s="7">
        <f>-E$4</f>
        <v>-9.9999999999999995E-7</v>
      </c>
      <c r="I17" s="7">
        <v>0</v>
      </c>
      <c r="J17" s="7">
        <f>1/B17</f>
        <v>5.5555555555555556E-4</v>
      </c>
      <c r="K17" s="8">
        <v>1.7161813496125571</v>
      </c>
      <c r="L17" s="8">
        <v>0</v>
      </c>
      <c r="M17" s="8">
        <v>0.18266695720626647</v>
      </c>
      <c r="N17" s="8">
        <v>0</v>
      </c>
      <c r="O17" s="8">
        <v>1800</v>
      </c>
      <c r="P17" s="1">
        <f>(D17-D$11)/B17+E17</f>
        <v>-4.3498215909503137E-16</v>
      </c>
      <c r="Q17">
        <v>3.2323603356383215E-10</v>
      </c>
      <c r="R17">
        <f>IF(D17-Q17&lt;0,MIN(D17/Q17*H$1,1), 1)</f>
        <v>1</v>
      </c>
      <c r="T17">
        <f>S13*Q17</f>
        <v>1.7776939291607268E-14</v>
      </c>
      <c r="U17" s="1">
        <f t="shared" si="1"/>
        <v>9.9921725517433748E-10</v>
      </c>
      <c r="Z17" t="s">
        <v>42</v>
      </c>
      <c r="AM17" s="1"/>
    </row>
    <row r="18" spans="1:40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J18">
        <v>0.1</v>
      </c>
      <c r="AK18">
        <f>AK14+AJ18</f>
        <v>0.79999999999999993</v>
      </c>
      <c r="AL18">
        <f>(AM18+AN18)/2</f>
        <v>0.20000182895560725</v>
      </c>
      <c r="AM18" s="1">
        <f>AL14-D$2-AJ18</f>
        <v>0.20000032896267952</v>
      </c>
      <c r="AN18">
        <f>SQRT(AM18*AM18+4*D$2*AL14)</f>
        <v>0.20000332894853495</v>
      </c>
    </row>
    <row r="19" spans="1:40">
      <c r="A19" t="s">
        <v>37</v>
      </c>
      <c r="B19">
        <f>B13</f>
        <v>1800</v>
      </c>
      <c r="C19">
        <f>C13+1</f>
        <v>3</v>
      </c>
      <c r="D19" s="1">
        <f>U13</f>
        <v>7.5541857043439026E-8</v>
      </c>
      <c r="E19" s="1">
        <f>E$2*D19/(D19+D$2)+E$3*D19</f>
        <v>7.02436463923771E-10</v>
      </c>
      <c r="F19" s="7">
        <f>1/B19+E$2*D$2/(D19+D$2)/(D19+D$2) + E$3</f>
        <v>9.2011647979067419E-3</v>
      </c>
      <c r="G19" s="7">
        <v>0</v>
      </c>
      <c r="H19" s="7">
        <v>0</v>
      </c>
      <c r="I19" s="7">
        <v>0</v>
      </c>
      <c r="J19" s="7">
        <v>0</v>
      </c>
      <c r="K19" s="8">
        <f t="array" ref="K19:O23">MINVERSE(F19:J23)</f>
        <v>108.68189212603814</v>
      </c>
      <c r="L19" s="8">
        <v>0</v>
      </c>
      <c r="M19" s="8">
        <v>0</v>
      </c>
      <c r="N19" s="8">
        <v>0</v>
      </c>
      <c r="O19" s="8">
        <v>0</v>
      </c>
      <c r="P19" s="1">
        <f>(D19-D$7)/B19+E19</f>
        <v>1.8884860672568158E-10</v>
      </c>
      <c r="Q19">
        <f t="array" ref="Q19:Q23">MMULT(K19:O23,P19:P23)</f>
        <v>2.0524423904313125E-8</v>
      </c>
      <c r="R19">
        <f>IF(D19-Q19&lt;0,MIN(D19/Q19*H$1,1), 1)</f>
        <v>1</v>
      </c>
      <c r="S19">
        <f>MIN(R19:R23)</f>
        <v>5.6940793528548792E-5</v>
      </c>
      <c r="T19">
        <f>S19*Q19</f>
        <v>1.1686769838279048E-12</v>
      </c>
      <c r="U19" s="1">
        <f>D19-T19</f>
        <v>7.5540688366455194E-8</v>
      </c>
      <c r="V19">
        <f>SQRT(SUMSQ(P19:P23))</f>
        <v>2.6676569212607243E-10</v>
      </c>
      <c r="X19" s="1">
        <f>SQRT(SUMSQ(T19:T23))/SQRT(SUMSQ(D$7:D$11))</f>
        <v>1.6321693334793925E-6</v>
      </c>
      <c r="Y19" s="1">
        <f>(SUM(D19:D23)-Y$1)/Y$1</f>
        <v>-2.1091457849957672E-16</v>
      </c>
    </row>
    <row r="20" spans="1:40">
      <c r="A20" t="s">
        <v>38</v>
      </c>
      <c r="B20">
        <f>B19</f>
        <v>1800</v>
      </c>
      <c r="D20" s="1">
        <f>U14</f>
        <v>9.2610509243954547E-7</v>
      </c>
      <c r="E20" s="1">
        <f>-E$2*D19/(D19+D$2)</f>
        <v>-7.0236092206672752E-10</v>
      </c>
      <c r="F20" s="7">
        <f>-E$2*D$2/(D19+D$2)/(D19+D$2)</f>
        <v>-8.644609242351187E-3</v>
      </c>
      <c r="G20" s="7">
        <f>1/B20</f>
        <v>5.5555555555555556E-4</v>
      </c>
      <c r="H20" s="7">
        <v>0</v>
      </c>
      <c r="I20" s="7">
        <v>0</v>
      </c>
      <c r="J20" s="7">
        <v>0</v>
      </c>
      <c r="K20" s="8">
        <v>1691.1224804681351</v>
      </c>
      <c r="L20" s="8">
        <v>1800</v>
      </c>
      <c r="M20" s="8">
        <v>0</v>
      </c>
      <c r="N20" s="8">
        <v>0</v>
      </c>
      <c r="O20" s="8">
        <v>0</v>
      </c>
      <c r="P20" s="1">
        <f>(D20-D$8)/B20+E20</f>
        <v>-1.8841364848920228E-10</v>
      </c>
      <c r="Q20">
        <v>-1.9778443041678149E-8</v>
      </c>
      <c r="R20">
        <f>IF(D20-Q20&lt;0,MIN(D20/Q20*H$1,1), 1)</f>
        <v>1</v>
      </c>
      <c r="T20">
        <f>S19*Q20</f>
        <v>-1.1262002415523581E-12</v>
      </c>
      <c r="U20" s="1">
        <f t="shared" ref="U20:U23" si="3">D20-T20</f>
        <v>9.2610621863978698E-7</v>
      </c>
    </row>
    <row r="21" spans="1:40">
      <c r="A21" t="s">
        <v>39</v>
      </c>
      <c r="B21">
        <f>B20</f>
        <v>1800</v>
      </c>
      <c r="D21" s="7">
        <f>U15</f>
        <v>9.9999999999999978E-14</v>
      </c>
      <c r="E21" s="1">
        <f>-E$3*D19+E$2*D$2/(D$2+D19)*D21/(D21+D$2)+E$4*D21</f>
        <v>-7.4611993228622087E-14</v>
      </c>
      <c r="F21" s="7">
        <f>-E$3-E$2/(D$2+D19)/(D$2+D19)*D21/(D21+D$2)</f>
        <v>-8.6546083778903484E-4</v>
      </c>
      <c r="G21" s="7">
        <v>0</v>
      </c>
      <c r="H21" s="7">
        <f>1/B21+E$2*D$2/(D$2+D19)*D$2/(D21+D$2)/(D21+D$2)+E$4</f>
        <v>9.8541927739612921E-3</v>
      </c>
      <c r="I21" s="7">
        <v>0</v>
      </c>
      <c r="J21" s="7">
        <v>0</v>
      </c>
      <c r="K21" s="8">
        <v>9.5451675819091246</v>
      </c>
      <c r="L21" s="8">
        <v>0</v>
      </c>
      <c r="M21" s="8">
        <v>101.47964657667332</v>
      </c>
      <c r="N21" s="8">
        <v>0</v>
      </c>
      <c r="O21" s="8">
        <v>0</v>
      </c>
      <c r="P21" s="6">
        <f>(D21-D$9)/B21+E21</f>
        <v>-6.3011199322862213E-13</v>
      </c>
      <c r="Q21">
        <v>1.7386480564301176E-9</v>
      </c>
      <c r="R21">
        <f>IF(D21-Q21&lt;0,MIN(D21/Q21*H$1,1), 1)</f>
        <v>5.6940793528548792E-5</v>
      </c>
      <c r="T21">
        <f>S19*Q21</f>
        <v>9.8999999999999982E-14</v>
      </c>
      <c r="U21" s="1">
        <f t="shared" si="3"/>
        <v>9.9999999999999574E-16</v>
      </c>
    </row>
    <row r="22" spans="1:40">
      <c r="A22" t="s">
        <v>40</v>
      </c>
      <c r="B22">
        <f>B21</f>
        <v>1800</v>
      </c>
      <c r="D22" s="1">
        <f t="shared" ref="D22:D23" si="4">U16</f>
        <v>1.3537332618412516E-9</v>
      </c>
      <c r="E22" s="1">
        <f>-E$2*D$2/(D$2+D19)*D21/(D21+D$2)</f>
        <v>-9.2976381481694547E-16</v>
      </c>
      <c r="F22" s="7">
        <f>E$2/(D$2+D19)/(D$2+D19)*D21/(D21+D$2)</f>
        <v>8.6446083778903482E-4</v>
      </c>
      <c r="G22" s="7">
        <v>0</v>
      </c>
      <c r="H22" s="7">
        <f>-E$2*D$2/(D$2+D19)*D$2/(D21+D$2)/(D21+D$2)</f>
        <v>-9.2976372184057372E-3</v>
      </c>
      <c r="I22" s="7">
        <f>1/B22</f>
        <v>5.5555555555555556E-4</v>
      </c>
      <c r="J22" s="7">
        <v>0</v>
      </c>
      <c r="K22" s="8">
        <v>-9.3667214777296426</v>
      </c>
      <c r="L22" s="8">
        <v>0</v>
      </c>
      <c r="M22" s="8">
        <v>1698.3376900594888</v>
      </c>
      <c r="N22" s="8">
        <v>1800</v>
      </c>
      <c r="O22" s="8">
        <v>0</v>
      </c>
      <c r="P22" s="1">
        <f>(D22-D$10)/B22+E22</f>
        <v>1.9558871498587834E-13</v>
      </c>
      <c r="Q22">
        <v>-2.4869755607408578E-9</v>
      </c>
      <c r="R22">
        <f>IF(D22-Q22&lt;0,MIN(D22/Q22*H$1,1), 1)</f>
        <v>1</v>
      </c>
      <c r="T22">
        <f>S19*Q22</f>
        <v>-1.4161036191469204E-13</v>
      </c>
      <c r="U22" s="1">
        <f t="shared" si="3"/>
        <v>1.3538748722031664E-9</v>
      </c>
    </row>
    <row r="23" spans="1:40">
      <c r="A23" t="s">
        <v>42</v>
      </c>
      <c r="B23">
        <f>B22</f>
        <v>1800</v>
      </c>
      <c r="D23" s="1">
        <f t="shared" si="4"/>
        <v>9.9921725517433748E-10</v>
      </c>
      <c r="E23" s="1">
        <f>-E$4*D21</f>
        <v>-9.9999999999999973E-20</v>
      </c>
      <c r="F23" s="7">
        <v>0</v>
      </c>
      <c r="G23" s="7">
        <v>0</v>
      </c>
      <c r="H23" s="7">
        <f>-E$4</f>
        <v>-9.9999999999999995E-7</v>
      </c>
      <c r="I23" s="7">
        <v>0</v>
      </c>
      <c r="J23" s="7">
        <f>1/B23</f>
        <v>5.5555555555555556E-4</v>
      </c>
      <c r="K23" s="8">
        <v>1.7181301647436423E-2</v>
      </c>
      <c r="L23" s="8">
        <v>0</v>
      </c>
      <c r="M23" s="8">
        <v>0.18266336383801196</v>
      </c>
      <c r="N23" s="8">
        <v>0</v>
      </c>
      <c r="O23" s="8">
        <v>1800</v>
      </c>
      <c r="P23" s="1">
        <f>(D23-D$11)/B23+E23</f>
        <v>-4.3495823647921359E-16</v>
      </c>
      <c r="Q23">
        <v>2.3466416759116269E-12</v>
      </c>
      <c r="R23">
        <f>IF(D23-Q23&lt;0,MIN(D23/Q23*H$1,1), 1)</f>
        <v>1</v>
      </c>
      <c r="T23">
        <f>S19*Q23</f>
        <v>1.3361963915357166E-16</v>
      </c>
      <c r="U23" s="1">
        <f t="shared" si="3"/>
        <v>9.9921712155469835E-10</v>
      </c>
    </row>
    <row r="24" spans="1:40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40">
      <c r="A25" t="s">
        <v>37</v>
      </c>
      <c r="B25">
        <f>B19</f>
        <v>1800</v>
      </c>
      <c r="C25">
        <f>C19+1</f>
        <v>4</v>
      </c>
      <c r="D25" s="1">
        <f>U19</f>
        <v>7.5540688366455194E-8</v>
      </c>
      <c r="E25" s="1">
        <f>E$2*D25/(D25+D$2)+E$3*D25</f>
        <v>7.0242635998826059E-10</v>
      </c>
      <c r="F25" s="7">
        <f>1/B25+E$2*D$2/(D25+D$2)/(D25+D$2) + E$3</f>
        <v>9.2011835842928918E-3</v>
      </c>
      <c r="G25" s="7">
        <v>0</v>
      </c>
      <c r="H25" s="7">
        <v>0</v>
      </c>
      <c r="I25" s="7">
        <v>0</v>
      </c>
      <c r="J25" s="7">
        <v>0</v>
      </c>
      <c r="K25" s="8">
        <f t="array" ref="K25:O29">MINVERSE(F25:J29)</f>
        <v>108.68167022632554</v>
      </c>
      <c r="L25" s="8">
        <v>0</v>
      </c>
      <c r="M25" s="8">
        <v>0</v>
      </c>
      <c r="N25" s="8">
        <v>0</v>
      </c>
      <c r="O25" s="8">
        <v>0</v>
      </c>
      <c r="P25" s="1">
        <f>(D25-D$7)/B25+E25</f>
        <v>1.8883785352518019E-10</v>
      </c>
      <c r="Q25">
        <f t="array" ref="Q25:Q29">MMULT(K25:O29,P25:P29)</f>
        <v>2.05232133230708E-8</v>
      </c>
      <c r="R25">
        <f>IF(D25-Q25&lt;0,MIN(D25/Q25*H$1,1), 1)</f>
        <v>1</v>
      </c>
      <c r="S25">
        <f>MIN(R25:R29)</f>
        <v>1</v>
      </c>
      <c r="T25">
        <f>S25*Q25</f>
        <v>2.05232133230708E-8</v>
      </c>
      <c r="U25" s="1">
        <f>D25-T25</f>
        <v>5.501747504338439E-8</v>
      </c>
      <c r="V25">
        <f>SQRT(SUMSQ(P25:P29))</f>
        <v>2.6675050539121162E-10</v>
      </c>
      <c r="X25" s="1">
        <f>SQRT(SUMSQ(T25:T29))/SQRT(SUMSQ(D$7:D$11))</f>
        <v>2.8510228655841557E-2</v>
      </c>
      <c r="Y25" s="1">
        <f>(SUM(D25:D29)-Y$1)/Y$1</f>
        <v>-4.2182915699915344E-16</v>
      </c>
    </row>
    <row r="26" spans="1:40">
      <c r="A26" t="s">
        <v>38</v>
      </c>
      <c r="B26">
        <f>B25</f>
        <v>1800</v>
      </c>
      <c r="D26" s="1">
        <f>U20</f>
        <v>9.2610621863978698E-7</v>
      </c>
      <c r="E26" s="1">
        <f>-E$2*D25/(D25+D$2)</f>
        <v>-7.0235081929989417E-10</v>
      </c>
      <c r="F26" s="7">
        <f>-E$2*D$2/(D25+D$2)/(D25+D$2)</f>
        <v>-8.6446280287373369E-3</v>
      </c>
      <c r="G26" s="7">
        <f>1/B26</f>
        <v>5.5555555555555556E-4</v>
      </c>
      <c r="H26" s="7">
        <v>0</v>
      </c>
      <c r="I26" s="7">
        <v>0</v>
      </c>
      <c r="J26" s="7">
        <v>0</v>
      </c>
      <c r="K26" s="8">
        <v>1691.1227027672671</v>
      </c>
      <c r="L26" s="8">
        <v>1800</v>
      </c>
      <c r="M26" s="8">
        <v>0</v>
      </c>
      <c r="N26" s="8">
        <v>0</v>
      </c>
      <c r="O26" s="8">
        <v>0</v>
      </c>
      <c r="P26" s="1">
        <f>(D26-D$8)/B26+E26</f>
        <v>-1.884029200555681E-10</v>
      </c>
      <c r="Q26">
        <v>-1.9777274861750562E-8</v>
      </c>
      <c r="R26">
        <f>IF(D26-Q26&lt;0,MIN(D26/Q26*H$1,1), 1)</f>
        <v>1</v>
      </c>
      <c r="T26">
        <f>S25*Q26</f>
        <v>-1.9777274861750562E-8</v>
      </c>
      <c r="U26" s="1">
        <f t="shared" ref="U26:U29" si="5">D26-T26</f>
        <v>9.4588349350153759E-7</v>
      </c>
    </row>
    <row r="27" spans="1:40">
      <c r="A27" t="s">
        <v>39</v>
      </c>
      <c r="B27">
        <f>B26</f>
        <v>1800</v>
      </c>
      <c r="D27" s="7">
        <f>U21</f>
        <v>9.9999999999999574E-16</v>
      </c>
      <c r="E27" s="1">
        <f>-E$3*D25+E$2*D$2/(D$2+D25)*D27/(D27+D$2)+E$4*D27</f>
        <v>-7.5531389717283785E-14</v>
      </c>
      <c r="F27" s="7">
        <f>-E$3-E$2/(D$2+D25)/(D$2+D25)*D27/(D27+D$2)</f>
        <v>-9.6446280200926726E-6</v>
      </c>
      <c r="G27" s="7">
        <v>0</v>
      </c>
      <c r="H27" s="7">
        <f>1/B27+E$2*D$2/(D$2+D25)*D$2/(D27+D$2)/(D27+D$2)+E$4</f>
        <v>9.854204717660367E-3</v>
      </c>
      <c r="I27" s="7">
        <v>0</v>
      </c>
      <c r="J27" s="7">
        <v>0</v>
      </c>
      <c r="K27" s="8">
        <v>0.10637025634922653</v>
      </c>
      <c r="L27" s="8">
        <v>0</v>
      </c>
      <c r="M27" s="8">
        <v>101.47952357919198</v>
      </c>
      <c r="N27" s="8">
        <v>0</v>
      </c>
      <c r="O27" s="8">
        <v>0</v>
      </c>
      <c r="P27" s="6">
        <f>(D27-D$9)/B27+E27</f>
        <v>-6.3108638971728381E-13</v>
      </c>
      <c r="Q27">
        <v>-4.3955615277911132E-11</v>
      </c>
      <c r="R27">
        <f>IF(D27-Q27&lt;0,MIN(D27/Q27*H$1,1), 1)</f>
        <v>1</v>
      </c>
      <c r="T27">
        <f>S25*Q27</f>
        <v>-4.3955615277911132E-11</v>
      </c>
      <c r="U27" s="1">
        <f t="shared" si="5"/>
        <v>4.3956615277911134E-11</v>
      </c>
    </row>
    <row r="28" spans="1:40">
      <c r="A28" t="s">
        <v>40</v>
      </c>
      <c r="B28">
        <f>B27</f>
        <v>1800</v>
      </c>
      <c r="D28" s="1">
        <f t="shared" ref="D28:D29" si="6">U22</f>
        <v>1.3538748722031664E-9</v>
      </c>
      <c r="E28" s="1">
        <f>-E$2*D$2/(D$2+D25)*D27/(D27+D$2)</f>
        <v>-9.2976491714024184E-18</v>
      </c>
      <c r="F28" s="7">
        <f>E$2/(D$2+D25)/(D$2+D25)*D27/(D27+D$2)</f>
        <v>8.644628020092672E-6</v>
      </c>
      <c r="G28" s="7">
        <v>0</v>
      </c>
      <c r="H28" s="7">
        <f>-E$2*D$2/(D$2+D25)*D$2/(D27+D$2)/(D27+D$2)</f>
        <v>-9.2976491621048121E-3</v>
      </c>
      <c r="I28" s="7">
        <f>1/B28</f>
        <v>5.5555555555555556E-4</v>
      </c>
      <c r="J28" s="7">
        <v>0</v>
      </c>
      <c r="K28" s="8">
        <v>8.9065283596731187E-2</v>
      </c>
      <c r="L28" s="8">
        <v>0</v>
      </c>
      <c r="M28" s="8">
        <v>1698.3378132783655</v>
      </c>
      <c r="N28" s="8">
        <v>1800</v>
      </c>
      <c r="O28" s="8">
        <v>0</v>
      </c>
      <c r="P28" s="1">
        <f>(D28-D$10)/B28+E28</f>
        <v>1.965878535748099E-13</v>
      </c>
      <c r="Q28">
        <v>-7.0112084568951428E-10</v>
      </c>
      <c r="R28">
        <f>IF(D28-Q28&lt;0,MIN(D28/Q28*H$1,1), 1)</f>
        <v>1</v>
      </c>
      <c r="T28">
        <f>S25*Q28</f>
        <v>-7.0112084568951428E-10</v>
      </c>
      <c r="U28" s="1">
        <f t="shared" si="5"/>
        <v>2.0549957178926805E-9</v>
      </c>
    </row>
    <row r="29" spans="1:40">
      <c r="A29" t="s">
        <v>42</v>
      </c>
      <c r="B29">
        <f>B28</f>
        <v>1800</v>
      </c>
      <c r="D29" s="1">
        <f t="shared" si="6"/>
        <v>9.9921712155469835E-10</v>
      </c>
      <c r="E29" s="1">
        <f>-E$4*D27</f>
        <v>-9.9999999999999577E-22</v>
      </c>
      <c r="F29" s="7">
        <v>0</v>
      </c>
      <c r="G29" s="7">
        <v>0</v>
      </c>
      <c r="H29" s="7">
        <f>-E$4</f>
        <v>-9.9999999999999995E-7</v>
      </c>
      <c r="I29" s="7">
        <v>0</v>
      </c>
      <c r="J29" s="7">
        <f>1/B29</f>
        <v>5.5555555555555556E-4</v>
      </c>
      <c r="K29" s="8">
        <v>1.9146646142860778E-4</v>
      </c>
      <c r="L29" s="8">
        <v>0</v>
      </c>
      <c r="M29" s="8">
        <v>0.18266314244254556</v>
      </c>
      <c r="N29" s="8">
        <v>0</v>
      </c>
      <c r="O29" s="8">
        <v>1800</v>
      </c>
      <c r="P29" s="1">
        <f>(D29-D$11)/B29+E29</f>
        <v>-4.3493346961206278E-16</v>
      </c>
      <c r="Q29">
        <v>-8.6200035280195302E-13</v>
      </c>
      <c r="R29">
        <f>IF(D29-Q29&lt;0,MIN(D29/Q29*H$1,1), 1)</f>
        <v>1</v>
      </c>
      <c r="T29">
        <f>S25*Q29</f>
        <v>-8.6200035280195302E-13</v>
      </c>
      <c r="U29" s="1">
        <f t="shared" si="5"/>
        <v>1.0000791219075003E-9</v>
      </c>
    </row>
    <row r="30" spans="1:40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40">
      <c r="A31" s="4" t="s">
        <v>37</v>
      </c>
      <c r="B31">
        <f>B25</f>
        <v>1800</v>
      </c>
      <c r="C31">
        <f>C25+1</f>
        <v>5</v>
      </c>
      <c r="D31" s="1">
        <f>U25</f>
        <v>5.501747504338439E-8</v>
      </c>
      <c r="E31" s="1">
        <f>E$2*D31/(D31+D$2)+E$3*D31</f>
        <v>5.2153903404189663E-10</v>
      </c>
      <c r="F31" s="7">
        <f>1/B31+E$2*D$2/(D31+D$2)/(D31+D$2) + E$3</f>
        <v>9.5407820803753186E-3</v>
      </c>
      <c r="G31" s="7">
        <v>0</v>
      </c>
      <c r="H31" s="7">
        <v>0</v>
      </c>
      <c r="I31" s="7">
        <v>0</v>
      </c>
      <c r="J31" s="7">
        <v>0</v>
      </c>
      <c r="K31" s="8">
        <f t="array" ref="K31:O35">MINVERSE(F31:J35)</f>
        <v>104.81321044497241</v>
      </c>
      <c r="L31" s="8">
        <v>0</v>
      </c>
      <c r="M31" s="8">
        <v>1.1245616623385249E-15</v>
      </c>
      <c r="N31" s="8">
        <v>0</v>
      </c>
      <c r="O31" s="8">
        <v>0</v>
      </c>
      <c r="P31" s="1">
        <f>(D31-D$7)/B31+E31</f>
        <v>-3.4512576006675612E-12</v>
      </c>
      <c r="Q31">
        <f t="array" ref="Q31:Q35">MMULT(K31:O35,P31:P35)</f>
        <v>-3.6173738919857964E-10</v>
      </c>
      <c r="R31">
        <f>IF(D31-Q31&lt;0,MIN(D31/Q31*H$1,1), 1)</f>
        <v>1</v>
      </c>
      <c r="S31">
        <f>MIN(R31:R35)</f>
        <v>0.1424865911256539</v>
      </c>
      <c r="T31">
        <f>S31*Q31</f>
        <v>-5.1542727469599547E-11</v>
      </c>
      <c r="U31" s="1">
        <f>D31-T31</f>
        <v>5.5069017770853991E-8</v>
      </c>
      <c r="V31">
        <f>SQRT(SUMSQ(P31:P35))</f>
        <v>4.886696983649965E-12</v>
      </c>
      <c r="X31" s="1">
        <f>SQRT(SUMSQ(T31:T35))/SQRT(SUMSQ(D$7:D$11))</f>
        <v>2.8755448647891711E-3</v>
      </c>
      <c r="Y31" s="1">
        <f>(SUM(D31:D35)-Y$1)/Y$1</f>
        <v>0</v>
      </c>
    </row>
    <row r="32" spans="1:40">
      <c r="A32" s="4" t="s">
        <v>38</v>
      </c>
      <c r="B32">
        <f>B31</f>
        <v>1800</v>
      </c>
      <c r="D32" s="1">
        <f>U26</f>
        <v>9.4588349350153759E-7</v>
      </c>
      <c r="E32" s="1">
        <f>-E$2*D31/(D31+D$2)</f>
        <v>-5.2148401656685321E-10</v>
      </c>
      <c r="F32" s="7">
        <f>-E$2*D$2/(D31+D$2)/(D31+D$2)</f>
        <v>-8.9842265248197637E-3</v>
      </c>
      <c r="G32" s="7">
        <f>1/B32</f>
        <v>5.5555555555555556E-4</v>
      </c>
      <c r="H32" s="7">
        <v>0</v>
      </c>
      <c r="I32" s="7">
        <v>0</v>
      </c>
      <c r="J32" s="7">
        <v>0</v>
      </c>
      <c r="K32" s="8">
        <v>1694.9981257762267</v>
      </c>
      <c r="L32" s="8">
        <v>1800</v>
      </c>
      <c r="M32" s="8">
        <v>1.8735013540549517E-14</v>
      </c>
      <c r="N32" s="8">
        <v>0</v>
      </c>
      <c r="O32" s="8">
        <v>0</v>
      </c>
      <c r="P32" s="1">
        <f>(D32-D$8)/B32+E32</f>
        <v>3.4512576006676646E-12</v>
      </c>
      <c r="Q32">
        <v>3.6238851649932248E-10</v>
      </c>
      <c r="R32">
        <f>IF(D32-Q32&lt;0,MIN(D32/Q32*H$1,1), 1)</f>
        <v>1</v>
      </c>
      <c r="T32">
        <f>S31*Q32</f>
        <v>5.1635504379071243E-11</v>
      </c>
      <c r="U32" s="1">
        <f t="shared" ref="U32:U35" si="7">D32-T32</f>
        <v>9.4583185799715848E-7</v>
      </c>
    </row>
    <row r="33" spans="1:25">
      <c r="A33" s="4" t="s">
        <v>39</v>
      </c>
      <c r="B33">
        <f>B32</f>
        <v>1800</v>
      </c>
      <c r="D33" s="11">
        <f>U27</f>
        <v>4.3956615277911134E-11</v>
      </c>
      <c r="E33" s="1">
        <f>-E$3*D31+E$2*D$2/(D$2+D31)*D33/(D33+D$2)+E$4*D33</f>
        <v>3.6165164862901243E-13</v>
      </c>
      <c r="F33" s="7">
        <f>-E$3-E$2/(D$2+D31)/(D$2+D31)*D33/(D33+D$2)</f>
        <v>-0.3948998305051406</v>
      </c>
      <c r="G33" s="7">
        <v>0</v>
      </c>
      <c r="H33" s="7">
        <f>1/B33+E$2*D$2/(D$2+D31)*D$2/(D33+D$2)/(D33+D$2)+E$4</f>
        <v>1.0034238306967213E-2</v>
      </c>
      <c r="I33" s="7">
        <v>0</v>
      </c>
      <c r="J33" s="7">
        <v>0</v>
      </c>
      <c r="K33" s="8">
        <v>4124.9487776944507</v>
      </c>
      <c r="L33" s="8">
        <v>0</v>
      </c>
      <c r="M33" s="8">
        <v>99.658785192061515</v>
      </c>
      <c r="N33" s="8">
        <v>0</v>
      </c>
      <c r="O33" s="8">
        <v>0</v>
      </c>
      <c r="P33" s="6">
        <f>(D33-D$9)/B33+E33</f>
        <v>-1.6948356510548139E-13</v>
      </c>
      <c r="Q33">
        <v>-1.425315134759077E-8</v>
      </c>
      <c r="R33">
        <f>IF(D33-Q33&lt;0,MIN(D33/Q33*H$1,1), 1)</f>
        <v>1</v>
      </c>
      <c r="T33">
        <f>S31*Q33</f>
        <v>-2.0308829483162288E-9</v>
      </c>
      <c r="U33" s="1">
        <f t="shared" si="7"/>
        <v>2.0748395635941398E-9</v>
      </c>
    </row>
    <row r="34" spans="1:25">
      <c r="A34" s="4" t="s">
        <v>40</v>
      </c>
      <c r="B34">
        <f>B33</f>
        <v>1800</v>
      </c>
      <c r="D34" s="7">
        <f t="shared" ref="D34:D35" si="8">U28</f>
        <v>2.0549957178926805E-9</v>
      </c>
      <c r="E34" s="1">
        <f>-E$2*D$2/(D$2+D31)*D33/(D33+D$2)</f>
        <v>-4.1662516705711889E-13</v>
      </c>
      <c r="F34" s="7">
        <f>E$2/(D$2+D31)/(D$2+D31)*D33/(D33+D$2)</f>
        <v>0.39489883050514063</v>
      </c>
      <c r="G34" s="7">
        <v>0</v>
      </c>
      <c r="H34" s="7">
        <f>-E$2*D$2/(D$2+D31)*D$2/(D33+D$2)/(D33+D$2)</f>
        <v>-9.477682751411658E-3</v>
      </c>
      <c r="I34" s="7">
        <f>1/B34</f>
        <v>5.5555555555555556E-4</v>
      </c>
      <c r="J34" s="7">
        <v>0</v>
      </c>
      <c r="K34" s="8">
        <v>-4132.1850217155006</v>
      </c>
      <c r="L34" s="8">
        <v>0</v>
      </c>
      <c r="M34" s="8">
        <v>1700.1618289945927</v>
      </c>
      <c r="N34" s="8">
        <v>1800</v>
      </c>
      <c r="O34" s="8">
        <v>0</v>
      </c>
      <c r="P34" s="1">
        <f>(D34-D$10)/B34+E34</f>
        <v>1.6948356510548134E-13</v>
      </c>
      <c r="Q34">
        <v>1.4278155892715881E-8</v>
      </c>
      <c r="R34">
        <f>IF(D34-Q34&lt;0,MIN(D34/Q34*H$1,1), 1)</f>
        <v>0.1424865911256539</v>
      </c>
      <c r="T34">
        <f>S31*Q34</f>
        <v>2.0344457607137538E-9</v>
      </c>
      <c r="U34" s="1">
        <f t="shared" si="7"/>
        <v>2.0549957178926705E-11</v>
      </c>
    </row>
    <row r="35" spans="1:25">
      <c r="A35" s="4" t="s">
        <v>42</v>
      </c>
      <c r="B35">
        <f>B34</f>
        <v>1800</v>
      </c>
      <c r="D35" s="1">
        <f t="shared" si="8"/>
        <v>1.0000791219075003E-9</v>
      </c>
      <c r="E35" s="1">
        <f>-E$4*D33</f>
        <v>-4.3956615277911133E-17</v>
      </c>
      <c r="F35" s="7">
        <v>0</v>
      </c>
      <c r="G35" s="7">
        <v>0</v>
      </c>
      <c r="H35" s="7">
        <f>-E$4</f>
        <v>-9.9999999999999995E-7</v>
      </c>
      <c r="I35" s="7">
        <v>0</v>
      </c>
      <c r="J35" s="7">
        <f>1/B35</f>
        <v>5.5555555555555556E-4</v>
      </c>
      <c r="K35" s="8">
        <v>7.4249077998500104</v>
      </c>
      <c r="L35" s="8">
        <v>0</v>
      </c>
      <c r="M35" s="8">
        <v>0.17938581334571055</v>
      </c>
      <c r="N35" s="8">
        <v>0</v>
      </c>
      <c r="O35" s="8">
        <v>1800</v>
      </c>
      <c r="P35" s="1">
        <f>(D35-D$11)/B35+E35</f>
        <v>2.2716728880036324E-29</v>
      </c>
      <c r="Q35">
        <v>-2.5655672425663344E-11</v>
      </c>
      <c r="R35">
        <f>IF(D35-Q35&lt;0,MIN(D35/Q35*H$1,1), 1)</f>
        <v>1</v>
      </c>
      <c r="T35">
        <f>S31*Q35</f>
        <v>-3.6555893069692061E-12</v>
      </c>
      <c r="U35" s="1">
        <f t="shared" si="7"/>
        <v>1.0037347112144696E-9</v>
      </c>
    </row>
    <row r="36" spans="1: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5">
      <c r="A37" s="4" t="s">
        <v>37</v>
      </c>
      <c r="B37">
        <f>B31</f>
        <v>1800</v>
      </c>
      <c r="C37">
        <f>C31+1</f>
        <v>6</v>
      </c>
      <c r="D37" s="1">
        <f>U31</f>
        <v>5.5069017770853991E-8</v>
      </c>
      <c r="E37" s="1">
        <f>E$2*D37/(D37+D$2)+E$3*D37</f>
        <v>5.2200213450172962E-10</v>
      </c>
      <c r="F37" s="7">
        <f>1/B37+E$2*D$2/(D37+D$2)/(D37+D$2) + E$3</f>
        <v>9.5399042985043689E-3</v>
      </c>
      <c r="G37" s="7">
        <v>0</v>
      </c>
      <c r="H37" s="7">
        <v>0</v>
      </c>
      <c r="I37" s="7">
        <v>0</v>
      </c>
      <c r="J37" s="7">
        <v>0</v>
      </c>
      <c r="K37" s="8">
        <f t="array" ref="K37:O41">MINVERSE(F37:J41)</f>
        <v>104.822854476305</v>
      </c>
      <c r="L37" s="8">
        <v>0</v>
      </c>
      <c r="M37" s="8">
        <v>7.162569184914208E-17</v>
      </c>
      <c r="N37" s="8">
        <v>-2.1439252608440462E-16</v>
      </c>
      <c r="O37" s="8">
        <v>0</v>
      </c>
      <c r="P37" s="1">
        <f>(D37-D$7)/B37+E37</f>
        <v>-2.9595222922403035E-12</v>
      </c>
      <c r="Q37">
        <f t="array" ref="Q37:Q41">MMULT(K37:O41,P37:P41)</f>
        <v>-3.1022557455888594E-10</v>
      </c>
      <c r="R37">
        <f>IF(D37-Q37&lt;0,MIN(D37/Q37*H$1,1), 1)</f>
        <v>1</v>
      </c>
      <c r="S37">
        <f>MIN(R37:R41)</f>
        <v>3.530092353229652E-5</v>
      </c>
      <c r="T37">
        <f>S37*Q37</f>
        <v>-1.0951249285265985E-14</v>
      </c>
      <c r="U37" s="1">
        <f>D37-T37</f>
        <v>5.5069028722103274E-8</v>
      </c>
      <c r="V37">
        <f>SQRT(SUMSQ(P37:P41))</f>
        <v>2.8828516613423667E-11</v>
      </c>
      <c r="X37" s="1">
        <f>SQRT(SUMSQ(T37:T41))/SQRT(SUMSQ(D$7:D$11))</f>
        <v>2.8745555578758549E-5</v>
      </c>
      <c r="Y37" s="1">
        <f>(SUM(D37:D41)-Y$1)/Y$1</f>
        <v>-2.1091457849957672E-16</v>
      </c>
    </row>
    <row r="38" spans="1:25">
      <c r="A38" s="4" t="s">
        <v>38</v>
      </c>
      <c r="B38">
        <f>B37</f>
        <v>1800</v>
      </c>
      <c r="D38" s="1">
        <f>U32</f>
        <v>9.4583185799715848E-7</v>
      </c>
      <c r="E38" s="1">
        <f>-E$2*D37/(D37+D$2)</f>
        <v>-5.2194706548395876E-10</v>
      </c>
      <c r="F38" s="7">
        <f>-E$2*D$2/(D37+D$2)/(D37+D$2)</f>
        <v>-8.983348742948814E-3</v>
      </c>
      <c r="G38" s="7">
        <f>1/B38</f>
        <v>5.5555555555555556E-4</v>
      </c>
      <c r="H38" s="7">
        <v>0</v>
      </c>
      <c r="I38" s="7">
        <v>0</v>
      </c>
      <c r="J38" s="7">
        <v>0</v>
      </c>
      <c r="K38" s="8">
        <v>1694.9884643856376</v>
      </c>
      <c r="L38" s="8">
        <v>1800</v>
      </c>
      <c r="M38" s="8">
        <v>1.0733601507606494E-15</v>
      </c>
      <c r="N38" s="8">
        <v>-3.4667330934563227E-15</v>
      </c>
      <c r="O38" s="8">
        <v>0</v>
      </c>
      <c r="P38" s="1">
        <f>(D38-D$8)/B38+E38</f>
        <v>2.9595222922404069E-12</v>
      </c>
      <c r="Q38">
        <v>3.1078398059327837E-10</v>
      </c>
      <c r="R38">
        <f>IF(D38-Q38&lt;0,MIN(D38/Q38*H$1,1), 1)</f>
        <v>1</v>
      </c>
      <c r="T38">
        <f>S37*Q38</f>
        <v>1.0970961533986045E-14</v>
      </c>
      <c r="U38" s="1">
        <f t="shared" ref="U38:U41" si="9">D38-T38</f>
        <v>9.4583184702619695E-7</v>
      </c>
    </row>
    <row r="39" spans="1:25">
      <c r="A39" s="4" t="s">
        <v>39</v>
      </c>
      <c r="B39">
        <f>B38</f>
        <v>1800</v>
      </c>
      <c r="D39" s="11">
        <f>U33</f>
        <v>2.0748395635941398E-9</v>
      </c>
      <c r="E39" s="1">
        <f>-E$3*D37+E$2*D$2/(D$2+D37)*D39/(D39+D$2)+E$4*D39</f>
        <v>1.957172688847251E-11</v>
      </c>
      <c r="F39" s="7">
        <f>-E$3-E$2/(D$2+D37)/(D$2+D37)*D39/(D39+D$2)</f>
        <v>-18.600415509510299</v>
      </c>
      <c r="G39" s="7">
        <v>0</v>
      </c>
      <c r="H39" s="7">
        <f>1/B39+E$2*D$2/(D$2+D37)*D$2/(D39+D$2)/(D39+D$2)+E$4</f>
        <v>9.9953996817772339E-3</v>
      </c>
      <c r="I39" s="7">
        <v>0</v>
      </c>
      <c r="J39" s="7">
        <v>0</v>
      </c>
      <c r="K39" s="8">
        <v>195064.60073896006</v>
      </c>
      <c r="L39" s="8">
        <v>0</v>
      </c>
      <c r="M39" s="8">
        <v>100.04602435489564</v>
      </c>
      <c r="N39" s="8">
        <v>-3.989625421956515E-13</v>
      </c>
      <c r="O39" s="8">
        <v>0</v>
      </c>
      <c r="P39" s="6">
        <f>(D39-D$9)/B39+E39</f>
        <v>2.0168859979358142E-11</v>
      </c>
      <c r="Q39">
        <v>-5.7528022005720125E-7</v>
      </c>
      <c r="R39">
        <f>IF(D39-Q39&lt;0,MIN(D39/Q39*H$1,1), 1)</f>
        <v>1</v>
      </c>
      <c r="T39">
        <f>S37*Q39</f>
        <v>-2.0307923057881975E-11</v>
      </c>
      <c r="U39" s="1">
        <f t="shared" si="9"/>
        <v>2.095147486652022E-9</v>
      </c>
    </row>
    <row r="40" spans="1:25">
      <c r="A40" s="4" t="s">
        <v>40</v>
      </c>
      <c r="B40">
        <f>B39</f>
        <v>1800</v>
      </c>
      <c r="D40" s="7">
        <f t="shared" ref="D40:D41" si="10">U34</f>
        <v>2.0549957178926705E-11</v>
      </c>
      <c r="E40" s="1">
        <f>-E$2*D$2/(D$2+D37)*D39/(D39+D$2)</f>
        <v>-1.962472106667977E-11</v>
      </c>
      <c r="F40" s="7">
        <f>E$2/(D$2+D37)/(D$2+D37)*D39/(D39+D$2)</f>
        <v>18.600414509510298</v>
      </c>
      <c r="G40" s="7">
        <v>0</v>
      </c>
      <c r="H40" s="7">
        <f>-E$2*D$2/(D$2+D37)*D$2/(D39+D$2)/(D39+D$2)</f>
        <v>-9.438844126221679E-3</v>
      </c>
      <c r="I40" s="7">
        <f>1/B40</f>
        <v>5.5555555555555556E-4</v>
      </c>
      <c r="J40" s="7">
        <v>0</v>
      </c>
      <c r="K40" s="8">
        <v>-195415.52833915196</v>
      </c>
      <c r="L40" s="8">
        <v>0</v>
      </c>
      <c r="M40" s="8">
        <v>1699.7738928012657</v>
      </c>
      <c r="N40" s="8">
        <v>1800.0000000000002</v>
      </c>
      <c r="O40" s="8">
        <v>0</v>
      </c>
      <c r="P40" s="1">
        <f>(D40-D$10)/B40+E40</f>
        <v>-2.0168859979358145E-11</v>
      </c>
      <c r="Q40">
        <v>5.7631516604726958E-7</v>
      </c>
      <c r="R40">
        <f>IF(D40-Q40&lt;0,MIN(D40/Q40*H$1,1), 1)</f>
        <v>3.530092353229652E-5</v>
      </c>
      <c r="T40">
        <f>S37*Q40</f>
        <v>2.0344457607137433E-11</v>
      </c>
      <c r="U40" s="1">
        <f t="shared" si="9"/>
        <v>2.0549957178927184E-13</v>
      </c>
    </row>
    <row r="41" spans="1:25">
      <c r="A41" s="4" t="s">
        <v>42</v>
      </c>
      <c r="B41">
        <f>B40</f>
        <v>1800</v>
      </c>
      <c r="D41" s="1">
        <f t="shared" si="10"/>
        <v>1.0037347112144696E-9</v>
      </c>
      <c r="E41" s="1">
        <f>-E$4*D39</f>
        <v>-2.0748395635941399E-15</v>
      </c>
      <c r="F41" s="7">
        <v>0</v>
      </c>
      <c r="G41" s="7">
        <v>0</v>
      </c>
      <c r="H41" s="7">
        <f>-E$4</f>
        <v>-9.9999999999999995E-7</v>
      </c>
      <c r="I41" s="7">
        <v>0</v>
      </c>
      <c r="J41" s="7">
        <f>1/B41</f>
        <v>5.5555555555555556E-4</v>
      </c>
      <c r="K41" s="8">
        <v>351.11628133012817</v>
      </c>
      <c r="L41" s="8">
        <v>0</v>
      </c>
      <c r="M41" s="8">
        <v>0.18008284383881171</v>
      </c>
      <c r="N41" s="8">
        <v>-7.8062556418956319E-16</v>
      </c>
      <c r="O41" s="8">
        <v>1800</v>
      </c>
      <c r="P41" s="1">
        <f>(D41-D$11)/B41+E41</f>
        <v>3.273772756667199E-29</v>
      </c>
      <c r="Q41">
        <v>-1.0355043961029624E-9</v>
      </c>
      <c r="R41">
        <f>IF(D41-Q41&lt;0,MIN(D41/Q41*H$1,1), 1)</f>
        <v>1</v>
      </c>
      <c r="T41">
        <f>S37*Q41</f>
        <v>-3.6554261504187563E-14</v>
      </c>
      <c r="U41" s="1">
        <f t="shared" si="9"/>
        <v>1.0037712654759737E-9</v>
      </c>
    </row>
    <row r="42" spans="1: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5">
      <c r="A43" s="4" t="s">
        <v>37</v>
      </c>
      <c r="B43">
        <f>B37</f>
        <v>1800</v>
      </c>
      <c r="C43">
        <f>C37+1</f>
        <v>7</v>
      </c>
      <c r="D43" s="1">
        <f>U37</f>
        <v>5.5069028722103274E-8</v>
      </c>
      <c r="E43" s="1">
        <f>E$2*D43/(D43+D$2)+E$3*D43</f>
        <v>5.220022328915713E-10</v>
      </c>
      <c r="F43" s="7">
        <f>1/B43+E$2*D$2/(D43+D$2)/(D43+D$2) + E$3</f>
        <v>9.5399041120163043E-3</v>
      </c>
      <c r="G43" s="7">
        <v>0</v>
      </c>
      <c r="H43" s="7">
        <v>0</v>
      </c>
      <c r="I43" s="7">
        <v>0</v>
      </c>
      <c r="J43" s="7">
        <v>0</v>
      </c>
      <c r="K43" s="8">
        <f t="array" ref="K43:O47">MINVERSE(F43:J47)</f>
        <v>104.82285652540435</v>
      </c>
      <c r="L43" s="8">
        <v>0</v>
      </c>
      <c r="M43" s="8">
        <v>-8.2755020472538465E-17</v>
      </c>
      <c r="N43" s="8">
        <v>-2.1231063123064217E-16</v>
      </c>
      <c r="O43" s="8">
        <v>0</v>
      </c>
      <c r="P43" s="1">
        <f>(D43-D$7)/B43+E43</f>
        <v>-2.9594178183712697E-12</v>
      </c>
      <c r="Q43">
        <f t="array" ref="Q43:Q47">MMULT(K43:O47,P43:P47)</f>
        <v>-3.1021462937385675E-10</v>
      </c>
      <c r="R43">
        <f>IF(D43-Q43&lt;0,MIN(D43/Q43*H$1,1), 1)</f>
        <v>1</v>
      </c>
      <c r="S43">
        <f>MIN(R43:R47)</f>
        <v>3.4959401743004615E-7</v>
      </c>
      <c r="T43">
        <f>S43*Q43</f>
        <v>-1.0844917854837938E-16</v>
      </c>
      <c r="U43" s="1">
        <f>D43-T43</f>
        <v>5.5069028830552456E-8</v>
      </c>
      <c r="V43">
        <f>SQRT(SUMSQ(P43:P47))</f>
        <v>2.9112543258759077E-11</v>
      </c>
      <c r="X43" s="1">
        <f>SQRT(SUMSQ(T43:T47))/SQRT(SUMSQ(D$7:D$11))</f>
        <v>2.874555536301586E-7</v>
      </c>
      <c r="Y43" s="1">
        <f>(SUM(D43:D47)-Y$1)/Y$1</f>
        <v>-4.2182915699915344E-16</v>
      </c>
    </row>
    <row r="44" spans="1:25">
      <c r="A44" s="4" t="s">
        <v>38</v>
      </c>
      <c r="B44">
        <f>B43</f>
        <v>1800</v>
      </c>
      <c r="D44" s="1">
        <f>U38</f>
        <v>9.4583184702619695E-7</v>
      </c>
      <c r="E44" s="1">
        <f>-E$2*D43/(D43+D$2)</f>
        <v>-5.219471638628492E-10</v>
      </c>
      <c r="F44" s="7">
        <f>-E$2*D$2/(D43+D$2)/(D43+D$2)</f>
        <v>-8.9833485564607494E-3</v>
      </c>
      <c r="G44" s="7">
        <f>1/B44</f>
        <v>5.5555555555555556E-4</v>
      </c>
      <c r="H44" s="7">
        <v>0</v>
      </c>
      <c r="I44" s="7">
        <v>0</v>
      </c>
      <c r="J44" s="7">
        <v>0</v>
      </c>
      <c r="K44" s="8">
        <v>1694.9884623328501</v>
      </c>
      <c r="L44" s="8">
        <v>1800</v>
      </c>
      <c r="M44" s="8">
        <v>-1.3660947373317356E-15</v>
      </c>
      <c r="N44" s="8">
        <v>-3.4330687246567081E-15</v>
      </c>
      <c r="O44" s="8">
        <v>0</v>
      </c>
      <c r="P44" s="1">
        <f>(D44-D$8)/B44+E44</f>
        <v>2.9594178183713731E-12</v>
      </c>
      <c r="Q44">
        <v>3.1077301570691563E-10</v>
      </c>
      <c r="R44">
        <f>IF(D44-Q44&lt;0,MIN(D44/Q44*H$1,1), 1)</f>
        <v>1</v>
      </c>
      <c r="T44">
        <f>S43*Q44</f>
        <v>1.0864438706983147E-16</v>
      </c>
      <c r="U44" s="1">
        <f t="shared" ref="U44:U47" si="11">D44-T44</f>
        <v>9.4583184691755259E-7</v>
      </c>
    </row>
    <row r="45" spans="1:25">
      <c r="A45" s="4" t="s">
        <v>39</v>
      </c>
      <c r="B45">
        <f>B44</f>
        <v>1800</v>
      </c>
      <c r="D45" s="11">
        <f>U39</f>
        <v>2.095147486652022E-9</v>
      </c>
      <c r="E45" s="1">
        <f>-E$3*D43+E$2*D$2/(D$2+D43)*D45/(D45+D$2)+E$4*D45</f>
        <v>1.9763426415476228E-11</v>
      </c>
      <c r="F45" s="7">
        <f>-E$3-E$2/(D$2+D43)/(D$2+D43)*D45/(D45+D$2)</f>
        <v>-18.782089903427721</v>
      </c>
      <c r="G45" s="7">
        <v>0</v>
      </c>
      <c r="H45" s="7">
        <f>1/B45+E$2*D$2/(D$2+D43)*D$2/(D45+D$2)/(D45+D$2)+E$4</f>
        <v>9.9950170225755076E-3</v>
      </c>
      <c r="I45" s="7">
        <v>0</v>
      </c>
      <c r="J45" s="7">
        <v>0</v>
      </c>
      <c r="K45" s="8">
        <v>196977.38490563698</v>
      </c>
      <c r="L45" s="8">
        <v>0</v>
      </c>
      <c r="M45" s="8">
        <v>100.04985461668771</v>
      </c>
      <c r="N45" s="8">
        <v>-3.9896253845497502E-13</v>
      </c>
      <c r="O45" s="8">
        <v>0</v>
      </c>
      <c r="P45" s="6">
        <f>(D45-D$9)/B45+E45</f>
        <v>2.0371841685838461E-11</v>
      </c>
      <c r="Q45">
        <v>-5.8090018290697571E-7</v>
      </c>
      <c r="R45">
        <f>IF(D45-Q45&lt;0,MIN(D45/Q45*H$1,1), 1)</f>
        <v>1</v>
      </c>
      <c r="T45">
        <f>S43*Q45</f>
        <v>-2.0307922866829826E-13</v>
      </c>
      <c r="U45" s="1">
        <f t="shared" si="11"/>
        <v>2.0953505658806902E-9</v>
      </c>
    </row>
    <row r="46" spans="1:25">
      <c r="A46" s="4" t="s">
        <v>40</v>
      </c>
      <c r="B46">
        <f>B45</f>
        <v>1800</v>
      </c>
      <c r="D46" s="7">
        <f t="shared" ref="D46:D47" si="12">U40</f>
        <v>2.0549957178927184E-13</v>
      </c>
      <c r="E46" s="1">
        <f>-E$2*D$2/(D$2+D43)*D45/(D45+D$2)</f>
        <v>-1.9816400296711678E-11</v>
      </c>
      <c r="F46" s="7">
        <f>E$2/(D$2+D43)/(D$2+D43)*D45/(D45+D$2)</f>
        <v>18.78208890342772</v>
      </c>
      <c r="G46" s="7">
        <v>0</v>
      </c>
      <c r="H46" s="7">
        <f>-E$2*D$2/(D$2+D43)*D$2/(D45+D$2)/(D45+D$2)</f>
        <v>-9.4384614670199526E-3</v>
      </c>
      <c r="I46" s="7">
        <f>1/B46</f>
        <v>5.5555555555555556E-4</v>
      </c>
      <c r="J46" s="7">
        <v>0</v>
      </c>
      <c r="K46" s="8">
        <v>-197331.75551732469</v>
      </c>
      <c r="L46" s="8">
        <v>0</v>
      </c>
      <c r="M46" s="8">
        <v>1699.7700556450025</v>
      </c>
      <c r="N46" s="8">
        <v>1800.0000000000002</v>
      </c>
      <c r="O46" s="8">
        <v>0</v>
      </c>
      <c r="P46" s="1">
        <f>(D46-D$10)/B46+E46</f>
        <v>-2.0371841685838461E-11</v>
      </c>
      <c r="Q46">
        <v>5.8194524484987337E-7</v>
      </c>
      <c r="R46">
        <f>IF(D46-Q46&lt;0,MIN(D46/Q46*H$1,1), 1)</f>
        <v>3.4959401743004615E-7</v>
      </c>
      <c r="T46">
        <f>S43*Q46</f>
        <v>2.0344457607137911E-13</v>
      </c>
      <c r="U46" s="1">
        <f t="shared" si="11"/>
        <v>2.0549957178927234E-15</v>
      </c>
    </row>
    <row r="47" spans="1:25">
      <c r="A47" s="4" t="s">
        <v>42</v>
      </c>
      <c r="B47">
        <f>B46</f>
        <v>1800</v>
      </c>
      <c r="D47" s="1">
        <f t="shared" si="12"/>
        <v>1.0037712654759737E-9</v>
      </c>
      <c r="E47" s="1">
        <f>-E$4*D45</f>
        <v>-2.0951474866520221E-15</v>
      </c>
      <c r="F47" s="7">
        <v>0</v>
      </c>
      <c r="G47" s="7">
        <v>0</v>
      </c>
      <c r="H47" s="7">
        <f>-E$4</f>
        <v>-9.9999999999999995E-7</v>
      </c>
      <c r="I47" s="7">
        <v>0</v>
      </c>
      <c r="J47" s="7">
        <f>1/B47</f>
        <v>5.5555555555555556E-4</v>
      </c>
      <c r="K47" s="8">
        <v>354.5592928301466</v>
      </c>
      <c r="L47" s="8">
        <v>0</v>
      </c>
      <c r="M47" s="8">
        <v>0.18008973831003766</v>
      </c>
      <c r="N47" s="8">
        <v>-3.903127820947816E-16</v>
      </c>
      <c r="O47" s="8">
        <v>1800</v>
      </c>
      <c r="P47" s="1">
        <f>(D47-D$11)/B47+E47</f>
        <v>-1.6960509462251754E-29</v>
      </c>
      <c r="Q47">
        <v>-1.0456203292325565E-9</v>
      </c>
      <c r="R47">
        <f>IF(D47-Q47&lt;0,MIN(D47/Q47*H$1,1), 1)</f>
        <v>1</v>
      </c>
      <c r="T47">
        <f>S43*Q47</f>
        <v>-3.6554261160293695E-16</v>
      </c>
      <c r="U47" s="1">
        <f t="shared" si="11"/>
        <v>1.0037716310185852E-9</v>
      </c>
    </row>
    <row r="48" spans="1: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25">
      <c r="B49">
        <f>B43</f>
        <v>1800</v>
      </c>
      <c r="C49">
        <f>C43+1</f>
        <v>8</v>
      </c>
      <c r="D49" s="1">
        <f>U43</f>
        <v>5.5069028830552456E-8</v>
      </c>
      <c r="E49" s="1">
        <f>E$2*D49/(D49+D$2)+E$3*D49</f>
        <v>5.2200223386591655E-10</v>
      </c>
      <c r="F49" s="7">
        <f>1/B49+E$2*D$2/(D49+D$2)/(D49+D$2) + E$3</f>
        <v>9.5399041101695316E-3</v>
      </c>
      <c r="G49" s="7">
        <v>0</v>
      </c>
      <c r="H49" s="7">
        <v>0</v>
      </c>
      <c r="I49" s="7">
        <v>0</v>
      </c>
      <c r="J49" s="7">
        <v>0</v>
      </c>
      <c r="K49" s="8">
        <f t="array" ref="K49:O53">MINVERSE(F49:J53)</f>
        <v>104.82285654569638</v>
      </c>
      <c r="L49" s="8">
        <v>0</v>
      </c>
      <c r="M49" s="8">
        <v>-9.4568019116909635E-17</v>
      </c>
      <c r="N49" s="8">
        <v>0</v>
      </c>
      <c r="O49" s="8">
        <v>0</v>
      </c>
      <c r="P49" s="1">
        <f>(D49-D$7)/B49+E49</f>
        <v>-2.9594167837765661E-12</v>
      </c>
      <c r="Q49">
        <f t="array" ref="Q49:Q53">MMULT(K49:O53,P49:P53)</f>
        <v>-3.1021452098473715E-10</v>
      </c>
      <c r="R49">
        <f>IF(D49-Q49&lt;0,MIN(D49/Q49*H$1,1), 1)</f>
        <v>1</v>
      </c>
      <c r="S49">
        <f>MIN(R49:R53)</f>
        <v>3.4956019832765054E-9</v>
      </c>
      <c r="T49">
        <f>S49*Q49</f>
        <v>-1.0843864947954182E-18</v>
      </c>
      <c r="U49" s="1">
        <f>D49-T49</f>
        <v>5.5069028831636844E-8</v>
      </c>
      <c r="V49">
        <f>SQRT(SUMSQ(P49:P53))</f>
        <v>2.9115383772758664E-11</v>
      </c>
      <c r="X49" s="1">
        <f>SQRT(SUMSQ(T49:T53))/SQRT(SUMSQ(D$7:D$11))</f>
        <v>2.8745555360883547E-9</v>
      </c>
      <c r="Y49" s="1">
        <f>(SUM(D49:D53)-Y$1)/Y$1</f>
        <v>0</v>
      </c>
    </row>
    <row r="50" spans="2:25">
      <c r="B50">
        <f>B49</f>
        <v>1800</v>
      </c>
      <c r="D50" s="1">
        <f>U44</f>
        <v>9.4583184691755259E-7</v>
      </c>
      <c r="E50" s="1">
        <f>-E$2*D49/(D49+D$2)</f>
        <v>-5.2194716483708598E-10</v>
      </c>
      <c r="F50" s="7">
        <f>-E$2*D$2/(D49+D$2)/(D49+D$2)</f>
        <v>-8.9833485546139766E-3</v>
      </c>
      <c r="G50" s="7">
        <f>1/B50</f>
        <v>5.5555555555555556E-4</v>
      </c>
      <c r="H50" s="7">
        <v>0</v>
      </c>
      <c r="I50" s="7">
        <v>0</v>
      </c>
      <c r="J50" s="7">
        <v>0</v>
      </c>
      <c r="K50" s="8">
        <v>1694.9884623125215</v>
      </c>
      <c r="L50" s="8">
        <v>1800</v>
      </c>
      <c r="M50" s="8">
        <v>-1.5612511283791264E-15</v>
      </c>
      <c r="N50" s="8">
        <v>0</v>
      </c>
      <c r="O50" s="8">
        <v>0</v>
      </c>
      <c r="P50" s="1">
        <f>(D50-D$8)/B50+E50</f>
        <v>2.9594167837765661E-12</v>
      </c>
      <c r="Q50">
        <v>3.1077290712250959E-10</v>
      </c>
      <c r="R50">
        <f>IF(D50-Q50&lt;0,MIN(D50/Q50*H$1,1), 1)</f>
        <v>1</v>
      </c>
      <c r="T50">
        <f>S49*Q50</f>
        <v>1.0863383904860498E-18</v>
      </c>
      <c r="U50" s="1">
        <f t="shared" ref="U50:U53" si="13">D50-T50</f>
        <v>9.4583184691646627E-7</v>
      </c>
    </row>
    <row r="51" spans="2:25">
      <c r="B51">
        <f>B50</f>
        <v>1800</v>
      </c>
      <c r="D51" s="12">
        <f>U45</f>
        <v>2.0953505658806902E-9</v>
      </c>
      <c r="E51" s="1">
        <f>-E$3*D49+E$2*D$2/(D$2+D49)*D51/(D51+D$2)+E$4*D51</f>
        <v>1.9765343371496003E-11</v>
      </c>
      <c r="F51" s="7">
        <f>-E$3-E$2/(D$2+D49)/(D$2+D49)*D51/(D51+D$2)</f>
        <v>-18.78390661016417</v>
      </c>
      <c r="G51" s="7">
        <v>0</v>
      </c>
      <c r="H51" s="7">
        <f>1/B51+E$2*D$2/(D$2+D49)*D$2/(D51+D$2)/(D51+D$2)+E$4</f>
        <v>9.9950131961105311E-3</v>
      </c>
      <c r="I51" s="7">
        <v>0</v>
      </c>
      <c r="J51" s="7">
        <v>0</v>
      </c>
      <c r="K51" s="8">
        <v>196996.51309427072</v>
      </c>
      <c r="L51" s="8">
        <v>0</v>
      </c>
      <c r="M51" s="8">
        <v>100.04989291951502</v>
      </c>
      <c r="N51" s="8">
        <v>0</v>
      </c>
      <c r="O51" s="8">
        <v>0</v>
      </c>
      <c r="P51" s="6">
        <f>(D51-D$9)/B51+E51</f>
        <v>2.0373871463651941E-11</v>
      </c>
      <c r="Q51">
        <v>-5.8095638353835052E-7</v>
      </c>
      <c r="R51">
        <f>IF(D51-Q51&lt;0,MIN(D51/Q51*H$1,1), 1)</f>
        <v>1</v>
      </c>
      <c r="T51">
        <f>S49*Q51</f>
        <v>-2.0307922864938044E-15</v>
      </c>
      <c r="U51" s="1">
        <f t="shared" si="13"/>
        <v>2.0953525966729768E-9</v>
      </c>
    </row>
    <row r="52" spans="2:25">
      <c r="B52">
        <f>B51</f>
        <v>1800</v>
      </c>
      <c r="D52" s="7">
        <f t="shared" ref="D52:D53" si="14">U46</f>
        <v>2.0549957178927234E-15</v>
      </c>
      <c r="E52" s="1">
        <f>-E$2*D$2/(D$2+D49)*D51/(D51+D$2)</f>
        <v>-1.9818317049760672E-11</v>
      </c>
      <c r="F52" s="7">
        <f>E$2/(D$2+D49)/(D$2+D49)*D51/(D51+D$2)</f>
        <v>18.783905610164169</v>
      </c>
      <c r="G52" s="7">
        <v>0</v>
      </c>
      <c r="H52" s="7">
        <f>-E$2*D$2/(D$2+D49)*D$2/(D51+D$2)/(D51+D$2)</f>
        <v>-9.4384576405549762E-3</v>
      </c>
      <c r="I52" s="7">
        <f>1/B52</f>
        <v>5.5555555555555556E-4</v>
      </c>
      <c r="J52" s="7">
        <v>0</v>
      </c>
      <c r="K52" s="8">
        <v>-197350.91813669805</v>
      </c>
      <c r="L52" s="8">
        <v>0</v>
      </c>
      <c r="M52" s="8">
        <v>1699.77001727323</v>
      </c>
      <c r="N52" s="8">
        <v>1800</v>
      </c>
      <c r="O52" s="8">
        <v>0</v>
      </c>
      <c r="P52" s="1">
        <f>(D52-D$10)/B52+E52</f>
        <v>-2.0373871463651941E-11</v>
      </c>
      <c r="Q52">
        <v>5.8200154664258005E-7</v>
      </c>
      <c r="R52">
        <f>IF(D52-Q52&lt;0,MIN(D52/Q52*H$1,1), 1)</f>
        <v>3.4956019832765054E-9</v>
      </c>
      <c r="T52">
        <f>S49*Q52</f>
        <v>2.0344457607137962E-15</v>
      </c>
      <c r="U52" s="1">
        <f t="shared" si="13"/>
        <v>2.0549957178927218E-17</v>
      </c>
    </row>
    <row r="53" spans="2:25">
      <c r="B53">
        <f>B52</f>
        <v>1800</v>
      </c>
      <c r="D53" s="1">
        <f t="shared" si="14"/>
        <v>1.0037716310185852E-9</v>
      </c>
      <c r="E53" s="1">
        <f>-E$4*D51</f>
        <v>-2.0953505658806901E-15</v>
      </c>
      <c r="F53" s="7">
        <v>0</v>
      </c>
      <c r="G53" s="7">
        <v>0</v>
      </c>
      <c r="H53" s="7">
        <f>-E$4</f>
        <v>-9.9999999999999995E-7</v>
      </c>
      <c r="I53" s="7">
        <v>0</v>
      </c>
      <c r="J53" s="7">
        <f>1/B53</f>
        <v>5.5555555555555556E-4</v>
      </c>
      <c r="K53" s="8">
        <v>354.59372356968726</v>
      </c>
      <c r="L53" s="8">
        <v>0</v>
      </c>
      <c r="M53" s="8">
        <v>0.18008980725512752</v>
      </c>
      <c r="N53" s="8">
        <v>0</v>
      </c>
      <c r="O53" s="8">
        <v>1800</v>
      </c>
      <c r="P53" s="1">
        <f>(D53-D$11)/B53+E53</f>
        <v>-5.6403554723302344E-29</v>
      </c>
      <c r="Q53">
        <v>-1.0457214903690309E-9</v>
      </c>
      <c r="R53">
        <f>IF(D53-Q53&lt;0,MIN(D53/Q53*H$1,1), 1)</f>
        <v>1</v>
      </c>
      <c r="T53">
        <f>S49*Q53</f>
        <v>-3.6554261156888478E-18</v>
      </c>
      <c r="U53" s="1">
        <f t="shared" si="13"/>
        <v>1.0037716346740113E-9</v>
      </c>
    </row>
    <row r="55" spans="2:25">
      <c r="B55">
        <f>B49</f>
        <v>1800</v>
      </c>
      <c r="C55">
        <f>C49+1</f>
        <v>9</v>
      </c>
      <c r="D55" s="1">
        <f>U49</f>
        <v>5.5069028831636844E-8</v>
      </c>
      <c r="E55" s="1">
        <f>E$2*D55/(D55+D$2)+E$3*D55</f>
        <v>5.2200223387565898E-10</v>
      </c>
      <c r="F55" s="7">
        <f>1/B55+E$2*D$2/(D55+D$2)/(D55+D$2) + E$3</f>
        <v>9.5399041101510654E-3</v>
      </c>
      <c r="G55" s="7">
        <v>0</v>
      </c>
      <c r="H55" s="7">
        <v>0</v>
      </c>
      <c r="I55" s="7">
        <v>0</v>
      </c>
      <c r="J55" s="7">
        <v>0</v>
      </c>
      <c r="K55" s="8">
        <f t="array" ref="K55:O59">MINVERSE(F55:J59)</f>
        <v>104.82285654589928</v>
      </c>
      <c r="L55" s="8">
        <v>0</v>
      </c>
      <c r="M55" s="8">
        <v>8.2746936697678204E-17</v>
      </c>
      <c r="N55" s="8">
        <v>0</v>
      </c>
      <c r="O55" s="8">
        <v>0</v>
      </c>
      <c r="P55" s="1">
        <f>(D55-D$7)/B55+E55</f>
        <v>-2.9594167734316386E-12</v>
      </c>
      <c r="Q55">
        <f t="array" ref="Q55:Q59">MMULT(K55:O59,P55:P59)</f>
        <v>-3.1021451990095275E-10</v>
      </c>
      <c r="R55">
        <f>IF(D55-Q55&lt;0,MIN(D55/Q55*H$1,1), 1)</f>
        <v>1</v>
      </c>
      <c r="S55">
        <f>MIN(R55:R59)</f>
        <v>3.4955986016960716E-11</v>
      </c>
      <c r="T55">
        <f>S55*Q55</f>
        <v>-1.0843854419915885E-20</v>
      </c>
      <c r="U55" s="1">
        <f>D55-T55</f>
        <v>5.506902883164769E-8</v>
      </c>
      <c r="V55">
        <f>SQRT(SUMSQ(P55:P59))</f>
        <v>2.9115412177923124E-11</v>
      </c>
      <c r="X55" s="1">
        <f>SQRT(SUMSQ(T55:T59))/SQRT(SUMSQ(D$7:D$11))</f>
        <v>2.8745555360862192E-11</v>
      </c>
      <c r="Y55" s="1">
        <f>(SUM(D55:D59)-Y$1)/Y$1</f>
        <v>-4.2182915699915344E-16</v>
      </c>
    </row>
    <row r="56" spans="2:25">
      <c r="B56">
        <f>B55</f>
        <v>1800</v>
      </c>
      <c r="D56" s="1">
        <f>U50</f>
        <v>9.4583184691646627E-7</v>
      </c>
      <c r="E56" s="1">
        <f>-E$2*D55/(D55+D$2)</f>
        <v>-5.2194716484682738E-10</v>
      </c>
      <c r="F56" s="7">
        <f>-E$2*D$2/(D55+D$2)/(D55+D$2)</f>
        <v>-8.9833485545955105E-3</v>
      </c>
      <c r="G56" s="7">
        <f>1/B56</f>
        <v>5.5555555555555556E-4</v>
      </c>
      <c r="H56" s="7">
        <v>0</v>
      </c>
      <c r="I56" s="7">
        <v>0</v>
      </c>
      <c r="J56" s="7">
        <v>0</v>
      </c>
      <c r="K56" s="8">
        <v>1694.9884623123185</v>
      </c>
      <c r="L56" s="8">
        <v>1800</v>
      </c>
      <c r="M56" s="8">
        <v>1.3660947373317356E-15</v>
      </c>
      <c r="N56" s="8">
        <v>0</v>
      </c>
      <c r="O56" s="8">
        <v>0</v>
      </c>
      <c r="P56" s="1">
        <f>(D56-D$8)/B56+E56</f>
        <v>2.9594167734316386E-12</v>
      </c>
      <c r="Q56">
        <v>3.107729060367731E-10</v>
      </c>
      <c r="R56">
        <f>IF(D56-Q56&lt;0,MIN(D56/Q56*H$1,1), 1)</f>
        <v>1</v>
      </c>
      <c r="T56">
        <f>S55*Q56</f>
        <v>1.0863373357871687E-20</v>
      </c>
      <c r="U56" s="1">
        <f t="shared" ref="U56:U59" si="15">D56-T56</f>
        <v>9.4583184691645536E-7</v>
      </c>
    </row>
    <row r="57" spans="2:25">
      <c r="B57">
        <f>B56</f>
        <v>1800</v>
      </c>
      <c r="D57" s="12">
        <f>U51</f>
        <v>2.0953525966729768E-9</v>
      </c>
      <c r="E57" s="1">
        <f>-E$3*D55+E$2*D$2/(D$2+D55)*D57/(D57+D$2)+E$4*D57</f>
        <v>1.9765362541052281E-11</v>
      </c>
      <c r="F57" s="7">
        <f>-E$3-E$2/(D$2+D55)/(D$2+D55)*D57/(D57+D$2)</f>
        <v>-18.783924777227814</v>
      </c>
      <c r="G57" s="7">
        <v>0</v>
      </c>
      <c r="H57" s="7">
        <f>1/B57+E$2*D$2/(D$2+D55)*D$2/(D57+D$2)/(D57+D$2)+E$4</f>
        <v>9.9950131578458966E-3</v>
      </c>
      <c r="I57" s="7">
        <v>0</v>
      </c>
      <c r="J57" s="7">
        <v>0</v>
      </c>
      <c r="K57" s="8">
        <v>196996.70437619169</v>
      </c>
      <c r="L57" s="8">
        <v>0</v>
      </c>
      <c r="M57" s="8">
        <v>100.04989330254362</v>
      </c>
      <c r="N57" s="8">
        <v>0</v>
      </c>
      <c r="O57" s="8">
        <v>0</v>
      </c>
      <c r="P57" s="6">
        <f>(D57-D$9)/B57+E57</f>
        <v>2.0373891761426155E-11</v>
      </c>
      <c r="Q57">
        <v>-5.8095694554476735E-7</v>
      </c>
      <c r="R57">
        <f>IF(D57-Q57&lt;0,MIN(D57/Q57*H$1,1), 1)</f>
        <v>1</v>
      </c>
      <c r="T57">
        <f>S55*Q57</f>
        <v>-2.0307922864919097E-17</v>
      </c>
      <c r="U57" s="1">
        <f t="shared" si="15"/>
        <v>2.0953526169808998E-9</v>
      </c>
    </row>
    <row r="58" spans="2:25">
      <c r="B58">
        <f>B57</f>
        <v>1800</v>
      </c>
      <c r="D58" s="7">
        <f t="shared" ref="D58:D59" si="16">U52</f>
        <v>2.0549957178927218E-17</v>
      </c>
      <c r="E58" s="1">
        <f>-E$2*D$2/(D$2+D55)*D57/(D57+D$2)</f>
        <v>-1.9818336217287243E-11</v>
      </c>
      <c r="F58" s="7">
        <f>E$2/(D$2+D55)/(D$2+D55)*D57/(D57+D$2)</f>
        <v>18.783923777227812</v>
      </c>
      <c r="G58" s="7">
        <v>0</v>
      </c>
      <c r="H58" s="7">
        <f>-E$2*D$2/(D$2+D55)*D$2/(D57+D$2)/(D57+D$2)</f>
        <v>-9.4384576022903417E-3</v>
      </c>
      <c r="I58" s="7">
        <f>1/B58</f>
        <v>5.5555555555555556E-4</v>
      </c>
      <c r="J58" s="7">
        <v>0</v>
      </c>
      <c r="K58" s="8">
        <v>-197351.10976292659</v>
      </c>
      <c r="L58" s="8">
        <v>0</v>
      </c>
      <c r="M58" s="8">
        <v>1699.7700168895119</v>
      </c>
      <c r="N58" s="8">
        <v>1800</v>
      </c>
      <c r="O58" s="8">
        <v>0</v>
      </c>
      <c r="P58" s="1">
        <f>(D58-D$10)/B58+E58</f>
        <v>-2.0373891761426155E-11</v>
      </c>
      <c r="Q58">
        <v>5.8200210966061076E-7</v>
      </c>
      <c r="R58">
        <f>IF(D58-Q58&lt;0,MIN(D58/Q58*H$1,1), 1)</f>
        <v>3.4955986016960716E-11</v>
      </c>
      <c r="T58">
        <f>S55*Q58</f>
        <v>2.0344457607137948E-17</v>
      </c>
      <c r="U58" s="1">
        <f t="shared" si="15"/>
        <v>2.0549957178927021E-19</v>
      </c>
    </row>
    <row r="59" spans="2:25">
      <c r="B59">
        <f>B58</f>
        <v>1800</v>
      </c>
      <c r="D59" s="1">
        <f t="shared" si="16"/>
        <v>1.0037716346740113E-9</v>
      </c>
      <c r="E59" s="1">
        <f>-E$4*D57</f>
        <v>-2.0953525966729767E-15</v>
      </c>
      <c r="F59" s="7">
        <v>0</v>
      </c>
      <c r="G59" s="7">
        <v>0</v>
      </c>
      <c r="H59" s="7">
        <f>-E$4</f>
        <v>-9.9999999999999995E-7</v>
      </c>
      <c r="I59" s="7">
        <v>0</v>
      </c>
      <c r="J59" s="7">
        <f>1/B59</f>
        <v>5.5555555555555556E-4</v>
      </c>
      <c r="K59" s="8">
        <v>354.59406787714499</v>
      </c>
      <c r="L59" s="8">
        <v>0</v>
      </c>
      <c r="M59" s="8">
        <v>0.18008980794457838</v>
      </c>
      <c r="N59" s="8">
        <v>3.903127820947816E-16</v>
      </c>
      <c r="O59" s="8">
        <v>1800</v>
      </c>
      <c r="P59" s="1">
        <f>(D59-D$11)/B59+E59</f>
        <v>-6.2320011512459933E-29</v>
      </c>
      <c r="Q59">
        <v>-1.0457225019805812E-9</v>
      </c>
      <c r="R59">
        <f>IF(D59-Q59&lt;0,MIN(D59/Q59*H$1,1), 1)</f>
        <v>1</v>
      </c>
      <c r="T59">
        <f>S55*Q59</f>
        <v>-3.6554261156854371E-20</v>
      </c>
      <c r="U59" s="1">
        <f t="shared" si="15"/>
        <v>1.0037716347105657E-9</v>
      </c>
    </row>
    <row r="61" spans="2:25">
      <c r="B61">
        <f>B55</f>
        <v>1800</v>
      </c>
      <c r="C61">
        <f>C55+1</f>
        <v>10</v>
      </c>
      <c r="D61" s="1">
        <f>U55</f>
        <v>5.506902883164769E-8</v>
      </c>
      <c r="E61" s="1">
        <f>E$2*D61/(D61+D$2)+E$3*D61</f>
        <v>5.2200223387575648E-10</v>
      </c>
      <c r="F61" s="7">
        <f>1/B61+E$2*D$2/(D61+D$2)/(D61+D$2) + E$3</f>
        <v>9.5399041101508816E-3</v>
      </c>
      <c r="G61" s="7">
        <v>0</v>
      </c>
      <c r="H61" s="7">
        <v>0</v>
      </c>
      <c r="I61" s="7">
        <v>0</v>
      </c>
      <c r="J61" s="7">
        <v>0</v>
      </c>
      <c r="K61" s="8">
        <f t="array" ref="K61:O65">MINVERSE(F61:J65)</f>
        <v>104.82285654590129</v>
      </c>
      <c r="L61" s="8">
        <v>0</v>
      </c>
      <c r="M61" s="8">
        <v>-2.9552477106208141E-17</v>
      </c>
      <c r="N61" s="8">
        <v>0</v>
      </c>
      <c r="O61" s="8">
        <v>0</v>
      </c>
      <c r="P61" s="1">
        <f>(D61-D$7)/B61+E61</f>
        <v>-2.9594167733281376E-12</v>
      </c>
      <c r="Q61">
        <f t="array" ref="Q61:Q65">MMULT(K61:O65,P61:P65)</f>
        <v>-3.1021451989010945E-10</v>
      </c>
      <c r="R61">
        <f>IF(D61-Q61&lt;0,MIN(D61/Q61*H$1,1), 1)</f>
        <v>1</v>
      </c>
      <c r="S61">
        <f>MIN(R61:R65)</f>
        <v>3.4955985678803277E-13</v>
      </c>
      <c r="T61">
        <f>S61*Q61</f>
        <v>-1.0843854314635501E-22</v>
      </c>
      <c r="U61" s="1">
        <f>D61-T61</f>
        <v>5.5069028831647795E-8</v>
      </c>
      <c r="V61">
        <f>SQRT(SUMSQ(P61:P65))</f>
        <v>2.9115412461974769E-11</v>
      </c>
      <c r="X61" s="1">
        <f>SQRT(SUMSQ(T61:T65))/SQRT(SUMSQ(D$7:D$11))</f>
        <v>2.8745555360861705E-13</v>
      </c>
      <c r="Y61" s="1">
        <f>(SUM(D61:D65)-Y$1)/Y$1</f>
        <v>-4.2182915699915344E-16</v>
      </c>
    </row>
    <row r="62" spans="2:25">
      <c r="B62">
        <f>B61</f>
        <v>1800</v>
      </c>
      <c r="D62" s="1">
        <f>U56</f>
        <v>9.4583184691645536E-7</v>
      </c>
      <c r="E62" s="1">
        <f>-E$2*D61/(D61+D$2)</f>
        <v>-5.2194716484692488E-10</v>
      </c>
      <c r="F62" s="7">
        <f>-E$2*D$2/(D61+D$2)/(D61+D$2)</f>
        <v>-8.9833485545953266E-3</v>
      </c>
      <c r="G62" s="7">
        <f>1/B62</f>
        <v>5.5555555555555556E-4</v>
      </c>
      <c r="H62" s="7">
        <v>0</v>
      </c>
      <c r="I62" s="7">
        <v>0</v>
      </c>
      <c r="J62" s="7">
        <v>0</v>
      </c>
      <c r="K62" s="8">
        <v>1694.9884623123162</v>
      </c>
      <c r="L62" s="8">
        <v>1800</v>
      </c>
      <c r="M62" s="8">
        <v>-4.87890977618477E-16</v>
      </c>
      <c r="N62" s="8">
        <v>0</v>
      </c>
      <c r="O62" s="8">
        <v>0</v>
      </c>
      <c r="P62" s="1">
        <f>(D62-D$8)/B62+E62</f>
        <v>2.9594167733281376E-12</v>
      </c>
      <c r="Q62">
        <v>3.1077290602591134E-10</v>
      </c>
      <c r="R62">
        <f>IF(D62-Q62&lt;0,MIN(D62/Q62*H$1,1), 1)</f>
        <v>1</v>
      </c>
      <c r="T62">
        <f>S61*Q62</f>
        <v>1.0863373252401834E-22</v>
      </c>
      <c r="U62" s="1">
        <f t="shared" ref="U62:U65" si="17">D62-T62</f>
        <v>9.4583184691645526E-7</v>
      </c>
    </row>
    <row r="63" spans="2:25">
      <c r="B63">
        <f>B62</f>
        <v>1800</v>
      </c>
      <c r="D63" s="12">
        <f>U57</f>
        <v>2.0953526169808998E-9</v>
      </c>
      <c r="E63" s="1">
        <f>-E$3*D61+E$2*D$2/(D$2+D61)*D63/(D63+D$2)+E$4*D63</f>
        <v>1.9765362732747846E-11</v>
      </c>
      <c r="F63" s="7">
        <f>-E$3-E$2/(D$2+D61)/(D$2+D61)*D63/(D63+D$2)</f>
        <v>-18.783924958898453</v>
      </c>
      <c r="G63" s="7">
        <v>0</v>
      </c>
      <c r="H63" s="7">
        <f>1/B63+E$2*D$2/(D$2+D61)*D$2/(D63+D$2)/(D63+D$2)+E$4</f>
        <v>9.9950131574632478E-3</v>
      </c>
      <c r="I63" s="7">
        <v>0</v>
      </c>
      <c r="J63" s="7">
        <v>0</v>
      </c>
      <c r="K63" s="8">
        <v>196996.70628901094</v>
      </c>
      <c r="L63" s="8">
        <v>0</v>
      </c>
      <c r="M63" s="8">
        <v>100.04989330637372</v>
      </c>
      <c r="N63" s="8">
        <v>0</v>
      </c>
      <c r="O63" s="8">
        <v>0</v>
      </c>
      <c r="P63" s="6">
        <f>(D63-D$9)/B63+E63</f>
        <v>2.0373891964403902E-11</v>
      </c>
      <c r="Q63">
        <v>-5.8095695116482143E-7</v>
      </c>
      <c r="R63">
        <f>IF(D63-Q63&lt;0,MIN(D63/Q63*H$1,1), 1)</f>
        <v>1</v>
      </c>
      <c r="T63">
        <f>S61*Q63</f>
        <v>-2.0307922864918712E-19</v>
      </c>
      <c r="U63" s="1">
        <f t="shared" si="17"/>
        <v>2.0953526171839789E-9</v>
      </c>
    </row>
    <row r="64" spans="2:25">
      <c r="B64">
        <f>B63</f>
        <v>1800</v>
      </c>
      <c r="D64" s="7">
        <f t="shared" ref="D64:D65" si="18">U58</f>
        <v>2.0549957178927021E-19</v>
      </c>
      <c r="E64" s="1">
        <f>-E$2*D$2/(D$2+D61)*D63/(D63+D$2)</f>
        <v>-1.981833640896251E-11</v>
      </c>
      <c r="F64" s="7">
        <f>E$2/(D$2+D61)/(D$2+D61)*D63/(D63+D$2)</f>
        <v>18.783923958898452</v>
      </c>
      <c r="G64" s="7">
        <v>0</v>
      </c>
      <c r="H64" s="7">
        <f>-E$2*D$2/(D$2+D61)*D$2/(D63+D$2)/(D63+D$2)</f>
        <v>-9.4384576019076929E-3</v>
      </c>
      <c r="I64" s="7">
        <f>1/B64</f>
        <v>5.5555555555555556E-4</v>
      </c>
      <c r="J64" s="7">
        <v>0</v>
      </c>
      <c r="K64" s="8">
        <v>-197351.11167918891</v>
      </c>
      <c r="L64" s="8">
        <v>0</v>
      </c>
      <c r="M64" s="8">
        <v>1699.770016885675</v>
      </c>
      <c r="N64" s="8">
        <v>1800</v>
      </c>
      <c r="O64" s="8">
        <v>0</v>
      </c>
      <c r="P64" s="1">
        <f>(D64-D$10)/B64+E64</f>
        <v>-2.0373891964403899E-11</v>
      </c>
      <c r="Q64">
        <v>5.8200211529078095E-7</v>
      </c>
      <c r="R64">
        <f>IF(D64-Q64&lt;0,MIN(D64/Q64*H$1,1), 1)</f>
        <v>3.4955985678803277E-13</v>
      </c>
      <c r="T64">
        <f>S61*Q64</f>
        <v>2.0344457607137752E-19</v>
      </c>
      <c r="U64" s="1">
        <f t="shared" si="17"/>
        <v>2.0549957178926925E-21</v>
      </c>
    </row>
    <row r="65" spans="2:25">
      <c r="B65">
        <f>B64</f>
        <v>1800</v>
      </c>
      <c r="D65" s="1">
        <f t="shared" si="18"/>
        <v>1.0037716347105657E-9</v>
      </c>
      <c r="E65" s="1">
        <f>-E$4*D63</f>
        <v>-2.0953526169808999E-15</v>
      </c>
      <c r="F65" s="7">
        <v>0</v>
      </c>
      <c r="G65" s="7">
        <v>0</v>
      </c>
      <c r="H65" s="7">
        <f>-E$4</f>
        <v>-9.9999999999999995E-7</v>
      </c>
      <c r="I65" s="7">
        <v>0</v>
      </c>
      <c r="J65" s="7">
        <f>1/B65</f>
        <v>5.5555555555555556E-4</v>
      </c>
      <c r="K65" s="8">
        <v>354.59407132021965</v>
      </c>
      <c r="L65" s="8">
        <v>0</v>
      </c>
      <c r="M65" s="8">
        <v>0.1800898079514717</v>
      </c>
      <c r="N65" s="8">
        <v>-3.903127820947816E-16</v>
      </c>
      <c r="O65" s="8">
        <v>1800</v>
      </c>
      <c r="P65" s="1">
        <f>(D65-D$11)/B65+E65</f>
        <v>-1.2227344030925683E-29</v>
      </c>
      <c r="Q65">
        <v>-1.0457225120966785E-9</v>
      </c>
      <c r="R65">
        <f>IF(D65-Q65&lt;0,MIN(D65/Q65*H$1,1), 1)</f>
        <v>1</v>
      </c>
      <c r="T65">
        <f>S61*Q65</f>
        <v>-3.6554261156853681E-22</v>
      </c>
      <c r="U65" s="1">
        <f t="shared" si="17"/>
        <v>1.0037716347109313E-9</v>
      </c>
    </row>
    <row r="67" spans="2:25">
      <c r="B67">
        <f>B61</f>
        <v>1800</v>
      </c>
      <c r="C67">
        <f>C61+1</f>
        <v>11</v>
      </c>
      <c r="D67" s="1">
        <f>U61</f>
        <v>5.5069028831647795E-8</v>
      </c>
      <c r="E67" s="1">
        <f>E$2*D67/(D67+D$2)+E$3*D67</f>
        <v>5.2200223387575741E-10</v>
      </c>
      <c r="F67" s="7">
        <f>1/B67+E$2*D$2/(D67+D$2)/(D67+D$2) + E$3</f>
        <v>9.5399041101508781E-3</v>
      </c>
      <c r="G67" s="7">
        <v>0</v>
      </c>
      <c r="H67" s="7">
        <v>0</v>
      </c>
      <c r="I67" s="7">
        <v>0</v>
      </c>
      <c r="J67" s="7">
        <v>0</v>
      </c>
      <c r="K67" s="8">
        <f t="array" ref="K67:O71">MINVERSE(F67:J71)</f>
        <v>104.82285654590135</v>
      </c>
      <c r="L67" s="8">
        <v>0</v>
      </c>
      <c r="M67" s="8">
        <v>-1.4185189009607977E-16</v>
      </c>
      <c r="N67" s="8">
        <v>0</v>
      </c>
      <c r="O67" s="8">
        <v>0</v>
      </c>
      <c r="P67" s="1">
        <f>(D67-D$7)/B67+E67</f>
        <v>-2.9594167733271036E-12</v>
      </c>
      <c r="Q67">
        <f t="array" ref="Q67:Q71">MMULT(K67:O71,P67:P71)</f>
        <v>-3.1021451989000124E-10</v>
      </c>
      <c r="R67">
        <f>IF(D67-Q67&lt;0,MIN(D67/Q67*H$1,1), 1)</f>
        <v>1</v>
      </c>
      <c r="S67">
        <f>MIN(R67:R71)</f>
        <v>3.4955985675421529E-15</v>
      </c>
      <c r="T67">
        <f>S67*Q67</f>
        <v>-1.084385431358265E-24</v>
      </c>
      <c r="U67" s="1">
        <f>D67-T67</f>
        <v>5.5069028831647795E-8</v>
      </c>
      <c r="V67">
        <f>SQRT(SUMSQ(P67:P71))</f>
        <v>2.9115412464815275E-11</v>
      </c>
      <c r="X67" s="1">
        <f>SQRT(SUMSQ(T67:T71))/SQRT(SUMSQ(D$7:D$11))</f>
        <v>2.8745555360861565E-15</v>
      </c>
      <c r="Y67" s="1">
        <f>(SUM(D67:D71)-Y$1)/Y$1</f>
        <v>-2.1091457849957672E-16</v>
      </c>
    </row>
    <row r="68" spans="2:25">
      <c r="B68">
        <f>B67</f>
        <v>1800</v>
      </c>
      <c r="D68" s="1">
        <f>U62</f>
        <v>9.4583184691645526E-7</v>
      </c>
      <c r="E68" s="1">
        <f>-E$2*D67/(D67+D$2)</f>
        <v>-5.2194716484692581E-10</v>
      </c>
      <c r="F68" s="7">
        <f>-E$2*D$2/(D67+D$2)/(D67+D$2)</f>
        <v>-8.9833485545953232E-3</v>
      </c>
      <c r="G68" s="7">
        <f>1/B68</f>
        <v>5.5555555555555556E-4</v>
      </c>
      <c r="H68" s="7">
        <v>0</v>
      </c>
      <c r="I68" s="7">
        <v>0</v>
      </c>
      <c r="J68" s="7">
        <v>0</v>
      </c>
      <c r="K68" s="8">
        <v>1694.9884623123164</v>
      </c>
      <c r="L68" s="8">
        <v>1800</v>
      </c>
      <c r="M68" s="8">
        <v>-2.2442984970449942E-15</v>
      </c>
      <c r="N68" s="8">
        <v>0</v>
      </c>
      <c r="O68" s="8">
        <v>0</v>
      </c>
      <c r="P68" s="1">
        <f>(D68-D$8)/B68+E68</f>
        <v>2.9594167733271036E-12</v>
      </c>
      <c r="Q68">
        <v>3.107729060258021E-10</v>
      </c>
      <c r="R68">
        <f>IF(D68-Q68&lt;0,MIN(D68/Q68*H$1,1), 1)</f>
        <v>1</v>
      </c>
      <c r="T68">
        <f>S67*Q68</f>
        <v>1.0863373251347059E-24</v>
      </c>
      <c r="U68" s="1">
        <f t="shared" ref="U68:U71" si="19">D68-T68</f>
        <v>9.4583184691645526E-7</v>
      </c>
    </row>
    <row r="69" spans="2:25">
      <c r="B69">
        <f>B68</f>
        <v>1800</v>
      </c>
      <c r="D69" s="12">
        <f>U63</f>
        <v>2.0953526171839789E-9</v>
      </c>
      <c r="E69" s="1">
        <f>-E$3*D67+E$2*D$2/(D$2+D67)*D69/(D69+D$2)+E$4*D69</f>
        <v>1.9765362734664795E-11</v>
      </c>
      <c r="F69" s="7">
        <f>-E$3-E$2/(D$2+D67)/(D$2+D67)*D69/(D69+D$2)</f>
        <v>-18.783924960715154</v>
      </c>
      <c r="G69" s="7">
        <v>0</v>
      </c>
      <c r="H69" s="7">
        <f>1/B69+E$2*D$2/(D$2+D67)*D$2/(D69+D$2)/(D69+D$2)+E$4</f>
        <v>9.995013157459421E-3</v>
      </c>
      <c r="I69" s="7">
        <v>0</v>
      </c>
      <c r="J69" s="7">
        <v>0</v>
      </c>
      <c r="K69" s="8">
        <v>196996.70630813914</v>
      </c>
      <c r="L69" s="8">
        <v>0</v>
      </c>
      <c r="M69" s="8">
        <v>100.04989330641182</v>
      </c>
      <c r="N69" s="8">
        <v>0</v>
      </c>
      <c r="O69" s="8">
        <v>0</v>
      </c>
      <c r="P69" s="6">
        <f>(D69-D$9)/B69+E69</f>
        <v>2.0373891966433671E-11</v>
      </c>
      <c r="Q69">
        <v>-5.8095695122102217E-7</v>
      </c>
      <c r="R69">
        <f>IF(D69-Q69&lt;0,MIN(D69/Q69*H$1,1), 1)</f>
        <v>1</v>
      </c>
      <c r="T69">
        <f>S67*Q69</f>
        <v>-2.0307922864918613E-21</v>
      </c>
      <c r="U69" s="1">
        <f t="shared" si="19"/>
        <v>2.0953526171860096E-9</v>
      </c>
    </row>
    <row r="70" spans="2:25">
      <c r="B70">
        <f>B69</f>
        <v>1800</v>
      </c>
      <c r="D70" s="7">
        <f t="shared" ref="D70:D71" si="20">U64</f>
        <v>2.0549957178926925E-21</v>
      </c>
      <c r="E70" s="1">
        <f>-E$2*D$2/(D$2+D67)*D69/(D69+D$2)</f>
        <v>-1.9818336410879259E-11</v>
      </c>
      <c r="F70" s="7">
        <f>E$2/(D$2+D67)/(D$2+D67)*D69/(D69+D$2)</f>
        <v>18.783923960715153</v>
      </c>
      <c r="G70" s="7">
        <v>0</v>
      </c>
      <c r="H70" s="7">
        <f>-E$2*D$2/(D$2+D67)*D$2/(D69+D$2)/(D69+D$2)</f>
        <v>-9.4384576019038661E-3</v>
      </c>
      <c r="I70" s="7">
        <f>1/B70</f>
        <v>5.5555555555555556E-4</v>
      </c>
      <c r="J70" s="7">
        <v>0</v>
      </c>
      <c r="K70" s="8">
        <v>-197351.11169835154</v>
      </c>
      <c r="L70" s="8">
        <v>0</v>
      </c>
      <c r="M70" s="8">
        <v>1699.7700168856368</v>
      </c>
      <c r="N70" s="8">
        <v>1800</v>
      </c>
      <c r="O70" s="8">
        <v>0</v>
      </c>
      <c r="P70" s="1">
        <f>(D70-D$10)/B70+E70</f>
        <v>-2.0373891966433674E-11</v>
      </c>
      <c r="Q70">
        <v>5.8200211534708281E-7</v>
      </c>
      <c r="R70">
        <f>IF(D70-Q70&lt;0,MIN(D70/Q70*H$1,1), 1)</f>
        <v>3.4955985675421529E-15</v>
      </c>
      <c r="T70">
        <f>S67*Q70</f>
        <v>2.0344457607137655E-21</v>
      </c>
      <c r="U70" s="1">
        <f t="shared" si="19"/>
        <v>2.0549957178927015E-23</v>
      </c>
    </row>
    <row r="71" spans="2:25">
      <c r="B71">
        <f>B70</f>
        <v>1800</v>
      </c>
      <c r="D71" s="1">
        <f t="shared" si="20"/>
        <v>1.0037716347109313E-9</v>
      </c>
      <c r="E71" s="1">
        <f>-E$4*D69</f>
        <v>-2.0953526171839787E-15</v>
      </c>
      <c r="F71" s="7">
        <v>0</v>
      </c>
      <c r="G71" s="7">
        <v>0</v>
      </c>
      <c r="H71" s="7">
        <f>-E$4</f>
        <v>-9.9999999999999995E-7</v>
      </c>
      <c r="I71" s="7">
        <v>0</v>
      </c>
      <c r="J71" s="7">
        <f>1/B71</f>
        <v>5.5555555555555556E-4</v>
      </c>
      <c r="K71" s="8">
        <v>354.59407135465045</v>
      </c>
      <c r="L71" s="8">
        <v>0</v>
      </c>
      <c r="M71" s="8">
        <v>0.18008980795154078</v>
      </c>
      <c r="N71" s="8">
        <v>0</v>
      </c>
      <c r="O71" s="8">
        <v>1800</v>
      </c>
      <c r="P71" s="1">
        <f>(D71-D$11)/B71+E71</f>
        <v>2.7610131682735413E-29</v>
      </c>
      <c r="Q71">
        <v>-1.04572251219784E-9</v>
      </c>
      <c r="R71">
        <f>IF(D71-Q71&lt;0,MIN(D71/Q71*H$1,1), 1)</f>
        <v>1</v>
      </c>
      <c r="T71">
        <f>S67*Q71</f>
        <v>-3.6554261156853511E-24</v>
      </c>
      <c r="U71" s="1">
        <f t="shared" si="19"/>
        <v>1.003771634710935E-9</v>
      </c>
    </row>
    <row r="73" spans="2:25">
      <c r="B73">
        <f>B67</f>
        <v>1800</v>
      </c>
      <c r="C73">
        <f>C67+1</f>
        <v>12</v>
      </c>
      <c r="D73" s="1">
        <f>U67</f>
        <v>5.5069028831647795E-8</v>
      </c>
      <c r="E73" s="1">
        <f>E$2*D73/(D73+D$2)+E$3*D73</f>
        <v>5.2200223387575741E-10</v>
      </c>
      <c r="F73" s="7">
        <f>1/B73+E$2*D$2/(D73+D$2)/(D73+D$2) + E$3</f>
        <v>9.5399041101508781E-3</v>
      </c>
      <c r="G73" s="7">
        <v>0</v>
      </c>
      <c r="H73" s="7">
        <v>0</v>
      </c>
      <c r="I73" s="7">
        <v>0</v>
      </c>
      <c r="J73" s="7">
        <v>0</v>
      </c>
      <c r="K73" s="8">
        <f t="array" ref="K73:O77">MINVERSE(F73:J77)</f>
        <v>104.82285654590135</v>
      </c>
      <c r="L73" s="8">
        <v>0</v>
      </c>
      <c r="M73" s="8">
        <v>-2.3050932140590667E-16</v>
      </c>
      <c r="N73" s="8">
        <v>-2.12289807862458E-16</v>
      </c>
      <c r="O73" s="8">
        <v>0</v>
      </c>
      <c r="P73" s="1">
        <f>(D73-D$7)/B73+E73</f>
        <v>-2.9594167733271036E-12</v>
      </c>
      <c r="Q73">
        <f t="array" ref="Q73:Q77">MMULT(K73:O77,P73:P77)</f>
        <v>-3.1021451989000124E-10</v>
      </c>
      <c r="R73">
        <f>IF(D73-Q73&lt;0,MIN(D73/Q73*H$1,1), 1)</f>
        <v>1</v>
      </c>
      <c r="S73">
        <f>MIN(R73:R77)</f>
        <v>3.4955985675387745E-17</v>
      </c>
      <c r="T73">
        <f>S73*Q73</f>
        <v>-1.084385431357217E-26</v>
      </c>
      <c r="U73" s="1">
        <f>D73-T73</f>
        <v>5.5069028831647795E-8</v>
      </c>
      <c r="V73">
        <f>SQRT(SUMSQ(P73:P77))</f>
        <v>2.9115412464843683E-11</v>
      </c>
      <c r="X73" s="1">
        <f>SQRT(SUMSQ(T73:T77))/SQRT(SUMSQ(D$7:D$11))</f>
        <v>2.8745555360861695E-17</v>
      </c>
      <c r="Y73" s="1">
        <f>(SUM(D73:D77)-Y$1)/Y$1</f>
        <v>-4.2182915699915344E-16</v>
      </c>
    </row>
    <row r="74" spans="2:25">
      <c r="B74">
        <f>B73</f>
        <v>1800</v>
      </c>
      <c r="D74" s="1">
        <f>U68</f>
        <v>9.4583184691645526E-7</v>
      </c>
      <c r="E74" s="1">
        <f>-E$2*D73/(D73+D$2)</f>
        <v>-5.2194716484692581E-10</v>
      </c>
      <c r="F74" s="7">
        <f>-E$2*D$2/(D73+D$2)/(D73+D$2)</f>
        <v>-8.9833485545953232E-3</v>
      </c>
      <c r="G74" s="7">
        <f>1/B74</f>
        <v>5.5555555555555556E-4</v>
      </c>
      <c r="H74" s="7">
        <v>0</v>
      </c>
      <c r="I74" s="7">
        <v>0</v>
      </c>
      <c r="J74" s="7">
        <v>0</v>
      </c>
      <c r="K74" s="8">
        <v>1694.9884623123164</v>
      </c>
      <c r="L74" s="8">
        <v>1800</v>
      </c>
      <c r="M74" s="8">
        <v>-3.6103932343767298E-15</v>
      </c>
      <c r="N74" s="8">
        <v>-3.4327320095097558E-15</v>
      </c>
      <c r="O74" s="8">
        <v>0</v>
      </c>
      <c r="P74" s="1">
        <f>(D74-D$8)/B74+E74</f>
        <v>2.9594167733271036E-12</v>
      </c>
      <c r="Q74">
        <v>3.1077290602580215E-10</v>
      </c>
      <c r="R74">
        <f>IF(D74-Q74&lt;0,MIN(D74/Q74*H$1,1), 1)</f>
        <v>1</v>
      </c>
      <c r="T74">
        <f>S73*Q74</f>
        <v>1.0863373251336561E-26</v>
      </c>
      <c r="U74" s="1">
        <f t="shared" ref="U74:U77" si="21">D74-T74</f>
        <v>9.4583184691645526E-7</v>
      </c>
    </row>
    <row r="75" spans="2:25">
      <c r="B75">
        <f>B74</f>
        <v>1800</v>
      </c>
      <c r="D75" s="12">
        <f>U69</f>
        <v>2.0953526171860096E-9</v>
      </c>
      <c r="E75" s="1">
        <f>-E$3*D73+E$2*D$2/(D$2+D73)*D75/(D75+D$2)+E$4*D75</f>
        <v>1.9765362734683966E-11</v>
      </c>
      <c r="F75" s="7">
        <f>-E$3-E$2/(D$2+D73)/(D$2+D73)*D75/(D75+D$2)</f>
        <v>-18.783924960733323</v>
      </c>
      <c r="G75" s="7">
        <v>0</v>
      </c>
      <c r="H75" s="7">
        <f>1/B75+E$2*D$2/(D$2+D73)*D$2/(D75+D$2)/(D75+D$2)+E$4</f>
        <v>9.9950131574593846E-3</v>
      </c>
      <c r="I75" s="7">
        <v>0</v>
      </c>
      <c r="J75" s="7">
        <v>0</v>
      </c>
      <c r="K75" s="8">
        <v>196996.70630833041</v>
      </c>
      <c r="L75" s="8">
        <v>0</v>
      </c>
      <c r="M75" s="8">
        <v>100.04989330641202</v>
      </c>
      <c r="N75" s="8">
        <v>-3.9896253841755984E-13</v>
      </c>
      <c r="O75" s="8">
        <v>0</v>
      </c>
      <c r="P75" s="6">
        <f>(D75-D$9)/B75+E75</f>
        <v>2.0373891966453972E-11</v>
      </c>
      <c r="Q75">
        <v>-5.8095695122158608E-7</v>
      </c>
      <c r="R75">
        <f>IF(D75-Q75&lt;0,MIN(D75/Q75*H$1,1), 1)</f>
        <v>1</v>
      </c>
      <c r="T75">
        <f>S73*Q75</f>
        <v>-2.03079228649187E-23</v>
      </c>
      <c r="U75" s="1">
        <f t="shared" si="21"/>
        <v>2.0953526171860299E-9</v>
      </c>
    </row>
    <row r="76" spans="2:25">
      <c r="B76">
        <f>B75</f>
        <v>1800</v>
      </c>
      <c r="D76" s="7">
        <f t="shared" ref="D76:D77" si="22">U70</f>
        <v>2.0549957178927015E-23</v>
      </c>
      <c r="E76" s="1">
        <f>-E$2*D$2/(D$2+D73)*D75/(D75+D$2)</f>
        <v>-1.9818336410898426E-11</v>
      </c>
      <c r="F76" s="7">
        <f>E$2/(D$2+D73)/(D$2+D73)*D75/(D75+D$2)</f>
        <v>18.783923960733322</v>
      </c>
      <c r="G76" s="7">
        <v>0</v>
      </c>
      <c r="H76" s="7">
        <f>-E$2*D$2/(D$2+D73)*D$2/(D75+D$2)/(D75+D$2)</f>
        <v>-9.4384576019038297E-3</v>
      </c>
      <c r="I76" s="7">
        <f>1/B76</f>
        <v>5.5555555555555556E-4</v>
      </c>
      <c r="J76" s="7">
        <v>0</v>
      </c>
      <c r="K76" s="8">
        <v>-197351.11169854316</v>
      </c>
      <c r="L76" s="8">
        <v>0</v>
      </c>
      <c r="M76" s="8">
        <v>1699.7700168856366</v>
      </c>
      <c r="N76" s="8">
        <v>1800.0000000000002</v>
      </c>
      <c r="O76" s="8">
        <v>0</v>
      </c>
      <c r="P76" s="1">
        <f>(D76-D$10)/B76+E76</f>
        <v>-2.0373891966453969E-11</v>
      </c>
      <c r="Q76">
        <v>5.8200211534764788E-7</v>
      </c>
      <c r="R76">
        <f>IF(D76-Q76&lt;0,MIN(D76/Q76*H$1,1), 1)</f>
        <v>3.4955985675387745E-17</v>
      </c>
      <c r="T76">
        <f>S73*Q76</f>
        <v>2.0344457607137745E-23</v>
      </c>
      <c r="U76" s="1">
        <f t="shared" si="21"/>
        <v>2.0549957178926968E-25</v>
      </c>
    </row>
    <row r="77" spans="2:25">
      <c r="B77">
        <f>B76</f>
        <v>1800</v>
      </c>
      <c r="D77" s="1">
        <f t="shared" si="22"/>
        <v>1.003771634710935E-9</v>
      </c>
      <c r="E77" s="1">
        <f>-E$4*D75</f>
        <v>-2.0953526171860096E-15</v>
      </c>
      <c r="F77" s="7">
        <v>0</v>
      </c>
      <c r="G77" s="7">
        <v>0</v>
      </c>
      <c r="H77" s="7">
        <f>-E$4</f>
        <v>-9.9999999999999995E-7</v>
      </c>
      <c r="I77" s="7">
        <v>0</v>
      </c>
      <c r="J77" s="7">
        <f>1/B77</f>
        <v>5.5555555555555556E-4</v>
      </c>
      <c r="K77" s="8">
        <v>354.59407135499475</v>
      </c>
      <c r="L77" s="8">
        <v>0</v>
      </c>
      <c r="M77" s="8">
        <v>0.18008980795154117</v>
      </c>
      <c r="N77" s="8">
        <v>-7.8062556418956319E-16</v>
      </c>
      <c r="O77" s="8">
        <v>1800</v>
      </c>
      <c r="P77" s="1">
        <f>(D77-D$11)/B77+E77</f>
        <v>6.4686594228122968E-29</v>
      </c>
      <c r="Q77">
        <v>-1.0457225121988549E-9</v>
      </c>
      <c r="R77">
        <f>IF(D77-Q77&lt;0,MIN(D77/Q77*H$1,1), 1)</f>
        <v>1</v>
      </c>
      <c r="T77">
        <f>S73*Q77</f>
        <v>-3.6554261156853659E-26</v>
      </c>
      <c r="U77" s="1">
        <f t="shared" si="21"/>
        <v>1.003771634710935E-9</v>
      </c>
    </row>
    <row r="79" spans="2:25">
      <c r="B79">
        <f>B73</f>
        <v>1800</v>
      </c>
      <c r="C79">
        <f>C73+1</f>
        <v>13</v>
      </c>
      <c r="D79" s="1">
        <f>U73</f>
        <v>5.5069028831647795E-8</v>
      </c>
      <c r="E79" s="1">
        <f>E$2*D79/(D79+D$2)+E$3*D79</f>
        <v>5.2200223387575741E-10</v>
      </c>
      <c r="F79" s="7">
        <f>1/B79+E$2*D$2/(D79+D$2)/(D79+D$2) + E$3</f>
        <v>9.5399041101508781E-3</v>
      </c>
      <c r="G79" s="7">
        <v>0</v>
      </c>
      <c r="H79" s="7">
        <v>0</v>
      </c>
      <c r="I79" s="7">
        <v>0</v>
      </c>
      <c r="J79" s="7">
        <v>0</v>
      </c>
      <c r="K79" s="8">
        <f t="array" ref="K79:O83">MINVERSE(F79:J83)</f>
        <v>104.82285654590133</v>
      </c>
      <c r="L79" s="8">
        <v>0</v>
      </c>
      <c r="M79" s="8">
        <v>-2.3050932140590445E-16</v>
      </c>
      <c r="N79" s="8">
        <v>-2.1228980786245595E-16</v>
      </c>
      <c r="O79" s="8">
        <v>0</v>
      </c>
      <c r="P79" s="1">
        <f>(D79-D$7)/B79+E79</f>
        <v>-2.9594167733271036E-12</v>
      </c>
      <c r="Q79">
        <f t="array" ref="Q79:Q83">MMULT(K79:O83,P79:P83)</f>
        <v>-3.1021451989000119E-10</v>
      </c>
      <c r="R79">
        <f>IF(D79-Q79&lt;0,MIN(D79/Q79*H$1,1), 1)</f>
        <v>1</v>
      </c>
      <c r="S79">
        <f>MIN(R79:R83)</f>
        <v>3.4955985675387326E-19</v>
      </c>
      <c r="T79">
        <f>S79*Q79</f>
        <v>-1.0843854313572037E-28</v>
      </c>
      <c r="U79" s="1">
        <f>D79-T79</f>
        <v>5.5069028831647795E-8</v>
      </c>
      <c r="V79">
        <f>SQRT(SUMSQ(P79:P83))</f>
        <v>2.9115412464843968E-11</v>
      </c>
      <c r="X79" s="1">
        <f>SQRT(SUMSQ(T79:T83))/SQRT(SUMSQ(D$7:D$11))</f>
        <v>2.8745555360861622E-19</v>
      </c>
      <c r="Y79" s="1">
        <f>(SUM(D79:D83)-Y$1)/Y$1</f>
        <v>-4.2182915699915344E-16</v>
      </c>
    </row>
    <row r="80" spans="2:25">
      <c r="B80">
        <f>B79</f>
        <v>1800</v>
      </c>
      <c r="D80" s="1">
        <f>U74</f>
        <v>9.4583184691645526E-7</v>
      </c>
      <c r="E80" s="1">
        <f>-E$2*D79/(D79+D$2)</f>
        <v>-5.2194716484692581E-10</v>
      </c>
      <c r="F80" s="7">
        <f>-E$2*D$2/(D79+D$2)/(D79+D$2)</f>
        <v>-8.9833485545953232E-3</v>
      </c>
      <c r="G80" s="7">
        <f>1/B80</f>
        <v>5.5555555555555556E-4</v>
      </c>
      <c r="H80" s="7">
        <v>0</v>
      </c>
      <c r="I80" s="7">
        <v>0</v>
      </c>
      <c r="J80" s="7">
        <v>0</v>
      </c>
      <c r="K80" s="8">
        <v>1694.9884623123162</v>
      </c>
      <c r="L80" s="8">
        <v>1800</v>
      </c>
      <c r="M80" s="8">
        <v>-3.7079714299004252E-15</v>
      </c>
      <c r="N80" s="8">
        <v>-3.4327320095097219E-15</v>
      </c>
      <c r="O80" s="8">
        <v>0</v>
      </c>
      <c r="P80" s="1">
        <f>(D80-D$8)/B80+E80</f>
        <v>2.9594167733271036E-12</v>
      </c>
      <c r="Q80">
        <v>3.1077290602580298E-10</v>
      </c>
      <c r="R80">
        <f>IF(D80-Q80&lt;0,MIN(D80/Q80*H$1,1), 1)</f>
        <v>1</v>
      </c>
      <c r="T80">
        <f>S79*Q80</f>
        <v>1.0863373251336462E-28</v>
      </c>
      <c r="U80" s="1">
        <f t="shared" ref="U80:U83" si="23">D80-T80</f>
        <v>9.4583184691645526E-7</v>
      </c>
    </row>
    <row r="81" spans="2:21">
      <c r="B81">
        <f>B80</f>
        <v>1800</v>
      </c>
      <c r="D81" s="12">
        <f>U75</f>
        <v>2.0953526171860299E-9</v>
      </c>
      <c r="E81" s="1">
        <f>-E$3*D79+E$2*D$2/(D$2+D79)*D81/(D81+D$2)+E$4*D81</f>
        <v>1.9765362734684156E-11</v>
      </c>
      <c r="F81" s="7">
        <f>-E$3-E$2/(D$2+D79)/(D$2+D79)*D81/(D81+D$2)</f>
        <v>-18.783924960733504</v>
      </c>
      <c r="G81" s="7">
        <v>0</v>
      </c>
      <c r="H81" s="7">
        <f>1/B81+E$2*D$2/(D$2+D79)*D$2/(D81+D$2)/(D81+D$2)+E$4</f>
        <v>9.9950131574593846E-3</v>
      </c>
      <c r="I81" s="7">
        <v>0</v>
      </c>
      <c r="J81" s="7">
        <v>0</v>
      </c>
      <c r="K81" s="8">
        <v>196996.7063083323</v>
      </c>
      <c r="L81" s="8">
        <v>0</v>
      </c>
      <c r="M81" s="8">
        <v>100.04989330641202</v>
      </c>
      <c r="N81" s="8">
        <v>-3.9896253841755984E-13</v>
      </c>
      <c r="O81" s="8">
        <v>0</v>
      </c>
      <c r="P81" s="6">
        <f>(D81-D$9)/B81+E81</f>
        <v>2.0373891966454173E-11</v>
      </c>
      <c r="Q81">
        <v>-5.8095695122159169E-7</v>
      </c>
      <c r="R81">
        <f>IF(D81-Q81&lt;0,MIN(D81/Q81*H$1,1), 1)</f>
        <v>1</v>
      </c>
      <c r="T81">
        <f>S79*Q81</f>
        <v>-2.0307922864918653E-25</v>
      </c>
      <c r="U81" s="1">
        <f t="shared" si="23"/>
        <v>2.0953526171860299E-9</v>
      </c>
    </row>
    <row r="82" spans="2:21">
      <c r="B82">
        <f>B81</f>
        <v>1800</v>
      </c>
      <c r="D82" s="7">
        <f t="shared" ref="D82:D83" si="24">U76</f>
        <v>2.0549957178926968E-25</v>
      </c>
      <c r="E82" s="1">
        <f>-E$2*D$2/(D$2+D79)*D81/(D81+D$2)</f>
        <v>-1.9818336410898617E-11</v>
      </c>
      <c r="F82" s="7">
        <f>E$2/(D$2+D79)/(D$2+D79)*D81/(D81+D$2)</f>
        <v>18.783923960733503</v>
      </c>
      <c r="G82" s="7">
        <v>0</v>
      </c>
      <c r="H82" s="7">
        <f>-E$2*D$2/(D$2+D79)*D$2/(D81+D$2)/(D81+D$2)</f>
        <v>-9.4384576019038297E-3</v>
      </c>
      <c r="I82" s="7">
        <f>1/B82</f>
        <v>5.5555555555555556E-4</v>
      </c>
      <c r="J82" s="7">
        <v>0</v>
      </c>
      <c r="K82" s="8">
        <v>-197351.11169854505</v>
      </c>
      <c r="L82" s="8">
        <v>0</v>
      </c>
      <c r="M82" s="8">
        <v>1699.7700168856366</v>
      </c>
      <c r="N82" s="8">
        <v>1800.0000000000002</v>
      </c>
      <c r="O82" s="8">
        <v>0</v>
      </c>
      <c r="P82" s="1">
        <f>(D82-D$10)/B82+E82</f>
        <v>-2.0373891966454173E-11</v>
      </c>
      <c r="Q82">
        <v>5.820021153476535E-7</v>
      </c>
      <c r="R82">
        <f>IF(D82-Q82&lt;0,MIN(D82/Q82*H$1,1), 1)</f>
        <v>3.4955985675387326E-19</v>
      </c>
      <c r="T82">
        <f>S79*Q82</f>
        <v>2.0344457607137698E-25</v>
      </c>
      <c r="U82" s="1">
        <f t="shared" si="23"/>
        <v>2.0549957178927023E-27</v>
      </c>
    </row>
    <row r="83" spans="2:21">
      <c r="B83">
        <f>B82</f>
        <v>1800</v>
      </c>
      <c r="D83" s="1">
        <f t="shared" si="24"/>
        <v>1.003771634710935E-9</v>
      </c>
      <c r="E83" s="1">
        <f>-E$4*D81</f>
        <v>-2.0953526171860298E-15</v>
      </c>
      <c r="F83" s="7">
        <v>0</v>
      </c>
      <c r="G83" s="7">
        <v>0</v>
      </c>
      <c r="H83" s="7">
        <f>-E$4</f>
        <v>-9.9999999999999995E-7</v>
      </c>
      <c r="I83" s="7">
        <v>0</v>
      </c>
      <c r="J83" s="7">
        <f>1/B83</f>
        <v>5.5555555555555556E-4</v>
      </c>
      <c r="K83" s="8">
        <v>354.59407135499816</v>
      </c>
      <c r="L83" s="8">
        <v>0</v>
      </c>
      <c r="M83" s="8">
        <v>0.18008980795154156</v>
      </c>
      <c r="N83" s="8">
        <v>-3.903127820947816E-16</v>
      </c>
      <c r="O83" s="8">
        <v>1800</v>
      </c>
      <c r="P83" s="1">
        <f>(D83-D$11)/B83+E83</f>
        <v>4.4570641144987167E-29</v>
      </c>
      <c r="Q83">
        <v>-1.0457225121988653E-9</v>
      </c>
      <c r="R83">
        <f>IF(D83-Q83&lt;0,MIN(D83/Q83*H$1,1), 1)</f>
        <v>1</v>
      </c>
      <c r="T83">
        <f>S79*Q83</f>
        <v>-3.6554261156853583E-28</v>
      </c>
      <c r="U83" s="1">
        <f t="shared" si="23"/>
        <v>1.003771634710935E-9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opLeftCell="H44" workbookViewId="0">
      <selection activeCell="F13" sqref="F13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9" width="12.1640625" customWidth="1"/>
    <col min="20" max="20" width="11.83203125" bestFit="1" customWidth="1"/>
    <col min="22" max="22" width="12.1640625" bestFit="1" customWidth="1"/>
    <col min="24" max="26" width="12.1640625" bestFit="1" customWidth="1"/>
    <col min="32" max="32" width="12.1640625" bestFit="1" customWidth="1"/>
  </cols>
  <sheetData>
    <row r="1" spans="1:40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X1" t="s">
        <v>42</v>
      </c>
      <c r="Y1" s="1">
        <f>SUM(D7:D11)</f>
        <v>1.0040000000000003E-6</v>
      </c>
      <c r="AD1" s="1">
        <f>SUM(AD7:AD9)</f>
        <v>5.30429567799629E-22</v>
      </c>
      <c r="AJ1" t="s">
        <v>20</v>
      </c>
      <c r="AK1" t="s">
        <v>9</v>
      </c>
      <c r="AL1" t="s">
        <v>0</v>
      </c>
      <c r="AM1" t="s">
        <v>21</v>
      </c>
      <c r="AN1" t="s">
        <v>19</v>
      </c>
    </row>
    <row r="2" spans="1:40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S2" s="1"/>
      <c r="AK2">
        <v>0</v>
      </c>
      <c r="AL2">
        <v>1</v>
      </c>
    </row>
    <row r="3" spans="1:40">
      <c r="A3" t="s">
        <v>27</v>
      </c>
      <c r="B3" s="5" t="s">
        <v>0</v>
      </c>
      <c r="C3">
        <v>1</v>
      </c>
      <c r="D3" s="3"/>
      <c r="E3" s="1">
        <v>9.9999999999999995E-7</v>
      </c>
      <c r="G3" s="1">
        <f>E$2*D$2/(D$2+D7)/(D$2+D7)*D9/(D9+D$2)</f>
        <v>2.4975024975024975E-6</v>
      </c>
      <c r="S3" s="1"/>
      <c r="AJ3">
        <v>0.1</v>
      </c>
      <c r="AK3">
        <f>AK2+AJ3</f>
        <v>0.1</v>
      </c>
      <c r="AL3">
        <f>(AM3+AN3)/2</f>
        <v>0.90000011111097389</v>
      </c>
      <c r="AM3" s="1">
        <f>AL2-D$2-AJ3</f>
        <v>0.89999899999999999</v>
      </c>
      <c r="AN3">
        <f>SQRT(AM3*AM3+4*D$2*AL2)</f>
        <v>0.90000122222194789</v>
      </c>
    </row>
    <row r="4" spans="1:40">
      <c r="A4" t="s">
        <v>41</v>
      </c>
      <c r="E4" s="1">
        <v>9.9999999999999995E-7</v>
      </c>
      <c r="AJ4">
        <v>0.1</v>
      </c>
      <c r="AK4">
        <f>AK3+AJ4</f>
        <v>0.2</v>
      </c>
      <c r="AL4">
        <f>(AM4+AN4)/2</f>
        <v>0.80000023611078075</v>
      </c>
      <c r="AM4" s="1">
        <f>AL3-D$2-AJ4</f>
        <v>0.79999911111097388</v>
      </c>
      <c r="AN4">
        <f>SQRT(AM4*AM4+4*D$2*AL3)</f>
        <v>0.80000136111058762</v>
      </c>
    </row>
    <row r="5" spans="1:40">
      <c r="D5" s="1"/>
      <c r="E5" s="1"/>
      <c r="G5" s="9" t="s">
        <v>6</v>
      </c>
      <c r="L5" s="10" t="s">
        <v>33</v>
      </c>
      <c r="AJ5">
        <v>0.1</v>
      </c>
      <c r="AK5">
        <f>AK4+AJ5</f>
        <v>0.30000000000000004</v>
      </c>
      <c r="AL5">
        <f>(AM5+AN5)/2</f>
        <v>0.70000037896764211</v>
      </c>
      <c r="AM5" s="1">
        <f>AL4-D$2-AJ5</f>
        <v>0.69999923611078074</v>
      </c>
      <c r="AN5">
        <f>SQRT(AM5*AM5+4*D$2*AL4)</f>
        <v>0.70000152182450359</v>
      </c>
    </row>
    <row r="6" spans="1:40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F6" t="s">
        <v>37</v>
      </c>
      <c r="G6" s="2" t="s">
        <v>38</v>
      </c>
      <c r="H6" s="2" t="s">
        <v>39</v>
      </c>
      <c r="I6" s="2" t="s">
        <v>40</v>
      </c>
      <c r="J6" s="2" t="s">
        <v>42</v>
      </c>
      <c r="K6" s="2"/>
      <c r="L6" s="2"/>
      <c r="M6" s="2"/>
      <c r="N6" s="2"/>
      <c r="O6" s="2"/>
      <c r="P6" s="2" t="s">
        <v>5</v>
      </c>
      <c r="Q6" s="2" t="s">
        <v>7</v>
      </c>
      <c r="R6" s="2" t="s">
        <v>8</v>
      </c>
      <c r="S6" s="2" t="s">
        <v>34</v>
      </c>
      <c r="T6" s="2" t="s">
        <v>16</v>
      </c>
      <c r="U6" s="2" t="s">
        <v>12</v>
      </c>
      <c r="V6" t="s">
        <v>13</v>
      </c>
      <c r="W6" t="s">
        <v>14</v>
      </c>
      <c r="X6" t="s">
        <v>15</v>
      </c>
      <c r="Y6" t="s">
        <v>25</v>
      </c>
      <c r="AD6" t="s">
        <v>24</v>
      </c>
      <c r="AE6" t="s">
        <v>29</v>
      </c>
      <c r="AF6" t="s">
        <v>30</v>
      </c>
      <c r="AG6" t="s">
        <v>31</v>
      </c>
      <c r="AH6" t="s">
        <v>32</v>
      </c>
      <c r="AJ6">
        <v>0.1</v>
      </c>
      <c r="AK6">
        <f>AK5+AJ6</f>
        <v>0.4</v>
      </c>
      <c r="AL6">
        <f>(AM6+AN6)/2</f>
        <v>0.6000005456338795</v>
      </c>
      <c r="AM6" s="1">
        <f>AL5-D$2-AJ6</f>
        <v>0.59999937896764211</v>
      </c>
      <c r="AN6">
        <f>SQRT(AM6*AM6+4*D$2*AL5)</f>
        <v>0.60000171230011679</v>
      </c>
    </row>
    <row r="7" spans="1:40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3.0565555555555558E-3</v>
      </c>
      <c r="G7" s="7">
        <v>0</v>
      </c>
      <c r="H7" s="7">
        <v>0</v>
      </c>
      <c r="I7" s="7">
        <v>0</v>
      </c>
      <c r="J7" s="7">
        <v>0</v>
      </c>
      <c r="K7" s="8">
        <f t="array" ref="K7:O11">MINVERSE(F7:J11)</f>
        <v>327.16565487658579</v>
      </c>
      <c r="L7" s="8">
        <v>0</v>
      </c>
      <c r="M7" s="8">
        <v>0</v>
      </c>
      <c r="N7" s="8">
        <v>0</v>
      </c>
      <c r="O7" s="8">
        <v>0</v>
      </c>
      <c r="P7" s="1">
        <f>(D7-D$7)/B7+E7</f>
        <v>5.0010000000000004E-9</v>
      </c>
      <c r="Q7">
        <f t="array" ref="Q7:Q11">MMULT(K7:O11,P7:P11)</f>
        <v>1.6361554400378057E-6</v>
      </c>
      <c r="R7">
        <f>IF(D7-Q7&lt;0,MIN(D7/Q7*H$1,1), 1)</f>
        <v>0.60507698460307946</v>
      </c>
      <c r="S7">
        <f>MIN(R7:R11)</f>
        <v>0.56501784090500307</v>
      </c>
      <c r="T7">
        <f>R7*Q7</f>
        <v>9.9000000000000005E-7</v>
      </c>
      <c r="U7" s="1">
        <f>D7-T7</f>
        <v>9.9999999999999043E-9</v>
      </c>
      <c r="V7">
        <f>SQRT(SUMSQ(P7:P11))</f>
        <v>7.0717778470574016E-9</v>
      </c>
      <c r="X7" s="1">
        <f>SQRT(SUMSQ(T7:T11))/SQRT(SUMSQ(D$7:D$11))</f>
        <v>1.9133320932777664</v>
      </c>
      <c r="Y7" s="1">
        <f>(SUM(D7:D11)-Y$1)/Y$1</f>
        <v>0</v>
      </c>
      <c r="AD7" s="1">
        <f>(AE7+AF7)/(1/B7+AG7+AH7)</f>
        <v>1.6361554400378059E-6</v>
      </c>
      <c r="AE7" s="1">
        <f>E$2*D7/(D7+D$2)</f>
        <v>5.0000000000000001E-9</v>
      </c>
      <c r="AF7">
        <f>E$3*D7</f>
        <v>9.9999999999999998E-13</v>
      </c>
      <c r="AG7" s="1">
        <f>E$2*D$2/(D7+D$2)/(D7+D$2)</f>
        <v>2.5000000000000001E-3</v>
      </c>
      <c r="AH7" s="3">
        <f>E3</f>
        <v>9.9999999999999995E-7</v>
      </c>
      <c r="AJ7">
        <v>0.1</v>
      </c>
      <c r="AK7">
        <f>AK6+AJ7</f>
        <v>0.5</v>
      </c>
      <c r="AL7">
        <f>(AM7+AN7)/2</f>
        <v>0.5000007456331812</v>
      </c>
      <c r="AM7" s="1">
        <f>AL6-D$2-AJ7</f>
        <v>0.49999954563387949</v>
      </c>
      <c r="AN7">
        <f>SQRT(AM7*AM7+4*D$2*AL6)</f>
        <v>0.50000194563248301</v>
      </c>
    </row>
    <row r="8" spans="1:40">
      <c r="B8">
        <f>B$7</f>
        <v>1800</v>
      </c>
      <c r="D8" s="1">
        <v>1.0000000000000001E-9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5.5555555555555556E-4</v>
      </c>
      <c r="H8" s="7">
        <v>0</v>
      </c>
      <c r="I8" s="7">
        <v>0</v>
      </c>
      <c r="J8" s="7">
        <v>0</v>
      </c>
      <c r="K8" s="8">
        <v>1472.2454469446361</v>
      </c>
      <c r="L8" s="8">
        <v>1800</v>
      </c>
      <c r="M8" s="8">
        <v>0</v>
      </c>
      <c r="N8" s="8">
        <v>0</v>
      </c>
      <c r="O8" s="8">
        <v>0</v>
      </c>
      <c r="P8" s="1">
        <f>(D8-D$8)/B8+E8</f>
        <v>-5.0000000000000001E-9</v>
      </c>
      <c r="Q8">
        <v>-1.637300519829874E-6</v>
      </c>
      <c r="R8">
        <f>IF(D8-Q8&lt;0,MIN(D8/Q8*H$1,1), 1)</f>
        <v>1</v>
      </c>
      <c r="T8">
        <f t="shared" ref="T8:T11" si="0">R8*Q8</f>
        <v>-1.637300519829874E-6</v>
      </c>
      <c r="U8" s="1">
        <f t="shared" ref="U8:U11" si="1">D8-T8</f>
        <v>1.6383005198298741E-6</v>
      </c>
      <c r="AD8" s="1">
        <f>(AG7*AD7-AE7)*B8</f>
        <v>-1.6373005198298734E-6</v>
      </c>
      <c r="AM8" s="1"/>
    </row>
    <row r="9" spans="1:40">
      <c r="B9">
        <f>B$7</f>
        <v>1800</v>
      </c>
      <c r="D9" s="1">
        <v>1.0000000000000001E-9</v>
      </c>
      <c r="E9" s="1">
        <f>-E$3*D7+E$2*D$2/(D$2+D7)*D9/(D9+D$2)+E$4*D9</f>
        <v>3.9960049950049947E-12</v>
      </c>
      <c r="F9" s="7">
        <f>-E$3-E$2*D$2/(D$2+D7)/(D$2+D7)*D9/(D9+D$2)</f>
        <v>-3.4975024975024972E-6</v>
      </c>
      <c r="G9" s="7">
        <v>0</v>
      </c>
      <c r="H9" s="7">
        <f>1/B9+E$2*D$2/(D$2+D7)*D$2/(D9+D$2)/(D9+D$2)+E$4</f>
        <v>5.546570535580525E-3</v>
      </c>
      <c r="I9" s="7">
        <v>0</v>
      </c>
      <c r="J9" s="7">
        <v>0</v>
      </c>
      <c r="K9" s="8">
        <v>0.20630093635113866</v>
      </c>
      <c r="L9" s="8">
        <v>0</v>
      </c>
      <c r="M9" s="8">
        <v>180.29158623065021</v>
      </c>
      <c r="N9" s="8">
        <v>0</v>
      </c>
      <c r="O9" s="8">
        <v>0</v>
      </c>
      <c r="P9" s="6">
        <f>(D9-D$9)/B9+E9</f>
        <v>3.9960049950049947E-12</v>
      </c>
      <c r="Q9">
        <v>1.7521570618270966E-9</v>
      </c>
      <c r="R9">
        <f>IF(D9-Q9&lt;0,MIN(D9/Q9*H$1,1), 1)</f>
        <v>0.56501784090500307</v>
      </c>
      <c r="T9">
        <f t="shared" si="0"/>
        <v>9.900000000000001E-10</v>
      </c>
      <c r="U9" s="1">
        <f t="shared" si="1"/>
        <v>9.9999999999999655E-12</v>
      </c>
      <c r="AD9" s="1">
        <f>(AH7*AD7-AF7)*B9</f>
        <v>1.1450797920680506E-9</v>
      </c>
      <c r="AM9" s="1"/>
    </row>
    <row r="10" spans="1:40">
      <c r="B10">
        <f>B7</f>
        <v>1800</v>
      </c>
      <c r="D10" s="1">
        <v>1.0000000000000001E-9</v>
      </c>
      <c r="E10" s="1">
        <f>-E$2*D$2/(D$2+D7)*D9/(D9+D$2)</f>
        <v>-4.9950049950049948E-12</v>
      </c>
      <c r="F10" s="7">
        <f>E$2*D$2/(D$2+D7)/(D$2+D7)*D9/(D9+D$2)</f>
        <v>2.4975024975024975E-6</v>
      </c>
      <c r="G10" s="7">
        <v>0</v>
      </c>
      <c r="H10" s="7">
        <f>-E$2*D$2/(D$2+D7)*D$2/(D9+D$2)/(D9+D$2)</f>
        <v>-4.9900149800249692E-3</v>
      </c>
      <c r="I10" s="7">
        <f>1/B10</f>
        <v>5.5555555555555556E-4</v>
      </c>
      <c r="J10" s="7">
        <v>0</v>
      </c>
      <c r="K10" s="8">
        <v>0.3822259007412836</v>
      </c>
      <c r="L10" s="8">
        <v>0</v>
      </c>
      <c r="M10" s="8">
        <v>1619.3838889141346</v>
      </c>
      <c r="N10" s="8">
        <v>1800</v>
      </c>
      <c r="O10" s="8">
        <v>0</v>
      </c>
      <c r="P10" s="1">
        <f>(D10-D$10)/B10+E10</f>
        <v>-4.9950049950049948E-12</v>
      </c>
      <c r="Q10">
        <v>-6.084311524703357E-10</v>
      </c>
      <c r="R10">
        <f>IF(D10-Q10&lt;0,MIN(D10/Q10*H$1,1), 1)</f>
        <v>1</v>
      </c>
      <c r="T10">
        <f t="shared" si="0"/>
        <v>-6.084311524703357E-10</v>
      </c>
      <c r="U10" s="1">
        <f t="shared" si="1"/>
        <v>1.6084311524703358E-9</v>
      </c>
      <c r="AD10" s="1"/>
      <c r="AM10" s="1"/>
    </row>
    <row r="11" spans="1:40">
      <c r="B11">
        <f>B7</f>
        <v>1800</v>
      </c>
      <c r="D11" s="1">
        <v>1.0000000000000001E-9</v>
      </c>
      <c r="E11" s="1">
        <f>-E$4*D9</f>
        <v>-1.0000000000000001E-15</v>
      </c>
      <c r="F11" s="7">
        <v>0</v>
      </c>
      <c r="G11" s="7">
        <v>0</v>
      </c>
      <c r="H11" s="7">
        <f>-E$4</f>
        <v>-9.9999999999999995E-7</v>
      </c>
      <c r="I11" s="7">
        <v>0</v>
      </c>
      <c r="J11" s="7">
        <f>1/B11</f>
        <v>5.5555555555555556E-4</v>
      </c>
      <c r="K11" s="8">
        <v>3.7134168543204963E-4</v>
      </c>
      <c r="L11" s="8">
        <v>0</v>
      </c>
      <c r="M11" s="8">
        <v>0.32452485521517038</v>
      </c>
      <c r="N11" s="8">
        <v>0</v>
      </c>
      <c r="O11" s="8">
        <v>1800</v>
      </c>
      <c r="P11" s="1">
        <f>(D11-D$11)/B11+E11</f>
        <v>-1.0000000000000001E-15</v>
      </c>
      <c r="Q11">
        <v>1.3538827112887738E-12</v>
      </c>
      <c r="R11">
        <f>IF(D11-Q11&lt;0,MIN(D11/Q11*H$1,1), 1)</f>
        <v>1</v>
      </c>
      <c r="T11">
        <f t="shared" si="0"/>
        <v>1.3538827112887738E-12</v>
      </c>
      <c r="U11" s="1">
        <f t="shared" si="1"/>
        <v>9.9864611728871138E-10</v>
      </c>
      <c r="AD11" s="1"/>
      <c r="AM11" s="1"/>
    </row>
    <row r="12" spans="1:4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J12">
        <v>0.1</v>
      </c>
      <c r="AK12">
        <f>AK7+AJ12</f>
        <v>0.6</v>
      </c>
      <c r="AL12">
        <f>(AM12+AN12)/2</f>
        <v>0.40000099563193392</v>
      </c>
      <c r="AM12" s="1">
        <f>AL7-D$2-AJ12</f>
        <v>0.39999974563318119</v>
      </c>
      <c r="AN12">
        <f>SQRT(AM12*AM12+4*D$2*AL7)</f>
        <v>0.40000224563068665</v>
      </c>
    </row>
    <row r="13" spans="1:40">
      <c r="A13" t="s">
        <v>37</v>
      </c>
      <c r="B13">
        <f>B7</f>
        <v>1800</v>
      </c>
      <c r="C13">
        <f>C7+1</f>
        <v>2</v>
      </c>
      <c r="D13" s="1">
        <f>U7</f>
        <v>9.9999999999999043E-9</v>
      </c>
      <c r="E13" s="1">
        <f>E$2*D13/(D13+D$2)+E$3*D13</f>
        <v>9.9019900990098078E-11</v>
      </c>
      <c r="F13" s="7">
        <f>1/B13+E$2*D$2/(D13+D$2)/(D13+D$2) + E$3</f>
        <v>1.0359516049624765E-2</v>
      </c>
      <c r="G13" s="7">
        <v>0</v>
      </c>
      <c r="H13" s="7">
        <v>0</v>
      </c>
      <c r="I13" s="7">
        <v>0</v>
      </c>
      <c r="J13" s="7">
        <v>0</v>
      </c>
      <c r="K13" s="8">
        <f t="array" ref="K13:O17">MINVERSE(F13:J17)</f>
        <v>96.529605747000218</v>
      </c>
      <c r="L13" s="8">
        <v>0</v>
      </c>
      <c r="M13" s="8">
        <v>0</v>
      </c>
      <c r="N13" s="8">
        <v>0</v>
      </c>
      <c r="O13" s="8">
        <v>0</v>
      </c>
      <c r="P13" s="1">
        <f>(D13-D$7)/B13+E13</f>
        <v>-4.5098009900990199E-10</v>
      </c>
      <c r="Q13">
        <f t="array" ref="Q13:Q17">MMULT(K13:O17,P13:P17)</f>
        <v>-4.353293115716896E-8</v>
      </c>
      <c r="R13">
        <f>IF(D13-Q13&lt;0,MIN(D13/Q13*H$1,1), 1)</f>
        <v>1</v>
      </c>
      <c r="S13">
        <f>MIN(R13:R17)</f>
        <v>3.899096264581711E-3</v>
      </c>
      <c r="T13">
        <f>R13*Q13</f>
        <v>-4.353293115716896E-8</v>
      </c>
      <c r="U13" s="1">
        <f>D13-T13</f>
        <v>5.3532931157168864E-8</v>
      </c>
      <c r="V13">
        <f>SQRT(SUMSQ(P13:P17))</f>
        <v>9.2760881268776907E-10</v>
      </c>
      <c r="W13">
        <f>V13/V$7</f>
        <v>0.13117052497255005</v>
      </c>
      <c r="X13" s="1">
        <f>SQRT(SUMSQ(T13:T17))/SQRT(SUMSQ(D$7:D$11))</f>
        <v>0.80364875215937059</v>
      </c>
      <c r="Y13" s="1">
        <f>(SUM(D13:D17)-Y$1)/Y$1</f>
        <v>0.64434023615501257</v>
      </c>
      <c r="Z13" t="s">
        <v>37</v>
      </c>
      <c r="AM13" s="1"/>
    </row>
    <row r="14" spans="1:40">
      <c r="A14" t="s">
        <v>38</v>
      </c>
      <c r="B14">
        <f>B13</f>
        <v>1800</v>
      </c>
      <c r="D14" s="1">
        <f>U8</f>
        <v>1.6383005198298741E-6</v>
      </c>
      <c r="E14" s="1">
        <f>-E$2*D13/(D13+D$2)</f>
        <v>-9.9009900990098083E-11</v>
      </c>
      <c r="F14" s="7">
        <f>-E$2*D$2/(D13+D$2)/(D13+D$2)</f>
        <v>-9.8029604940692103E-3</v>
      </c>
      <c r="G14" s="7">
        <f>1/B14</f>
        <v>5.5555555555555556E-4</v>
      </c>
      <c r="H14" s="7">
        <v>0</v>
      </c>
      <c r="I14" s="7">
        <v>0</v>
      </c>
      <c r="J14" s="7">
        <v>0</v>
      </c>
      <c r="K14" s="8">
        <v>1703.2966409626549</v>
      </c>
      <c r="L14" s="8">
        <v>1800</v>
      </c>
      <c r="M14" s="8">
        <v>0</v>
      </c>
      <c r="N14" s="8">
        <v>0</v>
      </c>
      <c r="O14" s="8">
        <v>0</v>
      </c>
      <c r="P14" s="1">
        <f>(D14-D$8)/B14+E14</f>
        <v>8.1060149891538748E-10</v>
      </c>
      <c r="Q14">
        <v>6.9092981026312597E-7</v>
      </c>
      <c r="R14">
        <f>IF(D14-Q14&lt;0,MIN(D14/Q14*H$1,1), 1)</f>
        <v>1</v>
      </c>
      <c r="T14">
        <f t="shared" ref="T14:T17" si="2">R14*Q14</f>
        <v>6.9092981026312597E-7</v>
      </c>
      <c r="U14" s="1">
        <f t="shared" ref="U14:U17" si="3">D14-T14</f>
        <v>9.4737070956674813E-7</v>
      </c>
      <c r="Z14" t="s">
        <v>38</v>
      </c>
      <c r="AJ14">
        <v>0.1</v>
      </c>
      <c r="AK14">
        <f>AK12+AJ14</f>
        <v>0.7</v>
      </c>
      <c r="AL14">
        <f>(AM14+AN14)/2</f>
        <v>0.3000013289626795</v>
      </c>
      <c r="AM14" s="1">
        <f>AL12-D$2-AJ14</f>
        <v>0.29999999563193391</v>
      </c>
      <c r="AN14">
        <f>SQRT(AM14*AM14+4*D$2*AL12)</f>
        <v>0.30000266229342515</v>
      </c>
    </row>
    <row r="15" spans="1:40">
      <c r="A15" t="s">
        <v>39</v>
      </c>
      <c r="B15">
        <f>B14</f>
        <v>1800</v>
      </c>
      <c r="D15" s="1">
        <f>U9</f>
        <v>9.9999999999999655E-12</v>
      </c>
      <c r="E15" s="1">
        <f>-E$3*D13+E$2*D$2/(D$2+D13)*D15/(D15+D$2)+E$4*D15</f>
        <v>8.9018910900989761E-14</v>
      </c>
      <c r="F15" s="7">
        <f>-E$3-E$2/(D$2+D13)/(D$2+D13)*D15/(D15+D$2)</f>
        <v>-9.802962465444523E-2</v>
      </c>
      <c r="G15" s="7">
        <v>0</v>
      </c>
      <c r="H15" s="7">
        <f>1/B15+E$2*D$2/(D$2+D13)*D$2/(D15+D$2)/(D15+D$2)+E$4</f>
        <v>1.0457347637733734E-2</v>
      </c>
      <c r="I15" s="7">
        <v>0</v>
      </c>
      <c r="J15" s="7">
        <v>0</v>
      </c>
      <c r="K15" s="8">
        <v>904.89112031382513</v>
      </c>
      <c r="L15" s="8">
        <v>0</v>
      </c>
      <c r="M15" s="8">
        <v>95.626542660937602</v>
      </c>
      <c r="N15" s="8">
        <v>0</v>
      </c>
      <c r="O15" s="8">
        <v>0</v>
      </c>
      <c r="P15" s="6">
        <f>(D15-D$9)/B15+E15</f>
        <v>-4.6098108909901034E-13</v>
      </c>
      <c r="Q15">
        <v>-4.0813196906009258E-7</v>
      </c>
      <c r="R15">
        <f>IF(D15-Q15&lt;0,MIN(D15/Q15*H$1,1), 1)</f>
        <v>1</v>
      </c>
      <c r="T15">
        <f t="shared" si="2"/>
        <v>-4.0813196906009258E-7</v>
      </c>
      <c r="U15" s="1">
        <f t="shared" si="3"/>
        <v>4.0814196906009259E-7</v>
      </c>
      <c r="Z15" t="s">
        <v>39</v>
      </c>
      <c r="AM15" s="1"/>
    </row>
    <row r="16" spans="1:40">
      <c r="A16" t="s">
        <v>40</v>
      </c>
      <c r="B16">
        <f>B15</f>
        <v>1800</v>
      </c>
      <c r="D16" s="7">
        <f t="shared" ref="D16:D17" si="4">U10</f>
        <v>1.6084311524703358E-9</v>
      </c>
      <c r="E16" s="1">
        <f>-E$2*D$2/(D$2+D13)*D15/(D15+D$2)</f>
        <v>-9.9008910900989663E-14</v>
      </c>
      <c r="F16" s="7">
        <f>E$2/(D$2+D13)/(D$2+D13)*D15/(D15+D$2)</f>
        <v>9.8028624654445229E-2</v>
      </c>
      <c r="G16" s="7">
        <v>0</v>
      </c>
      <c r="H16" s="7">
        <f>-E$2*D$2/(D$2+D13)*D$2/(D15+D$2)/(D15+D$2)</f>
        <v>-9.9007920821781795E-3</v>
      </c>
      <c r="I16" s="7">
        <f>1/B16</f>
        <v>5.5555555555555556E-4</v>
      </c>
      <c r="J16" s="7">
        <v>0</v>
      </c>
      <c r="K16" s="8">
        <v>-906.34617104004371</v>
      </c>
      <c r="L16" s="8">
        <v>0</v>
      </c>
      <c r="M16" s="8">
        <v>1704.201329562273</v>
      </c>
      <c r="N16" s="8">
        <v>1800</v>
      </c>
      <c r="O16" s="8">
        <v>0</v>
      </c>
      <c r="P16" s="1">
        <f>(D16-D$10)/B16+E16</f>
        <v>2.3900839602697462E-13</v>
      </c>
      <c r="Q16">
        <v>4.0838869648078744E-7</v>
      </c>
      <c r="R16">
        <f>IF(D16-Q16&lt;0,MIN(D16/Q16*H$1,1), 1)</f>
        <v>3.899096264581711E-3</v>
      </c>
      <c r="T16">
        <f t="shared" si="2"/>
        <v>1.5923468409456324E-9</v>
      </c>
      <c r="U16" s="1">
        <f t="shared" si="3"/>
        <v>1.6084311524703331E-11</v>
      </c>
      <c r="Z16" t="s">
        <v>40</v>
      </c>
      <c r="AM16" s="1"/>
    </row>
    <row r="17" spans="1:40">
      <c r="A17" t="s">
        <v>42</v>
      </c>
      <c r="B17">
        <f>B16</f>
        <v>1800</v>
      </c>
      <c r="D17" s="1">
        <f t="shared" si="4"/>
        <v>9.9864611728871138E-10</v>
      </c>
      <c r="E17" s="1">
        <f>-E$4*D15</f>
        <v>-9.9999999999999653E-18</v>
      </c>
      <c r="F17" s="7">
        <v>0</v>
      </c>
      <c r="G17" s="7">
        <v>0</v>
      </c>
      <c r="H17" s="7">
        <f>-E$4</f>
        <v>-9.9999999999999995E-7</v>
      </c>
      <c r="I17" s="7">
        <v>0</v>
      </c>
      <c r="J17" s="7">
        <f>1/B17</f>
        <v>5.5555555555555556E-4</v>
      </c>
      <c r="K17" s="8">
        <v>1.6288040165648852</v>
      </c>
      <c r="L17" s="8">
        <v>0</v>
      </c>
      <c r="M17" s="8">
        <v>0.17212777678968766</v>
      </c>
      <c r="N17" s="8">
        <v>0</v>
      </c>
      <c r="O17" s="8">
        <v>1800</v>
      </c>
      <c r="P17" s="1">
        <f>(D17-D$11)/B17+E17</f>
        <v>-7.621570618270473E-16</v>
      </c>
      <c r="Q17">
        <v>-7.3600942701945533E-10</v>
      </c>
      <c r="R17">
        <f>IF(D17-Q17&lt;0,MIN(D17/Q17*H$1,1), 1)</f>
        <v>1</v>
      </c>
      <c r="T17">
        <f t="shared" si="2"/>
        <v>-7.3600942701945533E-10</v>
      </c>
      <c r="U17" s="1">
        <f t="shared" si="3"/>
        <v>1.7346555443081666E-9</v>
      </c>
      <c r="Z17" t="s">
        <v>42</v>
      </c>
      <c r="AM17" s="1"/>
    </row>
    <row r="18" spans="1:40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J18">
        <v>0.1</v>
      </c>
      <c r="AK18">
        <f>AK14+AJ18</f>
        <v>0.79999999999999993</v>
      </c>
      <c r="AL18">
        <f>(AM18+AN18)/2</f>
        <v>0.20000182895560725</v>
      </c>
      <c r="AM18" s="1">
        <f>AL14-D$2-AJ18</f>
        <v>0.20000032896267952</v>
      </c>
      <c r="AN18">
        <f>SQRT(AM18*AM18+4*D$2*AL14)</f>
        <v>0.20000332894853495</v>
      </c>
    </row>
    <row r="19" spans="1:40">
      <c r="B19">
        <f>B13</f>
        <v>1800</v>
      </c>
      <c r="C19">
        <f>C13+1</f>
        <v>3</v>
      </c>
      <c r="D19" s="1">
        <f>U13</f>
        <v>5.3532931157168864E-8</v>
      </c>
      <c r="E19" s="1">
        <f>E$2*D19/(D19+D$2)+E$3*D19</f>
        <v>5.0818127696256499E-10</v>
      </c>
      <c r="F19" s="7">
        <f>1/B19+E$2*D$2/(D19+D$2)/(D19+D$2) + E$3</f>
        <v>9.5661194479181848E-3</v>
      </c>
      <c r="G19" s="7">
        <v>0</v>
      </c>
      <c r="H19" s="7">
        <v>0</v>
      </c>
      <c r="I19" s="7">
        <v>0</v>
      </c>
      <c r="J19" s="7">
        <v>0</v>
      </c>
      <c r="K19" s="8">
        <f t="array" ref="K19:O23">MINVERSE(F19:J23)</f>
        <v>104.53559622001413</v>
      </c>
      <c r="L19" s="8">
        <v>0</v>
      </c>
      <c r="M19" s="8">
        <v>-2.5508968517869592E-19</v>
      </c>
      <c r="N19" s="8">
        <v>-8.163746011858359E-19</v>
      </c>
      <c r="O19" s="8">
        <v>-2.2717890901696283E-16</v>
      </c>
      <c r="P19" s="1">
        <f>(D19-D$7)/B19+E19</f>
        <v>-1.7633761283452269E-11</v>
      </c>
      <c r="Q19">
        <f t="array" ref="Q19:Q23">MMULT(K19:O23,P19:P23)</f>
        <v>-1.8433557493670844E-9</v>
      </c>
      <c r="R19">
        <f>IF(D19-Q19&lt;0,MIN(D19/Q19*H$1,1), 1)</f>
        <v>1</v>
      </c>
      <c r="S19">
        <f>MIN(R19:R23)</f>
        <v>1.7647295666100999E-8</v>
      </c>
      <c r="T19">
        <f>R19*Q19</f>
        <v>-1.8433557493670844E-9</v>
      </c>
      <c r="U19" s="1">
        <f>D19-T19</f>
        <v>5.5376286906535951E-8</v>
      </c>
      <c r="V19">
        <f>SQRT(SUMSQ(P19:P23))</f>
        <v>4.0545403540783202E-9</v>
      </c>
      <c r="W19">
        <f>V19/V$7</f>
        <v>0.57334102424688471</v>
      </c>
      <c r="X19" s="1">
        <f>SQRT(SUMSQ(T19:T23))/SQRT(SUMSQ(D$7:D$11))</f>
        <v>900.29010850978443</v>
      </c>
      <c r="Y19" s="1">
        <f>(SUM(D19:D23)-Y$1)/Y$1</f>
        <v>0.40517564705163556</v>
      </c>
    </row>
    <row r="20" spans="1:40">
      <c r="B20">
        <f>B19</f>
        <v>1800</v>
      </c>
      <c r="D20" s="1">
        <f>U14</f>
        <v>9.4737070956674813E-7</v>
      </c>
      <c r="E20" s="1">
        <f>-E$2*D19/(D19+D$2)</f>
        <v>-5.0812774403140786E-10</v>
      </c>
      <c r="F20" s="7">
        <f>-E$2*D$2/(D19+D$2)/(D19+D$2)</f>
        <v>-9.0095638923626299E-3</v>
      </c>
      <c r="G20" s="7">
        <f>1/B20</f>
        <v>5.5555555555555556E-4</v>
      </c>
      <c r="H20" s="7">
        <v>0</v>
      </c>
      <c r="I20" s="7">
        <v>0</v>
      </c>
      <c r="J20" s="7">
        <v>0</v>
      </c>
      <c r="K20" s="8">
        <v>1695.2762397067897</v>
      </c>
      <c r="L20" s="8">
        <v>1800</v>
      </c>
      <c r="M20" s="8">
        <v>-4.5739779151732218E-18</v>
      </c>
      <c r="N20" s="8">
        <v>-1.323932243307453E-17</v>
      </c>
      <c r="O20" s="8">
        <v>-3.6842092124140139E-15</v>
      </c>
      <c r="P20" s="1">
        <f>(D20-D$8)/B20+E20</f>
        <v>1.7633761283452269E-11</v>
      </c>
      <c r="Q20">
        <v>1.8466737897159432E-9</v>
      </c>
      <c r="R20">
        <f>IF(D20-Q20&lt;0,MIN(D20/Q20*H$1,1), 1)</f>
        <v>1</v>
      </c>
      <c r="T20">
        <f t="shared" ref="T20:T23" si="5">R20*Q20</f>
        <v>1.8466737897159432E-9</v>
      </c>
      <c r="U20" s="1">
        <f t="shared" ref="U20:U23" si="6">D20-T20</f>
        <v>9.4552403577703217E-7</v>
      </c>
    </row>
    <row r="21" spans="1:40">
      <c r="B21">
        <f>B20</f>
        <v>1800</v>
      </c>
      <c r="D21" s="7">
        <f>U15</f>
        <v>4.0814196906009259E-7</v>
      </c>
      <c r="E21" s="1">
        <f>-E$3*D19+E$2*D$2/(D$2+D19)*D21/(D21+D$2)+E$4*D21</f>
        <v>2.7515199870599253E-9</v>
      </c>
      <c r="F21" s="7">
        <f>-E$3-E$2/(D$2+D19)/(D$2+D19)*D21/(D21+D$2)</f>
        <v>-2611.3710333228587</v>
      </c>
      <c r="G21" s="7">
        <v>0</v>
      </c>
      <c r="H21" s="7">
        <f>1/B21+E$2*D$2/(D$2+D19)*D$2/(D21+D$2)/(D21+D$2)+E$4</f>
        <v>5.3435067480165415E-3</v>
      </c>
      <c r="I21" s="7">
        <v>0</v>
      </c>
      <c r="J21" s="7">
        <v>0</v>
      </c>
      <c r="K21" s="8">
        <v>51086531.896194845</v>
      </c>
      <c r="L21" s="8">
        <v>0</v>
      </c>
      <c r="M21" s="8">
        <v>187.14302183134507</v>
      </c>
      <c r="N21" s="8">
        <v>-3.9896215844932126E-13</v>
      </c>
      <c r="O21" s="8">
        <v>-1.1102230246251565E-10</v>
      </c>
      <c r="P21" s="6">
        <f>(D21-D$9)/B21+E21</f>
        <v>2.9777099698710877E-9</v>
      </c>
      <c r="Q21">
        <v>-9.0029045061507107E-4</v>
      </c>
      <c r="R21">
        <f>IF(D21-Q21&lt;0,MIN(D21/Q21*H$1,1), 1)</f>
        <v>1</v>
      </c>
      <c r="T21">
        <f t="shared" si="5"/>
        <v>-9.0029045061507107E-4</v>
      </c>
      <c r="U21" s="1">
        <f t="shared" si="6"/>
        <v>9.0069859258413119E-4</v>
      </c>
    </row>
    <row r="22" spans="1:40">
      <c r="B22">
        <f>B21</f>
        <v>1800</v>
      </c>
      <c r="D22" s="1">
        <f t="shared" ref="D22:D23" si="7">U16</f>
        <v>1.6084311524703331E-11</v>
      </c>
      <c r="E22" s="1">
        <f>-E$2*D$2/(D$2+D19)*D21/(D21+D$2)</f>
        <v>-2.7511653780220224E-9</v>
      </c>
      <c r="F22" s="7">
        <f>E$2/(D$2+D19)/(D$2+D19)*D21/(D21+D$2)</f>
        <v>2611.3710323228588</v>
      </c>
      <c r="G22" s="7">
        <v>0</v>
      </c>
      <c r="H22" s="7">
        <f>-E$2*D$2/(D$2+D19)*D$2/(D21+D$2)/(D21+D$2)</f>
        <v>-4.7869511924609857E-3</v>
      </c>
      <c r="I22" s="7">
        <f>1/B22</f>
        <v>5.5555555555555556E-4</v>
      </c>
      <c r="J22" s="7">
        <v>0</v>
      </c>
      <c r="K22" s="8">
        <v>-51178487.465443999</v>
      </c>
      <c r="L22" s="8">
        <v>0</v>
      </c>
      <c r="M22" s="8">
        <v>1612.5201207293583</v>
      </c>
      <c r="N22" s="8">
        <v>1800.0000000000002</v>
      </c>
      <c r="O22" s="8">
        <v>1.1122214219802632E-10</v>
      </c>
      <c r="P22" s="1">
        <f>(D22-D$10)/B22+E22</f>
        <v>-2.7517119978489532E-9</v>
      </c>
      <c r="Q22">
        <v>9.0231776645777911E-4</v>
      </c>
      <c r="R22">
        <f>IF(D22-Q22&lt;0,MIN(D22/Q22*H$1,1), 1)</f>
        <v>1.7647295666100999E-8</v>
      </c>
      <c r="T22">
        <f t="shared" si="5"/>
        <v>1.59234684094563E-11</v>
      </c>
      <c r="U22" s="1">
        <f t="shared" si="6"/>
        <v>1.6084311524703059E-13</v>
      </c>
    </row>
    <row r="23" spans="1:40">
      <c r="B23">
        <f>B22</f>
        <v>1800</v>
      </c>
      <c r="D23" s="1">
        <f t="shared" si="7"/>
        <v>1.7346555443081666E-9</v>
      </c>
      <c r="E23" s="1">
        <f>-E$4*D21</f>
        <v>-4.0814196906009255E-13</v>
      </c>
      <c r="F23" s="7">
        <v>0</v>
      </c>
      <c r="G23" s="7">
        <v>0</v>
      </c>
      <c r="H23" s="7">
        <f>-E$4</f>
        <v>-9.9999999999999995E-7</v>
      </c>
      <c r="I23" s="7">
        <v>0</v>
      </c>
      <c r="J23" s="7">
        <f>1/B23</f>
        <v>5.5555555555555556E-4</v>
      </c>
      <c r="K23" s="8">
        <v>91955.757413150728</v>
      </c>
      <c r="L23" s="8">
        <v>0</v>
      </c>
      <c r="M23" s="8">
        <v>0.33685743929642092</v>
      </c>
      <c r="N23" s="8">
        <v>-6.231164497493003E-16</v>
      </c>
      <c r="O23" s="8">
        <v>1799.9999999999998</v>
      </c>
      <c r="P23" s="1">
        <f>(D23-D$11)/B23+E23</f>
        <v>0</v>
      </c>
      <c r="Q23">
        <v>-1.6205228111071281E-6</v>
      </c>
      <c r="R23">
        <f>IF(D23-Q23&lt;0,MIN(D23/Q23*H$1,1), 1)</f>
        <v>1</v>
      </c>
      <c r="T23">
        <f t="shared" si="5"/>
        <v>-1.6205228111071281E-6</v>
      </c>
      <c r="U23" s="1">
        <f t="shared" si="6"/>
        <v>1.6222574666514363E-6</v>
      </c>
    </row>
    <row r="24" spans="1:40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40">
      <c r="B25">
        <f>B19</f>
        <v>1800</v>
      </c>
      <c r="C25">
        <f>C19+1</f>
        <v>4</v>
      </c>
      <c r="D25" s="1">
        <f>U19</f>
        <v>5.5376286906535951E-8</v>
      </c>
      <c r="E25" s="1">
        <f>E$2*D25/(D25+D$2)+E$3*D25</f>
        <v>5.2476194392120545E-10</v>
      </c>
      <c r="F25" s="7">
        <f>1/B25+E$2*D$2/(D25+D$2)/(D25+D$2) + E$3</f>
        <v>9.5346741184988131E-3</v>
      </c>
      <c r="G25" s="7">
        <v>0</v>
      </c>
      <c r="H25" s="7">
        <v>0</v>
      </c>
      <c r="I25" s="7">
        <v>0</v>
      </c>
      <c r="J25" s="7">
        <v>0</v>
      </c>
      <c r="K25" s="8">
        <f t="array" ref="K25:O29">MINVERSE(F25:J29)</f>
        <v>104.88035433322655</v>
      </c>
      <c r="L25" s="8">
        <v>0</v>
      </c>
      <c r="M25" s="8">
        <v>0</v>
      </c>
      <c r="N25" s="8">
        <v>1.2379864603609858E-20</v>
      </c>
      <c r="O25" s="8">
        <v>0</v>
      </c>
      <c r="P25" s="1">
        <f>(D25-D$7)/B25+E25</f>
        <v>-2.9007797385619375E-14</v>
      </c>
      <c r="Q25">
        <f t="array" ref="Q25:Q29">MMULT(K25:O29,P25:P29)</f>
        <v>-3.0423480682302028E-12</v>
      </c>
      <c r="R25">
        <f>IF(D25-Q25&lt;0,MIN(D25/Q25*H$1,1), 1)</f>
        <v>1</v>
      </c>
      <c r="S25">
        <f>MIN(R25:R29)</f>
        <v>4.9617732657633987E-9</v>
      </c>
      <c r="T25">
        <f>R25*Q25</f>
        <v>-3.0423480682302028E-12</v>
      </c>
      <c r="U25" s="1">
        <f>D25-T25</f>
        <v>5.5379329254604179E-8</v>
      </c>
      <c r="V25">
        <f>SQRT(SUMSQ(P25:P29))</f>
        <v>5.1084067874539176E-7</v>
      </c>
      <c r="W25">
        <f>V25/V$7</f>
        <v>72.236528040534367</v>
      </c>
      <c r="X25" s="1">
        <f>SQRT(SUMSQ(T25:T29))/SQRT(SUMSQ(D$7:D$11))</f>
        <v>868.66153554632967</v>
      </c>
      <c r="Y25" s="1">
        <f>(SUM(D25:D29)-Y$1)/Y$1</f>
        <v>898.72285909791754</v>
      </c>
    </row>
    <row r="26" spans="1:40">
      <c r="B26">
        <f>B25</f>
        <v>1800</v>
      </c>
      <c r="D26" s="1">
        <f>U20</f>
        <v>9.4552403577703217E-7</v>
      </c>
      <c r="E26" s="1">
        <f>-E$2*D25/(D25+D$2)</f>
        <v>-5.2470656763429888E-10</v>
      </c>
      <c r="F26" s="7">
        <f>-E$2*D$2/(D25+D$2)/(D25+D$2)</f>
        <v>-8.9781185629432582E-3</v>
      </c>
      <c r="G26" s="7">
        <f>1/B26</f>
        <v>5.5555555555555556E-4</v>
      </c>
      <c r="H26" s="7">
        <v>0</v>
      </c>
      <c r="I26" s="7">
        <v>0</v>
      </c>
      <c r="J26" s="7">
        <v>0</v>
      </c>
      <c r="K26" s="8">
        <v>1694.930861028974</v>
      </c>
      <c r="L26" s="8">
        <v>1800</v>
      </c>
      <c r="M26" s="8">
        <v>0</v>
      </c>
      <c r="N26" s="8">
        <v>2.0006620596790894E-19</v>
      </c>
      <c r="O26" s="8">
        <v>0</v>
      </c>
      <c r="P26" s="1">
        <f>(D26-D$8)/B26+E26</f>
        <v>2.9007797385722772E-14</v>
      </c>
      <c r="Q26">
        <v>3.0478242949391191E-12</v>
      </c>
      <c r="R26">
        <f>IF(D26-Q26&lt;0,MIN(D26/Q26*H$1,1), 1)</f>
        <v>1</v>
      </c>
      <c r="T26">
        <f t="shared" ref="T26:T29" si="8">R26*Q26</f>
        <v>3.0478242949391191E-12</v>
      </c>
      <c r="U26" s="1">
        <f t="shared" ref="U26:U29" si="9">D26-T26</f>
        <v>9.4552098795273725E-7</v>
      </c>
    </row>
    <row r="27" spans="1:40">
      <c r="B27">
        <f>B26</f>
        <v>1800</v>
      </c>
      <c r="D27" s="7">
        <f>U21</f>
        <v>9.0069859258413119E-4</v>
      </c>
      <c r="E27" s="1">
        <f>-E$3*D25+E$2*D$2/(D$2+D25)*D27/(D27+D$2)+E$4*D27</f>
        <v>1.036542837737328E-8</v>
      </c>
      <c r="F27" s="7">
        <f>-E$3-E$2/(D$2+D25)/(D$2+D25)*D27/(D27+D$2)</f>
        <v>-8968.1616685496301</v>
      </c>
      <c r="G27" s="7">
        <v>0</v>
      </c>
      <c r="H27" s="7">
        <f>1/B27+E$2*D$2/(D$2+D25)*D$2/(D27+D$2)/(D27+D$2)+E$4</f>
        <v>5.5656720941791725E-4</v>
      </c>
      <c r="I27" s="7">
        <v>0</v>
      </c>
      <c r="J27" s="7">
        <v>0</v>
      </c>
      <c r="K27" s="8">
        <v>1689973749.0802774</v>
      </c>
      <c r="L27" s="8">
        <v>0</v>
      </c>
      <c r="M27" s="8">
        <v>1796.7281993595068</v>
      </c>
      <c r="N27" s="8">
        <v>1.9948107851348766E-13</v>
      </c>
      <c r="O27" s="8">
        <v>0</v>
      </c>
      <c r="P27" s="6">
        <f>(D27-D$9)/B27+E27</f>
        <v>5.1075297981300176E-7</v>
      </c>
      <c r="Q27">
        <v>8.6866186563658093E-4</v>
      </c>
      <c r="R27">
        <f>IF(D27-Q27&lt;0,MIN(D27/Q27*H$1,1), 1)</f>
        <v>1</v>
      </c>
      <c r="T27">
        <f t="shared" si="8"/>
        <v>8.6866186563658093E-4</v>
      </c>
      <c r="U27" s="1">
        <f t="shared" si="9"/>
        <v>3.2036726947550268E-5</v>
      </c>
    </row>
    <row r="28" spans="1:40">
      <c r="B28">
        <f>B27</f>
        <v>1800</v>
      </c>
      <c r="D28" s="1">
        <f t="shared" ref="D28:D29" si="10">U22</f>
        <v>1.6084311524703059E-13</v>
      </c>
      <c r="E28" s="1">
        <f>-E$2*D$2/(D$2+D25)*D27/(D27+D$2)</f>
        <v>-9.4647851610760552E-9</v>
      </c>
      <c r="F28" s="7">
        <f>E$2/(D$2+D25)/(D$2+D25)*D27/(D27+D$2)</f>
        <v>8968.1616675496298</v>
      </c>
      <c r="G28" s="7">
        <v>0</v>
      </c>
      <c r="H28" s="7">
        <f>-E$2*D$2/(D$2+D25)*D$2/(D27+D$2)/(D27+D$2)</f>
        <v>-1.1653862361624102E-8</v>
      </c>
      <c r="I28" s="7">
        <f>1/B28</f>
        <v>5.5555555555555556E-4</v>
      </c>
      <c r="J28" s="7">
        <v>0</v>
      </c>
      <c r="K28" s="8">
        <v>-1693015701.6398373</v>
      </c>
      <c r="L28" s="8">
        <v>0</v>
      </c>
      <c r="M28" s="8">
        <v>3.7689881645964825E-2</v>
      </c>
      <c r="N28" s="8">
        <v>1799.9999999999998</v>
      </c>
      <c r="O28" s="8">
        <v>0</v>
      </c>
      <c r="P28" s="1">
        <f>(D28-D$10)/B28+E28</f>
        <v>-9.4653406272743237E-9</v>
      </c>
      <c r="Q28">
        <v>3.2092293534106313E-5</v>
      </c>
      <c r="R28">
        <f>IF(D28-Q28&lt;0,MIN(D28/Q28*H$1,1), 1)</f>
        <v>4.9617732657633987E-9</v>
      </c>
      <c r="T28">
        <f t="shared" si="8"/>
        <v>1.5923468409456027E-13</v>
      </c>
      <c r="U28" s="1">
        <f t="shared" si="9"/>
        <v>1.6084311524703201E-15</v>
      </c>
    </row>
    <row r="29" spans="1:40">
      <c r="B29">
        <f>B28</f>
        <v>1800</v>
      </c>
      <c r="D29" s="1">
        <f t="shared" si="10"/>
        <v>1.6222574666514363E-6</v>
      </c>
      <c r="E29" s="1">
        <f>-E$4*D27</f>
        <v>-9.0069859258413118E-10</v>
      </c>
      <c r="F29" s="7">
        <v>0</v>
      </c>
      <c r="G29" s="7">
        <v>0</v>
      </c>
      <c r="H29" s="7">
        <f>-E$4</f>
        <v>-9.9999999999999995E-7</v>
      </c>
      <c r="I29" s="7">
        <v>0</v>
      </c>
      <c r="J29" s="7">
        <f>1/B29</f>
        <v>5.5555555555555556E-4</v>
      </c>
      <c r="K29" s="8">
        <v>3041952.7483444992</v>
      </c>
      <c r="L29" s="8">
        <v>0</v>
      </c>
      <c r="M29" s="8">
        <v>3.2341107588471121</v>
      </c>
      <c r="N29" s="8">
        <v>6.4415855045964003E-16</v>
      </c>
      <c r="O29" s="8">
        <v>1800</v>
      </c>
      <c r="P29" s="1">
        <f>(D29-D$11)/B29+E29</f>
        <v>0</v>
      </c>
      <c r="Q29">
        <v>1.5635913581458455E-6</v>
      </c>
      <c r="R29">
        <f>IF(D29-Q29&lt;0,MIN(D29/Q29*H$1,1), 1)</f>
        <v>1</v>
      </c>
      <c r="T29">
        <f t="shared" si="8"/>
        <v>1.5635913581458455E-6</v>
      </c>
      <c r="U29" s="1">
        <f t="shared" si="9"/>
        <v>5.8666108505590842E-8</v>
      </c>
    </row>
    <row r="30" spans="1:40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40">
      <c r="B31">
        <f>B25</f>
        <v>1800</v>
      </c>
      <c r="C31">
        <f>C25+1</f>
        <v>5</v>
      </c>
      <c r="D31" s="1">
        <f>U25</f>
        <v>5.5379329254604179E-8</v>
      </c>
      <c r="E31" s="1">
        <f>E$2*D31/(D31+D$2)+E$3*D31</f>
        <v>5.2478926144648E-10</v>
      </c>
      <c r="F31" s="7">
        <f>1/B31+E$2*D$2/(D31+D$2)/(D31+D$2) + E$3</f>
        <v>9.5346223560252869E-3</v>
      </c>
      <c r="G31" s="7">
        <v>0</v>
      </c>
      <c r="H31" s="7">
        <v>0</v>
      </c>
      <c r="I31" s="7">
        <v>0</v>
      </c>
      <c r="J31" s="7">
        <v>0</v>
      </c>
      <c r="K31" s="8">
        <f t="array" ref="K31:O35">MINVERSE(F31:J35)</f>
        <v>104.88092371776658</v>
      </c>
      <c r="L31" s="8">
        <v>0</v>
      </c>
      <c r="M31" s="8">
        <v>0</v>
      </c>
      <c r="N31" s="8">
        <v>0</v>
      </c>
      <c r="O31" s="8">
        <v>0</v>
      </c>
      <c r="P31" s="1">
        <f>(D31-D$7)/B31+E31</f>
        <v>-7.8739942894382119E-20</v>
      </c>
      <c r="Q31">
        <f t="array" ref="Q31:Q35">MMULT(K31:O35,P31:P35)</f>
        <v>-8.2583179442469881E-18</v>
      </c>
      <c r="R31">
        <f>IF(D31-Q31&lt;0,MIN(D31/Q31*H$1,1), 1)</f>
        <v>1</v>
      </c>
      <c r="S31">
        <f>MIN(R31:R35)</f>
        <v>0.66353057254505055</v>
      </c>
      <c r="T31">
        <f>R31*Q31</f>
        <v>-8.2583179442469881E-18</v>
      </c>
      <c r="U31" s="1">
        <f>D31-T31</f>
        <v>5.5379329262862499E-8</v>
      </c>
      <c r="V31">
        <f>SQRT(SUMSQ(P31:P35))</f>
        <v>2.8537934192523924E-8</v>
      </c>
      <c r="W31">
        <f>V31/V$7</f>
        <v>4.035468139655813</v>
      </c>
      <c r="X31" s="1">
        <f>SQRT(SUMSQ(T31:T35))/SQRT(SUMSQ(D$7:D$11))</f>
        <v>35.430905985532327</v>
      </c>
      <c r="Y31" s="1">
        <f>(SUM(D31:D35)-Y$1)/Y$1</f>
        <v>31.964435632342258</v>
      </c>
    </row>
    <row r="32" spans="1:40">
      <c r="B32">
        <f>B31</f>
        <v>1800</v>
      </c>
      <c r="D32" s="1">
        <f>U26</f>
        <v>9.4552098795273725E-7</v>
      </c>
      <c r="E32" s="1">
        <f>-E$2*D31/(D31+D$2)</f>
        <v>-5.2473388211722536E-10</v>
      </c>
      <c r="F32" s="7">
        <f>-E$2*D$2/(D31+D$2)/(D31+D$2)</f>
        <v>-8.978066800469732E-3</v>
      </c>
      <c r="G32" s="7">
        <f>1/B32</f>
        <v>5.5555555555555556E-4</v>
      </c>
      <c r="H32" s="7">
        <v>0</v>
      </c>
      <c r="I32" s="7">
        <v>0</v>
      </c>
      <c r="J32" s="7">
        <v>0</v>
      </c>
      <c r="K32" s="8">
        <v>1694.9302906195414</v>
      </c>
      <c r="L32" s="8">
        <v>1800</v>
      </c>
      <c r="M32" s="8">
        <v>0</v>
      </c>
      <c r="N32" s="8">
        <v>0</v>
      </c>
      <c r="O32" s="8">
        <v>0</v>
      </c>
      <c r="P32" s="1">
        <f>(D32-D$8)/B32+E32</f>
        <v>7.873983949680555E-20</v>
      </c>
      <c r="Q32">
        <v>8.2729968009088152E-18</v>
      </c>
      <c r="R32">
        <f>IF(D32-Q32&lt;0,MIN(D32/Q32*H$1,1), 1)</f>
        <v>1</v>
      </c>
      <c r="T32">
        <f t="shared" ref="T32:T35" si="11">R32*Q32</f>
        <v>8.2729968009088152E-18</v>
      </c>
      <c r="U32" s="1">
        <f t="shared" ref="U32:U35" si="12">D32-T32</f>
        <v>9.4552098794446428E-7</v>
      </c>
    </row>
    <row r="33" spans="2:25">
      <c r="B33">
        <f>B32</f>
        <v>1800</v>
      </c>
      <c r="D33" s="11">
        <f>U27</f>
        <v>3.2036726947550268E-5</v>
      </c>
      <c r="E33" s="1">
        <f>-E$3*D31+E$2*D$2/(D$2+D31)*D33/(D33+D$2)+E$4*D33</f>
        <v>9.2204373909762599E-9</v>
      </c>
      <c r="F33" s="7">
        <f>-E$3-E$2/(D$2+D31)/(D$2+D31)*D33/(D33+D$2)</f>
        <v>-8706.3066233284935</v>
      </c>
      <c r="G33" s="7">
        <v>0</v>
      </c>
      <c r="H33" s="7">
        <f>1/B33+E$2*D$2/(D$2+D31)*D$2/(D33+D$2)/(D33+D$2)+E$4</f>
        <v>5.6523710790728088E-4</v>
      </c>
      <c r="I33" s="7">
        <v>0</v>
      </c>
      <c r="J33" s="7">
        <v>0</v>
      </c>
      <c r="K33" s="8">
        <v>1615473343.9308922</v>
      </c>
      <c r="L33" s="8">
        <v>0</v>
      </c>
      <c r="M33" s="8">
        <v>1769.1690549163941</v>
      </c>
      <c r="N33" s="8">
        <v>0</v>
      </c>
      <c r="O33" s="8">
        <v>0</v>
      </c>
      <c r="P33" s="6">
        <f>(D33-D$9)/B33+E33</f>
        <v>2.7018063472948629E-8</v>
      </c>
      <c r="Q33">
        <v>4.7799394617828826E-5</v>
      </c>
      <c r="R33">
        <f>IF(D33-Q33&lt;0,MIN(D33/Q33*H$1,1), 1)</f>
        <v>0.66353057254505055</v>
      </c>
      <c r="T33">
        <f t="shared" si="11"/>
        <v>3.1716359678074765E-5</v>
      </c>
      <c r="U33" s="1">
        <f t="shared" si="12"/>
        <v>3.2036726947550322E-7</v>
      </c>
    </row>
    <row r="34" spans="2:25">
      <c r="B34">
        <f>B33</f>
        <v>1800</v>
      </c>
      <c r="D34" s="7">
        <f t="shared" ref="D34:D35" si="13">U28</f>
        <v>1.6084311524703201E-15</v>
      </c>
      <c r="E34" s="1">
        <f>-E$2*D$2/(D$2+D31)*D33/(D33+D$2)</f>
        <v>-9.1884560433579629E-9</v>
      </c>
      <c r="F34" s="7">
        <f>E$2/(D$2+D31)/(D$2+D31)*D33/(D33+D$2)</f>
        <v>8706.3066223284932</v>
      </c>
      <c r="G34" s="7">
        <v>0</v>
      </c>
      <c r="H34" s="7">
        <f>-E$2*D$2/(D$2+D31)*D$2/(D33+D$2)/(D33+D$2)</f>
        <v>-8.6815523517253292E-6</v>
      </c>
      <c r="I34" s="7">
        <f>1/B34</f>
        <v>5.5555555555555556E-4</v>
      </c>
      <c r="J34" s="7">
        <v>0</v>
      </c>
      <c r="K34" s="8">
        <v>-1618381195.7611821</v>
      </c>
      <c r="L34" s="8">
        <v>0</v>
      </c>
      <c r="M34" s="8">
        <v>27.64644078475644</v>
      </c>
      <c r="N34" s="8">
        <v>1800</v>
      </c>
      <c r="O34" s="8">
        <v>0</v>
      </c>
      <c r="P34" s="1">
        <f>(D34-D$10)/B34+E34</f>
        <v>-9.1890115980199455E-9</v>
      </c>
      <c r="Q34">
        <v>-1.5793140153269303E-5</v>
      </c>
      <c r="R34">
        <f>IF(D34-Q34&lt;0,MIN(D34/Q34*H$1,1), 1)</f>
        <v>1</v>
      </c>
      <c r="T34">
        <f t="shared" si="11"/>
        <v>-1.5793140153269303E-5</v>
      </c>
      <c r="U34" s="1">
        <f t="shared" si="12"/>
        <v>1.5793140154877734E-5</v>
      </c>
    </row>
    <row r="35" spans="2:25">
      <c r="B35">
        <f>B34</f>
        <v>1800</v>
      </c>
      <c r="D35" s="1">
        <f t="shared" si="13"/>
        <v>5.8666108505590842E-8</v>
      </c>
      <c r="E35" s="1">
        <f>-E$4*D33</f>
        <v>-3.2036726947550265E-11</v>
      </c>
      <c r="F35" s="7">
        <v>0</v>
      </c>
      <c r="G35" s="7">
        <v>0</v>
      </c>
      <c r="H35" s="7">
        <f>-E$4</f>
        <v>-9.9999999999999995E-7</v>
      </c>
      <c r="I35" s="7">
        <v>0</v>
      </c>
      <c r="J35" s="7">
        <f>1/B35</f>
        <v>5.5555555555555556E-4</v>
      </c>
      <c r="K35" s="8">
        <v>2907852.0190756056</v>
      </c>
      <c r="L35" s="8">
        <v>0</v>
      </c>
      <c r="M35" s="8">
        <v>3.1845042988495091</v>
      </c>
      <c r="N35" s="8">
        <v>0</v>
      </c>
      <c r="O35" s="8">
        <v>1800</v>
      </c>
      <c r="P35" s="1">
        <f>(D35-D$11)/B35+E35</f>
        <v>2.0033280460268639E-25</v>
      </c>
      <c r="Q35">
        <v>8.6038910312092239E-8</v>
      </c>
      <c r="R35">
        <f>IF(D35-Q35&lt;0,MIN(D35/Q35*H$1,1), 1)</f>
        <v>0.67503699442335019</v>
      </c>
      <c r="T35">
        <f t="shared" si="11"/>
        <v>5.8079447420534938E-8</v>
      </c>
      <c r="U35" s="1">
        <f t="shared" si="12"/>
        <v>5.8666108505590365E-10</v>
      </c>
    </row>
    <row r="36" spans="2: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25">
      <c r="B37">
        <f>B31</f>
        <v>1800</v>
      </c>
      <c r="C37">
        <f>C31+1</f>
        <v>6</v>
      </c>
      <c r="D37" s="1">
        <f>U31</f>
        <v>5.5379329262862499E-8</v>
      </c>
      <c r="E37" s="1">
        <f>E$2*D37/(D37+D$2)+E$3*D37</f>
        <v>5.2478926152063199E-10</v>
      </c>
      <c r="F37" s="7">
        <f>1/B37+E$2*D$2/(D37+D$2)/(D37+D$2) + E$3</f>
        <v>9.5346223558847813E-3</v>
      </c>
      <c r="G37" s="7">
        <v>0</v>
      </c>
      <c r="H37" s="7">
        <v>0</v>
      </c>
      <c r="I37" s="7">
        <v>0</v>
      </c>
      <c r="J37" s="7">
        <v>0</v>
      </c>
      <c r="K37" s="8">
        <f t="array" ref="K37:O41">MINVERSE(F37:J41)</f>
        <v>104.88092371931216</v>
      </c>
      <c r="L37" s="8">
        <v>0</v>
      </c>
      <c r="M37" s="8">
        <v>4.0772185794686483E-19</v>
      </c>
      <c r="N37" s="8">
        <v>-1.0973299212576683E-18</v>
      </c>
      <c r="O37" s="8">
        <v>0</v>
      </c>
      <c r="P37" s="1">
        <f>(D37-D$7)/B37+E37</f>
        <v>0</v>
      </c>
      <c r="Q37">
        <f t="array" ref="Q37:Q41">MMULT(K37:O41,P37:P41)</f>
        <v>-6.09471748625432E-27</v>
      </c>
      <c r="R37">
        <f>IF(D37-Q37&lt;0,MIN(D37/Q37*H$1,1), 1)</f>
        <v>1</v>
      </c>
      <c r="S37">
        <f>MIN(R37:R41)</f>
        <v>0.76726923900047639</v>
      </c>
      <c r="T37">
        <f>R37*Q37</f>
        <v>-6.09471748625432E-27</v>
      </c>
      <c r="U37" s="1">
        <f>D37-T37</f>
        <v>5.5379329262862499E-8</v>
      </c>
      <c r="V37">
        <f>SQRT(SUMSQ(P37:P41))</f>
        <v>6.9319371929341251E-9</v>
      </c>
      <c r="W37">
        <f>V37/V$7</f>
        <v>0.98022553067310159</v>
      </c>
      <c r="X37" s="1">
        <f>SQRT(SUMSQ(T37:T41))/SQRT(SUMSQ(D$7:D$11))</f>
        <v>15.701045883442463</v>
      </c>
      <c r="Y37" s="1">
        <f>(SUM(D37:D41)-Y$1)/Y$1</f>
        <v>16.046807173949816</v>
      </c>
    </row>
    <row r="38" spans="2:25">
      <c r="B38">
        <f>B37</f>
        <v>1800</v>
      </c>
      <c r="D38" s="1">
        <f>U32</f>
        <v>9.4552098794446428E-7</v>
      </c>
      <c r="E38" s="1">
        <f>-E$2*D37/(D37+D$2)</f>
        <v>-5.2473388219136907E-10</v>
      </c>
      <c r="F38" s="7">
        <f>-E$2*D$2/(D37+D$2)/(D37+D$2)</f>
        <v>-8.9780668003292263E-3</v>
      </c>
      <c r="G38" s="7">
        <f>1/B38</f>
        <v>5.5555555555555556E-4</v>
      </c>
      <c r="H38" s="7">
        <v>0</v>
      </c>
      <c r="I38" s="7">
        <v>0</v>
      </c>
      <c r="J38" s="7">
        <v>0</v>
      </c>
      <c r="K38" s="8">
        <v>1694.9302906179935</v>
      </c>
      <c r="L38" s="8">
        <v>1800</v>
      </c>
      <c r="M38" s="8">
        <v>6.0986372202309624E-18</v>
      </c>
      <c r="N38" s="8">
        <v>-1.7733422403092438E-17</v>
      </c>
      <c r="O38" s="8">
        <v>0</v>
      </c>
      <c r="P38" s="1">
        <f>(D38-D$8)/B38+E38</f>
        <v>0</v>
      </c>
      <c r="Q38">
        <v>-9.9708291054819227E-26</v>
      </c>
      <c r="R38">
        <f>IF(D38-Q38&lt;0,MIN(D38/Q38*H$1,1), 1)</f>
        <v>1</v>
      </c>
      <c r="T38">
        <f t="shared" ref="T38:T41" si="14">R38*Q38</f>
        <v>-9.9708291054819227E-26</v>
      </c>
      <c r="U38" s="1">
        <f t="shared" ref="U38:U41" si="15">D38-T38</f>
        <v>9.4552098794446428E-7</v>
      </c>
    </row>
    <row r="39" spans="2:25">
      <c r="B39">
        <f>B38</f>
        <v>1800</v>
      </c>
      <c r="D39" s="11">
        <f>U33</f>
        <v>3.2036726947550322E-7</v>
      </c>
      <c r="E39" s="1">
        <f>-E$3*D37+E$2*D$2/(D$2+D37)*D39/(D39+D$2)+E$4*D39</f>
        <v>2.299295874188959E-9</v>
      </c>
      <c r="F39" s="7">
        <f>-E$3-E$2/(D$2+D37)/(D$2+D37)*D39/(D39+D$2)</f>
        <v>-2178.3929470268295</v>
      </c>
      <c r="G39" s="7">
        <v>0</v>
      </c>
      <c r="H39" s="7">
        <f>1/B39+E$2*D$2/(D$2+D37)*D$2/(D39+D$2)/(D39+D$2)+E$4</f>
        <v>5.9915851851604614E-3</v>
      </c>
      <c r="I39" s="7">
        <v>0</v>
      </c>
      <c r="J39" s="7">
        <v>0</v>
      </c>
      <c r="K39" s="8">
        <v>38132123.210677475</v>
      </c>
      <c r="L39" s="8">
        <v>0</v>
      </c>
      <c r="M39" s="8">
        <v>166.9007398036718</v>
      </c>
      <c r="N39" s="8">
        <v>-3.9896215895413211E-13</v>
      </c>
      <c r="O39" s="8">
        <v>0</v>
      </c>
      <c r="P39" s="6">
        <f>(D39-D$9)/B39+E39</f>
        <v>2.4767221350086831E-9</v>
      </c>
      <c r="Q39">
        <v>4.133667566210761E-7</v>
      </c>
      <c r="R39">
        <f>IF(D39-Q39&lt;0,MIN(D39/Q39*H$1,1), 1)</f>
        <v>0.76726923900047639</v>
      </c>
      <c r="T39">
        <f t="shared" si="14"/>
        <v>3.1716359678074821E-7</v>
      </c>
      <c r="U39" s="1">
        <f t="shared" si="15"/>
        <v>3.2036726947550132E-9</v>
      </c>
    </row>
    <row r="40" spans="2:25">
      <c r="B40">
        <f>B39</f>
        <v>1800</v>
      </c>
      <c r="D40" s="7">
        <f t="shared" ref="D40:D41" si="16">U34</f>
        <v>1.5793140154877734E-5</v>
      </c>
      <c r="E40" s="1">
        <f>-E$2*D$2/(D$2+D37)*D39/(D39+D$2)</f>
        <v>-2.2990308862487464E-9</v>
      </c>
      <c r="F40" s="7">
        <f>E$2/(D$2+D37)/(D$2+D37)*D39/(D39+D$2)</f>
        <v>2178.3929460268296</v>
      </c>
      <c r="G40" s="7">
        <v>0</v>
      </c>
      <c r="H40" s="7">
        <f>-E$2*D$2/(D$2+D37)*D$2/(D39+D$2)/(D39+D$2)</f>
        <v>-5.4350296296049056E-3</v>
      </c>
      <c r="I40" s="7">
        <f>1/B40</f>
        <v>5.5555555555555556E-4</v>
      </c>
      <c r="J40" s="7">
        <v>0</v>
      </c>
      <c r="K40" s="8">
        <v>-38200760.843671098</v>
      </c>
      <c r="L40" s="8">
        <v>0</v>
      </c>
      <c r="M40" s="8">
        <v>1632.7988388646816</v>
      </c>
      <c r="N40" s="8">
        <v>1800.0000000000002</v>
      </c>
      <c r="O40" s="8">
        <v>0</v>
      </c>
      <c r="P40" s="1">
        <f>(D40-D$10)/B40+E40</f>
        <v>6.4743803109055511E-9</v>
      </c>
      <c r="Q40">
        <v>1.5697873585862627E-5</v>
      </c>
      <c r="R40">
        <f>IF(D40-Q40&lt;0,MIN(D40/Q40*H$1,1), 1)</f>
        <v>1</v>
      </c>
      <c r="T40">
        <f t="shared" si="14"/>
        <v>1.5697873585862627E-5</v>
      </c>
      <c r="U40" s="1">
        <f t="shared" si="15"/>
        <v>9.5266569015106753E-8</v>
      </c>
    </row>
    <row r="41" spans="2:25">
      <c r="B41">
        <f>B40</f>
        <v>1800</v>
      </c>
      <c r="D41" s="1">
        <f t="shared" si="16"/>
        <v>5.8666108505590365E-10</v>
      </c>
      <c r="E41" s="1">
        <f>-E$4*D39</f>
        <v>-3.203672694755032E-13</v>
      </c>
      <c r="F41" s="7">
        <v>0</v>
      </c>
      <c r="G41" s="7">
        <v>0</v>
      </c>
      <c r="H41" s="7">
        <f>-E$4</f>
        <v>-9.9999999999999995E-7</v>
      </c>
      <c r="I41" s="7">
        <v>0</v>
      </c>
      <c r="J41" s="7">
        <f>1/B41</f>
        <v>5.5555555555555556E-4</v>
      </c>
      <c r="K41" s="8">
        <v>68637.821779219448</v>
      </c>
      <c r="L41" s="8">
        <v>0</v>
      </c>
      <c r="M41" s="8">
        <v>0.30042133164660884</v>
      </c>
      <c r="N41" s="8">
        <v>0</v>
      </c>
      <c r="O41" s="8">
        <v>1800</v>
      </c>
      <c r="P41" s="1">
        <f>(D41-D$11)/B41+E41</f>
        <v>-5.5000000000000119E-13</v>
      </c>
      <c r="Q41">
        <v>-2.4593983808206149E-10</v>
      </c>
      <c r="R41">
        <f>IF(D41-Q41&lt;0,MIN(D41/Q41*H$1,1), 1)</f>
        <v>1</v>
      </c>
      <c r="T41">
        <f t="shared" si="14"/>
        <v>-2.4593983808206149E-10</v>
      </c>
      <c r="U41" s="1">
        <f t="shared" si="15"/>
        <v>8.3260092313796514E-10</v>
      </c>
    </row>
    <row r="42" spans="2: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25">
      <c r="B43">
        <f>B37</f>
        <v>1800</v>
      </c>
      <c r="C43">
        <f>C37+1</f>
        <v>7</v>
      </c>
      <c r="D43" s="1">
        <f>U37</f>
        <v>5.5379329262862499E-8</v>
      </c>
      <c r="E43" s="1">
        <f>E$2*D43/(D43+D$2)+E$3*D43</f>
        <v>5.2478926152063199E-10</v>
      </c>
      <c r="F43" s="7">
        <f>1/B43+E$2*D$2/(D43+D$2)/(D43+D$2) + E$3</f>
        <v>9.5346223558847813E-3</v>
      </c>
      <c r="G43" s="7">
        <v>0</v>
      </c>
      <c r="H43" s="7">
        <v>0</v>
      </c>
      <c r="I43" s="7">
        <v>0</v>
      </c>
      <c r="J43" s="7">
        <v>0</v>
      </c>
      <c r="K43" s="8">
        <f t="array" ref="K43:O47">MINVERSE(F43:J47)</f>
        <v>104.88092371931212</v>
      </c>
      <c r="L43" s="8">
        <v>0</v>
      </c>
      <c r="M43" s="8">
        <v>1.2391341733703433E-16</v>
      </c>
      <c r="N43" s="8">
        <v>0</v>
      </c>
      <c r="O43" s="8">
        <v>0</v>
      </c>
      <c r="P43" s="1">
        <f>(D43-D$7)/B43+E43</f>
        <v>0</v>
      </c>
      <c r="Q43">
        <f t="array" ref="Q43:Q47">MMULT(K43:O47,P43:P47)</f>
        <v>3.8946977482123219E-27</v>
      </c>
      <c r="R43">
        <f>IF(D43-Q43&lt;0,MIN(D43/Q43*H$1,1), 1)</f>
        <v>1</v>
      </c>
      <c r="S43">
        <f>MIN(R43:R47)</f>
        <v>1</v>
      </c>
      <c r="T43">
        <f>R43*Q43</f>
        <v>3.8946977482123219E-27</v>
      </c>
      <c r="U43" s="1">
        <f>D43-T43</f>
        <v>5.5379329262862499E-8</v>
      </c>
      <c r="V43">
        <f>SQRT(SUMSQ(P43:P47))</f>
        <v>3.8429512365011042E-11</v>
      </c>
      <c r="W43">
        <f>V43/V$7</f>
        <v>5.43420808686768E-3</v>
      </c>
      <c r="X43" s="1">
        <f>SQRT(SUMSQ(T43:T47))/SQRT(SUMSQ(D$7:D$11))</f>
        <v>9.3271798237431106E-2</v>
      </c>
      <c r="Y43" s="1">
        <f>(SUM(D43:D47)-Y$1)/Y$1</f>
        <v>9.5819880319050074E-2</v>
      </c>
    </row>
    <row r="44" spans="2:25">
      <c r="B44">
        <f>B43</f>
        <v>1800</v>
      </c>
      <c r="D44" s="1">
        <f>U38</f>
        <v>9.4552098794446428E-7</v>
      </c>
      <c r="E44" s="1">
        <f>-E$2*D43/(D43+D$2)</f>
        <v>-5.2473388219136907E-10</v>
      </c>
      <c r="F44" s="7">
        <f>-E$2*D$2/(D43+D$2)/(D43+D$2)</f>
        <v>-8.9780668003292263E-3</v>
      </c>
      <c r="G44" s="7">
        <f>1/B44</f>
        <v>5.5555555555555556E-4</v>
      </c>
      <c r="H44" s="7">
        <v>0</v>
      </c>
      <c r="I44" s="7">
        <v>0</v>
      </c>
      <c r="J44" s="7">
        <v>0</v>
      </c>
      <c r="K44" s="8">
        <v>1694.930290617993</v>
      </c>
      <c r="L44" s="8">
        <v>1800</v>
      </c>
      <c r="M44" s="8">
        <v>1.951563910473908E-15</v>
      </c>
      <c r="N44" s="8">
        <v>0</v>
      </c>
      <c r="O44" s="8">
        <v>0</v>
      </c>
      <c r="P44" s="1">
        <f>(D44-D$8)/B44+E44</f>
        <v>0</v>
      </c>
      <c r="Q44">
        <v>6.1339213548939111E-26</v>
      </c>
      <c r="R44">
        <f>IF(D44-Q44&lt;0,MIN(D44/Q44*H$1,1), 1)</f>
        <v>1</v>
      </c>
      <c r="T44">
        <f t="shared" ref="T44:T47" si="17">R44*Q44</f>
        <v>6.1339213548939111E-26</v>
      </c>
      <c r="U44" s="1">
        <f t="shared" ref="U44:U47" si="18">D44-T44</f>
        <v>9.4552098794446428E-7</v>
      </c>
    </row>
    <row r="45" spans="2:25">
      <c r="B45">
        <f>B44</f>
        <v>1800</v>
      </c>
      <c r="D45" s="11">
        <f>U39</f>
        <v>3.2036726947550132E-9</v>
      </c>
      <c r="E45" s="1">
        <f>-E$3*D43+E$2*D$2/(D$2+D43)*D45/(D45+D$2)+E$4*D45</f>
        <v>3.0206536670133247E-11</v>
      </c>
      <c r="F45" s="7">
        <f>-E$3-E$2/(D$2+D43)/(D$2+D43)*D45/(D45+D$2)</f>
        <v>-28.67093616777117</v>
      </c>
      <c r="G45" s="7">
        <v>0</v>
      </c>
      <c r="H45" s="7">
        <f>1/B45+E$2*D$2/(D$2+D43)*D$2/(D45+D$2)/(D45+D$2)+E$4</f>
        <v>9.9714008781521396E-3</v>
      </c>
      <c r="I45" s="7">
        <v>0</v>
      </c>
      <c r="J45" s="7">
        <v>0</v>
      </c>
      <c r="K45" s="8">
        <v>301565.87884876283</v>
      </c>
      <c r="L45" s="8">
        <v>0</v>
      </c>
      <c r="M45" s="8">
        <v>100.28681147410849</v>
      </c>
      <c r="N45" s="8">
        <v>0</v>
      </c>
      <c r="O45" s="8">
        <v>0</v>
      </c>
      <c r="P45" s="6">
        <f>(D45-D$9)/B45+E45</f>
        <v>3.143079927833048E-11</v>
      </c>
      <c r="Q45">
        <v>3.152094641706474E-9</v>
      </c>
      <c r="R45">
        <f>IF(D45-Q45&lt;0,MIN(D45/Q45*H$1,1), 1)</f>
        <v>1</v>
      </c>
      <c r="T45">
        <f t="shared" si="17"/>
        <v>3.152094641706474E-9</v>
      </c>
      <c r="U45" s="1">
        <f t="shared" si="18"/>
        <v>5.1578053048539138E-11</v>
      </c>
    </row>
    <row r="46" spans="2:25">
      <c r="B46">
        <f>B45</f>
        <v>1800</v>
      </c>
      <c r="D46" s="7">
        <f t="shared" ref="D46:D47" si="19">U40</f>
        <v>9.5266569015106753E-8</v>
      </c>
      <c r="E46" s="1">
        <f>-E$2*D$2/(D$2+D43)*D45/(D45+D$2)</f>
        <v>-3.0258712326701355E-11</v>
      </c>
      <c r="F46" s="7">
        <f>E$2/(D$2+D43)/(D$2+D43)*D45/(D45+D$2)</f>
        <v>28.670935167771169</v>
      </c>
      <c r="G46" s="7">
        <v>0</v>
      </c>
      <c r="H46" s="7">
        <f>-E$2*D$2/(D$2+D43)*D$2/(D45+D$2)/(D45+D$2)</f>
        <v>-9.4148453225965847E-3</v>
      </c>
      <c r="I46" s="7">
        <f>1/B46</f>
        <v>5.5555555555555556E-4</v>
      </c>
      <c r="J46" s="7">
        <v>0</v>
      </c>
      <c r="K46" s="8">
        <v>-302108.50864502758</v>
      </c>
      <c r="L46" s="8">
        <v>0</v>
      </c>
      <c r="M46" s="8">
        <v>1699.5326722652383</v>
      </c>
      <c r="N46" s="8">
        <v>1800</v>
      </c>
      <c r="O46" s="8">
        <v>0</v>
      </c>
      <c r="P46" s="1">
        <f>(D46-D$10)/B46+E46</f>
        <v>2.2111603792802401E-11</v>
      </c>
      <c r="Q46">
        <v>9.3218557115977647E-8</v>
      </c>
      <c r="R46">
        <f>IF(D46-Q46&lt;0,MIN(D46/Q46*H$1,1), 1)</f>
        <v>1</v>
      </c>
      <c r="T46">
        <f t="shared" si="17"/>
        <v>9.3218557115977647E-8</v>
      </c>
      <c r="U46" s="1">
        <f t="shared" si="18"/>
        <v>2.0480118991291062E-9</v>
      </c>
    </row>
    <row r="47" spans="2:25">
      <c r="B47">
        <f>B46</f>
        <v>1800</v>
      </c>
      <c r="D47" s="1">
        <f t="shared" si="19"/>
        <v>8.3260092313796514E-10</v>
      </c>
      <c r="E47" s="1">
        <f>-E$4*D45</f>
        <v>-3.2036726947550131E-15</v>
      </c>
      <c r="F47" s="7">
        <v>0</v>
      </c>
      <c r="G47" s="7">
        <v>0</v>
      </c>
      <c r="H47" s="7">
        <f>-E$4</f>
        <v>-9.9999999999999995E-7</v>
      </c>
      <c r="I47" s="7">
        <v>0</v>
      </c>
      <c r="J47" s="7">
        <f>1/B47</f>
        <v>5.5555555555555556E-4</v>
      </c>
      <c r="K47" s="8">
        <v>542.81858192777315</v>
      </c>
      <c r="L47" s="8">
        <v>0</v>
      </c>
      <c r="M47" s="8">
        <v>0.18051626065339471</v>
      </c>
      <c r="N47" s="8">
        <v>-3.903127820947816E-16</v>
      </c>
      <c r="O47" s="8">
        <v>1800</v>
      </c>
      <c r="P47" s="1">
        <f>(D47-D$11)/B47+E47</f>
        <v>-9.6203159840329967E-14</v>
      </c>
      <c r="Q47">
        <v>-1.6749191735752232E-10</v>
      </c>
      <c r="R47">
        <f>IF(D47-Q47&lt;0,MIN(D47/Q47*H$1,1), 1)</f>
        <v>1</v>
      </c>
      <c r="T47">
        <f t="shared" si="17"/>
        <v>-1.6749191735752232E-10</v>
      </c>
      <c r="U47" s="1">
        <f t="shared" si="18"/>
        <v>1.0000928404954874E-9</v>
      </c>
    </row>
    <row r="48" spans="2: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25">
      <c r="B49">
        <f>B43</f>
        <v>1800</v>
      </c>
      <c r="C49">
        <f>C43+1</f>
        <v>8</v>
      </c>
      <c r="D49" s="1">
        <f>U43</f>
        <v>5.5379329262862499E-8</v>
      </c>
      <c r="E49" s="1">
        <f>E$2*D49/(D49+D$2)+E$3*D49</f>
        <v>5.2478926152063199E-10</v>
      </c>
      <c r="F49" s="7">
        <f>1/B49+E$2*D$2/(D49+D$2)/(D49+D$2) + E$3</f>
        <v>9.5346223558847813E-3</v>
      </c>
      <c r="G49" s="7">
        <v>0</v>
      </c>
      <c r="H49" s="7">
        <v>0</v>
      </c>
      <c r="I49" s="7">
        <v>0</v>
      </c>
      <c r="J49" s="7">
        <v>0</v>
      </c>
      <c r="K49" s="8">
        <f t="array" ref="K49:O53">MINVERSE(F49:J53)</f>
        <v>104.88092371931216</v>
      </c>
      <c r="L49" s="8">
        <v>0</v>
      </c>
      <c r="M49" s="8">
        <v>-1.4385837983476075E-15</v>
      </c>
      <c r="N49" s="8">
        <v>0</v>
      </c>
      <c r="O49" s="8">
        <v>0</v>
      </c>
      <c r="P49" s="1">
        <f>(D49-D$7)/B49+E49</f>
        <v>0</v>
      </c>
      <c r="Q49">
        <f t="array" ref="Q49:Q53">MMULT(K49:O53,P49:P53)</f>
        <v>1.3456262548310248E-28</v>
      </c>
      <c r="R49">
        <f>IF(D49-Q49&lt;0,MIN(D49/Q49*H$1,1), 1)</f>
        <v>1</v>
      </c>
      <c r="S49">
        <f>MIN(R49:R53)</f>
        <v>1</v>
      </c>
      <c r="T49">
        <f>R49*Q49</f>
        <v>1.3456262548310248E-28</v>
      </c>
      <c r="U49" s="1">
        <f>D49-T49</f>
        <v>5.5379329262862499E-8</v>
      </c>
      <c r="V49">
        <f>SQRT(SUMSQ(P49:P53))</f>
        <v>1.3228307601219149E-13</v>
      </c>
      <c r="W49">
        <f>V49/V$7</f>
        <v>1.8705773692712234E-5</v>
      </c>
      <c r="X49" s="1">
        <f>SQRT(SUMSQ(T49:T53))/SQRT(SUMSQ(D$7:D$11))</f>
        <v>1.3199489730492938E-5</v>
      </c>
      <c r="Y49" s="1">
        <f>(SUM(D49:D53)-Y$1)/Y$1</f>
        <v>-2.1091457849957672E-16</v>
      </c>
    </row>
    <row r="50" spans="2:25">
      <c r="B50">
        <f>B49</f>
        <v>1800</v>
      </c>
      <c r="D50" s="1">
        <f>U44</f>
        <v>9.4552098794446428E-7</v>
      </c>
      <c r="E50" s="1">
        <f>-E$2*D49/(D49+D$2)</f>
        <v>-5.2473388219136907E-10</v>
      </c>
      <c r="F50" s="7">
        <f>-E$2*D$2/(D49+D$2)/(D49+D$2)</f>
        <v>-8.9780668003292263E-3</v>
      </c>
      <c r="G50" s="7">
        <f>1/B50</f>
        <v>5.5555555555555556E-4</v>
      </c>
      <c r="H50" s="7">
        <v>0</v>
      </c>
      <c r="I50" s="7">
        <v>0</v>
      </c>
      <c r="J50" s="7">
        <v>0</v>
      </c>
      <c r="K50" s="8">
        <v>1694.9302906179935</v>
      </c>
      <c r="L50" s="8">
        <v>1800</v>
      </c>
      <c r="M50" s="8">
        <v>-2.4980018054066022E-14</v>
      </c>
      <c r="N50" s="8">
        <v>0</v>
      </c>
      <c r="O50" s="8">
        <v>0</v>
      </c>
      <c r="P50" s="1">
        <f>(D50-D$8)/B50+E50</f>
        <v>0</v>
      </c>
      <c r="Q50">
        <v>2.3365874256552754E-27</v>
      </c>
      <c r="R50">
        <f>IF(D50-Q50&lt;0,MIN(D50/Q50*H$1,1), 1)</f>
        <v>1</v>
      </c>
      <c r="T50">
        <f t="shared" ref="T50:T53" si="20">R50*Q50</f>
        <v>2.3365874256552754E-27</v>
      </c>
      <c r="U50" s="1">
        <f t="shared" ref="U50:U53" si="21">D50-T50</f>
        <v>9.4552098794446428E-7</v>
      </c>
    </row>
    <row r="51" spans="2:25">
      <c r="B51">
        <f>B50</f>
        <v>1800</v>
      </c>
      <c r="D51" s="12">
        <f>U45</f>
        <v>5.1578053048539138E-11</v>
      </c>
      <c r="E51" s="1">
        <f>-E$3*D49+E$2*D$2/(D$2+D49)*D51/(D51+D$2)+E$4*D51</f>
        <v>4.3336282155525889E-13</v>
      </c>
      <c r="F51" s="7">
        <f>-E$3-E$2/(D$2+D49)/(D$2+D49)*D51/(D51+D$2)</f>
        <v>-0.46304832262133877</v>
      </c>
      <c r="G51" s="7">
        <v>0</v>
      </c>
      <c r="H51" s="7">
        <f>1/B51+E$2*D$2/(D$2+D49)*D$2/(D51+D$2)/(D51+D$2)+E$4</f>
        <v>1.0030844317423066E-2</v>
      </c>
      <c r="I51" s="7">
        <v>0</v>
      </c>
      <c r="J51" s="7">
        <v>0</v>
      </c>
      <c r="K51" s="8">
        <v>4841.5601186082868</v>
      </c>
      <c r="L51" s="8">
        <v>0</v>
      </c>
      <c r="M51" s="8">
        <v>99.692505272268079</v>
      </c>
      <c r="N51" s="8">
        <v>0</v>
      </c>
      <c r="O51" s="8">
        <v>0</v>
      </c>
      <c r="P51" s="6">
        <f>(D51-D$9)/B51+E51</f>
        <v>-9.3538260084441649E-14</v>
      </c>
      <c r="Q51">
        <v>-9.3250634866269826E-12</v>
      </c>
      <c r="R51">
        <f>IF(D51-Q51&lt;0,MIN(D51/Q51*H$1,1), 1)</f>
        <v>1</v>
      </c>
      <c r="T51">
        <f t="shared" si="20"/>
        <v>-9.3250634866269826E-12</v>
      </c>
      <c r="U51" s="1">
        <f t="shared" si="21"/>
        <v>6.0903116535166114E-11</v>
      </c>
    </row>
    <row r="52" spans="2:25">
      <c r="B52">
        <f>B51</f>
        <v>1800</v>
      </c>
      <c r="D52" s="7">
        <f t="shared" ref="D52:D53" si="22">U46</f>
        <v>2.0480118991291062E-9</v>
      </c>
      <c r="E52" s="1">
        <f>-E$2*D$2/(D$2+D49)*D51/(D51+D$2)</f>
        <v>-4.8869057276507283E-13</v>
      </c>
      <c r="F52" s="7">
        <f>E$2/(D$2+D49)/(D$2+D49)*D51/(D51+D$2)</f>
        <v>0.4630473226213388</v>
      </c>
      <c r="G52" s="7">
        <v>0</v>
      </c>
      <c r="H52" s="7">
        <f>-E$2*D$2/(D$2+D49)*D$2/(D51+D$2)/(D51+D$2)</f>
        <v>-9.4742887618675109E-3</v>
      </c>
      <c r="I52" s="7">
        <f>1/B52</f>
        <v>5.5555555555555556E-4</v>
      </c>
      <c r="J52" s="7">
        <v>0</v>
      </c>
      <c r="K52" s="8">
        <v>-4850.0861411590804</v>
      </c>
      <c r="L52" s="8">
        <v>0</v>
      </c>
      <c r="M52" s="8">
        <v>1700.1280482182419</v>
      </c>
      <c r="N52" s="8">
        <v>1800</v>
      </c>
      <c r="O52" s="8">
        <v>0</v>
      </c>
      <c r="P52" s="1">
        <f>(D52-D$10)/B52+E52</f>
        <v>9.3538260084430592E-14</v>
      </c>
      <c r="Q52">
        <v>9.3418486008830196E-12</v>
      </c>
      <c r="R52">
        <f>IF(D52-Q52&lt;0,MIN(D52/Q52*H$1,1), 1)</f>
        <v>1</v>
      </c>
      <c r="T52">
        <f t="shared" si="20"/>
        <v>9.3418486008830196E-12</v>
      </c>
      <c r="U52" s="1">
        <f t="shared" si="21"/>
        <v>2.038670050528223E-9</v>
      </c>
    </row>
    <row r="53" spans="2:25">
      <c r="B53">
        <f>B52</f>
        <v>1800</v>
      </c>
      <c r="D53" s="1">
        <f t="shared" si="22"/>
        <v>1.0000928404954874E-9</v>
      </c>
      <c r="E53" s="1">
        <f>-E$4*D51</f>
        <v>-5.1578053048539137E-17</v>
      </c>
      <c r="F53" s="7">
        <v>0</v>
      </c>
      <c r="G53" s="7">
        <v>0</v>
      </c>
      <c r="H53" s="7">
        <f>-E$4</f>
        <v>-9.9999999999999995E-7</v>
      </c>
      <c r="I53" s="7">
        <v>0</v>
      </c>
      <c r="J53" s="7">
        <f>1/B53</f>
        <v>5.5555555555555556E-4</v>
      </c>
      <c r="K53" s="8">
        <v>8.7148082134949139</v>
      </c>
      <c r="L53" s="8">
        <v>0</v>
      </c>
      <c r="M53" s="8">
        <v>0.17944650949008278</v>
      </c>
      <c r="N53" s="8">
        <v>0</v>
      </c>
      <c r="O53" s="8">
        <v>1800</v>
      </c>
      <c r="P53" s="1">
        <f>(D53-D$11)/B53+E53</f>
        <v>1.1031726721450087E-30</v>
      </c>
      <c r="Q53">
        <v>-1.6785114275926606E-14</v>
      </c>
      <c r="R53">
        <f>IF(D53-Q53&lt;0,MIN(D53/Q53*H$1,1), 1)</f>
        <v>1</v>
      </c>
      <c r="T53">
        <f t="shared" si="20"/>
        <v>-1.6785114275926606E-14</v>
      </c>
      <c r="U53" s="1">
        <f t="shared" si="21"/>
        <v>1.0001096256097633E-9</v>
      </c>
    </row>
    <row r="55" spans="2:25">
      <c r="B55">
        <f>B49</f>
        <v>1800</v>
      </c>
      <c r="C55">
        <f>C49+1</f>
        <v>9</v>
      </c>
      <c r="D55" s="1">
        <f>U49</f>
        <v>5.5379329262862499E-8</v>
      </c>
      <c r="E55" s="1">
        <f>E$2*D55/(D55+D$2)+E$3*D55</f>
        <v>5.2478926152063199E-10</v>
      </c>
      <c r="F55" s="7">
        <f>1/B55+E$2*D$2/(D55+D$2)/(D55+D$2) + E$3</f>
        <v>9.5346223558847813E-3</v>
      </c>
      <c r="G55" s="7">
        <v>0</v>
      </c>
      <c r="H55" s="7">
        <v>0</v>
      </c>
      <c r="I55" s="7">
        <v>0</v>
      </c>
      <c r="J55" s="7">
        <v>0</v>
      </c>
      <c r="K55" s="8">
        <f t="array" ref="K55:O59">MINVERSE(F55:J59)</f>
        <v>104.88092371931215</v>
      </c>
      <c r="L55" s="8">
        <v>0</v>
      </c>
      <c r="M55" s="8">
        <v>-4.0610985720272312E-16</v>
      </c>
      <c r="N55" s="8">
        <v>0</v>
      </c>
      <c r="O55" s="8">
        <v>0</v>
      </c>
      <c r="P55" s="1">
        <f>(D55-D$7)/B55+E55</f>
        <v>0</v>
      </c>
      <c r="Q55">
        <f t="array" ref="Q55:Q59">MMULT(K55:O59,P55:P59)</f>
        <v>3.3455482187693268E-34</v>
      </c>
      <c r="R55">
        <f>IF(D55-Q55&lt;0,MIN(D55/Q55*H$1,1), 1)</f>
        <v>1</v>
      </c>
      <c r="S55">
        <f>MIN(R55:R59)</f>
        <v>1</v>
      </c>
      <c r="T55">
        <f>R55*Q55</f>
        <v>3.3455482187693268E-34</v>
      </c>
      <c r="U55" s="1">
        <f>D55-T55</f>
        <v>5.5379329262862499E-8</v>
      </c>
      <c r="V55">
        <f>SQRT(SUMSQ(P55:P59))</f>
        <v>1.1650344310418885E-18</v>
      </c>
      <c r="W55">
        <f>V55/V$7</f>
        <v>1.6474420665330495E-10</v>
      </c>
      <c r="X55" s="1">
        <f>SQRT(SUMSQ(T55:T59))/SQRT(SUMSQ(D$7:D$11))</f>
        <v>1.162516878872846E-10</v>
      </c>
      <c r="Y55" s="1">
        <f>(SUM(D55:D59)-Y$1)/Y$1</f>
        <v>-2.1091457849957672E-16</v>
      </c>
    </row>
    <row r="56" spans="2:25">
      <c r="B56">
        <f>B55</f>
        <v>1800</v>
      </c>
      <c r="D56" s="1">
        <f>U50</f>
        <v>9.4552098794446428E-7</v>
      </c>
      <c r="E56" s="1">
        <f>-E$2*D55/(D55+D$2)</f>
        <v>-5.2473388219136907E-10</v>
      </c>
      <c r="F56" s="7">
        <f>-E$2*D$2/(D55+D$2)/(D55+D$2)</f>
        <v>-8.9780668003292263E-3</v>
      </c>
      <c r="G56" s="7">
        <f>1/B56</f>
        <v>5.5555555555555556E-4</v>
      </c>
      <c r="H56" s="7">
        <v>0</v>
      </c>
      <c r="I56" s="7">
        <v>0</v>
      </c>
      <c r="J56" s="7">
        <v>0</v>
      </c>
      <c r="K56" s="8">
        <v>1694.9302906179933</v>
      </c>
      <c r="L56" s="8">
        <v>1800</v>
      </c>
      <c r="M56" s="8">
        <v>-6.2450045135165055E-15</v>
      </c>
      <c r="N56" s="8">
        <v>0</v>
      </c>
      <c r="O56" s="8">
        <v>0</v>
      </c>
      <c r="P56" s="1">
        <f>(D56-D$8)/B56+E56</f>
        <v>0</v>
      </c>
      <c r="Q56">
        <v>5.1446581154941379E-33</v>
      </c>
      <c r="R56">
        <f>IF(D56-Q56&lt;0,MIN(D56/Q56*H$1,1), 1)</f>
        <v>1</v>
      </c>
      <c r="T56">
        <f t="shared" ref="T56:T59" si="23">R56*Q56</f>
        <v>5.1446581154941379E-33</v>
      </c>
      <c r="U56" s="1">
        <f t="shared" ref="U56:U59" si="24">D56-T56</f>
        <v>9.4552098794446428E-7</v>
      </c>
    </row>
    <row r="57" spans="2:25">
      <c r="B57">
        <f>B56</f>
        <v>1800</v>
      </c>
      <c r="D57" s="12">
        <f>U51</f>
        <v>6.0903116535166114E-11</v>
      </c>
      <c r="E57" s="1">
        <f>-E$3*D55+E$2*D$2/(D$2+D55)*D57/(D57+D$2)+E$4*D57</f>
        <v>5.2171966701005005E-13</v>
      </c>
      <c r="F57" s="7">
        <f>-E$3-E$2/(D$2+D55)/(D$2+D55)*D57/(D57+D$2)</f>
        <v>-0.54675994927695248</v>
      </c>
      <c r="G57" s="7">
        <v>0</v>
      </c>
      <c r="H57" s="7">
        <f>1/B57+E$2*D$2/(D$2+D55)*D$2/(D57+D$2)/(D57+D$2)+E$4</f>
        <v>1.0030667632319152E-2</v>
      </c>
      <c r="I57" s="7">
        <v>0</v>
      </c>
      <c r="J57" s="7">
        <v>0</v>
      </c>
      <c r="K57" s="8">
        <v>5716.9363630516973</v>
      </c>
      <c r="L57" s="8">
        <v>0</v>
      </c>
      <c r="M57" s="8">
        <v>99.694261304996871</v>
      </c>
      <c r="N57" s="8">
        <v>0</v>
      </c>
      <c r="O57" s="8">
        <v>0</v>
      </c>
      <c r="P57" s="6">
        <f>(D57-D$9)/B57+E57</f>
        <v>-8.2380374655601769E-19</v>
      </c>
      <c r="Q57">
        <v>-8.2128505973191039E-17</v>
      </c>
      <c r="R57">
        <f>IF(D57-Q57&lt;0,MIN(D57/Q57*H$1,1), 1)</f>
        <v>1</v>
      </c>
      <c r="T57">
        <f t="shared" si="23"/>
        <v>-8.2128505973191039E-17</v>
      </c>
      <c r="U57" s="1">
        <f t="shared" si="24"/>
        <v>6.0903198663672081E-11</v>
      </c>
    </row>
    <row r="58" spans="2:25">
      <c r="B58">
        <f>B57</f>
        <v>1800</v>
      </c>
      <c r="D58" s="7">
        <f t="shared" ref="D58:D59" si="25">U52</f>
        <v>2.038670050528223E-9</v>
      </c>
      <c r="E58" s="1">
        <f>-E$2*D$2/(D$2+D55)*D57/(D57+D$2)</f>
        <v>-5.7703809315637739E-13</v>
      </c>
      <c r="F58" s="7">
        <f>E$2/(D$2+D55)/(D$2+D55)*D57/(D57+D$2)</f>
        <v>0.54675894927695246</v>
      </c>
      <c r="G58" s="7">
        <v>0</v>
      </c>
      <c r="H58" s="7">
        <f>-E$2*D$2/(D$2+D55)*D$2/(D57+D$2)/(D57+D$2)</f>
        <v>-9.474112076763597E-3</v>
      </c>
      <c r="I58" s="7">
        <f>1/B58</f>
        <v>5.5555555555555556E-4</v>
      </c>
      <c r="J58" s="7">
        <v>0</v>
      </c>
      <c r="K58" s="8">
        <v>-5727.0380628424891</v>
      </c>
      <c r="L58" s="8">
        <v>0</v>
      </c>
      <c r="M58" s="8">
        <v>1700.1262890246542</v>
      </c>
      <c r="N58" s="8">
        <v>1800</v>
      </c>
      <c r="O58" s="8">
        <v>0</v>
      </c>
      <c r="P58" s="1">
        <f>(D58-D$10)/B58+E58</f>
        <v>8.238037464550435E-19</v>
      </c>
      <c r="Q58">
        <v>8.2276337102189176E-17</v>
      </c>
      <c r="R58">
        <f>IF(D58-Q58&lt;0,MIN(D58/Q58*H$1,1), 1)</f>
        <v>1</v>
      </c>
      <c r="T58">
        <f t="shared" si="23"/>
        <v>8.2276337102189176E-17</v>
      </c>
      <c r="U58" s="1">
        <f t="shared" si="24"/>
        <v>2.0386699682518857E-9</v>
      </c>
    </row>
    <row r="59" spans="2:25">
      <c r="B59">
        <f>B58</f>
        <v>1800</v>
      </c>
      <c r="D59" s="1">
        <f t="shared" si="25"/>
        <v>1.0001096256097633E-9</v>
      </c>
      <c r="E59" s="1">
        <f>-E$4*D57</f>
        <v>-6.0903116535166112E-17</v>
      </c>
      <c r="F59" s="7">
        <v>0</v>
      </c>
      <c r="G59" s="7">
        <v>0</v>
      </c>
      <c r="H59" s="7">
        <f>-E$4</f>
        <v>-9.9999999999999995E-7</v>
      </c>
      <c r="I59" s="7">
        <v>0</v>
      </c>
      <c r="J59" s="7">
        <f>1/B59</f>
        <v>5.5555555555555556E-4</v>
      </c>
      <c r="K59" s="8">
        <v>10.290485453493055</v>
      </c>
      <c r="L59" s="8">
        <v>0</v>
      </c>
      <c r="M59" s="8">
        <v>0.17944967034899451</v>
      </c>
      <c r="N59" s="8">
        <v>0</v>
      </c>
      <c r="O59" s="8">
        <v>1800</v>
      </c>
      <c r="P59" s="1">
        <f>(D59-D$11)/B59+E59</f>
        <v>-4.5840214164327233E-29</v>
      </c>
      <c r="Q59">
        <v>-1.4783139326412949E-19</v>
      </c>
      <c r="R59">
        <f>IF(D59-Q59&lt;0,MIN(D59/Q59*H$1,1), 1)</f>
        <v>1</v>
      </c>
      <c r="T59">
        <f t="shared" si="23"/>
        <v>-1.4783139326412949E-19</v>
      </c>
      <c r="U59" s="1">
        <f t="shared" si="24"/>
        <v>1.0001096257575947E-9</v>
      </c>
    </row>
    <row r="61" spans="2:25">
      <c r="B61">
        <f>B55</f>
        <v>1800</v>
      </c>
      <c r="C61">
        <f>C55+1</f>
        <v>10</v>
      </c>
      <c r="D61" s="1">
        <f>U55</f>
        <v>5.5379329262862499E-8</v>
      </c>
      <c r="E61" s="1">
        <f>E$2*D61/(D61+D$2)+E$3*D61</f>
        <v>5.2478926152063199E-10</v>
      </c>
      <c r="F61" s="7">
        <f>1/B61+E$2*D$2/(D61+D$2)/(D61+D$2) + E$3</f>
        <v>9.5346223558847813E-3</v>
      </c>
      <c r="G61" s="7">
        <v>0</v>
      </c>
      <c r="H61" s="7">
        <v>0</v>
      </c>
      <c r="I61" s="7">
        <v>0</v>
      </c>
      <c r="J61" s="7">
        <v>0</v>
      </c>
      <c r="K61" s="8">
        <f t="array" ref="K61:O65">MINVERSE(F61:J65)</f>
        <v>104.88092371931215</v>
      </c>
      <c r="L61" s="8">
        <v>0</v>
      </c>
      <c r="M61" s="8">
        <v>3.2488744767545239E-15</v>
      </c>
      <c r="N61" s="8">
        <v>0</v>
      </c>
      <c r="O61" s="8">
        <v>0</v>
      </c>
      <c r="P61" s="1">
        <f>(D61-D$7)/B61+E61</f>
        <v>0</v>
      </c>
      <c r="Q61">
        <f t="array" ref="Q61:Q65">MMULT(K61:O65,P61:P65)</f>
        <v>0</v>
      </c>
      <c r="R61">
        <f>IF(D61-Q61&lt;0,MIN(D61/Q61*H$1,1), 1)</f>
        <v>1</v>
      </c>
      <c r="S61">
        <f>MIN(R61:R65)</f>
        <v>1</v>
      </c>
      <c r="T61">
        <f>R61*Q61</f>
        <v>0</v>
      </c>
      <c r="U61" s="1">
        <f>D61-T61</f>
        <v>5.5379329262862499E-8</v>
      </c>
      <c r="V61">
        <f>SQRT(SUMSQ(P61:P65))</f>
        <v>2.8374340684668268E-29</v>
      </c>
      <c r="W61">
        <f>V61/V$7</f>
        <v>4.0123348468129493E-21</v>
      </c>
      <c r="X61" s="1">
        <f>SQRT(SUMSQ(T61:T65))/SQRT(SUMSQ(D$7:D$11))</f>
        <v>5.1073711085082864E-20</v>
      </c>
      <c r="Y61" s="1">
        <f>(SUM(D61:D65)-Y$1)/Y$1</f>
        <v>-2.1091457849957672E-16</v>
      </c>
    </row>
    <row r="62" spans="2:25">
      <c r="B62">
        <f>B61</f>
        <v>1800</v>
      </c>
      <c r="D62" s="1">
        <f>U56</f>
        <v>9.4552098794446428E-7</v>
      </c>
      <c r="E62" s="1">
        <f>-E$2*D61/(D61+D$2)</f>
        <v>-5.2473388219136907E-10</v>
      </c>
      <c r="F62" s="7">
        <f>-E$2*D$2/(D61+D$2)/(D61+D$2)</f>
        <v>-8.9780668003292263E-3</v>
      </c>
      <c r="G62" s="7">
        <f>1/B62</f>
        <v>5.5555555555555556E-4</v>
      </c>
      <c r="H62" s="7">
        <v>0</v>
      </c>
      <c r="I62" s="7">
        <v>0</v>
      </c>
      <c r="J62" s="7">
        <v>0</v>
      </c>
      <c r="K62" s="8">
        <v>1694.9302906179935</v>
      </c>
      <c r="L62" s="8">
        <v>1800</v>
      </c>
      <c r="M62" s="8">
        <v>5.620504062164855E-14</v>
      </c>
      <c r="N62" s="8">
        <v>0</v>
      </c>
      <c r="O62" s="8">
        <v>0</v>
      </c>
      <c r="P62" s="1">
        <f>(D62-D$8)/B62+E62</f>
        <v>0</v>
      </c>
      <c r="Q62">
        <v>0</v>
      </c>
      <c r="R62">
        <f>IF(D62-Q62&lt;0,MIN(D62/Q62*H$1,1), 1)</f>
        <v>1</v>
      </c>
      <c r="T62">
        <f t="shared" ref="T62:T65" si="26">R62*Q62</f>
        <v>0</v>
      </c>
      <c r="U62" s="1">
        <f t="shared" ref="U62:U65" si="27">D62-T62</f>
        <v>9.4552098794446428E-7</v>
      </c>
    </row>
    <row r="63" spans="2:25">
      <c r="B63">
        <f>B62</f>
        <v>1800</v>
      </c>
      <c r="D63" s="12">
        <f>U57</f>
        <v>6.0903198663672081E-11</v>
      </c>
      <c r="E63" s="1">
        <f>-E$3*D61+E$2*D$2/(D$2+D61)*D63/(D63+D$2)+E$4*D63</f>
        <v>5.2172044518684865E-13</v>
      </c>
      <c r="F63" s="7">
        <f>-E$3-E$2/(D$2+D61)/(D$2+D61)*D63/(D63+D$2)</f>
        <v>-0.54676068654235888</v>
      </c>
      <c r="G63" s="7">
        <v>0</v>
      </c>
      <c r="H63" s="7">
        <f>1/B63+E$2*D$2/(D$2+D61)*D$2/(D63+D$2)/(D63+D$2)+E$4</f>
        <v>1.0030667630763056E-2</v>
      </c>
      <c r="I63" s="7">
        <v>0</v>
      </c>
      <c r="J63" s="7">
        <v>0</v>
      </c>
      <c r="K63" s="8">
        <v>5716.9440728050058</v>
      </c>
      <c r="L63" s="8">
        <v>0</v>
      </c>
      <c r="M63" s="8">
        <v>99.694261320463013</v>
      </c>
      <c r="N63" s="8">
        <v>0</v>
      </c>
      <c r="O63" s="8">
        <v>0</v>
      </c>
      <c r="P63" s="6">
        <f>(D63-D$9)/B63+E63</f>
        <v>0</v>
      </c>
      <c r="Q63">
        <v>0</v>
      </c>
      <c r="R63">
        <f>IF(D63-Q63&lt;0,MIN(D63/Q63*H$1,1), 1)</f>
        <v>1</v>
      </c>
      <c r="T63">
        <f t="shared" si="26"/>
        <v>0</v>
      </c>
      <c r="U63" s="1">
        <f t="shared" si="27"/>
        <v>6.0903198663672081E-11</v>
      </c>
    </row>
    <row r="64" spans="2:25">
      <c r="B64">
        <f>B63</f>
        <v>1800</v>
      </c>
      <c r="D64" s="7">
        <f t="shared" ref="D64:D65" si="28">U58</f>
        <v>2.0386699682518857E-9</v>
      </c>
      <c r="E64" s="1">
        <f>-E$2*D$2/(D$2+D61)*D63/(D63+D$2)</f>
        <v>-5.7703887125104751E-13</v>
      </c>
      <c r="F64" s="7">
        <f>E$2/(D$2+D61)/(D$2+D61)*D63/(D63+D$2)</f>
        <v>0.54675968654235885</v>
      </c>
      <c r="G64" s="7">
        <v>0</v>
      </c>
      <c r="H64" s="7">
        <f>-E$2*D$2/(D$2+D61)*D$2/(D63+D$2)/(D63+D$2)</f>
        <v>-9.4741120752075015E-3</v>
      </c>
      <c r="I64" s="7">
        <f>1/B64</f>
        <v>5.5555555555555556E-4</v>
      </c>
      <c r="J64" s="7">
        <v>0</v>
      </c>
      <c r="K64" s="8">
        <v>-5727.0457864733362</v>
      </c>
      <c r="L64" s="8">
        <v>0</v>
      </c>
      <c r="M64" s="8">
        <v>1700.1262890091605</v>
      </c>
      <c r="N64" s="8">
        <v>1800</v>
      </c>
      <c r="O64" s="8">
        <v>0</v>
      </c>
      <c r="P64" s="1">
        <f>(D64-D$10)/B64+E64</f>
        <v>0</v>
      </c>
      <c r="Q64">
        <v>0</v>
      </c>
      <c r="R64">
        <f>IF(D64-Q64&lt;0,MIN(D64/Q64*H$1,1), 1)</f>
        <v>1</v>
      </c>
      <c r="T64">
        <f t="shared" si="26"/>
        <v>0</v>
      </c>
      <c r="U64" s="1">
        <f t="shared" si="27"/>
        <v>2.0386699682518857E-9</v>
      </c>
    </row>
    <row r="65" spans="2:25">
      <c r="B65">
        <f>B64</f>
        <v>1800</v>
      </c>
      <c r="D65" s="1">
        <f t="shared" si="28"/>
        <v>1.0001096257575947E-9</v>
      </c>
      <c r="E65" s="1">
        <f>-E$4*D63</f>
        <v>-6.0903198663672084E-17</v>
      </c>
      <c r="F65" s="7">
        <v>0</v>
      </c>
      <c r="G65" s="7">
        <v>0</v>
      </c>
      <c r="H65" s="7">
        <f>-E$4</f>
        <v>-9.9999999999999995E-7</v>
      </c>
      <c r="I65" s="7">
        <v>0</v>
      </c>
      <c r="J65" s="7">
        <f>1/B65</f>
        <v>5.5555555555555556E-4</v>
      </c>
      <c r="K65" s="8">
        <v>10.290499331049011</v>
      </c>
      <c r="L65" s="8">
        <v>0</v>
      </c>
      <c r="M65" s="8">
        <v>0.17944967037683318</v>
      </c>
      <c r="N65" s="8">
        <v>-3.903127820947816E-16</v>
      </c>
      <c r="O65" s="8">
        <v>1800</v>
      </c>
      <c r="P65" s="1">
        <f>(D65-D$11)/B65+E65</f>
        <v>2.8374340684668268E-29</v>
      </c>
      <c r="Q65">
        <v>5.1073813232402883E-26</v>
      </c>
      <c r="R65">
        <f>IF(D65-Q65&lt;0,MIN(D65/Q65*H$1,1), 1)</f>
        <v>1</v>
      </c>
      <c r="T65">
        <f t="shared" si="26"/>
        <v>5.1073813232402883E-26</v>
      </c>
      <c r="U65" s="1">
        <f t="shared" si="27"/>
        <v>1.0001096257575947E-9</v>
      </c>
    </row>
    <row r="67" spans="2:25">
      <c r="B67">
        <f>B61</f>
        <v>1800</v>
      </c>
      <c r="C67">
        <f>C61+1</f>
        <v>11</v>
      </c>
      <c r="D67" s="1">
        <f>U61</f>
        <v>5.5379329262862499E-8</v>
      </c>
      <c r="E67" s="1">
        <f>E$2*D67/(D67+D$2)+E$3*D67</f>
        <v>5.2478926152063199E-10</v>
      </c>
      <c r="F67" s="7">
        <f>1/B67+E$2*D$2/(D67+D$2)/(D67+D$2) + E$3</f>
        <v>9.5346223558847813E-3</v>
      </c>
      <c r="G67" s="7">
        <v>0</v>
      </c>
      <c r="H67" s="7">
        <v>0</v>
      </c>
      <c r="I67" s="7">
        <v>0</v>
      </c>
      <c r="J67" s="7">
        <v>0</v>
      </c>
      <c r="K67" s="8">
        <f t="array" ref="K67:O71">MINVERSE(F67:J71)</f>
        <v>104.88092371931215</v>
      </c>
      <c r="L67" s="8">
        <v>0</v>
      </c>
      <c r="M67" s="8">
        <v>3.2488744767545239E-15</v>
      </c>
      <c r="N67" s="8">
        <v>0</v>
      </c>
      <c r="O67" s="8">
        <v>0</v>
      </c>
      <c r="P67" s="1">
        <f>(D67-D$7)/B67+E67</f>
        <v>0</v>
      </c>
      <c r="Q67">
        <f t="array" ref="Q67:Q71">MMULT(K67:O71,P67:P71)</f>
        <v>0</v>
      </c>
      <c r="R67">
        <f>IF(D67-Q67&lt;0,MIN(D67/Q67*H$1,1), 1)</f>
        <v>1</v>
      </c>
      <c r="S67">
        <f>MIN(R67:R71)</f>
        <v>1</v>
      </c>
      <c r="T67">
        <f>R67*Q67</f>
        <v>0</v>
      </c>
      <c r="U67" s="1">
        <f>D67-T67</f>
        <v>5.5379329262862499E-8</v>
      </c>
      <c r="V67">
        <f>SQRT(SUMSQ(P67:P71))</f>
        <v>2.8374340684668268E-29</v>
      </c>
      <c r="W67">
        <f>V67/V$7</f>
        <v>4.0123348468129493E-21</v>
      </c>
      <c r="X67" s="1">
        <f>SQRT(SUMSQ(T67:T71))/SQRT(SUMSQ(D$7:D$11))</f>
        <v>5.1073711085082864E-20</v>
      </c>
      <c r="Y67" s="1">
        <f>(SUM(D67:D71)-Y$1)/Y$1</f>
        <v>-2.1091457849957672E-16</v>
      </c>
    </row>
    <row r="68" spans="2:25">
      <c r="B68">
        <f>B67</f>
        <v>1800</v>
      </c>
      <c r="D68" s="1">
        <f>U62</f>
        <v>9.4552098794446428E-7</v>
      </c>
      <c r="E68" s="1">
        <f>-E$2*D67/(D67+D$2)</f>
        <v>-5.2473388219136907E-10</v>
      </c>
      <c r="F68" s="7">
        <f>-E$2*D$2/(D67+D$2)/(D67+D$2)</f>
        <v>-8.9780668003292263E-3</v>
      </c>
      <c r="G68" s="7">
        <f>1/B68</f>
        <v>5.5555555555555556E-4</v>
      </c>
      <c r="H68" s="7">
        <v>0</v>
      </c>
      <c r="I68" s="7">
        <v>0</v>
      </c>
      <c r="J68" s="7">
        <v>0</v>
      </c>
      <c r="K68" s="8">
        <v>1694.9302906179935</v>
      </c>
      <c r="L68" s="8">
        <v>1800</v>
      </c>
      <c r="M68" s="8">
        <v>5.620504062164855E-14</v>
      </c>
      <c r="N68" s="8">
        <v>0</v>
      </c>
      <c r="O68" s="8">
        <v>0</v>
      </c>
      <c r="P68" s="1">
        <f>(D68-D$8)/B68+E68</f>
        <v>0</v>
      </c>
      <c r="Q68">
        <v>0</v>
      </c>
      <c r="R68">
        <f>IF(D68-Q68&lt;0,MIN(D68/Q68*H$1,1), 1)</f>
        <v>1</v>
      </c>
      <c r="T68">
        <f t="shared" ref="T68:T71" si="29">R68*Q68</f>
        <v>0</v>
      </c>
      <c r="U68" s="1">
        <f t="shared" ref="U68:U71" si="30">D68-T68</f>
        <v>9.4552098794446428E-7</v>
      </c>
    </row>
    <row r="69" spans="2:25">
      <c r="B69">
        <f>B68</f>
        <v>1800</v>
      </c>
      <c r="D69" s="12">
        <f>U63</f>
        <v>6.0903198663672081E-11</v>
      </c>
      <c r="E69" s="1">
        <f>-E$3*D67+E$2*D$2/(D$2+D67)*D69/(D69+D$2)+E$4*D69</f>
        <v>5.2172044518684865E-13</v>
      </c>
      <c r="F69" s="7">
        <f>-E$3-E$2/(D$2+D67)/(D$2+D67)*D69/(D69+D$2)</f>
        <v>-0.54676068654235888</v>
      </c>
      <c r="G69" s="7">
        <v>0</v>
      </c>
      <c r="H69" s="7">
        <f>1/B69+E$2*D$2/(D$2+D67)*D$2/(D69+D$2)/(D69+D$2)+E$4</f>
        <v>1.0030667630763056E-2</v>
      </c>
      <c r="I69" s="7">
        <v>0</v>
      </c>
      <c r="J69" s="7">
        <v>0</v>
      </c>
      <c r="K69" s="8">
        <v>5716.9440728050058</v>
      </c>
      <c r="L69" s="8">
        <v>0</v>
      </c>
      <c r="M69" s="8">
        <v>99.694261320463013</v>
      </c>
      <c r="N69" s="8">
        <v>0</v>
      </c>
      <c r="O69" s="8">
        <v>0</v>
      </c>
      <c r="P69" s="6">
        <f>(D69-D$9)/B69+E69</f>
        <v>0</v>
      </c>
      <c r="Q69">
        <v>0</v>
      </c>
      <c r="R69">
        <f>IF(D69-Q69&lt;0,MIN(D69/Q69*H$1,1), 1)</f>
        <v>1</v>
      </c>
      <c r="T69">
        <f t="shared" si="29"/>
        <v>0</v>
      </c>
      <c r="U69" s="1">
        <f t="shared" si="30"/>
        <v>6.0903198663672081E-11</v>
      </c>
    </row>
    <row r="70" spans="2:25">
      <c r="B70">
        <f>B69</f>
        <v>1800</v>
      </c>
      <c r="D70" s="7">
        <f t="shared" ref="D70:D71" si="31">U64</f>
        <v>2.0386699682518857E-9</v>
      </c>
      <c r="E70" s="1">
        <f>-E$2*D$2/(D$2+D67)*D69/(D69+D$2)</f>
        <v>-5.7703887125104751E-13</v>
      </c>
      <c r="F70" s="7">
        <f>E$2/(D$2+D67)/(D$2+D67)*D69/(D69+D$2)</f>
        <v>0.54675968654235885</v>
      </c>
      <c r="G70" s="7">
        <v>0</v>
      </c>
      <c r="H70" s="7">
        <f>-E$2*D$2/(D$2+D67)*D$2/(D69+D$2)/(D69+D$2)</f>
        <v>-9.4741120752075015E-3</v>
      </c>
      <c r="I70" s="7">
        <f>1/B70</f>
        <v>5.5555555555555556E-4</v>
      </c>
      <c r="J70" s="7">
        <v>0</v>
      </c>
      <c r="K70" s="8">
        <v>-5727.0457864733362</v>
      </c>
      <c r="L70" s="8">
        <v>0</v>
      </c>
      <c r="M70" s="8">
        <v>1700.1262890091605</v>
      </c>
      <c r="N70" s="8">
        <v>1800</v>
      </c>
      <c r="O70" s="8">
        <v>0</v>
      </c>
      <c r="P70" s="1">
        <f>(D70-D$10)/B70+E70</f>
        <v>0</v>
      </c>
      <c r="Q70">
        <v>0</v>
      </c>
      <c r="R70">
        <f>IF(D70-Q70&lt;0,MIN(D70/Q70*H$1,1), 1)</f>
        <v>1</v>
      </c>
      <c r="T70">
        <f t="shared" si="29"/>
        <v>0</v>
      </c>
      <c r="U70" s="1">
        <f t="shared" si="30"/>
        <v>2.0386699682518857E-9</v>
      </c>
    </row>
    <row r="71" spans="2:25">
      <c r="B71">
        <f>B70</f>
        <v>1800</v>
      </c>
      <c r="D71" s="1">
        <f t="shared" si="31"/>
        <v>1.0001096257575947E-9</v>
      </c>
      <c r="E71" s="1">
        <f>-E$4*D69</f>
        <v>-6.0903198663672084E-17</v>
      </c>
      <c r="F71" s="7">
        <v>0</v>
      </c>
      <c r="G71" s="7">
        <v>0</v>
      </c>
      <c r="H71" s="7">
        <f>-E$4</f>
        <v>-9.9999999999999995E-7</v>
      </c>
      <c r="I71" s="7">
        <v>0</v>
      </c>
      <c r="J71" s="7">
        <f>1/B71</f>
        <v>5.5555555555555556E-4</v>
      </c>
      <c r="K71" s="8">
        <v>10.290499331049011</v>
      </c>
      <c r="L71" s="8">
        <v>0</v>
      </c>
      <c r="M71" s="8">
        <v>0.17944967037683318</v>
      </c>
      <c r="N71" s="8">
        <v>-3.903127820947816E-16</v>
      </c>
      <c r="O71" s="8">
        <v>1800</v>
      </c>
      <c r="P71" s="1">
        <f>(D71-D$11)/B71+E71</f>
        <v>2.8374340684668268E-29</v>
      </c>
      <c r="Q71">
        <v>5.1073813232402883E-26</v>
      </c>
      <c r="R71">
        <f>IF(D71-Q71&lt;0,MIN(D71/Q71*H$1,1), 1)</f>
        <v>1</v>
      </c>
      <c r="T71">
        <f t="shared" si="29"/>
        <v>5.1073813232402883E-26</v>
      </c>
      <c r="U71" s="1">
        <f t="shared" si="30"/>
        <v>1.0001096257575947E-9</v>
      </c>
    </row>
    <row r="73" spans="2:25">
      <c r="B73">
        <f>B67</f>
        <v>1800</v>
      </c>
      <c r="C73">
        <f>C67+1</f>
        <v>12</v>
      </c>
      <c r="D73" s="1">
        <f>U67</f>
        <v>5.5379329262862499E-8</v>
      </c>
      <c r="E73" s="1">
        <f>E$2*D73/(D73+D$2)+E$3*D73</f>
        <v>5.2478926152063199E-10</v>
      </c>
      <c r="F73" s="7">
        <f>1/B73+E$2*D$2/(D73+D$2)/(D73+D$2) + E$3</f>
        <v>9.5346223558847813E-3</v>
      </c>
      <c r="G73" s="7">
        <v>0</v>
      </c>
      <c r="H73" s="7">
        <v>0</v>
      </c>
      <c r="I73" s="7">
        <v>0</v>
      </c>
      <c r="J73" s="7">
        <v>0</v>
      </c>
      <c r="K73" s="8">
        <f t="array" ref="K73:O77">MINVERSE(F73:J77)</f>
        <v>104.88092371931215</v>
      </c>
      <c r="L73" s="8">
        <v>0</v>
      </c>
      <c r="M73" s="8">
        <v>3.2488744767545239E-15</v>
      </c>
      <c r="N73" s="8">
        <v>0</v>
      </c>
      <c r="O73" s="8">
        <v>0</v>
      </c>
      <c r="P73" s="1">
        <f>(D73-D$7)/B73+E73</f>
        <v>0</v>
      </c>
      <c r="Q73">
        <f t="array" ref="Q73:Q77">MMULT(K73:O77,P73:P77)</f>
        <v>0</v>
      </c>
      <c r="R73">
        <f>IF(D73-Q73&lt;0,MIN(D73/Q73*H$1,1), 1)</f>
        <v>1</v>
      </c>
      <c r="S73">
        <f>MIN(R73:R77)</f>
        <v>1</v>
      </c>
      <c r="T73">
        <f>R73*Q73</f>
        <v>0</v>
      </c>
      <c r="U73" s="1">
        <f>D73-T73</f>
        <v>5.5379329262862499E-8</v>
      </c>
      <c r="V73">
        <f>SQRT(SUMSQ(P73:P77))</f>
        <v>2.8374340684668268E-29</v>
      </c>
      <c r="W73">
        <f>V73/V$7</f>
        <v>4.0123348468129493E-21</v>
      </c>
      <c r="X73" s="1">
        <f>SQRT(SUMSQ(T73:T77))/SQRT(SUMSQ(D$7:D$11))</f>
        <v>5.1073711085082864E-20</v>
      </c>
      <c r="Y73" s="1">
        <f>(SUM(D73:D77)-Y$1)/Y$1</f>
        <v>-2.1091457849957672E-16</v>
      </c>
    </row>
    <row r="74" spans="2:25">
      <c r="B74">
        <f>B73</f>
        <v>1800</v>
      </c>
      <c r="D74" s="1">
        <f>U68</f>
        <v>9.4552098794446428E-7</v>
      </c>
      <c r="E74" s="1">
        <f>-E$2*D73/(D73+D$2)</f>
        <v>-5.2473388219136907E-10</v>
      </c>
      <c r="F74" s="7">
        <f>-E$2*D$2/(D73+D$2)/(D73+D$2)</f>
        <v>-8.9780668003292263E-3</v>
      </c>
      <c r="G74" s="7">
        <f>1/B74</f>
        <v>5.5555555555555556E-4</v>
      </c>
      <c r="H74" s="7">
        <v>0</v>
      </c>
      <c r="I74" s="7">
        <v>0</v>
      </c>
      <c r="J74" s="7">
        <v>0</v>
      </c>
      <c r="K74" s="8">
        <v>1694.9302906179935</v>
      </c>
      <c r="L74" s="8">
        <v>1800</v>
      </c>
      <c r="M74" s="8">
        <v>5.620504062164855E-14</v>
      </c>
      <c r="N74" s="8">
        <v>0</v>
      </c>
      <c r="O74" s="8">
        <v>0</v>
      </c>
      <c r="P74" s="1">
        <f>(D74-D$8)/B74+E74</f>
        <v>0</v>
      </c>
      <c r="Q74">
        <v>0</v>
      </c>
      <c r="R74">
        <f>IF(D74-Q74&lt;0,MIN(D74/Q74*H$1,1), 1)</f>
        <v>1</v>
      </c>
      <c r="T74">
        <f t="shared" ref="T74:T77" si="32">R74*Q74</f>
        <v>0</v>
      </c>
      <c r="U74" s="1">
        <f t="shared" ref="U74:U77" si="33">D74-T74</f>
        <v>9.4552098794446428E-7</v>
      </c>
    </row>
    <row r="75" spans="2:25">
      <c r="B75">
        <f>B74</f>
        <v>1800</v>
      </c>
      <c r="D75" s="12">
        <f>U69</f>
        <v>6.0903198663672081E-11</v>
      </c>
      <c r="E75" s="1">
        <f>-E$3*D73+E$2*D$2/(D$2+D73)*D75/(D75+D$2)+E$4*D75</f>
        <v>5.2172044518684865E-13</v>
      </c>
      <c r="F75" s="7">
        <f>-E$3-E$2/(D$2+D73)/(D$2+D73)*D75/(D75+D$2)</f>
        <v>-0.54676068654235888</v>
      </c>
      <c r="G75" s="7">
        <v>0</v>
      </c>
      <c r="H75" s="7">
        <f>1/B75+E$2*D$2/(D$2+D73)*D$2/(D75+D$2)/(D75+D$2)+E$4</f>
        <v>1.0030667630763056E-2</v>
      </c>
      <c r="I75" s="7">
        <v>0</v>
      </c>
      <c r="J75" s="7">
        <v>0</v>
      </c>
      <c r="K75" s="8">
        <v>5716.9440728050058</v>
      </c>
      <c r="L75" s="8">
        <v>0</v>
      </c>
      <c r="M75" s="8">
        <v>99.694261320463013</v>
      </c>
      <c r="N75" s="8">
        <v>0</v>
      </c>
      <c r="O75" s="8">
        <v>0</v>
      </c>
      <c r="P75" s="6">
        <f>(D75-D$9)/B75+E75</f>
        <v>0</v>
      </c>
      <c r="Q75">
        <v>0</v>
      </c>
      <c r="R75">
        <f>IF(D75-Q75&lt;0,MIN(D75/Q75*H$1,1), 1)</f>
        <v>1</v>
      </c>
      <c r="T75">
        <f t="shared" si="32"/>
        <v>0</v>
      </c>
      <c r="U75" s="1">
        <f t="shared" si="33"/>
        <v>6.0903198663672081E-11</v>
      </c>
    </row>
    <row r="76" spans="2:25">
      <c r="B76">
        <f>B75</f>
        <v>1800</v>
      </c>
      <c r="D76" s="7">
        <f t="shared" ref="D76:D77" si="34">U70</f>
        <v>2.0386699682518857E-9</v>
      </c>
      <c r="E76" s="1">
        <f>-E$2*D$2/(D$2+D73)*D75/(D75+D$2)</f>
        <v>-5.7703887125104751E-13</v>
      </c>
      <c r="F76" s="7">
        <f>E$2/(D$2+D73)/(D$2+D73)*D75/(D75+D$2)</f>
        <v>0.54675968654235885</v>
      </c>
      <c r="G76" s="7">
        <v>0</v>
      </c>
      <c r="H76" s="7">
        <f>-E$2*D$2/(D$2+D73)*D$2/(D75+D$2)/(D75+D$2)</f>
        <v>-9.4741120752075015E-3</v>
      </c>
      <c r="I76" s="7">
        <f>1/B76</f>
        <v>5.5555555555555556E-4</v>
      </c>
      <c r="J76" s="7">
        <v>0</v>
      </c>
      <c r="K76" s="8">
        <v>-5727.0457864733362</v>
      </c>
      <c r="L76" s="8">
        <v>0</v>
      </c>
      <c r="M76" s="8">
        <v>1700.1262890091605</v>
      </c>
      <c r="N76" s="8">
        <v>1800</v>
      </c>
      <c r="O76" s="8">
        <v>0</v>
      </c>
      <c r="P76" s="1">
        <f>(D76-D$10)/B76+E76</f>
        <v>0</v>
      </c>
      <c r="Q76">
        <v>0</v>
      </c>
      <c r="R76">
        <f>IF(D76-Q76&lt;0,MIN(D76/Q76*H$1,1), 1)</f>
        <v>1</v>
      </c>
      <c r="T76">
        <f t="shared" si="32"/>
        <v>0</v>
      </c>
      <c r="U76" s="1">
        <f t="shared" si="33"/>
        <v>2.0386699682518857E-9</v>
      </c>
    </row>
    <row r="77" spans="2:25">
      <c r="B77">
        <f>B76</f>
        <v>1800</v>
      </c>
      <c r="D77" s="1">
        <f t="shared" si="34"/>
        <v>1.0001096257575947E-9</v>
      </c>
      <c r="E77" s="1">
        <f>-E$4*D75</f>
        <v>-6.0903198663672084E-17</v>
      </c>
      <c r="F77" s="7">
        <v>0</v>
      </c>
      <c r="G77" s="7">
        <v>0</v>
      </c>
      <c r="H77" s="7">
        <f>-E$4</f>
        <v>-9.9999999999999995E-7</v>
      </c>
      <c r="I77" s="7">
        <v>0</v>
      </c>
      <c r="J77" s="7">
        <f>1/B77</f>
        <v>5.5555555555555556E-4</v>
      </c>
      <c r="K77" s="8">
        <v>10.290499331049011</v>
      </c>
      <c r="L77" s="8">
        <v>0</v>
      </c>
      <c r="M77" s="8">
        <v>0.17944967037683318</v>
      </c>
      <c r="N77" s="8">
        <v>-3.903127820947816E-16</v>
      </c>
      <c r="O77" s="8">
        <v>1800</v>
      </c>
      <c r="P77" s="1">
        <f>(D77-D$11)/B77+E77</f>
        <v>2.8374340684668268E-29</v>
      </c>
      <c r="Q77">
        <v>5.1073813232402883E-26</v>
      </c>
      <c r="R77">
        <f>IF(D77-Q77&lt;0,MIN(D77/Q77*H$1,1), 1)</f>
        <v>1</v>
      </c>
      <c r="T77">
        <f t="shared" si="32"/>
        <v>5.1073813232402883E-26</v>
      </c>
      <c r="U77" s="1">
        <f t="shared" si="33"/>
        <v>1.0001096257575947E-9</v>
      </c>
    </row>
    <row r="79" spans="2:25">
      <c r="B79">
        <f>B73</f>
        <v>1800</v>
      </c>
      <c r="C79">
        <f>C73+1</f>
        <v>13</v>
      </c>
      <c r="D79" s="1">
        <f>U73</f>
        <v>5.5379329262862499E-8</v>
      </c>
      <c r="E79" s="1">
        <f>E$2*D79/(D79+D$2)+E$3*D79</f>
        <v>5.2478926152063199E-10</v>
      </c>
      <c r="F79" s="7">
        <f>1/B79+E$2*D$2/(D79+D$2)/(D79+D$2) + E$3</f>
        <v>9.5346223558847813E-3</v>
      </c>
      <c r="G79" s="7">
        <v>0</v>
      </c>
      <c r="H79" s="7">
        <v>0</v>
      </c>
      <c r="I79" s="7">
        <v>0</v>
      </c>
      <c r="J79" s="7">
        <v>0</v>
      </c>
      <c r="K79" s="8">
        <f t="array" ref="K79:O83">MINVERSE(F79:J83)</f>
        <v>104.88092371931215</v>
      </c>
      <c r="L79" s="8">
        <v>0</v>
      </c>
      <c r="M79" s="8">
        <v>3.2488744767545239E-15</v>
      </c>
      <c r="N79" s="8">
        <v>0</v>
      </c>
      <c r="O79" s="8">
        <v>0</v>
      </c>
      <c r="P79" s="1">
        <f>(D79-D$7)/B79+E79</f>
        <v>0</v>
      </c>
      <c r="Q79">
        <f t="array" ref="Q79:Q83">MMULT(K79:O83,P79:P83)</f>
        <v>0</v>
      </c>
      <c r="R79">
        <f>IF(D79-Q79&lt;0,MIN(D79/Q79*H$1,1), 1)</f>
        <v>1</v>
      </c>
      <c r="S79">
        <f>MIN(R79:R83)</f>
        <v>1</v>
      </c>
      <c r="T79">
        <f>R79*Q79</f>
        <v>0</v>
      </c>
      <c r="U79" s="1">
        <f>D79-T79</f>
        <v>5.5379329262862499E-8</v>
      </c>
      <c r="V79">
        <f>SQRT(SUMSQ(P79:P83))</f>
        <v>2.8374340684668268E-29</v>
      </c>
      <c r="W79">
        <f>V79/V$7</f>
        <v>4.0123348468129493E-21</v>
      </c>
      <c r="X79" s="1">
        <f>SQRT(SUMSQ(T79:T83))/SQRT(SUMSQ(D$7:D$11))</f>
        <v>5.1073711085082864E-20</v>
      </c>
      <c r="Y79" s="1">
        <f>(SUM(D79:D83)-Y$1)/Y$1</f>
        <v>-2.1091457849957672E-16</v>
      </c>
    </row>
    <row r="80" spans="2:25">
      <c r="B80">
        <f>B79</f>
        <v>1800</v>
      </c>
      <c r="D80" s="1">
        <f>U74</f>
        <v>9.4552098794446428E-7</v>
      </c>
      <c r="E80" s="1">
        <f>-E$2*D79/(D79+D$2)</f>
        <v>-5.2473388219136907E-10</v>
      </c>
      <c r="F80" s="7">
        <f>-E$2*D$2/(D79+D$2)/(D79+D$2)</f>
        <v>-8.9780668003292263E-3</v>
      </c>
      <c r="G80" s="7">
        <f>1/B80</f>
        <v>5.5555555555555556E-4</v>
      </c>
      <c r="H80" s="7">
        <v>0</v>
      </c>
      <c r="I80" s="7">
        <v>0</v>
      </c>
      <c r="J80" s="7">
        <v>0</v>
      </c>
      <c r="K80" s="8">
        <v>1694.9302906179935</v>
      </c>
      <c r="L80" s="8">
        <v>1800</v>
      </c>
      <c r="M80" s="8">
        <v>5.620504062164855E-14</v>
      </c>
      <c r="N80" s="8">
        <v>0</v>
      </c>
      <c r="O80" s="8">
        <v>0</v>
      </c>
      <c r="P80" s="1">
        <f>(D80-D$8)/B80+E80</f>
        <v>0</v>
      </c>
      <c r="Q80">
        <v>0</v>
      </c>
      <c r="R80">
        <f>IF(D80-Q80&lt;0,MIN(D80/Q80*H$1,1), 1)</f>
        <v>1</v>
      </c>
      <c r="T80">
        <f t="shared" ref="T80:T83" si="35">R80*Q80</f>
        <v>0</v>
      </c>
      <c r="U80" s="1">
        <f t="shared" ref="U80:U83" si="36">D80-T80</f>
        <v>9.4552098794446428E-7</v>
      </c>
    </row>
    <row r="81" spans="2:21">
      <c r="B81">
        <f>B80</f>
        <v>1800</v>
      </c>
      <c r="D81" s="12">
        <f>U75</f>
        <v>6.0903198663672081E-11</v>
      </c>
      <c r="E81" s="1">
        <f>-E$3*D79+E$2*D$2/(D$2+D79)*D81/(D81+D$2)+E$4*D81</f>
        <v>5.2172044518684865E-13</v>
      </c>
      <c r="F81" s="7">
        <f>-E$3-E$2/(D$2+D79)/(D$2+D79)*D81/(D81+D$2)</f>
        <v>-0.54676068654235888</v>
      </c>
      <c r="G81" s="7">
        <v>0</v>
      </c>
      <c r="H81" s="7">
        <f>1/B81+E$2*D$2/(D$2+D79)*D$2/(D81+D$2)/(D81+D$2)+E$4</f>
        <v>1.0030667630763056E-2</v>
      </c>
      <c r="I81" s="7">
        <v>0</v>
      </c>
      <c r="J81" s="7">
        <v>0</v>
      </c>
      <c r="K81" s="8">
        <v>5716.9440728050058</v>
      </c>
      <c r="L81" s="8">
        <v>0</v>
      </c>
      <c r="M81" s="8">
        <v>99.694261320463013</v>
      </c>
      <c r="N81" s="8">
        <v>0</v>
      </c>
      <c r="O81" s="8">
        <v>0</v>
      </c>
      <c r="P81" s="6">
        <f>(D81-D$9)/B81+E81</f>
        <v>0</v>
      </c>
      <c r="Q81">
        <v>0</v>
      </c>
      <c r="R81">
        <f>IF(D81-Q81&lt;0,MIN(D81/Q81*H$1,1), 1)</f>
        <v>1</v>
      </c>
      <c r="T81">
        <f t="shared" si="35"/>
        <v>0</v>
      </c>
      <c r="U81" s="1">
        <f t="shared" si="36"/>
        <v>6.0903198663672081E-11</v>
      </c>
    </row>
    <row r="82" spans="2:21">
      <c r="B82">
        <f>B81</f>
        <v>1800</v>
      </c>
      <c r="D82" s="7">
        <f t="shared" ref="D82:D83" si="37">U76</f>
        <v>2.0386699682518857E-9</v>
      </c>
      <c r="E82" s="1">
        <f>-E$2*D$2/(D$2+D79)*D81/(D81+D$2)</f>
        <v>-5.7703887125104751E-13</v>
      </c>
      <c r="F82" s="7">
        <f>E$2/(D$2+D79)/(D$2+D79)*D81/(D81+D$2)</f>
        <v>0.54675968654235885</v>
      </c>
      <c r="G82" s="7">
        <v>0</v>
      </c>
      <c r="H82" s="7">
        <f>-E$2*D$2/(D$2+D79)*D$2/(D81+D$2)/(D81+D$2)</f>
        <v>-9.4741120752075015E-3</v>
      </c>
      <c r="I82" s="7">
        <f>1/B82</f>
        <v>5.5555555555555556E-4</v>
      </c>
      <c r="J82" s="7">
        <v>0</v>
      </c>
      <c r="K82" s="8">
        <v>-5727.0457864733362</v>
      </c>
      <c r="L82" s="8">
        <v>0</v>
      </c>
      <c r="M82" s="8">
        <v>1700.1262890091605</v>
      </c>
      <c r="N82" s="8">
        <v>1800</v>
      </c>
      <c r="O82" s="8">
        <v>0</v>
      </c>
      <c r="P82" s="1">
        <f>(D82-D$10)/B82+E82</f>
        <v>0</v>
      </c>
      <c r="Q82">
        <v>0</v>
      </c>
      <c r="R82">
        <f>IF(D82-Q82&lt;0,MIN(D82/Q82*H$1,1), 1)</f>
        <v>1</v>
      </c>
      <c r="T82">
        <f t="shared" si="35"/>
        <v>0</v>
      </c>
      <c r="U82" s="1">
        <f t="shared" si="36"/>
        <v>2.0386699682518857E-9</v>
      </c>
    </row>
    <row r="83" spans="2:21">
      <c r="B83">
        <f>B82</f>
        <v>1800</v>
      </c>
      <c r="D83" s="1">
        <f t="shared" si="37"/>
        <v>1.0001096257575947E-9</v>
      </c>
      <c r="E83" s="1">
        <f>-E$4*D81</f>
        <v>-6.0903198663672084E-17</v>
      </c>
      <c r="F83" s="7">
        <v>0</v>
      </c>
      <c r="G83" s="7">
        <v>0</v>
      </c>
      <c r="H83" s="7">
        <f>-E$4</f>
        <v>-9.9999999999999995E-7</v>
      </c>
      <c r="I83" s="7">
        <v>0</v>
      </c>
      <c r="J83" s="7">
        <f>1/B83</f>
        <v>5.5555555555555556E-4</v>
      </c>
      <c r="K83" s="8">
        <v>10.290499331049011</v>
      </c>
      <c r="L83" s="8">
        <v>0</v>
      </c>
      <c r="M83" s="8">
        <v>0.17944967037683318</v>
      </c>
      <c r="N83" s="8">
        <v>-3.903127820947816E-16</v>
      </c>
      <c r="O83" s="8">
        <v>1800</v>
      </c>
      <c r="P83" s="1">
        <f>(D83-D$11)/B83+E83</f>
        <v>2.8374340684668268E-29</v>
      </c>
      <c r="Q83">
        <v>5.1073813232402883E-26</v>
      </c>
      <c r="R83">
        <f>IF(D83-Q83&lt;0,MIN(D83/Q83*H$1,1), 1)</f>
        <v>1</v>
      </c>
      <c r="T83">
        <f t="shared" si="35"/>
        <v>5.1073813232402883E-26</v>
      </c>
      <c r="U83" s="1">
        <f t="shared" si="36"/>
        <v>1.0001096257575947E-9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workbookViewId="0">
      <selection activeCell="E6" sqref="E6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9" width="12.1640625" customWidth="1"/>
    <col min="20" max="20" width="11.83203125" bestFit="1" customWidth="1"/>
    <col min="22" max="22" width="12.1640625" bestFit="1" customWidth="1"/>
    <col min="24" max="26" width="12.1640625" bestFit="1" customWidth="1"/>
    <col min="32" max="32" width="12.1640625" bestFit="1" customWidth="1"/>
  </cols>
  <sheetData>
    <row r="1" spans="1:40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X1" t="s">
        <v>42</v>
      </c>
      <c r="Y1" s="1">
        <f>SUM(D7:D11)</f>
        <v>1.0040000000000003E-6</v>
      </c>
      <c r="AD1" s="1">
        <f>SUM(AD7:AD9)</f>
        <v>5.30429567799629E-22</v>
      </c>
      <c r="AJ1" t="s">
        <v>20</v>
      </c>
      <c r="AK1" t="s">
        <v>9</v>
      </c>
      <c r="AL1" t="s">
        <v>0</v>
      </c>
      <c r="AM1" t="s">
        <v>21</v>
      </c>
      <c r="AN1" t="s">
        <v>19</v>
      </c>
    </row>
    <row r="2" spans="1:40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F2" t="s">
        <v>7</v>
      </c>
      <c r="G2">
        <v>5</v>
      </c>
      <c r="S2" s="1"/>
      <c r="AK2">
        <v>0</v>
      </c>
      <c r="AL2">
        <v>1</v>
      </c>
    </row>
    <row r="3" spans="1:40">
      <c r="A3" t="s">
        <v>27</v>
      </c>
      <c r="B3" s="5" t="s">
        <v>0</v>
      </c>
      <c r="C3">
        <v>1</v>
      </c>
      <c r="D3" s="3"/>
      <c r="E3" s="1">
        <v>9.9999999999999995E-7</v>
      </c>
      <c r="G3" s="1"/>
      <c r="S3" s="1"/>
      <c r="AJ3">
        <v>0.1</v>
      </c>
      <c r="AK3">
        <f>AK2+AJ3</f>
        <v>0.1</v>
      </c>
      <c r="AL3">
        <f>(AM3+AN3)/2</f>
        <v>0.90000011111097389</v>
      </c>
      <c r="AM3" s="1">
        <f>AL2-D$2-AJ3</f>
        <v>0.89999899999999999</v>
      </c>
      <c r="AN3">
        <f>SQRT(AM3*AM3+4*D$2*AL2)</f>
        <v>0.90000122222194789</v>
      </c>
    </row>
    <row r="4" spans="1:40">
      <c r="A4" t="s">
        <v>41</v>
      </c>
      <c r="E4" s="1">
        <v>9.9999999999999995E-7</v>
      </c>
      <c r="AJ4">
        <v>0.1</v>
      </c>
      <c r="AK4">
        <f>AK3+AJ4</f>
        <v>0.2</v>
      </c>
      <c r="AL4">
        <f>(AM4+AN4)/2</f>
        <v>0.80000023611078075</v>
      </c>
      <c r="AM4" s="1">
        <f>AL3-D$2-AJ4</f>
        <v>0.79999911111097388</v>
      </c>
      <c r="AN4">
        <f>SQRT(AM4*AM4+4*D$2*AL3)</f>
        <v>0.80000136111058762</v>
      </c>
    </row>
    <row r="5" spans="1:40">
      <c r="D5" s="1"/>
      <c r="E5" s="1"/>
      <c r="G5" s="9" t="s">
        <v>6</v>
      </c>
      <c r="L5" s="10" t="s">
        <v>33</v>
      </c>
      <c r="AJ5">
        <v>0.1</v>
      </c>
      <c r="AK5">
        <f>AK4+AJ5</f>
        <v>0.30000000000000004</v>
      </c>
      <c r="AL5">
        <f>(AM5+AN5)/2</f>
        <v>0.70000037896764211</v>
      </c>
      <c r="AM5" s="1">
        <f>AL4-D$2-AJ5</f>
        <v>0.69999923611078074</v>
      </c>
      <c r="AN5">
        <f>SQRT(AM5*AM5+4*D$2*AL4)</f>
        <v>0.70000152182450359</v>
      </c>
    </row>
    <row r="6" spans="1:40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F6" t="s">
        <v>37</v>
      </c>
      <c r="G6" s="2" t="s">
        <v>38</v>
      </c>
      <c r="H6" s="2" t="s">
        <v>39</v>
      </c>
      <c r="I6" s="2" t="s">
        <v>40</v>
      </c>
      <c r="J6" s="2" t="s">
        <v>42</v>
      </c>
      <c r="K6" s="2"/>
      <c r="L6" s="2"/>
      <c r="M6" s="2"/>
      <c r="N6" s="2"/>
      <c r="O6" s="2"/>
      <c r="P6" s="2" t="s">
        <v>5</v>
      </c>
      <c r="Q6" s="2" t="s">
        <v>7</v>
      </c>
      <c r="R6" s="2" t="s">
        <v>35</v>
      </c>
      <c r="S6" s="2"/>
      <c r="T6" s="2" t="s">
        <v>16</v>
      </c>
      <c r="U6" s="2" t="s">
        <v>36</v>
      </c>
      <c r="V6" t="s">
        <v>13</v>
      </c>
      <c r="W6" t="s">
        <v>14</v>
      </c>
      <c r="X6" t="s">
        <v>15</v>
      </c>
      <c r="Y6" t="s">
        <v>25</v>
      </c>
      <c r="AD6" t="s">
        <v>24</v>
      </c>
      <c r="AE6" t="s">
        <v>29</v>
      </c>
      <c r="AF6" t="s">
        <v>30</v>
      </c>
      <c r="AG6" t="s">
        <v>31</v>
      </c>
      <c r="AH6" t="s">
        <v>32</v>
      </c>
      <c r="AJ6">
        <v>0.1</v>
      </c>
      <c r="AK6">
        <f>AK5+AJ6</f>
        <v>0.4</v>
      </c>
      <c r="AL6">
        <f>(AM6+AN6)/2</f>
        <v>0.6000005456338795</v>
      </c>
      <c r="AM6" s="1">
        <f>AL5-D$2-AJ6</f>
        <v>0.59999937896764211</v>
      </c>
      <c r="AN6">
        <f>SQRT(AM6*AM6+4*D$2*AL5)</f>
        <v>0.60000171230011679</v>
      </c>
    </row>
    <row r="7" spans="1:40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(1/B7+E$2*D$2/(D7+D$2)/(D7+D$2) + E$3)*D7</f>
        <v>3.0565555555555558E-9</v>
      </c>
      <c r="G7" s="7">
        <v>0</v>
      </c>
      <c r="H7" s="7">
        <v>0</v>
      </c>
      <c r="I7" s="7">
        <v>0</v>
      </c>
      <c r="J7" s="7">
        <v>0</v>
      </c>
      <c r="K7" s="8">
        <f t="array" ref="K7:O11">MINVERSE(F7:J11)</f>
        <v>327165654.87658584</v>
      </c>
      <c r="L7" s="8">
        <v>0</v>
      </c>
      <c r="M7" s="8">
        <v>0</v>
      </c>
      <c r="N7" s="8">
        <v>0</v>
      </c>
      <c r="O7" s="8">
        <v>0</v>
      </c>
      <c r="P7" s="1">
        <f>(D7-D$7)/B7+E7</f>
        <v>5.0010000000000004E-9</v>
      </c>
      <c r="Q7">
        <f t="array" ref="Q7:Q11">MMULT(K7:O11,P7:P11)</f>
        <v>1.636155440037806</v>
      </c>
      <c r="R7">
        <f>IF(Q7&gt;G$2,G$2,IF(Q7&lt;-G$2,-G$2,Q7))</f>
        <v>1.636155440037806</v>
      </c>
      <c r="T7" s="1">
        <f>U7-D7</f>
        <v>-8.0527275439141752E-7</v>
      </c>
      <c r="U7" s="1">
        <f>D7*EXP(-R7)</f>
        <v>1.9472724560858244E-7</v>
      </c>
      <c r="V7">
        <f>SQRT(SUMSQ(P7:P11))</f>
        <v>7.0717778470574016E-9</v>
      </c>
      <c r="X7" s="1">
        <f>SQRT(SUMSQ(T7:T11))/SQRT(SUMSQ(D$7:D$11))</f>
        <v>0.81865349960868927</v>
      </c>
      <c r="Y7" s="1">
        <f>(SUM(U7:U11)-Y$1)/Y$1</f>
        <v>-0.65522908609851971</v>
      </c>
      <c r="AD7" s="1">
        <f>(AE7+AF7)/(1/B7+AG7+AH7)</f>
        <v>1.6361554400378059E-6</v>
      </c>
      <c r="AE7" s="1">
        <f>E$2*D7/(D7+D$2)</f>
        <v>5.0000000000000001E-9</v>
      </c>
      <c r="AF7">
        <f>E$3*D7</f>
        <v>9.9999999999999998E-13</v>
      </c>
      <c r="AG7" s="1">
        <f>E$2*D$2/(D7+D$2)/(D7+D$2)</f>
        <v>2.5000000000000001E-3</v>
      </c>
      <c r="AH7" s="3">
        <f>E3</f>
        <v>9.9999999999999995E-7</v>
      </c>
      <c r="AJ7">
        <v>0.1</v>
      </c>
      <c r="AK7">
        <f>AK6+AJ7</f>
        <v>0.5</v>
      </c>
      <c r="AL7">
        <f>(AM7+AN7)/2</f>
        <v>0.5000007456331812</v>
      </c>
      <c r="AM7" s="1">
        <f>AL6-D$2-AJ7</f>
        <v>0.49999954563387949</v>
      </c>
      <c r="AN7">
        <f>SQRT(AM7*AM7+4*D$2*AL6)</f>
        <v>0.50000194563248301</v>
      </c>
    </row>
    <row r="8" spans="1:40">
      <c r="B8">
        <f>B$7</f>
        <v>1800</v>
      </c>
      <c r="D8" s="1">
        <v>1.0000000000000001E-9</v>
      </c>
      <c r="E8" s="1">
        <f>-E$2*D7/(D7+D$2)</f>
        <v>-5.0000000000000001E-9</v>
      </c>
      <c r="F8" s="7">
        <f>-E$2*D$2/(D7+D$2)/(D7+D$2)*D7</f>
        <v>-2.5000000000000001E-9</v>
      </c>
      <c r="G8" s="7">
        <f>1/B8*D8</f>
        <v>5.5555555555555559E-13</v>
      </c>
      <c r="H8" s="7">
        <v>0</v>
      </c>
      <c r="I8" s="7">
        <v>0</v>
      </c>
      <c r="J8" s="7">
        <v>0</v>
      </c>
      <c r="K8" s="8">
        <v>1472245446944.636</v>
      </c>
      <c r="L8" s="8">
        <v>1800000000000</v>
      </c>
      <c r="M8" s="8">
        <v>0</v>
      </c>
      <c r="N8" s="8">
        <v>0</v>
      </c>
      <c r="O8" s="8">
        <v>0</v>
      </c>
      <c r="P8" s="1">
        <f>(D8-D$8)/B8+E8</f>
        <v>-5.0000000000000001E-9</v>
      </c>
      <c r="Q8">
        <v>-1637.3005198298752</v>
      </c>
      <c r="R8">
        <f>IF(Q8&gt;G$2,G$2,IF(Q8&lt;-G$2,-G$2,Q8))</f>
        <v>-5</v>
      </c>
      <c r="T8" s="1">
        <f t="shared" ref="T8:T11" si="0">U8-D8</f>
        <v>1.4741315910257661E-7</v>
      </c>
      <c r="U8" s="1">
        <f t="shared" ref="U8:U11" si="1">D8*EXP(-R8)</f>
        <v>1.484131591025766E-7</v>
      </c>
      <c r="AD8" s="1">
        <f>(AG7*AD7-AE7)*B8</f>
        <v>-1.6373005198298734E-6</v>
      </c>
      <c r="AM8" s="1"/>
    </row>
    <row r="9" spans="1:40">
      <c r="B9">
        <f>B$7</f>
        <v>1800</v>
      </c>
      <c r="D9" s="1">
        <v>1.0000000000000001E-9</v>
      </c>
      <c r="E9" s="1">
        <f>-E$3*D7+E$2*D$2/(D$2+D7)*D9/(D9+D$2)+E$4*D9</f>
        <v>3.9960049950049947E-12</v>
      </c>
      <c r="F9" s="7">
        <f>(-E$3-E$2*D$2/(D$2+D7)/(D$2+D7)*D9/(D9+D$2))*D7</f>
        <v>-3.4975024975024972E-12</v>
      </c>
      <c r="G9" s="7">
        <v>0</v>
      </c>
      <c r="H9" s="7">
        <f>(1/B9+E$2*D$2/(D$2+D7)*D$2/(D9+D$2)/(D9+D$2)+E$4)*D9</f>
        <v>5.5465705355805251E-12</v>
      </c>
      <c r="I9" s="7">
        <v>0</v>
      </c>
      <c r="J9" s="7">
        <v>0</v>
      </c>
      <c r="K9" s="8">
        <v>206300936.35113865</v>
      </c>
      <c r="L9" s="8">
        <v>0</v>
      </c>
      <c r="M9" s="8">
        <v>180291586230.65021</v>
      </c>
      <c r="N9" s="8">
        <v>0</v>
      </c>
      <c r="O9" s="8">
        <v>0</v>
      </c>
      <c r="P9" s="6">
        <f>(D9-D$9)/B9+E9</f>
        <v>3.9960049950049947E-12</v>
      </c>
      <c r="Q9">
        <v>1.7521570618270965</v>
      </c>
      <c r="R9">
        <f>IF(Q9&gt;G$2,G$2,IF(Q9&lt;-G$2,-G$2,Q9))</f>
        <v>1.7521570618270965</v>
      </c>
      <c r="T9" s="1">
        <f t="shared" si="0"/>
        <v>-8.2660049370228612E-10</v>
      </c>
      <c r="U9" s="1">
        <f t="shared" si="1"/>
        <v>1.7339950629771394E-10</v>
      </c>
      <c r="AD9" s="1">
        <f>(AH7*AD7-AF7)*B9</f>
        <v>1.1450797920680506E-9</v>
      </c>
      <c r="AM9" s="1"/>
    </row>
    <row r="10" spans="1:40">
      <c r="B10">
        <f>B7</f>
        <v>1800</v>
      </c>
      <c r="D10" s="1">
        <v>1.0000000000000001E-9</v>
      </c>
      <c r="E10" s="1">
        <f>-E$2*D$2/(D$2+D7)*D9/(D9+D$2)</f>
        <v>-4.9950049950049948E-12</v>
      </c>
      <c r="F10" s="7">
        <f>E$2*D$2/(D$2+D7)/(D$2+D7)*D9/(D9+D$2)*D7</f>
        <v>2.4975024975024974E-12</v>
      </c>
      <c r="G10" s="7">
        <v>0</v>
      </c>
      <c r="H10" s="7">
        <f>-E$2*D$2/(D$2+D7)*D$2/(D9+D$2)/(D9+D$2)*D9</f>
        <v>-4.9900149800249697E-12</v>
      </c>
      <c r="I10" s="7">
        <f>1/B10*D10</f>
        <v>5.5555555555555559E-13</v>
      </c>
      <c r="J10" s="7">
        <v>0</v>
      </c>
      <c r="K10" s="8">
        <v>382225900.74128395</v>
      </c>
      <c r="L10" s="8">
        <v>0</v>
      </c>
      <c r="M10" s="8">
        <v>1619383888914.1345</v>
      </c>
      <c r="N10" s="8">
        <v>1800000000000</v>
      </c>
      <c r="O10" s="8">
        <v>0</v>
      </c>
      <c r="P10" s="1">
        <f>(D10-D$10)/B10+E10</f>
        <v>-4.9950049950049948E-12</v>
      </c>
      <c r="Q10">
        <v>-0.60843115247033452</v>
      </c>
      <c r="R10">
        <f>IF(Q10&gt;G$2,G$2,IF(Q10&lt;-G$2,-G$2,Q10))</f>
        <v>-0.60843115247033452</v>
      </c>
      <c r="T10" s="1">
        <f t="shared" si="0"/>
        <v>8.3754630625503425E-10</v>
      </c>
      <c r="U10" s="1">
        <f t="shared" si="1"/>
        <v>1.8375463062550343E-9</v>
      </c>
      <c r="AD10" s="1"/>
      <c r="AM10" s="1"/>
    </row>
    <row r="11" spans="1:40">
      <c r="B11">
        <f>B7</f>
        <v>1800</v>
      </c>
      <c r="D11" s="1">
        <v>1.0000000000000001E-9</v>
      </c>
      <c r="E11" s="1">
        <f>-E$4*D9</f>
        <v>-1.0000000000000001E-15</v>
      </c>
      <c r="F11" s="7">
        <v>0</v>
      </c>
      <c r="G11" s="7">
        <v>0</v>
      </c>
      <c r="H11" s="7">
        <f>-E$4*D9</f>
        <v>-1.0000000000000001E-15</v>
      </c>
      <c r="I11" s="7">
        <v>0</v>
      </c>
      <c r="J11" s="7">
        <f>1/B11*D11</f>
        <v>5.5555555555555559E-13</v>
      </c>
      <c r="K11" s="8">
        <v>371341.68543204956</v>
      </c>
      <c r="L11" s="8">
        <v>0</v>
      </c>
      <c r="M11" s="8">
        <v>324524855.21517038</v>
      </c>
      <c r="N11" s="8">
        <v>0</v>
      </c>
      <c r="O11" s="8">
        <v>1800000000000</v>
      </c>
      <c r="P11" s="1">
        <f>(D11-D$11)/B11+E11</f>
        <v>-1.0000000000000001E-15</v>
      </c>
      <c r="Q11">
        <v>1.3538827112887736E-3</v>
      </c>
      <c r="R11">
        <f>IF(Q11&gt;G$2,G$2,IF(Q11&lt;-G$2,-G$2,Q11))</f>
        <v>1.3538827112887736E-3</v>
      </c>
      <c r="T11" s="1">
        <f t="shared" si="0"/>
        <v>-1.3529666255615616E-12</v>
      </c>
      <c r="U11" s="1">
        <f t="shared" si="1"/>
        <v>9.986470333744385E-10</v>
      </c>
      <c r="AD11" s="1"/>
      <c r="AM11" s="1"/>
    </row>
    <row r="12" spans="1:4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J12">
        <v>0.1</v>
      </c>
      <c r="AK12">
        <f>AK7+AJ12</f>
        <v>0.6</v>
      </c>
      <c r="AL12">
        <f>(AM12+AN12)/2</f>
        <v>0.40000099563193392</v>
      </c>
      <c r="AM12" s="1">
        <f>AL7-D$2-AJ12</f>
        <v>0.39999974563318119</v>
      </c>
      <c r="AN12">
        <f>SQRT(AM12*AM12+4*D$2*AL7)</f>
        <v>0.40000224563068665</v>
      </c>
    </row>
    <row r="13" spans="1:40">
      <c r="A13" t="s">
        <v>37</v>
      </c>
      <c r="B13">
        <f>B7</f>
        <v>1800</v>
      </c>
      <c r="C13">
        <f>C7+1</f>
        <v>2</v>
      </c>
      <c r="D13" s="1">
        <f>U7</f>
        <v>1.9472724560858244E-7</v>
      </c>
      <c r="E13" s="1">
        <f>E$2*D13/(D13+D$2)+E$3*D13</f>
        <v>1.6300834430536281E-9</v>
      </c>
      <c r="F13" s="7">
        <f>(1/B13+E$2*D$2/(D13+D$2)/(D13+D$2) + E$3)*D13</f>
        <v>1.4726115235776758E-9</v>
      </c>
      <c r="G13" s="7">
        <v>0</v>
      </c>
      <c r="H13" s="7">
        <v>0</v>
      </c>
      <c r="I13" s="7">
        <v>0</v>
      </c>
      <c r="J13" s="7">
        <v>0</v>
      </c>
      <c r="K13" s="8">
        <f t="array" ref="K13:O17">MINVERSE(F13:J17)</f>
        <v>679065716.91801178</v>
      </c>
      <c r="L13" s="8">
        <v>0</v>
      </c>
      <c r="M13" s="8">
        <v>0</v>
      </c>
      <c r="N13" s="8">
        <v>0</v>
      </c>
      <c r="O13" s="8">
        <v>0</v>
      </c>
      <c r="P13" s="1">
        <f>(D13-D$7)/B13+E13</f>
        <v>1.1827096906139517E-9</v>
      </c>
      <c r="Q13">
        <f t="array" ref="Q13:Q17">MMULT(K13:O17,P13:P17)</f>
        <v>0.803137603962643</v>
      </c>
      <c r="R13">
        <f>IF(Q13&gt;G$2,G$2,IF(Q13&lt;-G$2,-G$2,Q13))</f>
        <v>0.803137603962643</v>
      </c>
      <c r="T13" s="1">
        <f>U13-D13</f>
        <v>-1.0750475347367962E-7</v>
      </c>
      <c r="U13" s="1">
        <f>D13*EXP(-R13)</f>
        <v>8.7222492134902818E-8</v>
      </c>
      <c r="V13">
        <f>SQRT(SUMSQ(P13:P17))</f>
        <v>1.9480977004274642E-9</v>
      </c>
      <c r="X13" s="1">
        <f>SQRT(SUMSQ(T13:T17))/SQRT(SUMSQ(D$7:D$11))</f>
        <v>21.878273008030689</v>
      </c>
      <c r="Y13" s="1">
        <f>(SUM(U13:U17)-Y$1)/Y$1</f>
        <v>21.028689852214963</v>
      </c>
      <c r="Z13" t="s">
        <v>37</v>
      </c>
      <c r="AM13" s="1"/>
    </row>
    <row r="14" spans="1:40">
      <c r="A14" t="s">
        <v>38</v>
      </c>
      <c r="B14">
        <f>B13</f>
        <v>1800</v>
      </c>
      <c r="D14" s="1">
        <f>U8</f>
        <v>1.484131591025766E-7</v>
      </c>
      <c r="E14" s="1">
        <f>-E$2*D13/(D13+D$2)</f>
        <v>-1.6298887158080194E-9</v>
      </c>
      <c r="F14" s="7">
        <f>-E$2*D$2/(D13+D$2)/(D13+D$2)*D13</f>
        <v>-1.3642349932161881E-9</v>
      </c>
      <c r="G14" s="7">
        <f>1/B14*D14</f>
        <v>8.2451755056987001E-11</v>
      </c>
      <c r="H14" s="7">
        <v>0</v>
      </c>
      <c r="I14" s="7">
        <v>0</v>
      </c>
      <c r="J14" s="7">
        <v>0</v>
      </c>
      <c r="K14" s="8">
        <v>11235724613.414225</v>
      </c>
      <c r="L14" s="8">
        <v>12128304598.353842</v>
      </c>
      <c r="M14" s="8">
        <v>0</v>
      </c>
      <c r="N14" s="8">
        <v>0</v>
      </c>
      <c r="O14" s="8">
        <v>0</v>
      </c>
      <c r="P14" s="1">
        <f>(D14-D$8)/B14+E14</f>
        <v>-1.5479925163065879E-9</v>
      </c>
      <c r="Q14">
        <v>-5.4859243723838258</v>
      </c>
      <c r="R14">
        <f>IF(Q14&gt;G$2,G$2,IF(Q14&lt;-G$2,-G$2,Q14))</f>
        <v>-5</v>
      </c>
      <c r="T14" s="1">
        <f t="shared" ref="T14:T17" si="2">U14-D14</f>
        <v>2.1878052635704141E-5</v>
      </c>
      <c r="U14" s="1">
        <f t="shared" ref="U14:U17" si="3">D14*EXP(-R14)</f>
        <v>2.2026465794806716E-5</v>
      </c>
      <c r="Z14" t="s">
        <v>38</v>
      </c>
      <c r="AJ14">
        <v>0.1</v>
      </c>
      <c r="AK14">
        <f>AK12+AJ14</f>
        <v>0.7</v>
      </c>
      <c r="AL14">
        <f>(AM14+AN14)/2</f>
        <v>0.3000013289626795</v>
      </c>
      <c r="AM14" s="1">
        <f>AL12-D$2-AJ14</f>
        <v>0.29999999563193391</v>
      </c>
      <c r="AN14">
        <f>SQRT(AM14*AM14+4*D$2*AL12)</f>
        <v>0.30000266229342515</v>
      </c>
    </row>
    <row r="15" spans="1:40">
      <c r="A15" t="s">
        <v>39</v>
      </c>
      <c r="B15">
        <f>B14</f>
        <v>1800</v>
      </c>
      <c r="D15" s="1">
        <f>U9</f>
        <v>1.7339950629771394E-10</v>
      </c>
      <c r="E15" s="1">
        <f>-E$3*D13+E$2*D$2/(D$2+D13)*D15/(D15+D$2)+E$4*D15</f>
        <v>1.2565676944748154E-12</v>
      </c>
      <c r="F15" s="7">
        <f>(-E$3-E$2*D$2/(D$2+D13)/(D$2+D13)*D15/(D15+D$2))*D13</f>
        <v>-4.3124390803383889E-13</v>
      </c>
      <c r="G15" s="7">
        <v>0</v>
      </c>
      <c r="H15" s="7">
        <f>(1/B15+E$2*D$2/(D$2+D13)*D$2/(D15+D$2)/(D15+D$2)+E$4)*D15</f>
        <v>1.5473764190028408E-12</v>
      </c>
      <c r="I15" s="7">
        <v>0</v>
      </c>
      <c r="J15" s="7">
        <v>0</v>
      </c>
      <c r="K15" s="8">
        <v>189251270.71810853</v>
      </c>
      <c r="L15" s="8">
        <v>0</v>
      </c>
      <c r="M15" s="8">
        <v>646255163074.29529</v>
      </c>
      <c r="N15" s="8">
        <v>0</v>
      </c>
      <c r="O15" s="8">
        <v>0</v>
      </c>
      <c r="P15" s="6">
        <f>(D15-D$9)/B15+E15</f>
        <v>7.9734519797354542E-13</v>
      </c>
      <c r="Q15">
        <v>0.7391177627822112</v>
      </c>
      <c r="R15">
        <f>IF(Q15&gt;G$2,G$2,IF(Q15&lt;-G$2,-G$2,Q15))</f>
        <v>0.7391177627822112</v>
      </c>
      <c r="T15" s="1">
        <f t="shared" si="2"/>
        <v>-9.0595168045190174E-11</v>
      </c>
      <c r="U15" s="1">
        <f t="shared" si="3"/>
        <v>8.2804338252523763E-11</v>
      </c>
      <c r="Z15" t="s">
        <v>39</v>
      </c>
      <c r="AM15" s="1"/>
    </row>
    <row r="16" spans="1:40">
      <c r="A16" t="s">
        <v>40</v>
      </c>
      <c r="B16">
        <f>B15</f>
        <v>1800</v>
      </c>
      <c r="D16" s="7">
        <f t="shared" ref="D16:D17" si="4">U10</f>
        <v>1.8375463062550343E-9</v>
      </c>
      <c r="E16" s="1">
        <f>-E$2*D$2/(D$2+D13)*D15/(D15+D$2)</f>
        <v>-1.4511215405771002E-12</v>
      </c>
      <c r="F16" s="7">
        <f>E$2*D$2/(D$2+D13)/(D$2+D13)*D15/(D15+D$2)*D13</f>
        <v>2.3651666242525645E-13</v>
      </c>
      <c r="G16" s="7">
        <v>0</v>
      </c>
      <c r="H16" s="7">
        <f>-E$2*D$2/(D$2+D13)*D$2/(D15+D$2)/(D15+D$2)*D15</f>
        <v>-1.4508699604422576E-12</v>
      </c>
      <c r="I16" s="7">
        <f>1/B16*D16</f>
        <v>1.0208590590305747E-12</v>
      </c>
      <c r="J16" s="7">
        <v>0</v>
      </c>
      <c r="K16" s="8">
        <v>111639922.98387748</v>
      </c>
      <c r="L16" s="8">
        <v>0</v>
      </c>
      <c r="M16" s="8">
        <v>918473705641.20703</v>
      </c>
      <c r="N16" s="8">
        <v>979567150973.43323</v>
      </c>
      <c r="O16" s="8">
        <v>0</v>
      </c>
      <c r="P16" s="1">
        <f>(D16-D$10)/B16+E16</f>
        <v>-9.858180371020813E-13</v>
      </c>
      <c r="Q16">
        <v>-0.10129674855189685</v>
      </c>
      <c r="R16">
        <f>IF(Q16&gt;G$2,G$2,IF(Q16&lt;-G$2,-G$2,Q16))</f>
        <v>-0.10129674855189685</v>
      </c>
      <c r="T16" s="1">
        <f t="shared" si="2"/>
        <v>1.9589158073879351E-10</v>
      </c>
      <c r="U16" s="1">
        <f t="shared" si="3"/>
        <v>2.0334378869938278E-9</v>
      </c>
      <c r="Z16" t="s">
        <v>40</v>
      </c>
      <c r="AM16" s="1"/>
    </row>
    <row r="17" spans="1:40">
      <c r="A17" t="s">
        <v>42</v>
      </c>
      <c r="B17">
        <f>B16</f>
        <v>1800</v>
      </c>
      <c r="D17" s="1">
        <f t="shared" si="4"/>
        <v>9.986470333744385E-10</v>
      </c>
      <c r="E17" s="1">
        <f>-E$4*D15</f>
        <v>-1.7339950629771394E-16</v>
      </c>
      <c r="F17" s="7">
        <v>0</v>
      </c>
      <c r="G17" s="7">
        <v>0</v>
      </c>
      <c r="H17" s="7">
        <f>-E$4*D15</f>
        <v>-1.7339950629771394E-16</v>
      </c>
      <c r="I17" s="7">
        <v>0</v>
      </c>
      <c r="J17" s="7">
        <f>1/B17*D17</f>
        <v>5.5480390743024361E-13</v>
      </c>
      <c r="K17" s="8">
        <v>59148.965011319873</v>
      </c>
      <c r="L17" s="8">
        <v>0</v>
      </c>
      <c r="M17" s="8">
        <v>201981861.91311377</v>
      </c>
      <c r="N17" s="8">
        <v>0</v>
      </c>
      <c r="O17" s="8">
        <v>1802438639323.6274</v>
      </c>
      <c r="P17" s="1">
        <f>(D17-D$11)/B17+E17</f>
        <v>-9.2504763160969252E-16</v>
      </c>
      <c r="Q17">
        <v>-1.4363362726452678E-3</v>
      </c>
      <c r="R17">
        <f>IF(Q17&gt;G$2,G$2,IF(Q17&lt;-G$2,-G$2,Q17))</f>
        <v>-1.4363362726452678E-3</v>
      </c>
      <c r="T17" s="1">
        <f t="shared" si="2"/>
        <v>1.4354235863064951E-12</v>
      </c>
      <c r="U17" s="1">
        <f t="shared" si="3"/>
        <v>1.000082456960745E-9</v>
      </c>
      <c r="Z17" t="s">
        <v>42</v>
      </c>
      <c r="AM17" s="1"/>
    </row>
    <row r="18" spans="1:40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J18">
        <v>0.1</v>
      </c>
      <c r="AK18">
        <f>AK14+AJ18</f>
        <v>0.79999999999999993</v>
      </c>
      <c r="AL18">
        <f>(AM18+AN18)/2</f>
        <v>0.20000182895560725</v>
      </c>
      <c r="AM18" s="1">
        <f>AL14-D$2-AJ18</f>
        <v>0.20000032896267952</v>
      </c>
      <c r="AN18">
        <f>SQRT(AM18*AM18+4*D$2*AL14)</f>
        <v>0.20000332894853495</v>
      </c>
    </row>
    <row r="19" spans="1:40">
      <c r="B19">
        <f>B13</f>
        <v>1800</v>
      </c>
      <c r="C19">
        <f>C13+1</f>
        <v>3</v>
      </c>
      <c r="D19" s="1">
        <f>U13</f>
        <v>8.7222492134902818E-8</v>
      </c>
      <c r="E19" s="1">
        <f>E$2*D19/(D19+D$2)+E$3*D19</f>
        <v>8.0233784521085843E-10</v>
      </c>
      <c r="F19" s="7">
        <f>(1/B19+E$2*D$2/(D19+D$2)/(D19+D$2) + E$3)*D19</f>
        <v>7.8643417912054649E-10</v>
      </c>
      <c r="G19" s="7">
        <v>0</v>
      </c>
      <c r="H19" s="7">
        <v>0</v>
      </c>
      <c r="I19" s="7">
        <v>0</v>
      </c>
      <c r="J19" s="7">
        <v>0</v>
      </c>
      <c r="K19" s="8">
        <f t="array" ref="K19:O23">MINVERSE(F19:J23)</f>
        <v>1271562231.8428223</v>
      </c>
      <c r="L19" s="8">
        <v>0</v>
      </c>
      <c r="M19" s="8">
        <v>0</v>
      </c>
      <c r="N19" s="8">
        <v>0</v>
      </c>
      <c r="O19" s="8">
        <v>0</v>
      </c>
      <c r="P19" s="1">
        <f>(D19-D$7)/B19+E19</f>
        <v>2.9523922973024895E-10</v>
      </c>
      <c r="Q19">
        <f t="array" ref="Q19:Q23">MMULT(K19:O23,P19:P23)</f>
        <v>0.37541505388335111</v>
      </c>
      <c r="R19">
        <f>IF(Q19&gt;G$2,G$2,IF(Q19&lt;-G$2,-G$2,Q19))</f>
        <v>0.37541505388335111</v>
      </c>
      <c r="T19" s="1">
        <f>U19-D19</f>
        <v>-2.7300284528225652E-8</v>
      </c>
      <c r="U19" s="1">
        <f>D19*EXP(-R19)</f>
        <v>5.9922207606677166E-8</v>
      </c>
      <c r="V19">
        <f>SQRT(SUMSQ(P19:P23))</f>
        <v>1.1437930301942773E-8</v>
      </c>
      <c r="X19" s="1">
        <f>SQRT(SUMSQ(T19:T23))/SQRT(SUMSQ(D$7:D$11))</f>
        <v>13.567623930039625</v>
      </c>
      <c r="Y19" s="1">
        <f>(SUM(U19:U23)-Y$1)/Y$1</f>
        <v>7.4879136384227651</v>
      </c>
    </row>
    <row r="20" spans="1:40">
      <c r="B20">
        <f>B19</f>
        <v>1800</v>
      </c>
      <c r="D20" s="1">
        <f>U14</f>
        <v>2.2026465794806716E-5</v>
      </c>
      <c r="E20" s="1">
        <f>-E$2*D19/(D19+D$2)</f>
        <v>-8.0225062271872354E-10</v>
      </c>
      <c r="F20" s="7">
        <f>-E$2*D$2/(D19+D$2)/(D19+D$2)*D19</f>
        <v>-7.3789001655346555E-10</v>
      </c>
      <c r="G20" s="7">
        <f>1/B20*D20</f>
        <v>1.2236925441559286E-8</v>
      </c>
      <c r="H20" s="7">
        <v>0</v>
      </c>
      <c r="I20" s="7">
        <v>0</v>
      </c>
      <c r="J20" s="7">
        <v>0</v>
      </c>
      <c r="K20" s="8">
        <v>76675557.171957612</v>
      </c>
      <c r="L20" s="8">
        <v>81719873.572472736</v>
      </c>
      <c r="M20" s="8">
        <v>0</v>
      </c>
      <c r="N20" s="8">
        <v>0</v>
      </c>
      <c r="O20" s="8">
        <v>0</v>
      </c>
      <c r="P20" s="1">
        <f>(D20-D$8)/B20+E20</f>
        <v>1.1434119263285008E-8</v>
      </c>
      <c r="Q20">
        <v>0.9570324130468123</v>
      </c>
      <c r="R20">
        <f>IF(Q20&gt;G$2,G$2,IF(Q20&lt;-G$2,-G$2,Q20))</f>
        <v>0.9570324130468123</v>
      </c>
      <c r="T20" s="1">
        <f t="shared" ref="T20:T23" si="5">U20-D20</f>
        <v>-1.356762359894741E-5</v>
      </c>
      <c r="U20" s="1">
        <f t="shared" ref="U20:U23" si="6">D20*EXP(-R20)</f>
        <v>8.4588421958593057E-6</v>
      </c>
    </row>
    <row r="21" spans="1:40">
      <c r="B21">
        <f>B20</f>
        <v>1800</v>
      </c>
      <c r="D21" s="1">
        <f>U15</f>
        <v>8.2804338252523763E-11</v>
      </c>
      <c r="E21" s="1">
        <f>-E$3*D19+E$2*D$2/(D$2+D19)*D21/(D21+D$2)+E$4*D21</f>
        <v>6.7441080311724247E-13</v>
      </c>
      <c r="F21" s="7">
        <f>(-E$3-E$2*D$2/(D$2+D19)/(D$2+D19)*D21/(D21+D$2))*D19</f>
        <v>-1.4831792769164481E-13</v>
      </c>
      <c r="G21" s="7">
        <v>0</v>
      </c>
      <c r="H21" s="7">
        <f>(1/B21+E$2*D$2/(D$2+D19)*D$2/(D21+D$2)/(D21+D$2)+E$4)*D21</f>
        <v>8.0757265092917321E-13</v>
      </c>
      <c r="I21" s="7">
        <v>0</v>
      </c>
      <c r="J21" s="7">
        <v>0</v>
      </c>
      <c r="K21" s="8">
        <v>233533756.92068931</v>
      </c>
      <c r="L21" s="8">
        <v>0</v>
      </c>
      <c r="M21" s="8">
        <v>1238278684709.5732</v>
      </c>
      <c r="N21" s="8">
        <v>0</v>
      </c>
      <c r="O21" s="8">
        <v>0</v>
      </c>
      <c r="P21" s="6">
        <f>(D21-D$9)/B21+E21</f>
        <v>1.6485765770197786E-13</v>
      </c>
      <c r="Q21">
        <v>0.27308805005278169</v>
      </c>
      <c r="R21">
        <f>IF(Q21&gt;G$2,G$2,IF(Q21&lt;-G$2,-G$2,Q21))</f>
        <v>0.27308805005278169</v>
      </c>
      <c r="T21" s="1">
        <f t="shared" si="5"/>
        <v>-1.9788102451313329E-11</v>
      </c>
      <c r="U21" s="1">
        <f t="shared" si="6"/>
        <v>6.3016235801210434E-11</v>
      </c>
    </row>
    <row r="22" spans="1:40">
      <c r="B22">
        <f>B21</f>
        <v>1800</v>
      </c>
      <c r="D22" s="7">
        <f t="shared" ref="D22:D23" si="7">U16</f>
        <v>2.0334378869938278E-9</v>
      </c>
      <c r="E22" s="1">
        <f>-E$2*D$2/(D$2+D19)*D21/(D21+D$2)</f>
        <v>-7.6155049091389273E-13</v>
      </c>
      <c r="F22" s="7">
        <f>E$2*D$2/(D$2+D19)/(D$2+D19)*D21/(D21+D$2)*D19</f>
        <v>6.1095435556741999E-14</v>
      </c>
      <c r="G22" s="7">
        <v>0</v>
      </c>
      <c r="H22" s="7">
        <f>-E$2*D$2/(D$2+D19)*D$2/(D21+D$2)/(D21+D$2)*D21</f>
        <v>-7.6148743645062976E-13</v>
      </c>
      <c r="I22" s="7">
        <f>1/B22*D22</f>
        <v>1.1296877149965709E-12</v>
      </c>
      <c r="J22" s="7">
        <v>0</v>
      </c>
      <c r="K22" s="8">
        <v>88649608.34825404</v>
      </c>
      <c r="L22" s="8">
        <v>0</v>
      </c>
      <c r="M22" s="8">
        <v>834685239746.82056</v>
      </c>
      <c r="N22" s="8">
        <v>885200384783.3606</v>
      </c>
      <c r="O22" s="8">
        <v>0</v>
      </c>
      <c r="P22" s="1">
        <f>(D22-D$10)/B22+E22</f>
        <v>-1.8741833147287728E-13</v>
      </c>
      <c r="Q22">
        <v>-2.1256835075449398E-3</v>
      </c>
      <c r="R22">
        <f>IF(Q22&gt;G$2,G$2,IF(Q22&lt;-G$2,-G$2,Q22))</f>
        <v>-2.1256835075449398E-3</v>
      </c>
      <c r="T22" s="1">
        <f t="shared" si="5"/>
        <v>4.32704271234195E-12</v>
      </c>
      <c r="U22" s="1">
        <f t="shared" si="6"/>
        <v>2.0377649297061698E-9</v>
      </c>
    </row>
    <row r="23" spans="1:40">
      <c r="B23">
        <f>B22</f>
        <v>1800</v>
      </c>
      <c r="D23" s="1">
        <f t="shared" si="7"/>
        <v>1.000082456960745E-9</v>
      </c>
      <c r="E23" s="1">
        <f>-E$4*D21</f>
        <v>-8.2804338252523758E-17</v>
      </c>
      <c r="F23" s="7">
        <v>0</v>
      </c>
      <c r="G23" s="7">
        <v>0</v>
      </c>
      <c r="H23" s="7">
        <f>-E$4*D21</f>
        <v>-8.2804338252523758E-17</v>
      </c>
      <c r="I23" s="7">
        <v>0</v>
      </c>
      <c r="J23" s="7">
        <f>1/B23*D23</f>
        <v>5.5560136497819167E-13</v>
      </c>
      <c r="K23" s="8">
        <v>34804.824862520727</v>
      </c>
      <c r="L23" s="8">
        <v>0</v>
      </c>
      <c r="M23" s="8">
        <v>184547507.4806672</v>
      </c>
      <c r="N23" s="8">
        <v>0</v>
      </c>
      <c r="O23" s="8">
        <v>1799851589708.1206</v>
      </c>
      <c r="P23" s="1">
        <f>(D23-D$11)/B23+E23</f>
        <v>-3.6994915616449605E-17</v>
      </c>
      <c r="Q23">
        <v>-2.5885538182076724E-5</v>
      </c>
      <c r="R23">
        <f>IF(Q23&gt;G$2,G$2,IF(Q23&lt;-G$2,-G$2,Q23))</f>
        <v>-2.5885538182076724E-5</v>
      </c>
      <c r="T23" s="1">
        <f t="shared" si="5"/>
        <v>2.5888007686010448E-14</v>
      </c>
      <c r="U23" s="1">
        <f t="shared" si="6"/>
        <v>1.000108344968431E-9</v>
      </c>
    </row>
    <row r="24" spans="1:40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40">
      <c r="B25">
        <f>B19</f>
        <v>1800</v>
      </c>
      <c r="C25">
        <f>C19+1</f>
        <v>4</v>
      </c>
      <c r="D25" s="1">
        <f>U19</f>
        <v>5.9922207606677166E-8</v>
      </c>
      <c r="E25" s="1">
        <f>E$2*D25/(D25+D$2)+E$3*D25</f>
        <v>5.6540525771088435E-10</v>
      </c>
      <c r="F25" s="7">
        <f>(1/B25+E$2*D$2/(D25+D$2)/(D25+D$2) + E$3)*D25</f>
        <v>5.6673383821039589E-10</v>
      </c>
      <c r="G25" s="7">
        <v>0</v>
      </c>
      <c r="H25" s="7">
        <v>0</v>
      </c>
      <c r="I25" s="7">
        <v>0</v>
      </c>
      <c r="J25" s="7">
        <v>0</v>
      </c>
      <c r="K25" s="8">
        <f t="array" ref="K25:O29">MINVERSE(F25:J29)</f>
        <v>1764496722.4080894</v>
      </c>
      <c r="L25" s="8">
        <v>0</v>
      </c>
      <c r="M25" s="8">
        <v>0</v>
      </c>
      <c r="N25" s="8">
        <v>0</v>
      </c>
      <c r="O25" s="8">
        <v>0</v>
      </c>
      <c r="P25" s="1">
        <f>(D25-D$7)/B25+E25</f>
        <v>4.3139817492371721E-11</v>
      </c>
      <c r="Q25">
        <f t="array" ref="Q25:Q29">MMULT(K25:O29,P25:P29)</f>
        <v>7.6120066570573061E-2</v>
      </c>
      <c r="R25">
        <f>IF(Q25&gt;G$2,G$2,IF(Q25&lt;-G$2,-G$2,Q25))</f>
        <v>7.6120066570573061E-2</v>
      </c>
      <c r="T25" s="1">
        <f>U25-D25</f>
        <v>-4.3920021855982243E-9</v>
      </c>
      <c r="U25" s="1">
        <f>D25*EXP(-R25)</f>
        <v>5.5530205421078942E-8</v>
      </c>
      <c r="V25">
        <f>SQRT(SUMSQ(P25:P29))</f>
        <v>4.1336809979495235E-9</v>
      </c>
      <c r="X25" s="1">
        <f>SQRT(SUMSQ(T25:T29))/SQRT(SUMSQ(D$7:D$11))</f>
        <v>4.9789691907136602</v>
      </c>
      <c r="Y25" s="1">
        <f>(SUM(U25:U29)-Y$1)/Y$1</f>
        <v>2.5243972858413679</v>
      </c>
    </row>
    <row r="26" spans="1:40">
      <c r="B26">
        <f>B25</f>
        <v>1800</v>
      </c>
      <c r="D26" s="1">
        <f>U20</f>
        <v>8.4588421958593057E-6</v>
      </c>
      <c r="E26" s="1">
        <f>-E$2*D25/(D25+D$2)</f>
        <v>-5.6534533550327769E-10</v>
      </c>
      <c r="F26" s="7">
        <f>-E$2*D$2/(D25+D$2)/(D25+D$2)*D25</f>
        <v>-5.3338380066574633E-10</v>
      </c>
      <c r="G26" s="7">
        <f>1/B26*D26</f>
        <v>4.699356775477392E-9</v>
      </c>
      <c r="H26" s="7">
        <v>0</v>
      </c>
      <c r="I26" s="7">
        <v>0</v>
      </c>
      <c r="J26" s="7">
        <v>0</v>
      </c>
      <c r="K26" s="8">
        <v>200272933.72818464</v>
      </c>
      <c r="L26" s="8">
        <v>212795079.79013008</v>
      </c>
      <c r="M26" s="8">
        <v>0</v>
      </c>
      <c r="N26" s="8">
        <v>0</v>
      </c>
      <c r="O26" s="8">
        <v>0</v>
      </c>
      <c r="P26" s="1">
        <f>(D26-D$8)/B26+E26</f>
        <v>4.1334558844185587E-9</v>
      </c>
      <c r="Q26">
        <v>0.88821881254352564</v>
      </c>
      <c r="R26">
        <f>IF(Q26&gt;G$2,G$2,IF(Q26&lt;-G$2,-G$2,Q26))</f>
        <v>0.88821881254352564</v>
      </c>
      <c r="T26" s="1">
        <f t="shared" ref="T26:T29" si="8">U26-D26</f>
        <v>-4.978977211528921E-6</v>
      </c>
      <c r="U26" s="1">
        <f t="shared" ref="U26:U29" si="9">D26*EXP(-R26)</f>
        <v>3.4798649843303843E-6</v>
      </c>
    </row>
    <row r="27" spans="1:40">
      <c r="B27">
        <f>B26</f>
        <v>1800</v>
      </c>
      <c r="D27" s="1">
        <f>U21</f>
        <v>6.3016235801210434E-11</v>
      </c>
      <c r="E27" s="1">
        <f>-E$3*D25+E$2*D$2/(D$2+D25)*D27/(D27+D$2)+E$4*D27</f>
        <v>5.346397685833954E-13</v>
      </c>
      <c r="F27" s="7">
        <f>(-E$3-E$2*D$2/(D$2+D25)/(D$2+D25)*D27/(D27+D$2))*D25</f>
        <v>-9.3531929003846883E-14</v>
      </c>
      <c r="G27" s="7">
        <v>0</v>
      </c>
      <c r="H27" s="7">
        <f>(1/B27+E$2*D$2/(D$2+D25)*D$2/(D27+D$2)/(D27+D$2)+E$4)*D27</f>
        <v>6.295335353536238E-13</v>
      </c>
      <c r="I27" s="7">
        <v>0</v>
      </c>
      <c r="J27" s="7">
        <v>0</v>
      </c>
      <c r="K27" s="8">
        <v>262157252.79049495</v>
      </c>
      <c r="L27" s="8">
        <v>0</v>
      </c>
      <c r="M27" s="8">
        <v>1588477728097.9583</v>
      </c>
      <c r="N27" s="8">
        <v>0</v>
      </c>
      <c r="O27" s="8">
        <v>0</v>
      </c>
      <c r="P27" s="6">
        <f>(D27-D$9)/B27+E27</f>
        <v>1.4093232917401175E-14</v>
      </c>
      <c r="Q27">
        <v>3.3696202645872288E-2</v>
      </c>
      <c r="R27">
        <f>IF(Q27&gt;G$2,G$2,IF(Q27&lt;-G$2,-G$2,Q27))</f>
        <v>3.3696202645872288E-2</v>
      </c>
      <c r="T27" s="1">
        <f t="shared" si="8"/>
        <v>-2.0880309301445683E-12</v>
      </c>
      <c r="U27" s="1">
        <f t="shared" si="9"/>
        <v>6.0928204871065866E-11</v>
      </c>
    </row>
    <row r="28" spans="1:40">
      <c r="B28">
        <f>B27</f>
        <v>1800</v>
      </c>
      <c r="D28" s="7">
        <f t="shared" ref="D28:D29" si="10">U22</f>
        <v>2.0377649297061698E-9</v>
      </c>
      <c r="E28" s="1">
        <f>-E$2*D$2/(D$2+D25)*D27/(D27+D$2)</f>
        <v>-5.9449895995427134E-13</v>
      </c>
      <c r="F28" s="7">
        <f>E$2*D$2/(D$2+D25)/(D$2+D25)*D27/(D27+D$2)*D25</f>
        <v>3.360972139716972E-14</v>
      </c>
      <c r="G28" s="7">
        <v>0</v>
      </c>
      <c r="H28" s="7">
        <f>-E$2*D$2/(D$2+D25)*D$2/(D27+D$2)/(D27+D$2)*D27</f>
        <v>-5.9446149922826122E-13</v>
      </c>
      <c r="I28" s="7">
        <f>1/B28*D28</f>
        <v>1.1320916276145388E-12</v>
      </c>
      <c r="J28" s="7">
        <v>0</v>
      </c>
      <c r="K28" s="8">
        <v>85274149.129132837</v>
      </c>
      <c r="L28" s="8">
        <v>0</v>
      </c>
      <c r="M28" s="8">
        <v>834109915401.06287</v>
      </c>
      <c r="N28" s="8">
        <v>883320727410.66663</v>
      </c>
      <c r="O28" s="8">
        <v>0</v>
      </c>
      <c r="P28" s="1">
        <f>(D28-D$10)/B28+E28</f>
        <v>-1.7962887895288134E-14</v>
      </c>
      <c r="Q28">
        <v>-4.329746553531251E-4</v>
      </c>
      <c r="R28">
        <f>IF(Q28&gt;G$2,G$2,IF(Q28&lt;-G$2,-G$2,Q28))</f>
        <v>-4.329746553531251E-4</v>
      </c>
      <c r="T28" s="1">
        <f t="shared" si="8"/>
        <v>8.8249160259236296E-13</v>
      </c>
      <c r="U28" s="1">
        <f t="shared" si="9"/>
        <v>2.0386474213087621E-9</v>
      </c>
    </row>
    <row r="29" spans="1:40">
      <c r="B29">
        <f>B28</f>
        <v>1800</v>
      </c>
      <c r="D29" s="1">
        <f t="shared" si="10"/>
        <v>1.000108344968431E-9</v>
      </c>
      <c r="E29" s="1">
        <f>-E$4*D27</f>
        <v>-6.3016235801210435E-17</v>
      </c>
      <c r="F29" s="7">
        <v>0</v>
      </c>
      <c r="G29" s="7">
        <v>0</v>
      </c>
      <c r="H29" s="7">
        <f>-E$4*D27</f>
        <v>-6.3016235801210435E-17</v>
      </c>
      <c r="I29" s="7">
        <v>0</v>
      </c>
      <c r="J29" s="7">
        <f>1/B29*D29</f>
        <v>5.5561574720468386E-13</v>
      </c>
      <c r="K29" s="8">
        <v>29733.072437123494</v>
      </c>
      <c r="L29" s="8">
        <v>0</v>
      </c>
      <c r="M29" s="8">
        <v>180160277.28227088</v>
      </c>
      <c r="N29" s="8">
        <v>0</v>
      </c>
      <c r="O29" s="8">
        <v>1799805000184.0732</v>
      </c>
      <c r="P29" s="1">
        <f>(D29-D$11)/B29+E29</f>
        <v>-2.8245866729082594E-18</v>
      </c>
      <c r="Q29">
        <v>-1.2619851487259816E-6</v>
      </c>
      <c r="R29">
        <f>IF(Q29&gt;G$2,G$2,IF(Q29&lt;-G$2,-G$2,Q29))</f>
        <v>-1.2619851487259816E-6</v>
      </c>
      <c r="T29" s="1">
        <f t="shared" si="8"/>
        <v>1.2621226749349975E-15</v>
      </c>
      <c r="U29" s="1">
        <f t="shared" si="9"/>
        <v>1.0001096070911059E-9</v>
      </c>
    </row>
    <row r="30" spans="1:40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40">
      <c r="B31">
        <f>B25</f>
        <v>1800</v>
      </c>
      <c r="C31">
        <f>C25+1</f>
        <v>5</v>
      </c>
      <c r="D31" s="1">
        <f>U25</f>
        <v>5.5530205421078942E-8</v>
      </c>
      <c r="E31" s="1">
        <f>E$2*D31/(D31+D$2)+E$3*D31</f>
        <v>5.2614379500241449E-10</v>
      </c>
      <c r="F31" s="7">
        <f>(1/B31+E$2*D$2/(D31+D$2)/(D31+D$2) + E$3)*D31</f>
        <v>5.2931702288952515E-10</v>
      </c>
      <c r="G31" s="7">
        <v>0</v>
      </c>
      <c r="H31" s="7">
        <v>0</v>
      </c>
      <c r="I31" s="7">
        <v>0</v>
      </c>
      <c r="J31" s="7">
        <v>0</v>
      </c>
      <c r="K31" s="8">
        <f t="array" ref="K31:O35">MINVERSE(F31:J35)</f>
        <v>1889226978.8359179</v>
      </c>
      <c r="L31" s="8">
        <v>0</v>
      </c>
      <c r="M31" s="8">
        <v>0</v>
      </c>
      <c r="N31" s="8">
        <v>0</v>
      </c>
      <c r="O31" s="8">
        <v>0</v>
      </c>
      <c r="P31" s="1">
        <f>(D31-D$7)/B31+E31</f>
        <v>1.4383535696806025E-12</v>
      </c>
      <c r="Q31">
        <f t="array" ref="Q31:Q35">MMULT(K31:O35,P31:P35)</f>
        <v>2.7173763689455426E-3</v>
      </c>
      <c r="R31">
        <f>IF(Q31&gt;G$2,G$2,IF(Q31&lt;-G$2,-G$2,Q31))</f>
        <v>2.7173763689455426E-3</v>
      </c>
      <c r="T31" s="1">
        <f>U31-D31</f>
        <v>-1.5069163230635951E-10</v>
      </c>
      <c r="U31" s="1">
        <f>D31*EXP(-R31)</f>
        <v>5.5379513788772582E-8</v>
      </c>
      <c r="V31">
        <f>SQRT(SUMSQ(P31:P35))</f>
        <v>1.4066152396796598E-9</v>
      </c>
      <c r="X31" s="1">
        <f>SQRT(SUMSQ(T31:T35))/SQRT(SUMSQ(D$7:D$11))</f>
        <v>1.8000097567131017</v>
      </c>
      <c r="Y31" s="1">
        <f>(SUM(U31:U35)-Y$1)/Y$1</f>
        <v>0.73140520962075362</v>
      </c>
    </row>
    <row r="32" spans="1:40">
      <c r="B32">
        <f>B31</f>
        <v>1800</v>
      </c>
      <c r="D32" s="1">
        <f>U26</f>
        <v>3.4798649843303843E-6</v>
      </c>
      <c r="E32" s="1">
        <f>-E$2*D31/(D31+D$2)</f>
        <v>-5.2608826479699345E-10</v>
      </c>
      <c r="F32" s="7">
        <f>-E$2*D$2/(D31+D$2)/(D31+D$2)*D31</f>
        <v>-4.9841137856128247E-10</v>
      </c>
      <c r="G32" s="7">
        <f>1/B32*D32</f>
        <v>1.9332583246279911E-9</v>
      </c>
      <c r="H32" s="7">
        <v>0</v>
      </c>
      <c r="I32" s="7">
        <v>0</v>
      </c>
      <c r="J32" s="7">
        <v>0</v>
      </c>
      <c r="K32" s="8">
        <v>487059701.71780705</v>
      </c>
      <c r="L32" s="8">
        <v>517261447.81630558</v>
      </c>
      <c r="M32" s="8">
        <v>0</v>
      </c>
      <c r="N32" s="8">
        <v>0</v>
      </c>
      <c r="O32" s="8">
        <v>0</v>
      </c>
      <c r="P32" s="1">
        <f>(D32-D$8)/B32+E32</f>
        <v>1.406614504275442E-9</v>
      </c>
      <c r="Q32">
        <v>0.72828801906154339</v>
      </c>
      <c r="R32">
        <f>IF(Q32&gt;G$2,G$2,IF(Q32&lt;-G$2,-G$2,Q32))</f>
        <v>0.72828801906154339</v>
      </c>
      <c r="T32" s="1">
        <f t="shared" ref="T32:T35" si="11">U32-D32</f>
        <v>-1.8000133504212927E-6</v>
      </c>
      <c r="U32" s="1">
        <f t="shared" ref="U32:U35" si="12">D32*EXP(-R32)</f>
        <v>1.6798516339090917E-6</v>
      </c>
    </row>
    <row r="33" spans="2:25">
      <c r="B33">
        <f>B32</f>
        <v>1800</v>
      </c>
      <c r="D33" s="1">
        <f>U27</f>
        <v>6.0928204871065866E-11</v>
      </c>
      <c r="E33" s="1">
        <f>-E$3*D31+E$2*D$2/(D$2+D31)*D33/(D33+D$2)+E$4*D33</f>
        <v>5.217239905669663E-13</v>
      </c>
      <c r="F33" s="7">
        <f>(-E$3-E$2*D$2/(D$2+D31)/(D$2+D31)*D33/(D33+D$2))*D31</f>
        <v>-8.5895665891134598E-14</v>
      </c>
      <c r="G33" s="7">
        <v>0</v>
      </c>
      <c r="H33" s="7">
        <f>(1/B33+E$2*D$2/(D$2+D31)*D$2/(D33+D$2)/(D33+D$2)+E$4)*D33</f>
        <v>6.1106803348707626E-13</v>
      </c>
      <c r="I33" s="7">
        <v>0</v>
      </c>
      <c r="J33" s="7">
        <v>0</v>
      </c>
      <c r="K33" s="8">
        <v>265561934.96258163</v>
      </c>
      <c r="L33" s="8">
        <v>0</v>
      </c>
      <c r="M33" s="8">
        <v>1636478992843.8457</v>
      </c>
      <c r="N33" s="8">
        <v>0</v>
      </c>
      <c r="O33" s="8">
        <v>0</v>
      </c>
      <c r="P33" s="6">
        <f>(D33-D$9)/B33+E33</f>
        <v>1.7437717558365215E-17</v>
      </c>
      <c r="Q33">
        <v>4.1050841559212627E-4</v>
      </c>
      <c r="R33">
        <f>IF(Q33&gt;G$2,G$2,IF(Q33&lt;-G$2,-G$2,Q33))</f>
        <v>4.1050841559212627E-4</v>
      </c>
      <c r="T33" s="1">
        <f t="shared" si="11"/>
        <v>-2.5006407824907313E-14</v>
      </c>
      <c r="U33" s="1">
        <f t="shared" si="12"/>
        <v>6.0903198463240959E-11</v>
      </c>
    </row>
    <row r="34" spans="2:25">
      <c r="B34">
        <f>B33</f>
        <v>1800</v>
      </c>
      <c r="D34" s="7">
        <f t="shared" ref="D34:D35" si="13">U28</f>
        <v>2.0386474213087621E-9</v>
      </c>
      <c r="E34" s="1">
        <f>-E$2*D$2/(D$2+D31)*D33/(D33+D$2)</f>
        <v>-5.7719326778317425E-13</v>
      </c>
      <c r="F34" s="7">
        <f>E$2*D$2/(D$2+D31)/(D$2+D31)*D33/(D33+D$2)*D31</f>
        <v>3.0365460470055655E-14</v>
      </c>
      <c r="G34" s="7">
        <v>0</v>
      </c>
      <c r="H34" s="7">
        <f>-E$2*D$2/(D$2+D31)*D$2/(D33+D$2)/(D33+D$2)*D33</f>
        <v>-5.7715810257605747E-13</v>
      </c>
      <c r="I34" s="7">
        <f>1/B34*D34</f>
        <v>1.13258190072709E-12</v>
      </c>
      <c r="J34" s="7">
        <v>0</v>
      </c>
      <c r="K34" s="8">
        <v>84677298.209566325</v>
      </c>
      <c r="L34" s="8">
        <v>0</v>
      </c>
      <c r="M34" s="8">
        <v>833941554080.08984</v>
      </c>
      <c r="N34" s="8">
        <v>882938354707.96802</v>
      </c>
      <c r="O34" s="8">
        <v>0</v>
      </c>
      <c r="P34" s="1">
        <f>(D34-D$10)/B34+E34</f>
        <v>-1.6692261163980623E-16</v>
      </c>
      <c r="Q34">
        <v>-1.1044444653936268E-5</v>
      </c>
      <c r="R34">
        <f>IF(Q34&gt;G$2,G$2,IF(Q34&lt;-G$2,-G$2,Q34))</f>
        <v>-1.1044444653936268E-5</v>
      </c>
      <c r="T34" s="1">
        <f t="shared" si="11"/>
        <v>2.2515852950908893E-14</v>
      </c>
      <c r="U34" s="1">
        <f t="shared" si="12"/>
        <v>2.038669937161713E-9</v>
      </c>
    </row>
    <row r="35" spans="2:25">
      <c r="B35">
        <f>B34</f>
        <v>1800</v>
      </c>
      <c r="D35" s="1">
        <f t="shared" si="13"/>
        <v>1.0001096070911059E-9</v>
      </c>
      <c r="E35" s="1">
        <f>-E$4*D33</f>
        <v>-6.0928204871065863E-17</v>
      </c>
      <c r="F35" s="7">
        <v>0</v>
      </c>
      <c r="G35" s="7">
        <v>0</v>
      </c>
      <c r="H35" s="7">
        <f>-E$4*D33</f>
        <v>-6.0928204871065863E-17</v>
      </c>
      <c r="I35" s="7">
        <v>0</v>
      </c>
      <c r="J35" s="7">
        <f>1/B35*D35</f>
        <v>5.5561644838394776E-13</v>
      </c>
      <c r="K35" s="8">
        <v>29121.189673952609</v>
      </c>
      <c r="L35" s="8">
        <v>0</v>
      </c>
      <c r="M35" s="8">
        <v>179454239.76052687</v>
      </c>
      <c r="N35" s="8">
        <v>0</v>
      </c>
      <c r="O35" s="8">
        <v>1799802728858.3252</v>
      </c>
      <c r="P35" s="1">
        <f>(D35-D$11)/B35+E35</f>
        <v>-3.5376478910908927E-20</v>
      </c>
      <c r="Q35">
        <v>-1.8654843812782015E-8</v>
      </c>
      <c r="R35">
        <f>IF(Q35&gt;G$2,G$2,IF(Q35&lt;-G$2,-G$2,Q35))</f>
        <v>-1.8654843812782015E-8</v>
      </c>
      <c r="T35" s="1">
        <f t="shared" si="11"/>
        <v>1.8656888523722506E-17</v>
      </c>
      <c r="U35" s="1">
        <f t="shared" si="12"/>
        <v>1.0001096257479945E-9</v>
      </c>
    </row>
    <row r="36" spans="2: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25">
      <c r="B37">
        <f>B31</f>
        <v>1800</v>
      </c>
      <c r="C37">
        <f>C31+1</f>
        <v>6</v>
      </c>
      <c r="D37" s="1">
        <f>U31</f>
        <v>5.5379513788772582E-8</v>
      </c>
      <c r="E37" s="1">
        <f>E$2*D37/(D37+D$2)+E$3*D37</f>
        <v>5.2479091839081542E-10</v>
      </c>
      <c r="F37" s="7">
        <f>(1/B37+E$2*D$2/(D37+D$2)/(D37+D$2) + E$3)*D37</f>
        <v>5.2802257636407697E-10</v>
      </c>
      <c r="G37" s="7">
        <v>0</v>
      </c>
      <c r="H37" s="7">
        <v>0</v>
      </c>
      <c r="I37" s="7">
        <v>0</v>
      </c>
      <c r="J37" s="7">
        <v>0</v>
      </c>
      <c r="K37" s="8">
        <f t="array" ref="K37:O41">MINVERSE(F37:J41)</f>
        <v>1893858415.838814</v>
      </c>
      <c r="L37" s="8">
        <v>0</v>
      </c>
      <c r="M37" s="8">
        <v>0</v>
      </c>
      <c r="N37" s="8">
        <v>0</v>
      </c>
      <c r="O37" s="8">
        <v>0</v>
      </c>
      <c r="P37" s="1">
        <f>(D37-D$7)/B37+E37</f>
        <v>1.7593845780198619E-15</v>
      </c>
      <c r="Q37">
        <f t="array" ref="Q37:Q41">MMULT(K37:O41,P37:P41)</f>
        <v>3.3320252897799358E-6</v>
      </c>
      <c r="R37">
        <f>IF(Q37&gt;G$2,G$2,IF(Q37&lt;-G$2,-G$2,Q37))</f>
        <v>3.3320252897799358E-6</v>
      </c>
      <c r="T37" s="1">
        <f>U37-D37</f>
        <v>-1.8452563305754425E-13</v>
      </c>
      <c r="U37" s="1">
        <f>D37*EXP(-R37)</f>
        <v>5.5379329263139525E-8</v>
      </c>
      <c r="V37">
        <f>SQRT(SUMSQ(P37:P41))</f>
        <v>4.0795981329848468E-10</v>
      </c>
      <c r="X37" s="1">
        <f>SQRT(SUMSQ(T37:T41))/SQRT(SUMSQ(D$7:D$11))</f>
        <v>0.59486638361251842</v>
      </c>
      <c r="Y37" s="1">
        <f>(SUM(U37:U41)-Y$1)/Y$1</f>
        <v>0.13890744284943879</v>
      </c>
    </row>
    <row r="38" spans="2:25">
      <c r="B38">
        <f>B37</f>
        <v>1800</v>
      </c>
      <c r="D38" s="1">
        <f>U32</f>
        <v>1.6798516339090917E-6</v>
      </c>
      <c r="E38" s="1">
        <f>-E$2*D37/(D37+D$2)</f>
        <v>-5.2473553887702661E-10</v>
      </c>
      <c r="F38" s="7">
        <f>-E$2*D$2/(D37+D$2)/(D37+D$2)*D37</f>
        <v>-4.9720080030097013E-10</v>
      </c>
      <c r="G38" s="7">
        <f>1/B38*D38</f>
        <v>9.3325090772727306E-10</v>
      </c>
      <c r="H38" s="7">
        <v>0</v>
      </c>
      <c r="I38" s="7">
        <v>0</v>
      </c>
      <c r="J38" s="7">
        <v>0</v>
      </c>
      <c r="K38" s="8">
        <v>1008976163.0180602</v>
      </c>
      <c r="L38" s="8">
        <v>1071523201.0170552</v>
      </c>
      <c r="M38" s="8">
        <v>0</v>
      </c>
      <c r="N38" s="8">
        <v>0</v>
      </c>
      <c r="O38" s="8">
        <v>0</v>
      </c>
      <c r="P38" s="1">
        <f>(D38-D$8)/B38+E38</f>
        <v>4.0795981329469087E-10</v>
      </c>
      <c r="Q38">
        <v>0.43714018020494816</v>
      </c>
      <c r="R38">
        <f>IF(Q38&gt;G$2,G$2,IF(Q38&lt;-G$2,-G$2,Q38))</f>
        <v>0.43714018020494816</v>
      </c>
      <c r="T38" s="1">
        <f t="shared" ref="T38:T41" si="14">U38-D38</f>
        <v>-5.9486757334406734E-7</v>
      </c>
      <c r="U38" s="1">
        <f t="shared" ref="U38:U41" si="15">D38*EXP(-R38)</f>
        <v>1.0849840605650243E-6</v>
      </c>
    </row>
    <row r="39" spans="2:25">
      <c r="B39">
        <f>B38</f>
        <v>1800</v>
      </c>
      <c r="D39" s="1">
        <f>U33</f>
        <v>6.0903198463240959E-11</v>
      </c>
      <c r="E39" s="1">
        <f>-E$3*D37+E$2*D$2/(D$2+D37)*D39/(D39+D$2)+E$4*D39</f>
        <v>5.2172015787052054E-13</v>
      </c>
      <c r="F39" s="7">
        <f>(-E$3-E$2*D$2/(D$2+D37)/(D$2+D37)*D39/(D39+D$2))*D37</f>
        <v>-8.5658788700895507E-14</v>
      </c>
      <c r="G39" s="7">
        <v>0</v>
      </c>
      <c r="H39" s="7">
        <f>(1/B39+E$2*D$2/(D$2+D37)*D$2/(D39+D$2)/(D39+D$2)+E$4)*D39</f>
        <v>6.1089964055023421E-13</v>
      </c>
      <c r="I39" s="7">
        <v>0</v>
      </c>
      <c r="J39" s="7">
        <v>0</v>
      </c>
      <c r="K39" s="8">
        <v>265551994.31061029</v>
      </c>
      <c r="L39" s="8">
        <v>0</v>
      </c>
      <c r="M39" s="8">
        <v>1636930084128.5569</v>
      </c>
      <c r="N39" s="8">
        <v>0</v>
      </c>
      <c r="O39" s="8">
        <v>0</v>
      </c>
      <c r="P39" s="6">
        <f>(D39-D$9)/B39+E39</f>
        <v>-2.8742767891278603E-19</v>
      </c>
      <c r="Q39">
        <v>-3.2909311710767935E-9</v>
      </c>
      <c r="R39">
        <f>IF(Q39&gt;G$2,G$2,IF(Q39&lt;-G$2,-G$2,Q39))</f>
        <v>-3.2909311710767935E-9</v>
      </c>
      <c r="T39" s="1">
        <f t="shared" si="14"/>
        <v>2.0042822764116262E-19</v>
      </c>
      <c r="U39" s="1">
        <f t="shared" si="15"/>
        <v>6.0903198663669186E-11</v>
      </c>
    </row>
    <row r="40" spans="2:25">
      <c r="B40">
        <f>B39</f>
        <v>1800</v>
      </c>
      <c r="D40" s="7">
        <f t="shared" ref="D40:D41" si="16">U34</f>
        <v>2.038669937161713E-9</v>
      </c>
      <c r="E40" s="1">
        <f>-E$2*D$2/(D$2+D37)*D39/(D39+D$2)</f>
        <v>-5.7703876846082982E-13</v>
      </c>
      <c r="F40" s="7">
        <f>E$2*D$2/(D$2+D37)/(D$2+D37)*D39/(D39+D$2)*D37</f>
        <v>3.027927491212293E-14</v>
      </c>
      <c r="G40" s="7">
        <v>0</v>
      </c>
      <c r="H40" s="7">
        <f>-E$2*D$2/(D$2+D37)*D$2/(D39+D$2)/(D39+D$2)*D39</f>
        <v>-5.7700362709441499E-13</v>
      </c>
      <c r="I40" s="7">
        <f>1/B40*D40</f>
        <v>1.1325944095342851E-12</v>
      </c>
      <c r="J40" s="7">
        <v>0</v>
      </c>
      <c r="K40" s="8">
        <v>84655021.669214845</v>
      </c>
      <c r="L40" s="8">
        <v>0</v>
      </c>
      <c r="M40" s="8">
        <v>833938952807.052</v>
      </c>
      <c r="N40" s="8">
        <v>882928603198.02649</v>
      </c>
      <c r="O40" s="8">
        <v>0</v>
      </c>
      <c r="P40" s="1">
        <f>(D40-D$10)/B40+E40</f>
        <v>8.5517899607732841E-20</v>
      </c>
      <c r="Q40">
        <v>-1.5250198334451936E-8</v>
      </c>
      <c r="R40">
        <f>IF(Q40&gt;G$2,G$2,IF(Q40&lt;-G$2,-G$2,Q40))</f>
        <v>-1.5250198334451936E-8</v>
      </c>
      <c r="T40" s="1">
        <f t="shared" si="14"/>
        <v>3.1090120990203705E-17</v>
      </c>
      <c r="U40" s="1">
        <f t="shared" si="15"/>
        <v>2.038669968251834E-9</v>
      </c>
    </row>
    <row r="41" spans="2:25">
      <c r="B41">
        <f>B40</f>
        <v>1800</v>
      </c>
      <c r="D41" s="1">
        <f t="shared" si="16"/>
        <v>1.0001096257479945E-9</v>
      </c>
      <c r="E41" s="1">
        <f>-E$4*D39</f>
        <v>-6.0903198463240955E-17</v>
      </c>
      <c r="F41" s="7">
        <v>0</v>
      </c>
      <c r="G41" s="7">
        <v>0</v>
      </c>
      <c r="H41" s="7">
        <f>-E$4*D39</f>
        <v>-6.0903198463240955E-17</v>
      </c>
      <c r="I41" s="7">
        <v>0</v>
      </c>
      <c r="J41" s="7">
        <f>1/B41*D41</f>
        <v>5.5561645874888586E-13</v>
      </c>
      <c r="K41" s="8">
        <v>29108.147458817453</v>
      </c>
      <c r="L41" s="8">
        <v>0</v>
      </c>
      <c r="M41" s="8">
        <v>179430029.86020008</v>
      </c>
      <c r="N41" s="8">
        <v>0</v>
      </c>
      <c r="O41" s="8">
        <v>1799802695283.2869</v>
      </c>
      <c r="P41" s="1">
        <f>(D41-D$11)/B41+E41</f>
        <v>-5.1330172688779499E-24</v>
      </c>
      <c r="Q41">
        <v>-9.5991495916599237E-12</v>
      </c>
      <c r="R41">
        <f>IF(Q41&gt;G$2,G$2,IF(Q41&lt;-G$2,-G$2,Q41))</f>
        <v>-9.5991495916599237E-12</v>
      </c>
      <c r="T41" s="1">
        <f t="shared" si="14"/>
        <v>9.6002581892904392E-21</v>
      </c>
      <c r="U41" s="1">
        <f t="shared" si="15"/>
        <v>1.0001096257575947E-9</v>
      </c>
    </row>
    <row r="42" spans="2: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25">
      <c r="B43">
        <f>B37</f>
        <v>1800</v>
      </c>
      <c r="C43">
        <f>C37+1</f>
        <v>7</v>
      </c>
      <c r="D43" s="1">
        <f>U37</f>
        <v>5.5379329263139525E-8</v>
      </c>
      <c r="E43" s="1">
        <f>E$2*D43/(D43+D$2)+E$3*D43</f>
        <v>5.2478926152311942E-10</v>
      </c>
      <c r="F43" s="7">
        <f>(1/B43+E$2*D$2/(D43+D$2)/(D43+D$2) + E$3)*D43</f>
        <v>5.280209908459733E-10</v>
      </c>
      <c r="G43" s="7">
        <v>0</v>
      </c>
      <c r="H43" s="7">
        <v>0</v>
      </c>
      <c r="I43" s="7">
        <v>0</v>
      </c>
      <c r="J43" s="7">
        <v>0</v>
      </c>
      <c r="K43" s="8">
        <f t="array" ref="K43:O47">MINVERSE(F43:J47)</f>
        <v>1893864102.6331956</v>
      </c>
      <c r="L43" s="8">
        <v>0</v>
      </c>
      <c r="M43" s="8">
        <v>0</v>
      </c>
      <c r="N43" s="8">
        <v>0</v>
      </c>
      <c r="O43" s="8">
        <v>0</v>
      </c>
      <c r="P43" s="1">
        <f>(D43-D$7)/B43+E43</f>
        <v>2.6413944910349556E-21</v>
      </c>
      <c r="Q43">
        <f t="array" ref="Q43:Q47">MMULT(K43:O47,P43:P47)</f>
        <v>5.0024422074641829E-12</v>
      </c>
      <c r="R43">
        <f>IF(Q43&gt;G$2,G$2,IF(Q43&lt;-G$2,-G$2,Q43))</f>
        <v>5.0024422074641829E-12</v>
      </c>
      <c r="T43" s="1">
        <f>U43-D43</f>
        <v>-2.770327133113596E-19</v>
      </c>
      <c r="U43" s="1">
        <f>D43*EXP(-R43)</f>
        <v>5.5379329262862492E-8</v>
      </c>
      <c r="V43">
        <f>SQRT(SUMSQ(P43:P47))</f>
        <v>7.7479484786712727E-11</v>
      </c>
      <c r="X43" s="1">
        <f>SQRT(SUMSQ(T43:T47))/SQRT(SUMSQ(D$7:D$11))</f>
        <v>0.13087158156020526</v>
      </c>
      <c r="Y43" s="1">
        <f>(SUM(U43:U47)-Y$1)/Y$1</f>
        <v>8.5570013122043698E-3</v>
      </c>
    </row>
    <row r="44" spans="2:25">
      <c r="B44">
        <f>B43</f>
        <v>1800</v>
      </c>
      <c r="D44" s="1">
        <f>U38</f>
        <v>1.0849840605650243E-6</v>
      </c>
      <c r="E44" s="1">
        <f>-E$2*D43/(D43+D$2)</f>
        <v>-5.247338821938563E-10</v>
      </c>
      <c r="F44" s="7">
        <f>-E$2*D$2/(D43+D$2)/(D43+D$2)*D43</f>
        <v>-4.9719931748163267E-10</v>
      </c>
      <c r="G44" s="7">
        <f>1/B44*D44</f>
        <v>6.0276892253612462E-10</v>
      </c>
      <c r="H44" s="7">
        <v>0</v>
      </c>
      <c r="I44" s="7">
        <v>0</v>
      </c>
      <c r="J44" s="7">
        <v>0</v>
      </c>
      <c r="K44" s="8">
        <v>1562170682.7059531</v>
      </c>
      <c r="L44" s="8">
        <v>1659010547.1804063</v>
      </c>
      <c r="M44" s="8">
        <v>0</v>
      </c>
      <c r="N44" s="8">
        <v>0</v>
      </c>
      <c r="O44" s="8">
        <v>0</v>
      </c>
      <c r="P44" s="1">
        <f>(D44-D$8)/B44+E44</f>
        <v>7.7479484786712727E-11</v>
      </c>
      <c r="Q44">
        <v>0.12853928245538657</v>
      </c>
      <c r="R44">
        <f>IF(Q44&gt;G$2,G$2,IF(Q44&lt;-G$2,-G$2,Q44))</f>
        <v>0.12853928245538657</v>
      </c>
      <c r="T44" s="1">
        <f t="shared" ref="T44:T47" si="17">U44-D44</f>
        <v>-1.3087184330310663E-7</v>
      </c>
      <c r="U44" s="1">
        <f t="shared" ref="U44:U47" si="18">D44*EXP(-R44)</f>
        <v>9.5411221726191768E-7</v>
      </c>
    </row>
    <row r="45" spans="2:25">
      <c r="B45">
        <f>B44</f>
        <v>1800</v>
      </c>
      <c r="D45" s="1">
        <f>U39</f>
        <v>6.0903198663669186E-11</v>
      </c>
      <c r="E45" s="1">
        <f>-E$3*D43+E$2*D$2/(D$2+D43)*D45/(D45+D$2)+E$4*D45</f>
        <v>5.2172044518639275E-13</v>
      </c>
      <c r="F45" s="7">
        <f>(-E$3-E$2*D$2/(D$2+D43)/(D$2+D43)*D45/(D45+D$2))*D43</f>
        <v>-8.5658513971962445E-14</v>
      </c>
      <c r="G45" s="7">
        <v>0</v>
      </c>
      <c r="H45" s="7">
        <f>(1/B45+E$2*D$2/(D$2+D43)*D$2/(D45+D$2)/(D45+D$2)+E$4)*D45</f>
        <v>6.1089974344544689E-13</v>
      </c>
      <c r="I45" s="7">
        <v>0</v>
      </c>
      <c r="J45" s="7">
        <v>0</v>
      </c>
      <c r="K45" s="8">
        <v>265551895.27738014</v>
      </c>
      <c r="L45" s="8">
        <v>0</v>
      </c>
      <c r="M45" s="8">
        <v>1636929808416.7546</v>
      </c>
      <c r="N45" s="8">
        <v>0</v>
      </c>
      <c r="O45" s="8">
        <v>0</v>
      </c>
      <c r="P45" s="6">
        <f>(D45-D$9)/B45+E45</f>
        <v>-4.5781700406682464E-25</v>
      </c>
      <c r="Q45">
        <v>-4.7986987487476532E-14</v>
      </c>
      <c r="R45">
        <f>IF(Q45&gt;G$2,G$2,IF(Q45&lt;-G$2,-G$2,Q45))</f>
        <v>-4.7986987487476532E-14</v>
      </c>
      <c r="T45" s="1">
        <f t="shared" si="17"/>
        <v>2.920981538077879E-24</v>
      </c>
      <c r="U45" s="1">
        <f t="shared" si="18"/>
        <v>6.0903198663672107E-11</v>
      </c>
    </row>
    <row r="46" spans="2:25">
      <c r="B46">
        <f>B45</f>
        <v>1800</v>
      </c>
      <c r="D46" s="7">
        <f t="shared" ref="D46:D47" si="19">U40</f>
        <v>2.038669968251834E-9</v>
      </c>
      <c r="E46" s="1">
        <f>-E$2*D$2/(D$2+D43)*D45/(D45+D$2)</f>
        <v>-5.7703887125086869E-13</v>
      </c>
      <c r="F46" s="7">
        <f>E$2*D$2/(D$2+D43)/(D$2+D43)*D45/(D45+D$2)*D43</f>
        <v>3.0279184708822914E-14</v>
      </c>
      <c r="G46" s="7">
        <v>0</v>
      </c>
      <c r="H46" s="7">
        <f>-E$2*D$2/(D$2+D43)*D$2/(D45+D$2)/(D45+D$2)*D45</f>
        <v>-5.7700372987807814E-13</v>
      </c>
      <c r="I46" s="7">
        <f>1/B46*D46</f>
        <v>1.1325944268065744E-12</v>
      </c>
      <c r="J46" s="7">
        <v>0</v>
      </c>
      <c r="K46" s="8">
        <v>84654992.824343011</v>
      </c>
      <c r="L46" s="8">
        <v>0</v>
      </c>
      <c r="M46" s="8">
        <v>833938948179.53259</v>
      </c>
      <c r="N46" s="8">
        <v>882928589733.19055</v>
      </c>
      <c r="O46" s="8">
        <v>0</v>
      </c>
      <c r="P46" s="1">
        <f>(D46-D$10)/B46+E46</f>
        <v>1.501486292561465E-25</v>
      </c>
      <c r="Q46">
        <v>-2.5613681665868141E-14</v>
      </c>
      <c r="R46">
        <f>IF(Q46&gt;G$2,G$2,IF(Q46&lt;-G$2,-G$2,Q46))</f>
        <v>-2.5613681665868141E-14</v>
      </c>
      <c r="T46" s="1">
        <f t="shared" si="17"/>
        <v>5.2112378590840744E-23</v>
      </c>
      <c r="U46" s="1">
        <f t="shared" si="18"/>
        <v>2.0386699682518861E-9</v>
      </c>
    </row>
    <row r="47" spans="2:25">
      <c r="B47">
        <f>B46</f>
        <v>1800</v>
      </c>
      <c r="D47" s="1">
        <f t="shared" si="19"/>
        <v>1.0001096257575947E-9</v>
      </c>
      <c r="E47" s="1">
        <f>-E$4*D45</f>
        <v>-6.0903198663669187E-17</v>
      </c>
      <c r="F47" s="7">
        <v>0</v>
      </c>
      <c r="G47" s="7">
        <v>0</v>
      </c>
      <c r="H47" s="7">
        <f>-E$4*D45</f>
        <v>-6.0903198663669187E-17</v>
      </c>
      <c r="I47" s="7">
        <v>0</v>
      </c>
      <c r="J47" s="7">
        <f>1/B47*D47</f>
        <v>5.5561645875421931E-13</v>
      </c>
      <c r="K47" s="8">
        <v>29108.13669892809</v>
      </c>
      <c r="L47" s="8">
        <v>0</v>
      </c>
      <c r="M47" s="8">
        <v>179430000.22716749</v>
      </c>
      <c r="N47" s="8">
        <v>0</v>
      </c>
      <c r="O47" s="8">
        <v>1799802695266.0103</v>
      </c>
      <c r="P47" s="1">
        <f>(D47-D$11)/B47+E47</f>
        <v>3.1270939321026671E-29</v>
      </c>
      <c r="Q47">
        <v>5.1021487650613248E-17</v>
      </c>
      <c r="R47">
        <f>IF(Q47&gt;G$2,G$2,IF(Q47&lt;-G$2,-G$2,Q47))</f>
        <v>5.1021487650613248E-17</v>
      </c>
      <c r="T47" s="1">
        <f t="shared" si="17"/>
        <v>0</v>
      </c>
      <c r="U47" s="1">
        <f t="shared" si="18"/>
        <v>1.0001096257575947E-9</v>
      </c>
    </row>
    <row r="48" spans="2: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25">
      <c r="B49">
        <f>B43</f>
        <v>1800</v>
      </c>
      <c r="C49">
        <f>C43+1</f>
        <v>8</v>
      </c>
      <c r="D49" s="1">
        <f>U43</f>
        <v>5.5379329262862492E-8</v>
      </c>
      <c r="E49" s="1">
        <f>E$2*D49/(D49+D$2)+E$3*D49</f>
        <v>5.2478926152063199E-10</v>
      </c>
      <c r="F49" s="7">
        <f>(1/B49+E$2*D$2/(D49+D$2)/(D49+D$2) + E$3)*D49</f>
        <v>5.2802099084359298E-10</v>
      </c>
      <c r="G49" s="7">
        <v>0</v>
      </c>
      <c r="H49" s="7">
        <v>0</v>
      </c>
      <c r="I49" s="7">
        <v>0</v>
      </c>
      <c r="J49" s="7">
        <v>0</v>
      </c>
      <c r="K49" s="8">
        <f t="array" ref="K49:O53">MINVERSE(F49:J53)</f>
        <v>1893864102.6417332</v>
      </c>
      <c r="L49" s="8">
        <v>0</v>
      </c>
      <c r="M49" s="8">
        <v>0</v>
      </c>
      <c r="N49" s="8">
        <v>0</v>
      </c>
      <c r="O49" s="8">
        <v>0</v>
      </c>
      <c r="P49" s="1">
        <f>(D49-D$7)/B49+E49</f>
        <v>0</v>
      </c>
      <c r="Q49">
        <f t="array" ref="Q49:Q53">MMULT(K49:O53,P49:P53)</f>
        <v>0</v>
      </c>
      <c r="R49">
        <f>IF(Q49&gt;G$2,G$2,IF(Q49&lt;-G$2,-G$2,Q49))</f>
        <v>0</v>
      </c>
      <c r="T49" s="1">
        <f>U49-D49</f>
        <v>0</v>
      </c>
      <c r="U49" s="1">
        <f>D49*EXP(-R49)</f>
        <v>5.5379329262862492E-8</v>
      </c>
      <c r="V49">
        <f>SQRT(SUMSQ(P49:P53))</f>
        <v>4.772905176362962E-12</v>
      </c>
      <c r="X49" s="1">
        <f>SQRT(SUMSQ(T49:T53))/SQRT(SUMSQ(D$7:D$11))</f>
        <v>8.5526485185147688E-3</v>
      </c>
      <c r="Y49" s="1">
        <f>(SUM(U49:U53)-Y$1)/Y$1</f>
        <v>3.8410053444604455E-5</v>
      </c>
    </row>
    <row r="50" spans="2:25">
      <c r="B50">
        <f>B49</f>
        <v>1800</v>
      </c>
      <c r="D50" s="1">
        <f>U44</f>
        <v>9.5411221726191768E-7</v>
      </c>
      <c r="E50" s="1">
        <f>-E$2*D49/(D49+D$2)</f>
        <v>-5.2473388219136907E-10</v>
      </c>
      <c r="F50" s="7">
        <f>-E$2*D$2/(D49+D$2)/(D49+D$2)*D49</f>
        <v>-4.9719931747940652E-10</v>
      </c>
      <c r="G50" s="7">
        <f>1/B50*D50</f>
        <v>5.3006234292328762E-10</v>
      </c>
      <c r="H50" s="7">
        <v>0</v>
      </c>
      <c r="I50" s="7">
        <v>0</v>
      </c>
      <c r="J50" s="7">
        <v>0</v>
      </c>
      <c r="K50" s="8">
        <v>1776447528.8683052</v>
      </c>
      <c r="L50" s="8">
        <v>1886570539.0143576</v>
      </c>
      <c r="M50" s="8">
        <v>0</v>
      </c>
      <c r="N50" s="8">
        <v>0</v>
      </c>
      <c r="O50" s="8">
        <v>0</v>
      </c>
      <c r="P50" s="1">
        <f>(D50-D$8)/B50+E50</f>
        <v>4.772905176362962E-12</v>
      </c>
      <c r="Q50">
        <v>9.0044222912354904E-3</v>
      </c>
      <c r="R50">
        <f>IF(Q50&gt;G$2,G$2,IF(Q50&lt;-G$2,-G$2,Q50))</f>
        <v>9.0044222912354904E-3</v>
      </c>
      <c r="T50" s="1">
        <f t="shared" ref="T50:T53" si="20">U50-D50</f>
        <v>-8.5526656237947005E-9</v>
      </c>
      <c r="U50" s="1">
        <f t="shared" ref="U50:U53" si="21">D50*EXP(-R50)</f>
        <v>9.4555955163812298E-7</v>
      </c>
    </row>
    <row r="51" spans="2:25">
      <c r="B51">
        <f>B50</f>
        <v>1800</v>
      </c>
      <c r="D51" s="1">
        <f>U45</f>
        <v>6.0903198663672107E-11</v>
      </c>
      <c r="E51" s="1">
        <f>-E$3*D49+E$2*D$2/(D$2+D49)*D51/(D51+D$2)+E$4*D51</f>
        <v>5.2172044518684895E-13</v>
      </c>
      <c r="F51" s="7">
        <f>(-E$3-E$2*D$2/(D$2+D49)/(D$2+D49)*D51/(D51+D$2))*D49</f>
        <v>-8.5658513971551278E-14</v>
      </c>
      <c r="G51" s="7">
        <v>0</v>
      </c>
      <c r="H51" s="7">
        <f>(1/B51+E$2*D$2/(D$2+D49)*D$2/(D51+D$2)/(D51+D$2)+E$4)*D51</f>
        <v>6.1089974344562763E-13</v>
      </c>
      <c r="I51" s="7">
        <v>0</v>
      </c>
      <c r="J51" s="7">
        <v>0</v>
      </c>
      <c r="K51" s="8">
        <v>265551895.277224</v>
      </c>
      <c r="L51" s="8">
        <v>0</v>
      </c>
      <c r="M51" s="8">
        <v>1636929808416.2705</v>
      </c>
      <c r="N51" s="8">
        <v>0</v>
      </c>
      <c r="O51" s="8">
        <v>0</v>
      </c>
      <c r="P51" s="6">
        <f>(D51-D$9)/B51+E51</f>
        <v>0</v>
      </c>
      <c r="Q51">
        <v>0</v>
      </c>
      <c r="R51">
        <f>IF(Q51&gt;G$2,G$2,IF(Q51&lt;-G$2,-G$2,Q51))</f>
        <v>0</v>
      </c>
      <c r="T51" s="1">
        <f t="shared" si="20"/>
        <v>0</v>
      </c>
      <c r="U51" s="1">
        <f t="shared" si="21"/>
        <v>6.0903198663672107E-11</v>
      </c>
    </row>
    <row r="52" spans="2:25">
      <c r="B52">
        <f>B51</f>
        <v>1800</v>
      </c>
      <c r="D52" s="7">
        <f t="shared" ref="D52:D53" si="22">U46</f>
        <v>2.0386699682518861E-9</v>
      </c>
      <c r="E52" s="1">
        <f>-E$2*D$2/(D$2+D49)*D51/(D51+D$2)</f>
        <v>-5.7703887125104782E-13</v>
      </c>
      <c r="F52" s="7">
        <f>E$2*D$2/(D$2+D49)/(D$2+D49)*D51/(D51+D$2)*D49</f>
        <v>3.0279184708688788E-14</v>
      </c>
      <c r="G52" s="7">
        <v>0</v>
      </c>
      <c r="H52" s="7">
        <f>-E$2*D$2/(D$2+D49)*D$2/(D51+D$2)/(D51+D$2)*D51</f>
        <v>-5.7700372987825727E-13</v>
      </c>
      <c r="I52" s="7">
        <f>1/B52*D52</f>
        <v>1.1325944268066035E-12</v>
      </c>
      <c r="J52" s="7">
        <v>0</v>
      </c>
      <c r="K52" s="8">
        <v>84654992.824299335</v>
      </c>
      <c r="L52" s="8">
        <v>0</v>
      </c>
      <c r="M52" s="8">
        <v>833938948179.52332</v>
      </c>
      <c r="N52" s="8">
        <v>882928589733.16785</v>
      </c>
      <c r="O52" s="8">
        <v>0</v>
      </c>
      <c r="P52" s="1">
        <f>(D52-D$10)/B52+E52</f>
        <v>0</v>
      </c>
      <c r="Q52">
        <v>0</v>
      </c>
      <c r="R52">
        <f>IF(Q52&gt;G$2,G$2,IF(Q52&lt;-G$2,-G$2,Q52))</f>
        <v>0</v>
      </c>
      <c r="T52" s="1">
        <f t="shared" si="20"/>
        <v>0</v>
      </c>
      <c r="U52" s="1">
        <f t="shared" si="21"/>
        <v>2.0386699682518861E-9</v>
      </c>
    </row>
    <row r="53" spans="2:25">
      <c r="B53">
        <f>B52</f>
        <v>1800</v>
      </c>
      <c r="D53" s="1">
        <f t="shared" si="22"/>
        <v>1.0001096257575947E-9</v>
      </c>
      <c r="E53" s="1">
        <f>-E$4*D51</f>
        <v>-6.0903198663672108E-17</v>
      </c>
      <c r="F53" s="7">
        <v>0</v>
      </c>
      <c r="G53" s="7">
        <v>0</v>
      </c>
      <c r="H53" s="7">
        <f>-E$4*D51</f>
        <v>-6.0903198663672108E-17</v>
      </c>
      <c r="I53" s="7">
        <v>0</v>
      </c>
      <c r="J53" s="7">
        <f>1/B53*D53</f>
        <v>5.5561645875421931E-13</v>
      </c>
      <c r="K53" s="8">
        <v>29108.136698912378</v>
      </c>
      <c r="L53" s="8">
        <v>0</v>
      </c>
      <c r="M53" s="8">
        <v>179430000.22712299</v>
      </c>
      <c r="N53" s="8">
        <v>0</v>
      </c>
      <c r="O53" s="8">
        <v>1799802695266.0103</v>
      </c>
      <c r="P53" s="1">
        <f>(D53-D$11)/B53+E53</f>
        <v>2.8349688781380112E-29</v>
      </c>
      <c r="Q53">
        <v>5.1023846278680498E-17</v>
      </c>
      <c r="R53">
        <f>IF(Q53&gt;G$2,G$2,IF(Q53&lt;-G$2,-G$2,Q53))</f>
        <v>5.1023846278680498E-17</v>
      </c>
      <c r="T53" s="1">
        <f t="shared" si="20"/>
        <v>0</v>
      </c>
      <c r="U53" s="1">
        <f t="shared" si="21"/>
        <v>1.0001096257575947E-9</v>
      </c>
    </row>
    <row r="55" spans="2:25">
      <c r="B55">
        <f>B49</f>
        <v>1800</v>
      </c>
      <c r="C55">
        <f>C49+1</f>
        <v>9</v>
      </c>
      <c r="D55" s="1">
        <f>U49</f>
        <v>5.5379329262862492E-8</v>
      </c>
      <c r="E55" s="1">
        <f>E$2*D55/(D55+D$2)+E$3*D55</f>
        <v>5.2478926152063199E-10</v>
      </c>
      <c r="F55" s="7">
        <f>(1/B55+E$2*D$2/(D55+D$2)/(D55+D$2) + E$3)*D55</f>
        <v>5.2802099084359298E-10</v>
      </c>
      <c r="G55" s="7">
        <v>0</v>
      </c>
      <c r="H55" s="7">
        <v>0</v>
      </c>
      <c r="I55" s="7">
        <v>0</v>
      </c>
      <c r="J55" s="7">
        <v>0</v>
      </c>
      <c r="K55" s="8">
        <f t="array" ref="K55:O59">MINVERSE(F55:J59)</f>
        <v>1893864102.6417332</v>
      </c>
      <c r="L55" s="8">
        <v>0</v>
      </c>
      <c r="M55" s="8">
        <v>0</v>
      </c>
      <c r="N55" s="8">
        <v>0</v>
      </c>
      <c r="O55" s="8">
        <v>0</v>
      </c>
      <c r="P55" s="1">
        <f>(D55-D$7)/B55+E55</f>
        <v>0</v>
      </c>
      <c r="Q55">
        <f t="array" ref="Q55:Q59">MMULT(K55:O59,P55:P59)</f>
        <v>0</v>
      </c>
      <c r="R55">
        <f>IF(Q55&gt;G$2,G$2,IF(Q55&lt;-G$2,-G$2,Q55))</f>
        <v>0</v>
      </c>
      <c r="T55" s="1">
        <f>U55-D55</f>
        <v>0</v>
      </c>
      <c r="U55" s="1">
        <f>D55*EXP(-R55)</f>
        <v>5.5379329262862492E-8</v>
      </c>
      <c r="V55">
        <f>SQRT(SUMSQ(P55:P59))</f>
        <v>2.142427425479364E-14</v>
      </c>
      <c r="X55" s="1">
        <f>SQRT(SUMSQ(T55:T59))/SQRT(SUMSQ(D$7:D$11))</f>
        <v>3.8562830153128945E-5</v>
      </c>
      <c r="Y55" s="1">
        <f>(SUM(U55:U59)-Y$1)/Y$1</f>
        <v>7.8324668402240867E-10</v>
      </c>
    </row>
    <row r="56" spans="2:25">
      <c r="B56">
        <f>B55</f>
        <v>1800</v>
      </c>
      <c r="D56" s="1">
        <f>U50</f>
        <v>9.4555955163812298E-7</v>
      </c>
      <c r="E56" s="1">
        <f>-E$2*D55/(D55+D$2)</f>
        <v>-5.2473388219136907E-10</v>
      </c>
      <c r="F56" s="7">
        <f>-E$2*D$2/(D55+D$2)/(D55+D$2)*D55</f>
        <v>-4.9719931747940652E-10</v>
      </c>
      <c r="G56" s="7">
        <f>1/B56*D56</f>
        <v>5.2531086202117946E-10</v>
      </c>
      <c r="H56" s="7">
        <v>0</v>
      </c>
      <c r="I56" s="7">
        <v>0</v>
      </c>
      <c r="J56" s="7">
        <v>0</v>
      </c>
      <c r="K56" s="8">
        <v>1792515646.0866289</v>
      </c>
      <c r="L56" s="8">
        <v>1903634728.1158676</v>
      </c>
      <c r="M56" s="8">
        <v>0</v>
      </c>
      <c r="N56" s="8">
        <v>0</v>
      </c>
      <c r="O56" s="8">
        <v>0</v>
      </c>
      <c r="P56" s="1">
        <f>(D56-D$8)/B56+E56</f>
        <v>2.142427425479364E-14</v>
      </c>
      <c r="Q56">
        <v>4.0783992496103876E-5</v>
      </c>
      <c r="R56">
        <f>IF(Q56&gt;G$2,G$2,IF(Q56&lt;-G$2,-G$2,Q56))</f>
        <v>4.0783992496103876E-5</v>
      </c>
      <c r="T56" s="1">
        <f t="shared" ref="T56:T59" si="23">U56-D56</f>
        <v>-3.8562907278712121E-11</v>
      </c>
      <c r="U56" s="1">
        <f t="shared" ref="U56:U59" si="24">D56*EXP(-R56)</f>
        <v>9.4552098873084427E-7</v>
      </c>
    </row>
    <row r="57" spans="2:25">
      <c r="B57">
        <f>B56</f>
        <v>1800</v>
      </c>
      <c r="D57" s="1">
        <f>U51</f>
        <v>6.0903198663672107E-11</v>
      </c>
      <c r="E57" s="1">
        <f>-E$3*D55+E$2*D$2/(D$2+D55)*D57/(D57+D$2)+E$4*D57</f>
        <v>5.2172044518684895E-13</v>
      </c>
      <c r="F57" s="7">
        <f>(-E$3-E$2*D$2/(D$2+D55)/(D$2+D55)*D57/(D57+D$2))*D55</f>
        <v>-8.5658513971551278E-14</v>
      </c>
      <c r="G57" s="7">
        <v>0</v>
      </c>
      <c r="H57" s="7">
        <f>(1/B57+E$2*D$2/(D$2+D55)*D$2/(D57+D$2)/(D57+D$2)+E$4)*D57</f>
        <v>6.1089974344562763E-13</v>
      </c>
      <c r="I57" s="7">
        <v>0</v>
      </c>
      <c r="J57" s="7">
        <v>0</v>
      </c>
      <c r="K57" s="8">
        <v>265551895.277224</v>
      </c>
      <c r="L57" s="8">
        <v>0</v>
      </c>
      <c r="M57" s="8">
        <v>1636929808416.2705</v>
      </c>
      <c r="N57" s="8">
        <v>0</v>
      </c>
      <c r="O57" s="8">
        <v>0</v>
      </c>
      <c r="P57" s="6">
        <f>(D57-D$9)/B57+E57</f>
        <v>0</v>
      </c>
      <c r="Q57">
        <v>0</v>
      </c>
      <c r="R57">
        <f>IF(Q57&gt;G$2,G$2,IF(Q57&lt;-G$2,-G$2,Q57))</f>
        <v>0</v>
      </c>
      <c r="T57" s="1">
        <f t="shared" si="23"/>
        <v>0</v>
      </c>
      <c r="U57" s="1">
        <f t="shared" si="24"/>
        <v>6.0903198663672107E-11</v>
      </c>
    </row>
    <row r="58" spans="2:25">
      <c r="B58">
        <f>B57</f>
        <v>1800</v>
      </c>
      <c r="D58" s="7">
        <f t="shared" ref="D58:D59" si="25">U52</f>
        <v>2.0386699682518861E-9</v>
      </c>
      <c r="E58" s="1">
        <f>-E$2*D$2/(D$2+D55)*D57/(D57+D$2)</f>
        <v>-5.7703887125104782E-13</v>
      </c>
      <c r="F58" s="7">
        <f>E$2*D$2/(D$2+D55)/(D$2+D55)*D57/(D57+D$2)*D55</f>
        <v>3.0279184708688788E-14</v>
      </c>
      <c r="G58" s="7">
        <v>0</v>
      </c>
      <c r="H58" s="7">
        <f>-E$2*D$2/(D$2+D55)*D$2/(D57+D$2)/(D57+D$2)*D57</f>
        <v>-5.7700372987825727E-13</v>
      </c>
      <c r="I58" s="7">
        <f>1/B58*D58</f>
        <v>1.1325944268066035E-12</v>
      </c>
      <c r="J58" s="7">
        <v>0</v>
      </c>
      <c r="K58" s="8">
        <v>84654992.824299335</v>
      </c>
      <c r="L58" s="8">
        <v>0</v>
      </c>
      <c r="M58" s="8">
        <v>833938948179.52332</v>
      </c>
      <c r="N58" s="8">
        <v>882928589733.16785</v>
      </c>
      <c r="O58" s="8">
        <v>0</v>
      </c>
      <c r="P58" s="1">
        <f>(D58-D$10)/B58+E58</f>
        <v>0</v>
      </c>
      <c r="Q58">
        <v>0</v>
      </c>
      <c r="R58">
        <f>IF(Q58&gt;G$2,G$2,IF(Q58&lt;-G$2,-G$2,Q58))</f>
        <v>0</v>
      </c>
      <c r="T58" s="1">
        <f t="shared" si="23"/>
        <v>0</v>
      </c>
      <c r="U58" s="1">
        <f t="shared" si="24"/>
        <v>2.0386699682518861E-9</v>
      </c>
    </row>
    <row r="59" spans="2:25">
      <c r="B59">
        <f>B58</f>
        <v>1800</v>
      </c>
      <c r="D59" s="1">
        <f t="shared" si="25"/>
        <v>1.0001096257575947E-9</v>
      </c>
      <c r="E59" s="1">
        <f>-E$4*D57</f>
        <v>-6.0903198663672108E-17</v>
      </c>
      <c r="F59" s="7">
        <v>0</v>
      </c>
      <c r="G59" s="7">
        <v>0</v>
      </c>
      <c r="H59" s="7">
        <f>-E$4*D57</f>
        <v>-6.0903198663672108E-17</v>
      </c>
      <c r="I59" s="7">
        <v>0</v>
      </c>
      <c r="J59" s="7">
        <f>1/B59*D59</f>
        <v>5.5561645875421931E-13</v>
      </c>
      <c r="K59" s="8">
        <v>29108.136698912378</v>
      </c>
      <c r="L59" s="8">
        <v>0</v>
      </c>
      <c r="M59" s="8">
        <v>179430000.22712299</v>
      </c>
      <c r="N59" s="8">
        <v>0</v>
      </c>
      <c r="O59" s="8">
        <v>1799802695266.0103</v>
      </c>
      <c r="P59" s="1">
        <f>(D59-D$11)/B59+E59</f>
        <v>2.8349688781380112E-29</v>
      </c>
      <c r="Q59">
        <v>5.1023846278680498E-17</v>
      </c>
      <c r="R59">
        <f>IF(Q59&gt;G$2,G$2,IF(Q59&lt;-G$2,-G$2,Q59))</f>
        <v>5.1023846278680498E-17</v>
      </c>
      <c r="T59" s="1">
        <f t="shared" si="23"/>
        <v>0</v>
      </c>
      <c r="U59" s="1">
        <f t="shared" si="24"/>
        <v>1.0001096257575947E-9</v>
      </c>
    </row>
    <row r="61" spans="2:25">
      <c r="B61">
        <f>B55</f>
        <v>1800</v>
      </c>
      <c r="C61">
        <f>C55+1</f>
        <v>10</v>
      </c>
      <c r="D61" s="1">
        <f>U55</f>
        <v>5.5379329262862492E-8</v>
      </c>
      <c r="E61" s="1">
        <f>E$2*D61/(D61+D$2)+E$3*D61</f>
        <v>5.2478926152063199E-10</v>
      </c>
      <c r="F61" s="7">
        <f>(1/B61+E$2*D$2/(D61+D$2)/(D61+D$2) + E$3)*D61</f>
        <v>5.2802099084359298E-10</v>
      </c>
      <c r="G61" s="7">
        <v>0</v>
      </c>
      <c r="H61" s="7">
        <v>0</v>
      </c>
      <c r="I61" s="7">
        <v>0</v>
      </c>
      <c r="J61" s="7">
        <v>0</v>
      </c>
      <c r="K61" s="8">
        <f t="array" ref="K61:O65">MINVERSE(F61:J65)</f>
        <v>1893864102.6417332</v>
      </c>
      <c r="L61" s="8">
        <v>0</v>
      </c>
      <c r="M61" s="8">
        <v>0</v>
      </c>
      <c r="N61" s="8">
        <v>0</v>
      </c>
      <c r="O61" s="8">
        <v>0</v>
      </c>
      <c r="P61" s="1">
        <f>(D61-D$7)/B61+E61</f>
        <v>0</v>
      </c>
      <c r="Q61">
        <f t="array" ref="Q61:Q65">MMULT(K61:O65,P61:P65)</f>
        <v>0</v>
      </c>
      <c r="R61">
        <f>IF(Q61&gt;G$2,G$2,IF(Q61&lt;-G$2,-G$2,Q61))</f>
        <v>0</v>
      </c>
      <c r="T61" s="1">
        <f>U61-D61</f>
        <v>0</v>
      </c>
      <c r="U61" s="1">
        <f>D61*EXP(-R61)</f>
        <v>5.5379329262862492E-8</v>
      </c>
      <c r="V61">
        <f>SQRT(SUMSQ(P61:P65))</f>
        <v>4.3687771526656609E-19</v>
      </c>
      <c r="X61" s="1">
        <f>SQRT(SUMSQ(T61:T65))/SQRT(SUMSQ(D$7:D$11))</f>
        <v>7.8637830976168859E-10</v>
      </c>
      <c r="Y61" s="1">
        <f>(SUM(U61:U65)-Y$1)/Y$1</f>
        <v>-2.1091457849957672E-16</v>
      </c>
    </row>
    <row r="62" spans="2:25">
      <c r="B62">
        <f>B61</f>
        <v>1800</v>
      </c>
      <c r="D62" s="1">
        <f>U56</f>
        <v>9.4552098873084427E-7</v>
      </c>
      <c r="E62" s="1">
        <f>-E$2*D61/(D61+D$2)</f>
        <v>-5.2473388219136907E-10</v>
      </c>
      <c r="F62" s="7">
        <f>-E$2*D$2/(D61+D$2)/(D61+D$2)*D61</f>
        <v>-4.9719931747940652E-10</v>
      </c>
      <c r="G62" s="7">
        <f>1/B62*D62</f>
        <v>5.2528943818380238E-10</v>
      </c>
      <c r="H62" s="7">
        <v>0</v>
      </c>
      <c r="I62" s="7">
        <v>0</v>
      </c>
      <c r="J62" s="7">
        <v>0</v>
      </c>
      <c r="K62" s="8">
        <v>1792588753.5220847</v>
      </c>
      <c r="L62" s="8">
        <v>1903712367.5235465</v>
      </c>
      <c r="M62" s="8">
        <v>0</v>
      </c>
      <c r="N62" s="8">
        <v>0</v>
      </c>
      <c r="O62" s="8">
        <v>0</v>
      </c>
      <c r="P62" s="1">
        <f>(D62-D$8)/B62+E62</f>
        <v>4.3687771526656609E-19</v>
      </c>
      <c r="Q62">
        <v>8.3168950964839234E-10</v>
      </c>
      <c r="R62">
        <f>IF(Q62&gt;G$2,G$2,IF(Q62&lt;-G$2,-G$2,Q62))</f>
        <v>8.3168950964839234E-10</v>
      </c>
      <c r="T62" s="1">
        <f t="shared" ref="T62:T65" si="26">U62-D62</f>
        <v>-7.8637988251673528E-16</v>
      </c>
      <c r="U62" s="1">
        <f t="shared" ref="U62:U65" si="27">D62*EXP(-R62)</f>
        <v>9.4552098794446439E-7</v>
      </c>
    </row>
    <row r="63" spans="2:25">
      <c r="B63">
        <f>B62</f>
        <v>1800</v>
      </c>
      <c r="D63" s="1">
        <f>U57</f>
        <v>6.0903198663672107E-11</v>
      </c>
      <c r="E63" s="1">
        <f>-E$3*D61+E$2*D$2/(D$2+D61)*D63/(D63+D$2)+E$4*D63</f>
        <v>5.2172044518684895E-13</v>
      </c>
      <c r="F63" s="7">
        <f>(-E$3-E$2*D$2/(D$2+D61)/(D$2+D61)*D63/(D63+D$2))*D61</f>
        <v>-8.5658513971551278E-14</v>
      </c>
      <c r="G63" s="7">
        <v>0</v>
      </c>
      <c r="H63" s="7">
        <f>(1/B63+E$2*D$2/(D$2+D61)*D$2/(D63+D$2)/(D63+D$2)+E$4)*D63</f>
        <v>6.1089974344562763E-13</v>
      </c>
      <c r="I63" s="7">
        <v>0</v>
      </c>
      <c r="J63" s="7">
        <v>0</v>
      </c>
      <c r="K63" s="8">
        <v>265551895.277224</v>
      </c>
      <c r="L63" s="8">
        <v>0</v>
      </c>
      <c r="M63" s="8">
        <v>1636929808416.2705</v>
      </c>
      <c r="N63" s="8">
        <v>0</v>
      </c>
      <c r="O63" s="8">
        <v>0</v>
      </c>
      <c r="P63" s="6">
        <f>(D63-D$9)/B63+E63</f>
        <v>0</v>
      </c>
      <c r="Q63">
        <v>0</v>
      </c>
      <c r="R63">
        <f>IF(Q63&gt;G$2,G$2,IF(Q63&lt;-G$2,-G$2,Q63))</f>
        <v>0</v>
      </c>
      <c r="T63" s="1">
        <f t="shared" si="26"/>
        <v>0</v>
      </c>
      <c r="U63" s="1">
        <f t="shared" si="27"/>
        <v>6.0903198663672107E-11</v>
      </c>
    </row>
    <row r="64" spans="2:25">
      <c r="B64">
        <f>B63</f>
        <v>1800</v>
      </c>
      <c r="D64" s="7">
        <f t="shared" ref="D64:D65" si="28">U58</f>
        <v>2.0386699682518861E-9</v>
      </c>
      <c r="E64" s="1">
        <f>-E$2*D$2/(D$2+D61)*D63/(D63+D$2)</f>
        <v>-5.7703887125104782E-13</v>
      </c>
      <c r="F64" s="7">
        <f>E$2*D$2/(D$2+D61)/(D$2+D61)*D63/(D63+D$2)*D61</f>
        <v>3.0279184708688788E-14</v>
      </c>
      <c r="G64" s="7">
        <v>0</v>
      </c>
      <c r="H64" s="7">
        <f>-E$2*D$2/(D$2+D61)*D$2/(D63+D$2)/(D63+D$2)*D63</f>
        <v>-5.7700372987825727E-13</v>
      </c>
      <c r="I64" s="7">
        <f>1/B64*D64</f>
        <v>1.1325944268066035E-12</v>
      </c>
      <c r="J64" s="7">
        <v>0</v>
      </c>
      <c r="K64" s="8">
        <v>84654992.824299335</v>
      </c>
      <c r="L64" s="8">
        <v>0</v>
      </c>
      <c r="M64" s="8">
        <v>833938948179.52332</v>
      </c>
      <c r="N64" s="8">
        <v>882928589733.16785</v>
      </c>
      <c r="O64" s="8">
        <v>0</v>
      </c>
      <c r="P64" s="1">
        <f>(D64-D$10)/B64+E64</f>
        <v>0</v>
      </c>
      <c r="Q64">
        <v>0</v>
      </c>
      <c r="R64">
        <f>IF(Q64&gt;G$2,G$2,IF(Q64&lt;-G$2,-G$2,Q64))</f>
        <v>0</v>
      </c>
      <c r="T64" s="1">
        <f t="shared" si="26"/>
        <v>0</v>
      </c>
      <c r="U64" s="1">
        <f t="shared" si="27"/>
        <v>2.0386699682518861E-9</v>
      </c>
    </row>
    <row r="65" spans="2:25">
      <c r="B65">
        <f>B64</f>
        <v>1800</v>
      </c>
      <c r="D65" s="1">
        <f t="shared" si="28"/>
        <v>1.0001096257575947E-9</v>
      </c>
      <c r="E65" s="1">
        <f>-E$4*D63</f>
        <v>-6.0903198663672108E-17</v>
      </c>
      <c r="F65" s="7">
        <v>0</v>
      </c>
      <c r="G65" s="7">
        <v>0</v>
      </c>
      <c r="H65" s="7">
        <f>-E$4*D63</f>
        <v>-6.0903198663672108E-17</v>
      </c>
      <c r="I65" s="7">
        <v>0</v>
      </c>
      <c r="J65" s="7">
        <f>1/B65*D65</f>
        <v>5.5561645875421931E-13</v>
      </c>
      <c r="K65" s="8">
        <v>29108.136698912378</v>
      </c>
      <c r="L65" s="8">
        <v>0</v>
      </c>
      <c r="M65" s="8">
        <v>179430000.22712299</v>
      </c>
      <c r="N65" s="8">
        <v>0</v>
      </c>
      <c r="O65" s="8">
        <v>1799802695266.0103</v>
      </c>
      <c r="P65" s="1">
        <f>(D65-D$11)/B65+E65</f>
        <v>2.8349688781380112E-29</v>
      </c>
      <c r="Q65">
        <v>5.1023846278680498E-17</v>
      </c>
      <c r="R65">
        <f>IF(Q65&gt;G$2,G$2,IF(Q65&lt;-G$2,-G$2,Q65))</f>
        <v>5.1023846278680498E-17</v>
      </c>
      <c r="T65" s="1">
        <f t="shared" si="26"/>
        <v>0</v>
      </c>
      <c r="U65" s="1">
        <f t="shared" si="27"/>
        <v>1.0001096257575947E-9</v>
      </c>
    </row>
    <row r="67" spans="2:25">
      <c r="B67">
        <f>B61</f>
        <v>1800</v>
      </c>
      <c r="C67">
        <f>C61+1</f>
        <v>11</v>
      </c>
      <c r="D67" s="1">
        <f>U61</f>
        <v>5.5379329262862492E-8</v>
      </c>
      <c r="E67" s="1">
        <f>E$2*D67/(D67+D$2)+E$3*D67</f>
        <v>5.2478926152063199E-10</v>
      </c>
      <c r="F67" s="7">
        <f>(1/B67+E$2*D$2/(D67+D$2)/(D67+D$2) + E$3)*D67</f>
        <v>5.2802099084359298E-10</v>
      </c>
      <c r="G67" s="7">
        <v>0</v>
      </c>
      <c r="H67" s="7">
        <v>0</v>
      </c>
      <c r="I67" s="7">
        <v>0</v>
      </c>
      <c r="J67" s="7">
        <v>0</v>
      </c>
      <c r="K67" s="8">
        <f t="array" ref="K67:O71">MINVERSE(F67:J71)</f>
        <v>1893864102.6417332</v>
      </c>
      <c r="L67" s="8">
        <v>0</v>
      </c>
      <c r="M67" s="8">
        <v>0</v>
      </c>
      <c r="N67" s="8">
        <v>0</v>
      </c>
      <c r="O67" s="8">
        <v>0</v>
      </c>
      <c r="P67" s="1">
        <f>(D67-D$7)/B67+E67</f>
        <v>0</v>
      </c>
      <c r="Q67">
        <f t="array" ref="Q67:Q71">MMULT(K67:O71,P67:P71)</f>
        <v>0</v>
      </c>
      <c r="R67">
        <f>IF(Q67&gt;G$2,G$2,IF(Q67&lt;-G$2,-G$2,Q67))</f>
        <v>0</v>
      </c>
      <c r="T67" s="1">
        <f>U67-D67</f>
        <v>0</v>
      </c>
      <c r="U67" s="1">
        <f>D67*EXP(-R67)</f>
        <v>5.5379329262862492E-8</v>
      </c>
      <c r="V67">
        <f>SQRT(SUMSQ(P67:P71))</f>
        <v>2.8349688781380112E-29</v>
      </c>
      <c r="X67" s="1">
        <f>SQRT(SUMSQ(T67:T71))/SQRT(SUMSQ(D$7:D$11))</f>
        <v>0</v>
      </c>
      <c r="Y67" s="1">
        <f>(SUM(U67:U71)-Y$1)/Y$1</f>
        <v>-2.1091457849957672E-16</v>
      </c>
    </row>
    <row r="68" spans="2:25">
      <c r="B68">
        <f>B67</f>
        <v>1800</v>
      </c>
      <c r="D68" s="1">
        <f>U62</f>
        <v>9.4552098794446439E-7</v>
      </c>
      <c r="E68" s="1">
        <f>-E$2*D67/(D67+D$2)</f>
        <v>-5.2473388219136907E-10</v>
      </c>
      <c r="F68" s="7">
        <f>-E$2*D$2/(D67+D$2)/(D67+D$2)*D67</f>
        <v>-4.9719931747940652E-10</v>
      </c>
      <c r="G68" s="7">
        <f>1/B68*D68</f>
        <v>5.2528943774692466E-10</v>
      </c>
      <c r="H68" s="7">
        <v>0</v>
      </c>
      <c r="I68" s="7">
        <v>0</v>
      </c>
      <c r="J68" s="7">
        <v>0</v>
      </c>
      <c r="K68" s="8">
        <v>1792588755.0129619</v>
      </c>
      <c r="L68" s="8">
        <v>1903712369.1068439</v>
      </c>
      <c r="M68" s="8">
        <v>0</v>
      </c>
      <c r="N68" s="8">
        <v>0</v>
      </c>
      <c r="O68" s="8">
        <v>0</v>
      </c>
      <c r="P68" s="1">
        <f>(D68-D$8)/B68+E68</f>
        <v>0</v>
      </c>
      <c r="Q68">
        <v>0</v>
      </c>
      <c r="R68">
        <f>IF(Q68&gt;G$2,G$2,IF(Q68&lt;-G$2,-G$2,Q68))</f>
        <v>0</v>
      </c>
      <c r="T68" s="1">
        <f t="shared" ref="T68:T71" si="29">U68-D68</f>
        <v>0</v>
      </c>
      <c r="U68" s="1">
        <f t="shared" ref="U68:U71" si="30">D68*EXP(-R68)</f>
        <v>9.4552098794446439E-7</v>
      </c>
    </row>
    <row r="69" spans="2:25">
      <c r="B69">
        <f>B68</f>
        <v>1800</v>
      </c>
      <c r="D69" s="1">
        <f>U63</f>
        <v>6.0903198663672107E-11</v>
      </c>
      <c r="E69" s="1">
        <f>-E$3*D67+E$2*D$2/(D$2+D67)*D69/(D69+D$2)+E$4*D69</f>
        <v>5.2172044518684895E-13</v>
      </c>
      <c r="F69" s="7">
        <f>(-E$3-E$2*D$2/(D$2+D67)/(D$2+D67)*D69/(D69+D$2))*D67</f>
        <v>-8.5658513971551278E-14</v>
      </c>
      <c r="G69" s="7">
        <v>0</v>
      </c>
      <c r="H69" s="7">
        <f>(1/B69+E$2*D$2/(D$2+D67)*D$2/(D69+D$2)/(D69+D$2)+E$4)*D69</f>
        <v>6.1089974344562763E-13</v>
      </c>
      <c r="I69" s="7">
        <v>0</v>
      </c>
      <c r="J69" s="7">
        <v>0</v>
      </c>
      <c r="K69" s="8">
        <v>265551895.277224</v>
      </c>
      <c r="L69" s="8">
        <v>0</v>
      </c>
      <c r="M69" s="8">
        <v>1636929808416.2705</v>
      </c>
      <c r="N69" s="8">
        <v>0</v>
      </c>
      <c r="O69" s="8">
        <v>0</v>
      </c>
      <c r="P69" s="6">
        <f>(D69-D$9)/B69+E69</f>
        <v>0</v>
      </c>
      <c r="Q69">
        <v>0</v>
      </c>
      <c r="R69">
        <f>IF(Q69&gt;G$2,G$2,IF(Q69&lt;-G$2,-G$2,Q69))</f>
        <v>0</v>
      </c>
      <c r="T69" s="1">
        <f t="shared" si="29"/>
        <v>0</v>
      </c>
      <c r="U69" s="1">
        <f t="shared" si="30"/>
        <v>6.0903198663672107E-11</v>
      </c>
    </row>
    <row r="70" spans="2:25">
      <c r="B70">
        <f>B69</f>
        <v>1800</v>
      </c>
      <c r="D70" s="7">
        <f t="shared" ref="D70:D71" si="31">U64</f>
        <v>2.0386699682518861E-9</v>
      </c>
      <c r="E70" s="1">
        <f>-E$2*D$2/(D$2+D67)*D69/(D69+D$2)</f>
        <v>-5.7703887125104782E-13</v>
      </c>
      <c r="F70" s="7">
        <f>E$2*D$2/(D$2+D67)/(D$2+D67)*D69/(D69+D$2)*D67</f>
        <v>3.0279184708688788E-14</v>
      </c>
      <c r="G70" s="7">
        <v>0</v>
      </c>
      <c r="H70" s="7">
        <f>-E$2*D$2/(D$2+D67)*D$2/(D69+D$2)/(D69+D$2)*D69</f>
        <v>-5.7700372987825727E-13</v>
      </c>
      <c r="I70" s="7">
        <f>1/B70*D70</f>
        <v>1.1325944268066035E-12</v>
      </c>
      <c r="J70" s="7">
        <v>0</v>
      </c>
      <c r="K70" s="8">
        <v>84654992.824299335</v>
      </c>
      <c r="L70" s="8">
        <v>0</v>
      </c>
      <c r="M70" s="8">
        <v>833938948179.52332</v>
      </c>
      <c r="N70" s="8">
        <v>882928589733.16785</v>
      </c>
      <c r="O70" s="8">
        <v>0</v>
      </c>
      <c r="P70" s="1">
        <f>(D70-D$10)/B70+E70</f>
        <v>0</v>
      </c>
      <c r="Q70">
        <v>0</v>
      </c>
      <c r="R70">
        <f>IF(Q70&gt;G$2,G$2,IF(Q70&lt;-G$2,-G$2,Q70))</f>
        <v>0</v>
      </c>
      <c r="T70" s="1">
        <f t="shared" si="29"/>
        <v>0</v>
      </c>
      <c r="U70" s="1">
        <f t="shared" si="30"/>
        <v>2.0386699682518861E-9</v>
      </c>
    </row>
    <row r="71" spans="2:25">
      <c r="B71">
        <f>B70</f>
        <v>1800</v>
      </c>
      <c r="D71" s="1">
        <f t="shared" si="31"/>
        <v>1.0001096257575947E-9</v>
      </c>
      <c r="E71" s="1">
        <f>-E$4*D69</f>
        <v>-6.0903198663672108E-17</v>
      </c>
      <c r="F71" s="7">
        <v>0</v>
      </c>
      <c r="G71" s="7">
        <v>0</v>
      </c>
      <c r="H71" s="7">
        <f>-E$4*D69</f>
        <v>-6.0903198663672108E-17</v>
      </c>
      <c r="I71" s="7">
        <v>0</v>
      </c>
      <c r="J71" s="7">
        <f>1/B71*D71</f>
        <v>5.5561645875421931E-13</v>
      </c>
      <c r="K71" s="8">
        <v>29108.136698912378</v>
      </c>
      <c r="L71" s="8">
        <v>0</v>
      </c>
      <c r="M71" s="8">
        <v>179430000.22712299</v>
      </c>
      <c r="N71" s="8">
        <v>0</v>
      </c>
      <c r="O71" s="8">
        <v>1799802695266.0103</v>
      </c>
      <c r="P71" s="1">
        <f>(D71-D$11)/B71+E71</f>
        <v>2.8349688781380112E-29</v>
      </c>
      <c r="Q71">
        <v>5.1023846278680498E-17</v>
      </c>
      <c r="R71">
        <f>IF(Q71&gt;G$2,G$2,IF(Q71&lt;-G$2,-G$2,Q71))</f>
        <v>5.1023846278680498E-17</v>
      </c>
      <c r="T71" s="1">
        <f t="shared" si="29"/>
        <v>0</v>
      </c>
      <c r="U71" s="1">
        <f t="shared" si="30"/>
        <v>1.0001096257575947E-9</v>
      </c>
    </row>
    <row r="73" spans="2:25">
      <c r="B73">
        <f>B67</f>
        <v>1800</v>
      </c>
      <c r="C73">
        <f>C67+1</f>
        <v>12</v>
      </c>
      <c r="D73" s="1">
        <f>U67</f>
        <v>5.5379329262862492E-8</v>
      </c>
      <c r="E73" s="1">
        <f>E$2*D73/(D73+D$2)+E$3*D73</f>
        <v>5.2478926152063199E-10</v>
      </c>
      <c r="F73" s="7">
        <f>(1/B73+E$2*D$2/(D73+D$2)/(D73+D$2) + E$3)*D73</f>
        <v>5.2802099084359298E-10</v>
      </c>
      <c r="G73" s="7">
        <v>0</v>
      </c>
      <c r="H73" s="7">
        <v>0</v>
      </c>
      <c r="I73" s="7">
        <v>0</v>
      </c>
      <c r="J73" s="7">
        <v>0</v>
      </c>
      <c r="K73" s="8">
        <f t="array" ref="K73:O77">MINVERSE(F73:J77)</f>
        <v>1893864102.6417332</v>
      </c>
      <c r="L73" s="8">
        <v>0</v>
      </c>
      <c r="M73" s="8">
        <v>0</v>
      </c>
      <c r="N73" s="8">
        <v>0</v>
      </c>
      <c r="O73" s="8">
        <v>0</v>
      </c>
      <c r="P73" s="1">
        <f>(D73-D$7)/B73+E73</f>
        <v>0</v>
      </c>
      <c r="Q73">
        <f t="array" ref="Q73:Q77">MMULT(K73:O77,P73:P77)</f>
        <v>0</v>
      </c>
      <c r="R73">
        <f>IF(Q73&gt;G$2,G$2,IF(Q73&lt;-G$2,-G$2,Q73))</f>
        <v>0</v>
      </c>
      <c r="T73" s="1">
        <f>U73-D73</f>
        <v>0</v>
      </c>
      <c r="U73" s="1">
        <f>D73*EXP(-R73)</f>
        <v>5.5379329262862492E-8</v>
      </c>
      <c r="V73">
        <f>SQRT(SUMSQ(P73:P77))</f>
        <v>2.8349688781380112E-29</v>
      </c>
      <c r="X73" s="1">
        <f>SQRT(SUMSQ(T73:T77))/SQRT(SUMSQ(D$7:D$11))</f>
        <v>0</v>
      </c>
      <c r="Y73" s="1">
        <f>(SUM(U73:U77)-Y$1)/Y$1</f>
        <v>-2.1091457849957672E-16</v>
      </c>
    </row>
    <row r="74" spans="2:25">
      <c r="B74">
        <f>B73</f>
        <v>1800</v>
      </c>
      <c r="D74" s="1">
        <f>U68</f>
        <v>9.4552098794446439E-7</v>
      </c>
      <c r="E74" s="1">
        <f>-E$2*D73/(D73+D$2)</f>
        <v>-5.2473388219136907E-10</v>
      </c>
      <c r="F74" s="7">
        <f>-E$2*D$2/(D73+D$2)/(D73+D$2)*D73</f>
        <v>-4.9719931747940652E-10</v>
      </c>
      <c r="G74" s="7">
        <f>1/B74*D74</f>
        <v>5.2528943774692466E-10</v>
      </c>
      <c r="H74" s="7">
        <v>0</v>
      </c>
      <c r="I74" s="7">
        <v>0</v>
      </c>
      <c r="J74" s="7">
        <v>0</v>
      </c>
      <c r="K74" s="8">
        <v>1792588755.0129619</v>
      </c>
      <c r="L74" s="8">
        <v>1903712369.1068439</v>
      </c>
      <c r="M74" s="8">
        <v>0</v>
      </c>
      <c r="N74" s="8">
        <v>0</v>
      </c>
      <c r="O74" s="8">
        <v>0</v>
      </c>
      <c r="P74" s="1">
        <f>(D74-D$8)/B74+E74</f>
        <v>0</v>
      </c>
      <c r="Q74">
        <v>0</v>
      </c>
      <c r="R74">
        <f>IF(Q74&gt;G$2,G$2,IF(Q74&lt;-G$2,-G$2,Q74))</f>
        <v>0</v>
      </c>
      <c r="T74" s="1">
        <f t="shared" ref="T74:T77" si="32">U74-D74</f>
        <v>0</v>
      </c>
      <c r="U74" s="1">
        <f t="shared" ref="U74:U77" si="33">D74*EXP(-R74)</f>
        <v>9.4552098794446439E-7</v>
      </c>
    </row>
    <row r="75" spans="2:25">
      <c r="B75">
        <f>B74</f>
        <v>1800</v>
      </c>
      <c r="D75" s="1">
        <f>U69</f>
        <v>6.0903198663672107E-11</v>
      </c>
      <c r="E75" s="1">
        <f>-E$3*D73+E$2*D$2/(D$2+D73)*D75/(D75+D$2)+E$4*D75</f>
        <v>5.2172044518684895E-13</v>
      </c>
      <c r="F75" s="7">
        <f>(-E$3-E$2*D$2/(D$2+D73)/(D$2+D73)*D75/(D75+D$2))*D73</f>
        <v>-8.5658513971551278E-14</v>
      </c>
      <c r="G75" s="7">
        <v>0</v>
      </c>
      <c r="H75" s="7">
        <f>(1/B75+E$2*D$2/(D$2+D73)*D$2/(D75+D$2)/(D75+D$2)+E$4)*D75</f>
        <v>6.1089974344562763E-13</v>
      </c>
      <c r="I75" s="7">
        <v>0</v>
      </c>
      <c r="J75" s="7">
        <v>0</v>
      </c>
      <c r="K75" s="8">
        <v>265551895.277224</v>
      </c>
      <c r="L75" s="8">
        <v>0</v>
      </c>
      <c r="M75" s="8">
        <v>1636929808416.2705</v>
      </c>
      <c r="N75" s="8">
        <v>0</v>
      </c>
      <c r="O75" s="8">
        <v>0</v>
      </c>
      <c r="P75" s="6">
        <f>(D75-D$9)/B75+E75</f>
        <v>0</v>
      </c>
      <c r="Q75">
        <v>0</v>
      </c>
      <c r="R75">
        <f>IF(Q75&gt;G$2,G$2,IF(Q75&lt;-G$2,-G$2,Q75))</f>
        <v>0</v>
      </c>
      <c r="T75" s="1">
        <f t="shared" si="32"/>
        <v>0</v>
      </c>
      <c r="U75" s="1">
        <f t="shared" si="33"/>
        <v>6.0903198663672107E-11</v>
      </c>
    </row>
    <row r="76" spans="2:25">
      <c r="B76">
        <f>B75</f>
        <v>1800</v>
      </c>
      <c r="D76" s="7">
        <f t="shared" ref="D76:D77" si="34">U70</f>
        <v>2.0386699682518861E-9</v>
      </c>
      <c r="E76" s="1">
        <f>-E$2*D$2/(D$2+D73)*D75/(D75+D$2)</f>
        <v>-5.7703887125104782E-13</v>
      </c>
      <c r="F76" s="7">
        <f>E$2*D$2/(D$2+D73)/(D$2+D73)*D75/(D75+D$2)*D73</f>
        <v>3.0279184708688788E-14</v>
      </c>
      <c r="G76" s="7">
        <v>0</v>
      </c>
      <c r="H76" s="7">
        <f>-E$2*D$2/(D$2+D73)*D$2/(D75+D$2)/(D75+D$2)*D75</f>
        <v>-5.7700372987825727E-13</v>
      </c>
      <c r="I76" s="7">
        <f>1/B76*D76</f>
        <v>1.1325944268066035E-12</v>
      </c>
      <c r="J76" s="7">
        <v>0</v>
      </c>
      <c r="K76" s="8">
        <v>84654992.824299335</v>
      </c>
      <c r="L76" s="8">
        <v>0</v>
      </c>
      <c r="M76" s="8">
        <v>833938948179.52332</v>
      </c>
      <c r="N76" s="8">
        <v>882928589733.16785</v>
      </c>
      <c r="O76" s="8">
        <v>0</v>
      </c>
      <c r="P76" s="1">
        <f>(D76-D$10)/B76+E76</f>
        <v>0</v>
      </c>
      <c r="Q76">
        <v>0</v>
      </c>
      <c r="R76">
        <f>IF(Q76&gt;G$2,G$2,IF(Q76&lt;-G$2,-G$2,Q76))</f>
        <v>0</v>
      </c>
      <c r="T76" s="1">
        <f t="shared" si="32"/>
        <v>0</v>
      </c>
      <c r="U76" s="1">
        <f t="shared" si="33"/>
        <v>2.0386699682518861E-9</v>
      </c>
    </row>
    <row r="77" spans="2:25">
      <c r="B77">
        <f>B76</f>
        <v>1800</v>
      </c>
      <c r="D77" s="1">
        <f t="shared" si="34"/>
        <v>1.0001096257575947E-9</v>
      </c>
      <c r="E77" s="1">
        <f>-E$4*D75</f>
        <v>-6.0903198663672108E-17</v>
      </c>
      <c r="F77" s="7">
        <v>0</v>
      </c>
      <c r="G77" s="7">
        <v>0</v>
      </c>
      <c r="H77" s="7">
        <f>-E$4*D75</f>
        <v>-6.0903198663672108E-17</v>
      </c>
      <c r="I77" s="7">
        <v>0</v>
      </c>
      <c r="J77" s="7">
        <f>1/B77*D77</f>
        <v>5.5561645875421931E-13</v>
      </c>
      <c r="K77" s="8">
        <v>29108.136698912378</v>
      </c>
      <c r="L77" s="8">
        <v>0</v>
      </c>
      <c r="M77" s="8">
        <v>179430000.22712299</v>
      </c>
      <c r="N77" s="8">
        <v>0</v>
      </c>
      <c r="O77" s="8">
        <v>1799802695266.0103</v>
      </c>
      <c r="P77" s="1">
        <f>(D77-D$11)/B77+E77</f>
        <v>2.8349688781380112E-29</v>
      </c>
      <c r="Q77">
        <v>5.1023846278680498E-17</v>
      </c>
      <c r="R77">
        <f>IF(Q77&gt;G$2,G$2,IF(Q77&lt;-G$2,-G$2,Q77))</f>
        <v>5.1023846278680498E-17</v>
      </c>
      <c r="T77" s="1">
        <f t="shared" si="32"/>
        <v>0</v>
      </c>
      <c r="U77" s="1">
        <f t="shared" si="33"/>
        <v>1.0001096257575947E-9</v>
      </c>
    </row>
    <row r="79" spans="2:25">
      <c r="B79">
        <f>B73</f>
        <v>1800</v>
      </c>
      <c r="C79">
        <f>C73+1</f>
        <v>13</v>
      </c>
      <c r="D79" s="1">
        <f>U73</f>
        <v>5.5379329262862492E-8</v>
      </c>
      <c r="E79" s="1">
        <f>E$2*D79/(D79+D$2)+E$3*D79</f>
        <v>5.2478926152063199E-10</v>
      </c>
      <c r="F79" s="7">
        <f>(1/B79+E$2*D$2/(D79+D$2)/(D79+D$2) + E$3)*D79</f>
        <v>5.2802099084359298E-10</v>
      </c>
      <c r="G79" s="7">
        <v>0</v>
      </c>
      <c r="H79" s="7">
        <v>0</v>
      </c>
      <c r="I79" s="7">
        <v>0</v>
      </c>
      <c r="J79" s="7">
        <v>0</v>
      </c>
      <c r="K79" s="8">
        <f t="array" ref="K79:O83">MINVERSE(F79:J83)</f>
        <v>1893864102.6417332</v>
      </c>
      <c r="L79" s="8">
        <v>0</v>
      </c>
      <c r="M79" s="8">
        <v>0</v>
      </c>
      <c r="N79" s="8">
        <v>0</v>
      </c>
      <c r="O79" s="8">
        <v>0</v>
      </c>
      <c r="P79" s="1">
        <f>(D79-D$7)/B79+E79</f>
        <v>0</v>
      </c>
      <c r="Q79">
        <f t="array" ref="Q79:Q83">MMULT(K79:O83,P79:P83)</f>
        <v>0</v>
      </c>
      <c r="R79">
        <f>IF(Q79&gt;G$2,G$2,IF(Q79&lt;-G$2,-G$2,Q79))</f>
        <v>0</v>
      </c>
      <c r="T79" s="1">
        <f>U79-D79</f>
        <v>0</v>
      </c>
      <c r="U79" s="1">
        <f>D79*EXP(-R79)</f>
        <v>5.5379329262862492E-8</v>
      </c>
      <c r="V79">
        <f>SQRT(SUMSQ(P79:P83))</f>
        <v>2.8349688781380112E-29</v>
      </c>
      <c r="X79" s="1">
        <f>SQRT(SUMSQ(T79:T83))/SQRT(SUMSQ(D$7:D$11))</f>
        <v>0</v>
      </c>
      <c r="Y79" s="1">
        <f>(SUM(U79:U83)-Y$1)/Y$1</f>
        <v>-2.1091457849957672E-16</v>
      </c>
    </row>
    <row r="80" spans="2:25">
      <c r="B80">
        <f>B79</f>
        <v>1800</v>
      </c>
      <c r="D80" s="1">
        <f>U74</f>
        <v>9.4552098794446439E-7</v>
      </c>
      <c r="E80" s="1">
        <f>-E$2*D79/(D79+D$2)</f>
        <v>-5.2473388219136907E-10</v>
      </c>
      <c r="F80" s="7">
        <f>-E$2*D$2/(D79+D$2)/(D79+D$2)*D79</f>
        <v>-4.9719931747940652E-10</v>
      </c>
      <c r="G80" s="7">
        <f>1/B80*D80</f>
        <v>5.2528943774692466E-10</v>
      </c>
      <c r="H80" s="7">
        <v>0</v>
      </c>
      <c r="I80" s="7">
        <v>0</v>
      </c>
      <c r="J80" s="7">
        <v>0</v>
      </c>
      <c r="K80" s="8">
        <v>1792588755.0129619</v>
      </c>
      <c r="L80" s="8">
        <v>1903712369.1068439</v>
      </c>
      <c r="M80" s="8">
        <v>0</v>
      </c>
      <c r="N80" s="8">
        <v>0</v>
      </c>
      <c r="O80" s="8">
        <v>0</v>
      </c>
      <c r="P80" s="1">
        <f>(D80-D$8)/B80+E80</f>
        <v>0</v>
      </c>
      <c r="Q80">
        <v>0</v>
      </c>
      <c r="R80">
        <f>IF(Q80&gt;G$2,G$2,IF(Q80&lt;-G$2,-G$2,Q80))</f>
        <v>0</v>
      </c>
      <c r="T80" s="1">
        <f t="shared" ref="T80:T83" si="35">U80-D80</f>
        <v>0</v>
      </c>
      <c r="U80" s="1">
        <f t="shared" ref="U80:U83" si="36">D80*EXP(-R80)</f>
        <v>9.4552098794446439E-7</v>
      </c>
    </row>
    <row r="81" spans="2:21">
      <c r="B81">
        <f>B80</f>
        <v>1800</v>
      </c>
      <c r="D81" s="1">
        <f>U75</f>
        <v>6.0903198663672107E-11</v>
      </c>
      <c r="E81" s="1">
        <f>-E$3*D79+E$2*D$2/(D$2+D79)*D81/(D81+D$2)+E$4*D81</f>
        <v>5.2172044518684895E-13</v>
      </c>
      <c r="F81" s="7">
        <f>(-E$3-E$2*D$2/(D$2+D79)/(D$2+D79)*D81/(D81+D$2))*D79</f>
        <v>-8.5658513971551278E-14</v>
      </c>
      <c r="G81" s="7">
        <v>0</v>
      </c>
      <c r="H81" s="7">
        <f>(1/B81+E$2*D$2/(D$2+D79)*D$2/(D81+D$2)/(D81+D$2)+E$4)*D81</f>
        <v>6.1089974344562763E-13</v>
      </c>
      <c r="I81" s="7">
        <v>0</v>
      </c>
      <c r="J81" s="7">
        <v>0</v>
      </c>
      <c r="K81" s="8">
        <v>265551895.277224</v>
      </c>
      <c r="L81" s="8">
        <v>0</v>
      </c>
      <c r="M81" s="8">
        <v>1636929808416.2705</v>
      </c>
      <c r="N81" s="8">
        <v>0</v>
      </c>
      <c r="O81" s="8">
        <v>0</v>
      </c>
      <c r="P81" s="6">
        <f>(D81-D$9)/B81+E81</f>
        <v>0</v>
      </c>
      <c r="Q81">
        <v>0</v>
      </c>
      <c r="R81">
        <f>IF(Q81&gt;G$2,G$2,IF(Q81&lt;-G$2,-G$2,Q81))</f>
        <v>0</v>
      </c>
      <c r="T81" s="1">
        <f t="shared" si="35"/>
        <v>0</v>
      </c>
      <c r="U81" s="1">
        <f t="shared" si="36"/>
        <v>6.0903198663672107E-11</v>
      </c>
    </row>
    <row r="82" spans="2:21">
      <c r="B82">
        <f>B81</f>
        <v>1800</v>
      </c>
      <c r="D82" s="7">
        <f t="shared" ref="D82:D83" si="37">U76</f>
        <v>2.0386699682518861E-9</v>
      </c>
      <c r="E82" s="1">
        <f>-E$2*D$2/(D$2+D79)*D81/(D81+D$2)</f>
        <v>-5.7703887125104782E-13</v>
      </c>
      <c r="F82" s="7">
        <f>E$2*D$2/(D$2+D79)/(D$2+D79)*D81/(D81+D$2)*D79</f>
        <v>3.0279184708688788E-14</v>
      </c>
      <c r="G82" s="7">
        <v>0</v>
      </c>
      <c r="H82" s="7">
        <f>-E$2*D$2/(D$2+D79)*D$2/(D81+D$2)/(D81+D$2)*D81</f>
        <v>-5.7700372987825727E-13</v>
      </c>
      <c r="I82" s="7">
        <f>1/B82*D82</f>
        <v>1.1325944268066035E-12</v>
      </c>
      <c r="J82" s="7">
        <v>0</v>
      </c>
      <c r="K82" s="8">
        <v>84654992.824299335</v>
      </c>
      <c r="L82" s="8">
        <v>0</v>
      </c>
      <c r="M82" s="8">
        <v>833938948179.52332</v>
      </c>
      <c r="N82" s="8">
        <v>882928589733.16785</v>
      </c>
      <c r="O82" s="8">
        <v>0</v>
      </c>
      <c r="P82" s="1">
        <f>(D82-D$10)/B82+E82</f>
        <v>0</v>
      </c>
      <c r="Q82">
        <v>0</v>
      </c>
      <c r="R82">
        <f>IF(Q82&gt;G$2,G$2,IF(Q82&lt;-G$2,-G$2,Q82))</f>
        <v>0</v>
      </c>
      <c r="T82" s="1">
        <f t="shared" si="35"/>
        <v>0</v>
      </c>
      <c r="U82" s="1">
        <f t="shared" si="36"/>
        <v>2.0386699682518861E-9</v>
      </c>
    </row>
    <row r="83" spans="2:21">
      <c r="B83">
        <f>B82</f>
        <v>1800</v>
      </c>
      <c r="D83" s="1">
        <f t="shared" si="37"/>
        <v>1.0001096257575947E-9</v>
      </c>
      <c r="E83" s="1">
        <f>-E$4*D81</f>
        <v>-6.0903198663672108E-17</v>
      </c>
      <c r="F83" s="7">
        <v>0</v>
      </c>
      <c r="G83" s="7">
        <v>0</v>
      </c>
      <c r="H83" s="7">
        <f>-E$4*D81</f>
        <v>-6.0903198663672108E-17</v>
      </c>
      <c r="I83" s="7">
        <v>0</v>
      </c>
      <c r="J83" s="7">
        <f>1/B83*D83</f>
        <v>5.5561645875421931E-13</v>
      </c>
      <c r="K83" s="8">
        <v>29108.136698912378</v>
      </c>
      <c r="L83" s="8">
        <v>0</v>
      </c>
      <c r="M83" s="8">
        <v>179430000.22712299</v>
      </c>
      <c r="N83" s="8">
        <v>0</v>
      </c>
      <c r="O83" s="8">
        <v>1799802695266.0103</v>
      </c>
      <c r="P83" s="1">
        <f>(D83-D$11)/B83+E83</f>
        <v>2.8349688781380112E-29</v>
      </c>
      <c r="Q83">
        <v>5.1023846278680498E-17</v>
      </c>
      <c r="R83">
        <f>IF(Q83&gt;G$2,G$2,IF(Q83&lt;-G$2,-G$2,Q83))</f>
        <v>5.1023846278680498E-17</v>
      </c>
      <c r="T83" s="1">
        <f t="shared" si="35"/>
        <v>0</v>
      </c>
      <c r="U83" s="1">
        <f t="shared" si="36"/>
        <v>1.0001096257575947E-9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workbookViewId="0">
      <selection activeCell="E15" sqref="E15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9" width="12.1640625" customWidth="1"/>
    <col min="20" max="20" width="11.83203125" bestFit="1" customWidth="1"/>
    <col min="22" max="22" width="12.1640625" bestFit="1" customWidth="1"/>
    <col min="24" max="26" width="12.1640625" bestFit="1" customWidth="1"/>
    <col min="32" max="32" width="12.1640625" bestFit="1" customWidth="1"/>
  </cols>
  <sheetData>
    <row r="1" spans="1:40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X1" t="s">
        <v>42</v>
      </c>
      <c r="Y1" s="1">
        <f>SUM(D7:D11)</f>
        <v>1.0000040000000001E-6</v>
      </c>
      <c r="AD1" s="1">
        <f>SUM(AD7:AD9)</f>
        <v>5.30429567799629E-22</v>
      </c>
      <c r="AJ1" t="s">
        <v>20</v>
      </c>
      <c r="AK1" t="s">
        <v>9</v>
      </c>
      <c r="AL1" t="s">
        <v>0</v>
      </c>
      <c r="AM1" t="s">
        <v>21</v>
      </c>
      <c r="AN1" t="s">
        <v>19</v>
      </c>
    </row>
    <row r="2" spans="1:40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F2" t="s">
        <v>7</v>
      </c>
      <c r="G2">
        <v>5</v>
      </c>
      <c r="S2" s="1"/>
      <c r="AK2">
        <v>0</v>
      </c>
      <c r="AL2">
        <v>1</v>
      </c>
    </row>
    <row r="3" spans="1:40">
      <c r="A3" t="s">
        <v>27</v>
      </c>
      <c r="B3" s="5" t="s">
        <v>0</v>
      </c>
      <c r="C3">
        <v>1</v>
      </c>
      <c r="D3" s="3"/>
      <c r="E3" s="1">
        <v>9.9999999999999995E-7</v>
      </c>
      <c r="G3" s="1"/>
      <c r="S3" s="1"/>
      <c r="AJ3">
        <v>0.1</v>
      </c>
      <c r="AK3">
        <f>AK2+AJ3</f>
        <v>0.1</v>
      </c>
      <c r="AL3">
        <f>(AM3+AN3)/2</f>
        <v>0.90000011111097389</v>
      </c>
      <c r="AM3" s="1">
        <f>AL2-D$2-AJ3</f>
        <v>0.89999899999999999</v>
      </c>
      <c r="AN3">
        <f>SQRT(AM3*AM3+4*D$2*AL2)</f>
        <v>0.90000122222194789</v>
      </c>
    </row>
    <row r="4" spans="1:40">
      <c r="A4" t="s">
        <v>41</v>
      </c>
      <c r="E4" s="1">
        <v>9.9999999999999995E-7</v>
      </c>
      <c r="AJ4">
        <v>0.1</v>
      </c>
      <c r="AK4">
        <f>AK3+AJ4</f>
        <v>0.2</v>
      </c>
      <c r="AL4">
        <f>(AM4+AN4)/2</f>
        <v>0.80000023611078075</v>
      </c>
      <c r="AM4" s="1">
        <f>AL3-D$2-AJ4</f>
        <v>0.79999911111097388</v>
      </c>
      <c r="AN4">
        <f>SQRT(AM4*AM4+4*D$2*AL3)</f>
        <v>0.80000136111058762</v>
      </c>
    </row>
    <row r="5" spans="1:40">
      <c r="D5" s="1"/>
      <c r="E5" s="1"/>
      <c r="G5" s="9" t="s">
        <v>6</v>
      </c>
      <c r="L5" s="10" t="s">
        <v>33</v>
      </c>
      <c r="AJ5">
        <v>0.1</v>
      </c>
      <c r="AK5">
        <f>AK4+AJ5</f>
        <v>0.30000000000000004</v>
      </c>
      <c r="AL5">
        <f>(AM5+AN5)/2</f>
        <v>0.70000037896764211</v>
      </c>
      <c r="AM5" s="1">
        <f>AL4-D$2-AJ5</f>
        <v>0.69999923611078074</v>
      </c>
      <c r="AN5">
        <f>SQRT(AM5*AM5+4*D$2*AL4)</f>
        <v>0.70000152182450359</v>
      </c>
    </row>
    <row r="6" spans="1:40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F6" t="s">
        <v>37</v>
      </c>
      <c r="G6" s="2" t="s">
        <v>38</v>
      </c>
      <c r="H6" s="2" t="s">
        <v>39</v>
      </c>
      <c r="I6" s="2" t="s">
        <v>40</v>
      </c>
      <c r="J6" s="2" t="s">
        <v>42</v>
      </c>
      <c r="K6" s="2"/>
      <c r="L6" s="2"/>
      <c r="M6" s="2"/>
      <c r="N6" s="2"/>
      <c r="O6" s="2"/>
      <c r="P6" s="2" t="s">
        <v>5</v>
      </c>
      <c r="Q6" s="2" t="s">
        <v>7</v>
      </c>
      <c r="R6" s="2" t="s">
        <v>35</v>
      </c>
      <c r="S6" s="2"/>
      <c r="T6" s="2" t="s">
        <v>16</v>
      </c>
      <c r="U6" s="2" t="s">
        <v>36</v>
      </c>
      <c r="V6" t="s">
        <v>13</v>
      </c>
      <c r="W6" t="s">
        <v>14</v>
      </c>
      <c r="X6" t="s">
        <v>15</v>
      </c>
      <c r="Y6" t="s">
        <v>25</v>
      </c>
      <c r="AD6" t="s">
        <v>24</v>
      </c>
      <c r="AE6" t="s">
        <v>29</v>
      </c>
      <c r="AF6" t="s">
        <v>30</v>
      </c>
      <c r="AG6" t="s">
        <v>31</v>
      </c>
      <c r="AH6" t="s">
        <v>32</v>
      </c>
      <c r="AJ6">
        <v>0.1</v>
      </c>
      <c r="AK6">
        <f>AK5+AJ6</f>
        <v>0.4</v>
      </c>
      <c r="AL6">
        <f>(AM6+AN6)/2</f>
        <v>0.6000005456338795</v>
      </c>
      <c r="AM6" s="1">
        <f>AL5-D$2-AJ6</f>
        <v>0.59999937896764211</v>
      </c>
      <c r="AN6">
        <f>SQRT(AM6*AM6+4*D$2*AL5)</f>
        <v>0.60000171230011679</v>
      </c>
    </row>
    <row r="7" spans="1:40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(1/B7+E$2*D$2/(D7+D$2)/(D7+D$2) + E$3)*D7</f>
        <v>3.0565555555555558E-9</v>
      </c>
      <c r="G7" s="7">
        <v>0</v>
      </c>
      <c r="H7" s="7">
        <v>0</v>
      </c>
      <c r="I7" s="7">
        <v>0</v>
      </c>
      <c r="J7" s="7">
        <v>0</v>
      </c>
      <c r="K7" s="8">
        <f t="array" ref="K7:O11">MINVERSE(F7:J11)</f>
        <v>327165654.87658584</v>
      </c>
      <c r="L7" s="8">
        <v>0</v>
      </c>
      <c r="M7" s="8">
        <v>0</v>
      </c>
      <c r="N7" s="8">
        <v>0</v>
      </c>
      <c r="O7" s="8">
        <v>0</v>
      </c>
      <c r="P7" s="1">
        <f>(D7-D$7)/B7+E7</f>
        <v>5.0010000000000004E-9</v>
      </c>
      <c r="Q7">
        <f t="array" ref="Q7:Q11">MMULT(K7:O11,P7:P11)</f>
        <v>1.636155440037806</v>
      </c>
      <c r="R7">
        <f>IF(Q7&gt;G$2,G$2,IF(Q7&lt;-G$2,-G$2,Q7))</f>
        <v>1.636155440037806</v>
      </c>
      <c r="T7" s="1">
        <f>U7-D7</f>
        <v>-8.0527275439141752E-7</v>
      </c>
      <c r="U7" s="1">
        <f>D7*EXP(-R7)</f>
        <v>1.9472724560858244E-7</v>
      </c>
      <c r="V7">
        <f>SQRT(SUMSQ(P7:P11))</f>
        <v>7.0717750239984317E-9</v>
      </c>
      <c r="X7" s="1">
        <f>SQRT(SUMSQ(T7:T11))/SQRT(SUMSQ(D$7:D$11))</f>
        <v>0.80527276788377367</v>
      </c>
      <c r="Y7" s="1">
        <f>(SUM(U7:U11)-Y$1)/Y$1</f>
        <v>-0.80512429442065025</v>
      </c>
      <c r="AD7" s="1">
        <f>(AE7+AF7)/(1/B7+AG7+AH7)</f>
        <v>1.6361554400378059E-6</v>
      </c>
      <c r="AE7" s="1">
        <f>E$2*D7/(D7+D$2)</f>
        <v>5.0000000000000001E-9</v>
      </c>
      <c r="AF7">
        <f>E$3*D7</f>
        <v>9.9999999999999998E-13</v>
      </c>
      <c r="AG7" s="1">
        <f>E$2*D$2/(D7+D$2)/(D7+D$2)</f>
        <v>2.5000000000000001E-3</v>
      </c>
      <c r="AH7" s="3">
        <f>E3</f>
        <v>9.9999999999999995E-7</v>
      </c>
      <c r="AJ7">
        <v>0.1</v>
      </c>
      <c r="AK7">
        <f>AK6+AJ7</f>
        <v>0.5</v>
      </c>
      <c r="AL7">
        <f>(AM7+AN7)/2</f>
        <v>0.5000007456331812</v>
      </c>
      <c r="AM7" s="1">
        <f>AL6-D$2-AJ7</f>
        <v>0.49999954563387949</v>
      </c>
      <c r="AN7">
        <f>SQRT(AM7*AM7+4*D$2*AL6)</f>
        <v>0.50000194563248301</v>
      </c>
    </row>
    <row r="8" spans="1:40">
      <c r="B8">
        <f>B$7</f>
        <v>1800</v>
      </c>
      <c r="D8" s="1">
        <v>9.9999999999999998E-13</v>
      </c>
      <c r="E8" s="1">
        <f>-E$2*D7/(D7+D$2)</f>
        <v>-5.0000000000000001E-9</v>
      </c>
      <c r="F8" s="7">
        <f>-E$2*D$2/(D7+D$2)/(D7+D$2)*D7</f>
        <v>-2.5000000000000001E-9</v>
      </c>
      <c r="G8" s="7">
        <f>1/B8*D8</f>
        <v>5.555555555555555E-16</v>
      </c>
      <c r="H8" s="7">
        <v>0</v>
      </c>
      <c r="I8" s="7">
        <v>0</v>
      </c>
      <c r="J8" s="7">
        <v>0</v>
      </c>
      <c r="K8" s="8">
        <v>1472245446944636.2</v>
      </c>
      <c r="L8" s="8">
        <v>1800000000000000.2</v>
      </c>
      <c r="M8" s="8">
        <v>0</v>
      </c>
      <c r="N8" s="8">
        <v>0</v>
      </c>
      <c r="O8" s="8">
        <v>0</v>
      </c>
      <c r="P8" s="1">
        <f>(D8-D$8)/B8+E8</f>
        <v>-5.0000000000000001E-9</v>
      </c>
      <c r="Q8">
        <v>-1637300.5198298758</v>
      </c>
      <c r="R8">
        <f>IF(Q8&gt;G$2,G$2,IF(Q8&lt;-G$2,-G$2,Q8))</f>
        <v>-5</v>
      </c>
      <c r="T8" s="1">
        <f t="shared" ref="T8:T11" si="0">U8-D8</f>
        <v>1.4741315910257661E-10</v>
      </c>
      <c r="U8" s="1">
        <f t="shared" ref="U8:U11" si="1">D8*EXP(-R8)</f>
        <v>1.484131591025766E-10</v>
      </c>
      <c r="AD8" s="1">
        <f>(AG7*AD7-AE7)*B8</f>
        <v>-1.6373005198298734E-6</v>
      </c>
      <c r="AM8" s="1"/>
    </row>
    <row r="9" spans="1:40">
      <c r="B9">
        <f>B$7</f>
        <v>1800</v>
      </c>
      <c r="D9" s="1">
        <f>D8</f>
        <v>9.9999999999999998E-13</v>
      </c>
      <c r="E9" s="1">
        <f>-E$3*D7+E$2*D$2/(D$2+D7)*D9/(D9+D$2)+E$4*D9</f>
        <v>-9.9499900499999492E-13</v>
      </c>
      <c r="F9" s="7">
        <f>(-E$3-E$2*D$2/(D$2+D7)/(D$2+D7)*D9/(D9+D$2))*D7</f>
        <v>-1.0024999975000025E-12</v>
      </c>
      <c r="G9" s="7">
        <v>0</v>
      </c>
      <c r="H9" s="7">
        <f>(1/B9+E$2*D$2/(D$2+D7)*D$2/(D9+D$2)/(D9+D$2)+E$4)*D9</f>
        <v>5.5565455555705562E-15</v>
      </c>
      <c r="I9" s="7">
        <v>0</v>
      </c>
      <c r="J9" s="7">
        <v>0</v>
      </c>
      <c r="K9" s="8">
        <v>59026523748.56414</v>
      </c>
      <c r="L9" s="8">
        <v>0</v>
      </c>
      <c r="M9" s="8">
        <v>179967929714438.94</v>
      </c>
      <c r="N9" s="8">
        <v>0</v>
      </c>
      <c r="O9" s="8">
        <v>0</v>
      </c>
      <c r="P9" s="6">
        <f>(D9-D$9)/B9+E9</f>
        <v>-9.9499900499999492E-13</v>
      </c>
      <c r="Q9">
        <v>116.12373426879356</v>
      </c>
      <c r="R9">
        <f>IF(Q9&gt;G$2,G$2,IF(Q9&lt;-G$2,-G$2,Q9))</f>
        <v>5</v>
      </c>
      <c r="T9" s="1">
        <f t="shared" si="0"/>
        <v>-9.9326205300091445E-13</v>
      </c>
      <c r="U9" s="1">
        <f t="shared" si="1"/>
        <v>6.7379469990854668E-15</v>
      </c>
      <c r="AD9" s="1">
        <f>(AH7*AD7-AF7)*B9</f>
        <v>1.1450797920680506E-9</v>
      </c>
      <c r="AM9" s="1"/>
    </row>
    <row r="10" spans="1:40">
      <c r="B10">
        <f>B7</f>
        <v>1800</v>
      </c>
      <c r="D10" s="1">
        <f>D8</f>
        <v>9.9999999999999998E-13</v>
      </c>
      <c r="E10" s="1">
        <f>-E$2*D$2/(D$2+D7)*D9/(D9+D$2)</f>
        <v>-4.9999950000049999E-15</v>
      </c>
      <c r="F10" s="7">
        <f>E$2*D$2/(D$2+D7)/(D$2+D7)*D9/(D9+D$2)*D7</f>
        <v>2.4999975000025E-15</v>
      </c>
      <c r="G10" s="7">
        <v>0</v>
      </c>
      <c r="H10" s="7">
        <f>-E$2*D$2/(D$2+D7)*D$2/(D9+D$2)/(D9+D$2)*D9</f>
        <v>-4.9999900000150004E-15</v>
      </c>
      <c r="I10" s="7">
        <f>1/B10*D10</f>
        <v>5.555555555555555E-16</v>
      </c>
      <c r="J10" s="7">
        <v>0</v>
      </c>
      <c r="K10" s="8">
        <v>529765407286.54297</v>
      </c>
      <c r="L10" s="8">
        <v>0</v>
      </c>
      <c r="M10" s="8">
        <v>1619708128012075.2</v>
      </c>
      <c r="N10" s="8">
        <v>1800000000000000.2</v>
      </c>
      <c r="O10" s="8">
        <v>0</v>
      </c>
      <c r="P10" s="1">
        <f>(D10-D$10)/B10+E10</f>
        <v>-4.9999950000049999E-15</v>
      </c>
      <c r="Q10">
        <v>1028.7488350775732</v>
      </c>
      <c r="R10">
        <f>IF(Q10&gt;G$2,G$2,IF(Q10&lt;-G$2,-G$2,Q10))</f>
        <v>5</v>
      </c>
      <c r="T10" s="1">
        <f t="shared" si="0"/>
        <v>-9.9326205300091445E-13</v>
      </c>
      <c r="U10" s="1">
        <f t="shared" si="1"/>
        <v>6.7379469990854668E-15</v>
      </c>
      <c r="AD10" s="1"/>
      <c r="AM10" s="1"/>
    </row>
    <row r="11" spans="1:40">
      <c r="B11">
        <f>B7</f>
        <v>1800</v>
      </c>
      <c r="D11" s="1">
        <f>D8</f>
        <v>9.9999999999999998E-13</v>
      </c>
      <c r="E11" s="1">
        <f>-E$4*D9</f>
        <v>-9.9999999999999988E-19</v>
      </c>
      <c r="F11" s="7">
        <v>0</v>
      </c>
      <c r="G11" s="7">
        <v>0</v>
      </c>
      <c r="H11" s="7">
        <f>-E$4*D9</f>
        <v>-9.9999999999999988E-19</v>
      </c>
      <c r="I11" s="7">
        <v>0</v>
      </c>
      <c r="J11" s="7">
        <f>1/B11*D11</f>
        <v>5.555555555555555E-16</v>
      </c>
      <c r="K11" s="8">
        <v>106247742.74741545</v>
      </c>
      <c r="L11" s="8">
        <v>0</v>
      </c>
      <c r="M11" s="8">
        <v>323942273485.99011</v>
      </c>
      <c r="N11" s="8">
        <v>0</v>
      </c>
      <c r="O11" s="8">
        <v>1800000000000000.2</v>
      </c>
      <c r="P11" s="1">
        <f>(D11-D$11)/B11+E11</f>
        <v>-9.9999999999999988E-19</v>
      </c>
      <c r="Q11">
        <v>0.2072227216838283</v>
      </c>
      <c r="R11">
        <f>IF(Q11&gt;G$2,G$2,IF(Q11&lt;-G$2,-G$2,Q11))</f>
        <v>0.2072227216838283</v>
      </c>
      <c r="T11" s="1">
        <f t="shared" si="0"/>
        <v>-1.8716140695445777E-13</v>
      </c>
      <c r="U11" s="1">
        <f t="shared" si="1"/>
        <v>8.1283859304554221E-13</v>
      </c>
      <c r="AD11" s="1"/>
      <c r="AM11" s="1"/>
    </row>
    <row r="12" spans="1:4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J12">
        <v>0.1</v>
      </c>
      <c r="AK12">
        <f>AK7+AJ12</f>
        <v>0.6</v>
      </c>
      <c r="AL12">
        <f>(AM12+AN12)/2</f>
        <v>0.40000099563193392</v>
      </c>
      <c r="AM12" s="1">
        <f>AL7-D$2-AJ12</f>
        <v>0.39999974563318119</v>
      </c>
      <c r="AN12">
        <f>SQRT(AM12*AM12+4*D$2*AL7)</f>
        <v>0.40000224563068665</v>
      </c>
    </row>
    <row r="13" spans="1:40">
      <c r="A13" t="s">
        <v>37</v>
      </c>
      <c r="B13">
        <f>B7</f>
        <v>1800</v>
      </c>
      <c r="C13">
        <f>C7+1</f>
        <v>2</v>
      </c>
      <c r="D13" s="1">
        <f>U7</f>
        <v>1.9472724560858244E-7</v>
      </c>
      <c r="E13" s="1">
        <f>E$2*D13/(D13+D$2)+E$3*D13</f>
        <v>1.6300834430536281E-9</v>
      </c>
      <c r="F13" s="7">
        <f>(1/B13+E$2*D$2/(D13+D$2)/(D13+D$2) + E$3)*D13</f>
        <v>1.4726115235776758E-9</v>
      </c>
      <c r="G13" s="7">
        <v>0</v>
      </c>
      <c r="H13" s="7">
        <v>0</v>
      </c>
      <c r="I13" s="7">
        <v>0</v>
      </c>
      <c r="J13" s="7">
        <v>0</v>
      </c>
      <c r="K13" s="8">
        <f t="array" ref="K13:O17">MINVERSE(F13:J17)</f>
        <v>679065716.91801178</v>
      </c>
      <c r="L13" s="8">
        <v>0</v>
      </c>
      <c r="M13" s="8">
        <v>0</v>
      </c>
      <c r="N13" s="8">
        <v>0</v>
      </c>
      <c r="O13" s="8">
        <v>0</v>
      </c>
      <c r="P13" s="1">
        <f>(D13-D$7)/B13+E13</f>
        <v>1.1827096906139517E-9</v>
      </c>
      <c r="Q13">
        <f t="array" ref="Q13:Q17">MMULT(K13:O17,P13:P17)</f>
        <v>0.803137603962643</v>
      </c>
      <c r="R13">
        <f>IF(Q13&gt;G$2,G$2,IF(Q13&lt;-G$2,-G$2,Q13))</f>
        <v>0.803137603962643</v>
      </c>
      <c r="T13" s="1">
        <f>U13-D13</f>
        <v>-1.0750475347367962E-7</v>
      </c>
      <c r="U13" s="1">
        <f>D13*EXP(-R13)</f>
        <v>8.7222492134902818E-8</v>
      </c>
      <c r="V13">
        <f>SQRT(SUMSQ(P13:P17))</f>
        <v>2.0137210630141524E-9</v>
      </c>
      <c r="X13" s="1">
        <f>SQRT(SUMSQ(T13:T17))/SQRT(SUMSQ(D$7:D$11))</f>
        <v>0.10970834612070694</v>
      </c>
      <c r="Y13" s="1">
        <f>(SUM(U13:U17)-Y$1)/Y$1</f>
        <v>-0.89074844585712132</v>
      </c>
      <c r="Z13" t="s">
        <v>37</v>
      </c>
      <c r="AM13" s="1"/>
    </row>
    <row r="14" spans="1:40">
      <c r="A14" t="s">
        <v>38</v>
      </c>
      <c r="B14">
        <f>B13</f>
        <v>1800</v>
      </c>
      <c r="D14" s="1">
        <f>U8</f>
        <v>1.484131591025766E-10</v>
      </c>
      <c r="E14" s="1">
        <f>-E$2*D13/(D13+D$2)</f>
        <v>-1.6298887158080194E-9</v>
      </c>
      <c r="F14" s="7">
        <f>-E$2*D$2/(D13+D$2)/(D13+D$2)*D13</f>
        <v>-1.3642349932161881E-9</v>
      </c>
      <c r="G14" s="7">
        <f>1/B14*D14</f>
        <v>8.2451755056987007E-14</v>
      </c>
      <c r="H14" s="7">
        <v>0</v>
      </c>
      <c r="I14" s="7">
        <v>0</v>
      </c>
      <c r="J14" s="7">
        <v>0</v>
      </c>
      <c r="K14" s="8">
        <v>11235724613414.225</v>
      </c>
      <c r="L14" s="8">
        <v>12128304598353.84</v>
      </c>
      <c r="M14" s="8">
        <v>0</v>
      </c>
      <c r="N14" s="8">
        <v>0</v>
      </c>
      <c r="O14" s="8">
        <v>0</v>
      </c>
      <c r="P14" s="1">
        <f>(D14-D$8)/B14+E14</f>
        <v>-1.629806819608518E-9</v>
      </c>
      <c r="Q14">
        <v>-6478.1931633317363</v>
      </c>
      <c r="R14">
        <f>IF(Q14&gt;G$2,G$2,IF(Q14&lt;-G$2,-G$2,Q14))</f>
        <v>-5</v>
      </c>
      <c r="T14" s="1">
        <f t="shared" ref="T14:T17" si="2">U14-D14</f>
        <v>2.1878052635704139E-8</v>
      </c>
      <c r="U14" s="1">
        <f t="shared" ref="U14:U17" si="3">D14*EXP(-R14)</f>
        <v>2.2026465794806716E-8</v>
      </c>
      <c r="Z14" t="s">
        <v>38</v>
      </c>
      <c r="AJ14">
        <v>0.1</v>
      </c>
      <c r="AK14">
        <f>AK12+AJ14</f>
        <v>0.7</v>
      </c>
      <c r="AL14">
        <f>(AM14+AN14)/2</f>
        <v>0.3000013289626795</v>
      </c>
      <c r="AM14" s="1">
        <f>AL12-D$2-AJ14</f>
        <v>0.29999999563193391</v>
      </c>
      <c r="AN14">
        <f>SQRT(AM14*AM14+4*D$2*AL12)</f>
        <v>0.30000266229342515</v>
      </c>
    </row>
    <row r="15" spans="1:40">
      <c r="A15" t="s">
        <v>39</v>
      </c>
      <c r="B15">
        <f>B14</f>
        <v>1800</v>
      </c>
      <c r="D15" s="1">
        <f>U9</f>
        <v>6.7379469990854668E-15</v>
      </c>
      <c r="E15" s="1">
        <f>-E$3*D13+E$2*D$2/(D$2+D13)*D15/(D15+D$2)+E$4*D15</f>
        <v>-1.9467084150480611E-13</v>
      </c>
      <c r="F15" s="7">
        <f>(-E$3-E$2*D$2/(D$2+D13)/(D$2+D13)*D15/(D15+D$2))*D13</f>
        <v>-1.9473643775159907E-13</v>
      </c>
      <c r="G15" s="7">
        <v>0</v>
      </c>
      <c r="H15" s="7">
        <f>(1/B15+E$2*D$2/(D$2+D13)*D$2/(D15+D$2)/(D15+D$2)+E$4)*D15</f>
        <v>6.0147407284707754E-17</v>
      </c>
      <c r="I15" s="7">
        <v>0</v>
      </c>
      <c r="J15" s="7">
        <v>0</v>
      </c>
      <c r="K15" s="8">
        <v>2198579202024.4006</v>
      </c>
      <c r="L15" s="8">
        <v>0</v>
      </c>
      <c r="M15" s="8">
        <v>1.6625820548947354E+16</v>
      </c>
      <c r="N15" s="8">
        <v>0</v>
      </c>
      <c r="O15" s="8">
        <v>0</v>
      </c>
      <c r="P15" s="6">
        <f>(D15-D$9)/B15+E15</f>
        <v>-1.952226537564733E-13</v>
      </c>
      <c r="Q15">
        <v>-645.45588062786055</v>
      </c>
      <c r="R15">
        <f>IF(Q15&gt;G$2,G$2,IF(Q15&lt;-G$2,-G$2,Q15))</f>
        <v>-5</v>
      </c>
      <c r="T15" s="1">
        <f t="shared" si="2"/>
        <v>9.9326205300091445E-13</v>
      </c>
      <c r="U15" s="1">
        <f t="shared" si="3"/>
        <v>9.9999999999999998E-13</v>
      </c>
      <c r="Z15" t="s">
        <v>39</v>
      </c>
      <c r="AM15" s="1"/>
    </row>
    <row r="16" spans="1:40">
      <c r="A16" t="s">
        <v>40</v>
      </c>
      <c r="B16">
        <f>B15</f>
        <v>1800</v>
      </c>
      <c r="D16" s="7">
        <f t="shared" ref="D16:D17" si="4">U10</f>
        <v>6.7379469990854668E-15</v>
      </c>
      <c r="E16" s="1">
        <f>-E$2*D$2/(D$2+D13)*D15/(D15+D$2)</f>
        <v>-5.6397365829330303E-17</v>
      </c>
      <c r="F16" s="7">
        <f>E$2*D$2/(D$2+D13)/(D$2+D13)*D15/(D15+D$2)*D13</f>
        <v>9.1921430166522247E-18</v>
      </c>
      <c r="G16" s="7">
        <v>0</v>
      </c>
      <c r="H16" s="7">
        <f>-E$2*D$2/(D$2+D13)*D$2/(D15+D$2)/(D15+D$2)*D15</f>
        <v>-5.6397365449327858E-17</v>
      </c>
      <c r="I16" s="7">
        <f>1/B16*D16</f>
        <v>3.7433038883808152E-18</v>
      </c>
      <c r="J16" s="7">
        <v>0</v>
      </c>
      <c r="K16" s="8">
        <v>33122566682745.516</v>
      </c>
      <c r="L16" s="8">
        <v>0</v>
      </c>
      <c r="M16" s="8">
        <v>2.5048793935870243E+17</v>
      </c>
      <c r="N16" s="8">
        <v>2.6714368638463789E+17</v>
      </c>
      <c r="O16" s="8">
        <v>0</v>
      </c>
      <c r="P16" s="1">
        <f>(D16-D$10)/B16+E16</f>
        <v>-6.08209617496505E-16</v>
      </c>
      <c r="Q16">
        <v>-9889.019021219121</v>
      </c>
      <c r="R16">
        <f>IF(Q16&gt;G$2,G$2,IF(Q16&lt;-G$2,-G$2,Q16))</f>
        <v>-5</v>
      </c>
      <c r="T16" s="1">
        <f t="shared" si="2"/>
        <v>9.9326205300091445E-13</v>
      </c>
      <c r="U16" s="1">
        <f t="shared" si="3"/>
        <v>9.9999999999999998E-13</v>
      </c>
      <c r="Z16" t="s">
        <v>40</v>
      </c>
      <c r="AM16" s="1"/>
    </row>
    <row r="17" spans="1:40">
      <c r="A17" t="s">
        <v>42</v>
      </c>
      <c r="B17">
        <f>B16</f>
        <v>1800</v>
      </c>
      <c r="D17" s="1">
        <f t="shared" si="4"/>
        <v>8.1283859304554221E-13</v>
      </c>
      <c r="E17" s="1">
        <f>-E$4*D15</f>
        <v>-6.7379469990854665E-21</v>
      </c>
      <c r="F17" s="7">
        <v>0</v>
      </c>
      <c r="G17" s="7">
        <v>0</v>
      </c>
      <c r="H17" s="7">
        <f>-E$4*D15</f>
        <v>-6.7379469990854665E-21</v>
      </c>
      <c r="I17" s="7">
        <v>0</v>
      </c>
      <c r="J17" s="7">
        <f>1/B17*D17</f>
        <v>4.5157699613641229E-16</v>
      </c>
      <c r="K17" s="8">
        <v>32804837.853292789</v>
      </c>
      <c r="L17" s="8">
        <v>0</v>
      </c>
      <c r="M17" s="8">
        <v>248072640177.78522</v>
      </c>
      <c r="N17" s="8">
        <v>0</v>
      </c>
      <c r="O17" s="8">
        <v>2214461782942371.5</v>
      </c>
      <c r="P17" s="1">
        <f>(D17-D$11)/B17+E17</f>
        <v>-1.039852973661423E-16</v>
      </c>
      <c r="Q17">
        <v>-0.23990226651699337</v>
      </c>
      <c r="R17">
        <f>IF(Q17&gt;G$2,G$2,IF(Q17&lt;-G$2,-G$2,Q17))</f>
        <v>-0.23990226651699337</v>
      </c>
      <c r="T17" s="1">
        <f t="shared" si="2"/>
        <v>2.2038079264804494E-13</v>
      </c>
      <c r="U17" s="1">
        <f t="shared" si="3"/>
        <v>1.0332193856935871E-12</v>
      </c>
      <c r="Z17" t="s">
        <v>42</v>
      </c>
      <c r="AM17" s="1"/>
    </row>
    <row r="18" spans="1:40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J18">
        <v>0.1</v>
      </c>
      <c r="AK18">
        <f>AK14+AJ18</f>
        <v>0.79999999999999993</v>
      </c>
      <c r="AL18">
        <f>(AM18+AN18)/2</f>
        <v>0.20000182895560725</v>
      </c>
      <c r="AM18" s="1">
        <f>AL14-D$2-AJ18</f>
        <v>0.20000032896267952</v>
      </c>
      <c r="AN18">
        <f>SQRT(AM18*AM18+4*D$2*AL14)</f>
        <v>0.20000332894853495</v>
      </c>
    </row>
    <row r="19" spans="1:40">
      <c r="B19">
        <f>B13</f>
        <v>1800</v>
      </c>
      <c r="C19">
        <f>C13+1</f>
        <v>3</v>
      </c>
      <c r="D19" s="1">
        <f>U13</f>
        <v>8.7222492134902818E-8</v>
      </c>
      <c r="E19" s="1">
        <f>E$2*D19/(D19+D$2)+E$3*D19</f>
        <v>8.0233784521085843E-10</v>
      </c>
      <c r="F19" s="7">
        <f>(1/B19+E$2*D$2/(D19+D$2)/(D19+D$2) + E$3)*D19</f>
        <v>7.8643417912054649E-10</v>
      </c>
      <c r="G19" s="7">
        <v>0</v>
      </c>
      <c r="H19" s="7">
        <v>0</v>
      </c>
      <c r="I19" s="7">
        <v>0</v>
      </c>
      <c r="J19" s="7">
        <v>0</v>
      </c>
      <c r="K19" s="8">
        <f t="array" ref="K19:O23">MINVERSE(F19:J23)</f>
        <v>1271562231.8428223</v>
      </c>
      <c r="L19" s="8">
        <v>0</v>
      </c>
      <c r="M19" s="8">
        <v>0</v>
      </c>
      <c r="N19" s="8">
        <v>0</v>
      </c>
      <c r="O19" s="8">
        <v>0</v>
      </c>
      <c r="P19" s="1">
        <f>(D19-D$7)/B19+E19</f>
        <v>2.9523922973024895E-10</v>
      </c>
      <c r="Q19">
        <f t="array" ref="Q19:Q23">MMULT(K19:O23,P19:P23)</f>
        <v>0.37541505388335111</v>
      </c>
      <c r="R19">
        <f>IF(Q19&gt;G$2,G$2,IF(Q19&lt;-G$2,-G$2,Q19))</f>
        <v>0.37541505388335111</v>
      </c>
      <c r="T19" s="1">
        <f>U19-D19</f>
        <v>-2.7300284528225652E-8</v>
      </c>
      <c r="U19" s="1">
        <f>D19*EXP(-R19)</f>
        <v>5.9922207606677166E-8</v>
      </c>
      <c r="V19">
        <f>SQRT(SUMSQ(P19:P23))</f>
        <v>8.4337935036545433E-10</v>
      </c>
      <c r="X19" s="1">
        <f>SQRT(SUMSQ(T19:T23))/SQRT(SUMSQ(D$7:D$11))</f>
        <v>3.2471056781752039</v>
      </c>
      <c r="Y19" s="1">
        <f>(SUM(U19:U23)-Y$1)/Y$1</f>
        <v>2.3291765305865701</v>
      </c>
    </row>
    <row r="20" spans="1:40">
      <c r="B20">
        <f>B19</f>
        <v>1800</v>
      </c>
      <c r="D20" s="1">
        <f>U14</f>
        <v>2.2026465794806716E-8</v>
      </c>
      <c r="E20" s="1">
        <f>-E$2*D19/(D19+D$2)</f>
        <v>-8.0225062271872354E-10</v>
      </c>
      <c r="F20" s="7">
        <f>-E$2*D$2/(D19+D$2)/(D19+D$2)*D19</f>
        <v>-7.3789001655346555E-10</v>
      </c>
      <c r="G20" s="7">
        <f>1/B20*D20</f>
        <v>1.2236925441559286E-11</v>
      </c>
      <c r="H20" s="7">
        <v>0</v>
      </c>
      <c r="I20" s="7">
        <v>0</v>
      </c>
      <c r="J20" s="7">
        <v>0</v>
      </c>
      <c r="K20" s="8">
        <v>76675557171.957611</v>
      </c>
      <c r="L20" s="8">
        <v>81719873572.472733</v>
      </c>
      <c r="M20" s="8">
        <v>0</v>
      </c>
      <c r="N20" s="8">
        <v>0</v>
      </c>
      <c r="O20" s="8">
        <v>0</v>
      </c>
      <c r="P20" s="1">
        <f>(D20-D$8)/B20+E20</f>
        <v>-7.9001425283271977E-10</v>
      </c>
      <c r="Q20">
        <v>-41.922232423354934</v>
      </c>
      <c r="R20">
        <f>IF(Q20&gt;G$2,G$2,IF(Q20&lt;-G$2,-G$2,Q20))</f>
        <v>-5</v>
      </c>
      <c r="T20" s="1">
        <f t="shared" ref="T20:T23" si="5">U20-D20</f>
        <v>3.2469909066773039E-6</v>
      </c>
      <c r="U20" s="1">
        <f t="shared" ref="U20:U23" si="6">D20*EXP(-R20)</f>
        <v>3.2690173724721106E-6</v>
      </c>
    </row>
    <row r="21" spans="1:40">
      <c r="B21">
        <f>B20</f>
        <v>1800</v>
      </c>
      <c r="D21" s="1">
        <f>U15</f>
        <v>9.9999999999999998E-13</v>
      </c>
      <c r="E21" s="1">
        <f>-E$3*D19+E$2*D$2/(D$2+D19)*D21/(D21+D$2)+E$4*D21</f>
        <v>-7.8023751955361717E-14</v>
      </c>
      <c r="F21" s="7">
        <f>(-E$3-E$2*D$2/(D$2+D19)/(D$2+D19)*D21/(D21+D$2))*D19</f>
        <v>-8.7960381413567006E-14</v>
      </c>
      <c r="G21" s="7">
        <v>0</v>
      </c>
      <c r="H21" s="7">
        <f>(1/B21+E$2*D$2/(D$2+D19)*D$2/(D21+D$2)/(D21+D$2)+E$4)*D21</f>
        <v>9.7542865373656708E-15</v>
      </c>
      <c r="I21" s="7">
        <v>0</v>
      </c>
      <c r="J21" s="7">
        <v>0</v>
      </c>
      <c r="K21" s="8">
        <v>11466456154.997021</v>
      </c>
      <c r="L21" s="8">
        <v>0</v>
      </c>
      <c r="M21" s="8">
        <v>102519030599450.58</v>
      </c>
      <c r="N21" s="8">
        <v>0</v>
      </c>
      <c r="O21" s="8">
        <v>0</v>
      </c>
      <c r="P21" s="6">
        <f>(D21-D$9)/B21+E21</f>
        <v>-7.8023751955361717E-14</v>
      </c>
      <c r="Q21">
        <v>-4.613571731258677</v>
      </c>
      <c r="R21">
        <f>IF(Q21&gt;G$2,G$2,IF(Q21&lt;-G$2,-G$2,Q21))</f>
        <v>-4.613571731258677</v>
      </c>
      <c r="T21" s="1">
        <f t="shared" si="5"/>
        <v>9.9843693729852817E-11</v>
      </c>
      <c r="U21" s="1">
        <f t="shared" si="6"/>
        <v>1.0084369372985281E-10</v>
      </c>
    </row>
    <row r="22" spans="1:40">
      <c r="B22">
        <f>B21</f>
        <v>1800</v>
      </c>
      <c r="D22" s="7">
        <f t="shared" ref="D22:D23" si="7">U16</f>
        <v>9.9999999999999998E-13</v>
      </c>
      <c r="E22" s="1">
        <f>-E$2*D$2/(D$2+D19)*D21/(D21+D$2)</f>
        <v>-9.1977401795410969E-15</v>
      </c>
      <c r="F22" s="7">
        <f>E$2*D$2/(D$2+D19)/(D$2+D19)*D21/(D21+D$2)*D19</f>
        <v>7.378892786641868E-16</v>
      </c>
      <c r="G22" s="7">
        <v>0</v>
      </c>
      <c r="H22" s="7">
        <f>-E$2*D$2/(D$2+D19)*D$2/(D21+D$2)/(D21+D$2)*D21</f>
        <v>-9.197730981810115E-15</v>
      </c>
      <c r="I22" s="7">
        <f>1/B22*D22</f>
        <v>5.555555555555555E-16</v>
      </c>
      <c r="J22" s="7">
        <v>0</v>
      </c>
      <c r="K22" s="8">
        <v>188148792402.63406</v>
      </c>
      <c r="L22" s="8">
        <v>0</v>
      </c>
      <c r="M22" s="8">
        <v>1697296435145470.5</v>
      </c>
      <c r="N22" s="8">
        <v>1800000000000000.2</v>
      </c>
      <c r="O22" s="8">
        <v>0</v>
      </c>
      <c r="P22" s="1">
        <f>(D22-D$10)/B22+E22</f>
        <v>-9.1977401795410969E-15</v>
      </c>
      <c r="Q22">
        <v>-93.436463830053668</v>
      </c>
      <c r="R22">
        <f>IF(Q22&gt;G$2,G$2,IF(Q22&lt;-G$2,-G$2,Q22))</f>
        <v>-5</v>
      </c>
      <c r="T22" s="1">
        <f t="shared" si="5"/>
        <v>1.4741315910257661E-10</v>
      </c>
      <c r="U22" s="1">
        <f t="shared" si="6"/>
        <v>1.484131591025766E-10</v>
      </c>
    </row>
    <row r="23" spans="1:40">
      <c r="B23">
        <f>B22</f>
        <v>1800</v>
      </c>
      <c r="D23" s="1">
        <f t="shared" si="7"/>
        <v>1.0332193856935871E-12</v>
      </c>
      <c r="E23" s="1">
        <f>-E$4*D21</f>
        <v>-9.9999999999999988E-19</v>
      </c>
      <c r="F23" s="7">
        <v>0</v>
      </c>
      <c r="G23" s="7">
        <v>0</v>
      </c>
      <c r="H23" s="7">
        <f>-E$4*D21</f>
        <v>-9.9999999999999988E-19</v>
      </c>
      <c r="I23" s="7">
        <v>0</v>
      </c>
      <c r="J23" s="7">
        <f>1/B23*D23</f>
        <v>5.7401076982977061E-16</v>
      </c>
      <c r="K23" s="8">
        <v>19976029.64557185</v>
      </c>
      <c r="L23" s="8">
        <v>0</v>
      </c>
      <c r="M23" s="8">
        <v>178601231872.10187</v>
      </c>
      <c r="N23" s="8">
        <v>0</v>
      </c>
      <c r="O23" s="8">
        <v>1742127591606968.2</v>
      </c>
      <c r="P23" s="1">
        <f>(D23-D$11)/B23+E23</f>
        <v>1.7455214274215094E-17</v>
      </c>
      <c r="Q23">
        <v>2.2371779795638248E-2</v>
      </c>
      <c r="R23">
        <f>IF(Q23&gt;G$2,G$2,IF(Q23&lt;-G$2,-G$2,Q23))</f>
        <v>2.2371779795638248E-2</v>
      </c>
      <c r="T23" s="1">
        <f t="shared" si="5"/>
        <v>-2.2858312641303089E-14</v>
      </c>
      <c r="U23" s="1">
        <f t="shared" si="6"/>
        <v>1.0103610730522841E-12</v>
      </c>
    </row>
    <row r="24" spans="1:40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40">
      <c r="B25">
        <f>B19</f>
        <v>1800</v>
      </c>
      <c r="C25">
        <f>C19+1</f>
        <v>4</v>
      </c>
      <c r="D25" s="1">
        <f>U19</f>
        <v>5.9922207606677166E-8</v>
      </c>
      <c r="E25" s="1">
        <f>E$2*D25/(D25+D$2)+E$3*D25</f>
        <v>5.6540525771088435E-10</v>
      </c>
      <c r="F25" s="7">
        <f>(1/B25+E$2*D$2/(D25+D$2)/(D25+D$2) + E$3)*D25</f>
        <v>5.6673383821039589E-10</v>
      </c>
      <c r="G25" s="7">
        <v>0</v>
      </c>
      <c r="H25" s="7">
        <v>0</v>
      </c>
      <c r="I25" s="7">
        <v>0</v>
      </c>
      <c r="J25" s="7">
        <v>0</v>
      </c>
      <c r="K25" s="8">
        <f t="array" ref="K25:O29">MINVERSE(F25:J29)</f>
        <v>1764496722.4080894</v>
      </c>
      <c r="L25" s="8">
        <v>0</v>
      </c>
      <c r="M25" s="8">
        <v>0</v>
      </c>
      <c r="N25" s="8">
        <v>0</v>
      </c>
      <c r="O25" s="8">
        <v>0</v>
      </c>
      <c r="P25" s="1">
        <f>(D25-D$7)/B25+E25</f>
        <v>4.3139817492371721E-11</v>
      </c>
      <c r="Q25">
        <f t="array" ref="Q25:Q29">MMULT(K25:O29,P25:P29)</f>
        <v>7.6120066570573061E-2</v>
      </c>
      <c r="R25">
        <f>IF(Q25&gt;G$2,G$2,IF(Q25&lt;-G$2,-G$2,Q25))</f>
        <v>7.6120066570573061E-2</v>
      </c>
      <c r="T25" s="1">
        <f>U25-D25</f>
        <v>-4.3920021855982243E-9</v>
      </c>
      <c r="U25" s="1">
        <f>D25*EXP(-R25)</f>
        <v>5.5530205421078942E-8</v>
      </c>
      <c r="V25">
        <f>SQRT(SUMSQ(P25:P29))</f>
        <v>1.2515192669402189E-9</v>
      </c>
      <c r="X25" s="1">
        <f>SQRT(SUMSQ(T25:T29))/SQRT(SUMSQ(D$7:D$11))</f>
        <v>1.6635371151365441</v>
      </c>
      <c r="Y25" s="1">
        <f>(SUM(U25:U29)-Y$1)/Y$1</f>
        <v>0.66115426048663772</v>
      </c>
    </row>
    <row r="26" spans="1:40">
      <c r="B26">
        <f>B25</f>
        <v>1800</v>
      </c>
      <c r="D26" s="1">
        <f>U20</f>
        <v>3.2690173724721106E-6</v>
      </c>
      <c r="E26" s="1">
        <f>-E$2*D25/(D25+D$2)</f>
        <v>-5.6534533550327769E-10</v>
      </c>
      <c r="F26" s="7">
        <f>-E$2*D$2/(D25+D$2)/(D25+D$2)*D25</f>
        <v>-5.3338380066574633E-10</v>
      </c>
      <c r="G26" s="7">
        <f>1/B26*D26</f>
        <v>1.8161207624845058E-9</v>
      </c>
      <c r="H26" s="7">
        <v>0</v>
      </c>
      <c r="I26" s="7">
        <v>0</v>
      </c>
      <c r="J26" s="7">
        <v>0</v>
      </c>
      <c r="K26" s="8">
        <v>518222129.00245315</v>
      </c>
      <c r="L26" s="8">
        <v>550624176.90328646</v>
      </c>
      <c r="M26" s="8">
        <v>0</v>
      </c>
      <c r="N26" s="8">
        <v>0</v>
      </c>
      <c r="O26" s="8">
        <v>0</v>
      </c>
      <c r="P26" s="1">
        <f>(D26-D$8)/B26+E26</f>
        <v>1.2507748714256727E-9</v>
      </c>
      <c r="Q26">
        <v>0.71106289213574914</v>
      </c>
      <c r="R26">
        <f>IF(Q26&gt;G$2,G$2,IF(Q26&lt;-G$2,-G$2,Q26))</f>
        <v>0.71106289213574914</v>
      </c>
      <c r="T26" s="1">
        <f t="shared" ref="T26:T29" si="8">U26-D26</f>
        <v>-1.6635313156130537E-6</v>
      </c>
      <c r="U26" s="1">
        <f t="shared" ref="U26:U29" si="9">D26*EXP(-R26)</f>
        <v>1.6054860568590569E-6</v>
      </c>
    </row>
    <row r="27" spans="1:40">
      <c r="B27">
        <f>B26</f>
        <v>1800</v>
      </c>
      <c r="D27" s="1">
        <f>U21</f>
        <v>1.0084369372985281E-10</v>
      </c>
      <c r="E27" s="1">
        <f>-E$3*D25+E$2*D$2/(D$2+D25)*D27/(D27+D$2)+E$4*D27</f>
        <v>8.9150812594077641E-13</v>
      </c>
      <c r="F27" s="7">
        <f>(-E$3-E$2*D$2/(D$2+D25)/(D$2+D25)*D27/(D27+D$2))*D25</f>
        <v>-1.1370517656822869E-13</v>
      </c>
      <c r="G27" s="7">
        <v>0</v>
      </c>
      <c r="H27" s="7">
        <f>(1/B27+E$2*D$2/(D$2+D25)*D$2/(D27+D$2)/(D27+D$2)+E$4)*D27</f>
        <v>1.0073586819356276E-12</v>
      </c>
      <c r="I27" s="7">
        <v>0</v>
      </c>
      <c r="J27" s="7">
        <v>0</v>
      </c>
      <c r="K27" s="8">
        <v>199166806.19653752</v>
      </c>
      <c r="L27" s="8">
        <v>0</v>
      </c>
      <c r="M27" s="8">
        <v>992695072700.92908</v>
      </c>
      <c r="N27" s="8">
        <v>0</v>
      </c>
      <c r="O27" s="8">
        <v>0</v>
      </c>
      <c r="P27" s="6">
        <f>(D27-D$9)/B27+E27</f>
        <v>9.4697684467958346E-13</v>
      </c>
      <c r="Q27">
        <v>0.9486512673451527</v>
      </c>
      <c r="R27">
        <f>IF(Q27&gt;G$2,G$2,IF(Q27&lt;-G$2,-G$2,Q27))</f>
        <v>0.9486512673451527</v>
      </c>
      <c r="T27" s="1">
        <f t="shared" si="8"/>
        <v>-6.1790663815445662E-11</v>
      </c>
      <c r="U27" s="1">
        <f t="shared" si="9"/>
        <v>3.9053029914407151E-11</v>
      </c>
    </row>
    <row r="28" spans="1:40">
      <c r="B28">
        <f>B27</f>
        <v>1800</v>
      </c>
      <c r="D28" s="7">
        <f t="shared" ref="D28:D29" si="10">U22</f>
        <v>1.484131591025766E-10</v>
      </c>
      <c r="E28" s="1">
        <f>-E$2*D$2/(D$2+D25)*D27/(D27+D$2)</f>
        <v>-9.5132948985372371E-13</v>
      </c>
      <c r="F28" s="7">
        <f>E$2*D$2/(D$2+D25)/(D$2+D25)*D27/(D27+D$2)*D25</f>
        <v>5.3782968961551545E-14</v>
      </c>
      <c r="G28" s="7">
        <v>0</v>
      </c>
      <c r="H28" s="7">
        <f>-E$2*D$2/(D$2+D25)*D$2/(D27+D$2)/(D27+D$2)*D27</f>
        <v>-9.5123356394753519E-13</v>
      </c>
      <c r="I28" s="7">
        <f>1/B28*D28</f>
        <v>8.2451755056987007E-14</v>
      </c>
      <c r="J28" s="7">
        <v>0</v>
      </c>
      <c r="K28" s="8">
        <v>1146783089.8080335</v>
      </c>
      <c r="L28" s="8">
        <v>0</v>
      </c>
      <c r="M28" s="8">
        <v>11452574554244.654</v>
      </c>
      <c r="N28" s="8">
        <v>12128304598353.84</v>
      </c>
      <c r="O28" s="8">
        <v>0</v>
      </c>
      <c r="P28" s="1">
        <f>(D28-D$10)/B28+E28</f>
        <v>-8.6943329035229227E-13</v>
      </c>
      <c r="Q28">
        <v>0.35004315469232949</v>
      </c>
      <c r="R28">
        <f>IF(Q28&gt;G$2,G$2,IF(Q28&lt;-G$2,-G$2,Q28))</f>
        <v>0.35004315469232949</v>
      </c>
      <c r="T28" s="1">
        <f t="shared" si="8"/>
        <v>-4.3832686760952919E-11</v>
      </c>
      <c r="U28" s="1">
        <f t="shared" si="9"/>
        <v>1.0458047234162368E-10</v>
      </c>
    </row>
    <row r="29" spans="1:40">
      <c r="B29">
        <f>B28</f>
        <v>1800</v>
      </c>
      <c r="D29" s="1">
        <f t="shared" si="10"/>
        <v>1.0103610730522841E-12</v>
      </c>
      <c r="E29" s="1">
        <f>-E$4*D27</f>
        <v>-1.008436937298528E-16</v>
      </c>
      <c r="F29" s="7">
        <v>0</v>
      </c>
      <c r="G29" s="7">
        <v>0</v>
      </c>
      <c r="H29" s="7">
        <f>-E$4*D27</f>
        <v>-1.008436937298528E-16</v>
      </c>
      <c r="I29" s="7">
        <v>0</v>
      </c>
      <c r="J29" s="7">
        <f>1/B29*D29</f>
        <v>5.6131170725126893E-16</v>
      </c>
      <c r="K29" s="8">
        <v>35781752.181138344</v>
      </c>
      <c r="L29" s="8">
        <v>0</v>
      </c>
      <c r="M29" s="8">
        <v>178344824427.06998</v>
      </c>
      <c r="N29" s="8">
        <v>0</v>
      </c>
      <c r="O29" s="8">
        <v>1781541320235378.5</v>
      </c>
      <c r="P29" s="1">
        <f>(D29-D$11)/B29+E29</f>
        <v>-9.5087542034139432E-17</v>
      </c>
      <c r="Q29">
        <v>1.0296521860947982E-3</v>
      </c>
      <c r="R29">
        <f>IF(Q29&gt;G$2,G$2,IF(Q29&lt;-G$2,-G$2,Q29))</f>
        <v>1.0296521860947982E-3</v>
      </c>
      <c r="T29" s="1">
        <f t="shared" si="8"/>
        <v>-1.0397850872557615E-15</v>
      </c>
      <c r="U29" s="1">
        <f t="shared" si="9"/>
        <v>1.0093212879650283E-12</v>
      </c>
    </row>
    <row r="30" spans="1:40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40">
      <c r="B31">
        <f>B25</f>
        <v>1800</v>
      </c>
      <c r="C31">
        <f>C25+1</f>
        <v>5</v>
      </c>
      <c r="D31" s="1">
        <f>U25</f>
        <v>5.5530205421078942E-8</v>
      </c>
      <c r="E31" s="1">
        <f>E$2*D31/(D31+D$2)+E$3*D31</f>
        <v>5.2614379500241449E-10</v>
      </c>
      <c r="F31" s="7">
        <f>(1/B31+E$2*D$2/(D31+D$2)/(D31+D$2) + E$3)*D31</f>
        <v>5.2931702288952515E-10</v>
      </c>
      <c r="G31" s="7">
        <v>0</v>
      </c>
      <c r="H31" s="7">
        <v>0</v>
      </c>
      <c r="I31" s="7">
        <v>0</v>
      </c>
      <c r="J31" s="7">
        <v>0</v>
      </c>
      <c r="K31" s="8">
        <f t="array" ref="K31:O35">MINVERSE(F31:J35)</f>
        <v>1889226978.8359179</v>
      </c>
      <c r="L31" s="8">
        <v>0</v>
      </c>
      <c r="M31" s="8">
        <v>0</v>
      </c>
      <c r="N31" s="8">
        <v>0</v>
      </c>
      <c r="O31" s="8">
        <v>0</v>
      </c>
      <c r="P31" s="1">
        <f>(D31-D$7)/B31+E31</f>
        <v>1.4383535696806025E-12</v>
      </c>
      <c r="Q31">
        <f t="array" ref="Q31:Q35">MMULT(K31:O35,P31:P35)</f>
        <v>2.7173763689455426E-3</v>
      </c>
      <c r="R31">
        <f>IF(Q31&gt;G$2,G$2,IF(Q31&lt;-G$2,-G$2,Q31))</f>
        <v>2.7173763689455426E-3</v>
      </c>
      <c r="T31" s="1">
        <f>U31-D31</f>
        <v>-1.5069163230635951E-10</v>
      </c>
      <c r="U31" s="1">
        <f>D31*EXP(-R31)</f>
        <v>5.5379513788772582E-8</v>
      </c>
      <c r="V31">
        <f>SQRT(SUMSQ(P31:P35))</f>
        <v>3.6585099272430854E-10</v>
      </c>
      <c r="X31" s="1">
        <f>SQRT(SUMSQ(T31:T35))/SQRT(SUMSQ(D$7:D$11))</f>
        <v>0.54180498737975202</v>
      </c>
      <c r="Y31" s="1">
        <f>(SUM(U31:U35)-Y$1)/Y$1</f>
        <v>0.11917014447565701</v>
      </c>
    </row>
    <row r="32" spans="1:40">
      <c r="B32">
        <f>B31</f>
        <v>1800</v>
      </c>
      <c r="D32" s="1">
        <f>U26</f>
        <v>1.6054860568590569E-6</v>
      </c>
      <c r="E32" s="1">
        <f>-E$2*D31/(D31+D$2)</f>
        <v>-5.2608826479699345E-10</v>
      </c>
      <c r="F32" s="7">
        <f>-E$2*D$2/(D31+D$2)/(D31+D$2)*D31</f>
        <v>-4.9841137856128247E-10</v>
      </c>
      <c r="G32" s="7">
        <f>1/B32*D32</f>
        <v>8.9193669825503159E-10</v>
      </c>
      <c r="H32" s="7">
        <v>0</v>
      </c>
      <c r="I32" s="7">
        <v>0</v>
      </c>
      <c r="J32" s="7">
        <v>0</v>
      </c>
      <c r="K32" s="8">
        <v>1055694002.4767783</v>
      </c>
      <c r="L32" s="8">
        <v>1121155797.217876</v>
      </c>
      <c r="M32" s="8">
        <v>0</v>
      </c>
      <c r="N32" s="8">
        <v>0</v>
      </c>
      <c r="O32" s="8">
        <v>0</v>
      </c>
      <c r="P32" s="1">
        <f>(D32-D$8)/B32+E32</f>
        <v>3.6584787790248265E-10</v>
      </c>
      <c r="Q32">
        <v>0.41169093044717897</v>
      </c>
      <c r="R32">
        <f>IF(Q32&gt;G$2,G$2,IF(Q32&lt;-G$2,-G$2,Q32))</f>
        <v>0.41169093044717897</v>
      </c>
      <c r="T32" s="1">
        <f t="shared" ref="T32:T35" si="11">U32-D32</f>
        <v>-5.4180496589727445E-7</v>
      </c>
      <c r="U32" s="1">
        <f t="shared" ref="U32:U35" si="12">D32*EXP(-R32)</f>
        <v>1.0636810909617825E-6</v>
      </c>
    </row>
    <row r="33" spans="2:25">
      <c r="B33">
        <f>B32</f>
        <v>1800</v>
      </c>
      <c r="D33" s="1">
        <f>U27</f>
        <v>3.9053029914407151E-11</v>
      </c>
      <c r="E33" s="1">
        <f>-E$3*D31+E$2*D$2/(D$2+D31)*D33/(D33+D$2)+E$4*D33</f>
        <v>3.1447935754077972E-13</v>
      </c>
      <c r="F33" s="7">
        <f>(-E$3-E$2*D$2/(D$2+D31)/(D$2+D31)*D33/(D33+D$2))*D31</f>
        <v>-7.4993919780694477E-14</v>
      </c>
      <c r="G33" s="7">
        <v>0</v>
      </c>
      <c r="H33" s="7">
        <f>(1/B33+E$2*D$2/(D$2+D31)*D$2/(D33+D$2)/(D33+D$2)+E$4)*D33</f>
        <v>3.9169124278692749E-13</v>
      </c>
      <c r="I33" s="7">
        <v>0</v>
      </c>
      <c r="J33" s="7">
        <v>0</v>
      </c>
      <c r="K33" s="8">
        <v>361714843.27878147</v>
      </c>
      <c r="L33" s="8">
        <v>0</v>
      </c>
      <c r="M33" s="8">
        <v>2553031292925.7417</v>
      </c>
      <c r="N33" s="8">
        <v>0</v>
      </c>
      <c r="O33" s="8">
        <v>0</v>
      </c>
      <c r="P33" s="6">
        <f>(D33-D$9)/B33+E33</f>
        <v>3.3561992971545036E-13</v>
      </c>
      <c r="Q33">
        <v>0.85736845692911923</v>
      </c>
      <c r="R33">
        <f>IF(Q33&gt;G$2,G$2,IF(Q33&lt;-G$2,-G$2,Q33))</f>
        <v>0.85736845692911923</v>
      </c>
      <c r="T33" s="1">
        <f t="shared" si="11"/>
        <v>-2.2483722931118409E-11</v>
      </c>
      <c r="U33" s="1">
        <f t="shared" si="12"/>
        <v>1.6569306983288743E-11</v>
      </c>
    </row>
    <row r="34" spans="2:25">
      <c r="B34">
        <f>B33</f>
        <v>1800</v>
      </c>
      <c r="D34" s="7">
        <f t="shared" ref="D34:D35" si="13">U28</f>
        <v>1.0458047234162368E-10</v>
      </c>
      <c r="E34" s="1">
        <f>-E$2*D$2/(D$2+D31)*D33/(D33+D$2)</f>
        <v>-3.6997050993194426E-13</v>
      </c>
      <c r="F34" s="7">
        <f>E$2*D$2/(D$2+D31)/(D$2+D31)*D33/(D33+D$2)*D31</f>
        <v>1.9463714359615541E-14</v>
      </c>
      <c r="G34" s="7">
        <v>0</v>
      </c>
      <c r="H34" s="7">
        <f>-E$2*D$2/(D$2+D31)*D$2/(D33+D$2)/(D33+D$2)*D33</f>
        <v>-3.6995606202678687E-13</v>
      </c>
      <c r="I34" s="7">
        <f>1/B34*D34</f>
        <v>5.8100262412013156E-14</v>
      </c>
      <c r="J34" s="7">
        <v>0</v>
      </c>
      <c r="K34" s="8">
        <v>1670340557.6950815</v>
      </c>
      <c r="L34" s="8">
        <v>0</v>
      </c>
      <c r="M34" s="8">
        <v>16256542813250.205</v>
      </c>
      <c r="N34" s="8">
        <v>17211626221385.775</v>
      </c>
      <c r="O34" s="8">
        <v>0</v>
      </c>
      <c r="P34" s="1">
        <f>(D34-D$10)/B34+E34</f>
        <v>-3.1242580307548666E-13</v>
      </c>
      <c r="Q34">
        <v>8.1066152251431767E-2</v>
      </c>
      <c r="R34">
        <f>IF(Q34&gt;G$2,G$2,IF(Q34&lt;-G$2,-G$2,Q34))</f>
        <v>8.1066152251431767E-2</v>
      </c>
      <c r="T34" s="1">
        <f t="shared" si="11"/>
        <v>-8.1434002403367666E-12</v>
      </c>
      <c r="U34" s="1">
        <f t="shared" si="12"/>
        <v>9.6437072101286917E-11</v>
      </c>
    </row>
    <row r="35" spans="2:25">
      <c r="B35">
        <f>B34</f>
        <v>1800</v>
      </c>
      <c r="D35" s="1">
        <f t="shared" si="13"/>
        <v>1.0093212879650283E-12</v>
      </c>
      <c r="E35" s="1">
        <f>-E$4*D33</f>
        <v>-3.9053029914407147E-17</v>
      </c>
      <c r="F35" s="7">
        <v>0</v>
      </c>
      <c r="G35" s="7">
        <v>0</v>
      </c>
      <c r="H35" s="7">
        <f>-E$4*D33</f>
        <v>-3.9053029914407147E-17</v>
      </c>
      <c r="I35" s="7">
        <v>0</v>
      </c>
      <c r="J35" s="7">
        <f>1/B35*D35</f>
        <v>5.6073404886946017E-16</v>
      </c>
      <c r="K35" s="8">
        <v>25192086.379509151</v>
      </c>
      <c r="L35" s="8">
        <v>0</v>
      </c>
      <c r="M35" s="8">
        <v>177809083746.68311</v>
      </c>
      <c r="N35" s="8">
        <v>0</v>
      </c>
      <c r="O35" s="8">
        <v>1783376632855055.5</v>
      </c>
      <c r="P35" s="1">
        <f>(D35-D$11)/B35+E35</f>
        <v>-3.3874536600502529E-17</v>
      </c>
      <c r="Q35">
        <v>-6.9854970492745638E-4</v>
      </c>
      <c r="R35">
        <f>IF(Q35&gt;G$2,G$2,IF(Q35&lt;-G$2,-G$2,Q35))</f>
        <v>-6.9854970492745638E-4</v>
      </c>
      <c r="T35" s="1">
        <f t="shared" si="11"/>
        <v>7.053074053441446E-16</v>
      </c>
      <c r="U35" s="1">
        <f t="shared" si="12"/>
        <v>1.0100265953703724E-12</v>
      </c>
    </row>
    <row r="36" spans="2: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25">
      <c r="B37">
        <f>B31</f>
        <v>1800</v>
      </c>
      <c r="C37">
        <f>C31+1</f>
        <v>6</v>
      </c>
      <c r="D37" s="1">
        <f>U31</f>
        <v>5.5379513788772582E-8</v>
      </c>
      <c r="E37" s="1">
        <f>E$2*D37/(D37+D$2)+E$3*D37</f>
        <v>5.2479091839081542E-10</v>
      </c>
      <c r="F37" s="7">
        <f>(1/B37+E$2*D$2/(D37+D$2)/(D37+D$2) + E$3)*D37</f>
        <v>5.2802257636407697E-10</v>
      </c>
      <c r="G37" s="7">
        <v>0</v>
      </c>
      <c r="H37" s="7">
        <v>0</v>
      </c>
      <c r="I37" s="7">
        <v>0</v>
      </c>
      <c r="J37" s="7">
        <v>0</v>
      </c>
      <c r="K37" s="8">
        <f t="array" ref="K37:O41">MINVERSE(F37:J41)</f>
        <v>1893858415.838814</v>
      </c>
      <c r="L37" s="8">
        <v>0</v>
      </c>
      <c r="M37" s="8">
        <v>0</v>
      </c>
      <c r="N37" s="8">
        <v>0</v>
      </c>
      <c r="O37" s="8">
        <v>0</v>
      </c>
      <c r="P37" s="1">
        <f>(D37-D$7)/B37+E37</f>
        <v>1.7593845780198619E-15</v>
      </c>
      <c r="Q37">
        <f t="array" ref="Q37:Q41">MMULT(K37:O41,P37:P41)</f>
        <v>3.3320252897799358E-6</v>
      </c>
      <c r="R37">
        <f>IF(Q37&gt;G$2,G$2,IF(Q37&lt;-G$2,-G$2,Q37))</f>
        <v>3.3320252897799358E-6</v>
      </c>
      <c r="T37" s="1">
        <f>U37-D37</f>
        <v>-1.8452563305754425E-13</v>
      </c>
      <c r="U37" s="1">
        <f>D37*EXP(-R37)</f>
        <v>5.5379329263139525E-8</v>
      </c>
      <c r="V37">
        <f>SQRT(SUMSQ(P37:P41))</f>
        <v>6.6198018532550596E-11</v>
      </c>
      <c r="X37" s="1">
        <f>SQRT(SUMSQ(T37:T41))/SQRT(SUMSQ(D$7:D$11))</f>
        <v>0.11272709876884819</v>
      </c>
      <c r="Y37" s="1">
        <f>(SUM(U37:U41)-Y$1)/Y$1</f>
        <v>6.4349377276051714E-3</v>
      </c>
    </row>
    <row r="38" spans="2:25">
      <c r="B38">
        <f>B37</f>
        <v>1800</v>
      </c>
      <c r="D38" s="1">
        <f>U32</f>
        <v>1.0636810909617825E-6</v>
      </c>
      <c r="E38" s="1">
        <f>-E$2*D37/(D37+D$2)</f>
        <v>-5.2473553887702661E-10</v>
      </c>
      <c r="F38" s="7">
        <f>-E$2*D$2/(D37+D$2)/(D37+D$2)*D37</f>
        <v>-4.9720080030097013E-10</v>
      </c>
      <c r="G38" s="7">
        <f>1/B38*D38</f>
        <v>5.9093393942321246E-10</v>
      </c>
      <c r="H38" s="7">
        <v>0</v>
      </c>
      <c r="I38" s="7">
        <v>0</v>
      </c>
      <c r="J38" s="7">
        <v>0</v>
      </c>
      <c r="K38" s="8">
        <v>1593457165.3320031</v>
      </c>
      <c r="L38" s="8">
        <v>1692236531.5081766</v>
      </c>
      <c r="M38" s="8">
        <v>0</v>
      </c>
      <c r="N38" s="8">
        <v>0</v>
      </c>
      <c r="O38" s="8">
        <v>0</v>
      </c>
      <c r="P38" s="1">
        <f>(D38-D$8)/B38+E38</f>
        <v>6.6197844990630375E-11</v>
      </c>
      <c r="Q38">
        <v>0.11202521510422268</v>
      </c>
      <c r="R38">
        <f>IF(Q38&gt;G$2,G$2,IF(Q38&lt;-G$2,-G$2,Q38))</f>
        <v>0.11202521510422268</v>
      </c>
      <c r="T38" s="1">
        <f t="shared" ref="T38:T41" si="14">U38-D38</f>
        <v>-1.127270984820286E-7</v>
      </c>
      <c r="U38" s="1">
        <f t="shared" ref="U38:U41" si="15">D38*EXP(-R38)</f>
        <v>9.5095399247975391E-7</v>
      </c>
    </row>
    <row r="39" spans="2:25">
      <c r="B39">
        <f>B38</f>
        <v>1800</v>
      </c>
      <c r="D39" s="1">
        <f>U33</f>
        <v>1.6569306983288743E-11</v>
      </c>
      <c r="E39" s="1">
        <f>-E$3*D37+E$2*D$2/(D$2+D37)*D39/(D39+D$2)+E$4*D39</f>
        <v>1.0163301980807581E-13</v>
      </c>
      <c r="F39" s="7">
        <f>(-E$3-E$2*D$2/(D$2+D37)/(D$2+D37)*D39/(D39+D$2))*D37</f>
        <v>-6.3617649981088661E-14</v>
      </c>
      <c r="G39" s="7">
        <v>0</v>
      </c>
      <c r="H39" s="7">
        <f>(1/B39+E$2*D$2/(D$2+D37)*D$2/(D39+D$2)/(D39+D$2)+E$4)*D39</f>
        <v>1.6621510287189371E-13</v>
      </c>
      <c r="I39" s="7">
        <v>0</v>
      </c>
      <c r="J39" s="7">
        <v>0</v>
      </c>
      <c r="K39" s="8">
        <v>724860856.38939774</v>
      </c>
      <c r="L39" s="8">
        <v>0</v>
      </c>
      <c r="M39" s="8">
        <v>6016300460799.4375</v>
      </c>
      <c r="N39" s="8">
        <v>0</v>
      </c>
      <c r="O39" s="8">
        <v>0</v>
      </c>
      <c r="P39" s="6">
        <f>(D39-D$9)/B39+E39</f>
        <v>1.1028263479879178E-13</v>
      </c>
      <c r="Q39">
        <v>0.66349474186715907</v>
      </c>
      <c r="R39">
        <f>IF(Q39&gt;G$2,G$2,IF(Q39&lt;-G$2,-G$2,Q39))</f>
        <v>0.66349474186715907</v>
      </c>
      <c r="T39" s="1">
        <f t="shared" si="14"/>
        <v>-8.0353148315659638E-12</v>
      </c>
      <c r="U39" s="1">
        <f t="shared" si="15"/>
        <v>8.533992151722779E-12</v>
      </c>
    </row>
    <row r="40" spans="2:25">
      <c r="B40">
        <f>B39</f>
        <v>1800</v>
      </c>
      <c r="D40" s="7">
        <f t="shared" ref="D40:D41" si="16">U34</f>
        <v>9.6437072101286917E-11</v>
      </c>
      <c r="E40" s="1">
        <f>-E$2*D$2/(D$2+D37)*D39/(D39+D$2)</f>
        <v>-1.5699596428986509E-13</v>
      </c>
      <c r="F40" s="7">
        <f>E$2*D$2/(D$2+D37)/(D$2+D37)*D39/(D39+D$2)*D37</f>
        <v>8.2381361923160776E-15</v>
      </c>
      <c r="G40" s="7">
        <v>0</v>
      </c>
      <c r="H40" s="7">
        <f>-E$2*D$2/(D$2+D37)*D$2/(D39+D$2)/(D39+D$2)*D39</f>
        <v>-1.569933630186389E-13</v>
      </c>
      <c r="I40" s="7">
        <f>1/B40*D40</f>
        <v>5.357615116738162E-14</v>
      </c>
      <c r="J40" s="7">
        <v>0</v>
      </c>
      <c r="K40" s="8">
        <v>1832839385.9371204</v>
      </c>
      <c r="L40" s="8">
        <v>0</v>
      </c>
      <c r="M40" s="8">
        <v>17629471727460.246</v>
      </c>
      <c r="N40" s="8">
        <v>18665021249395.434</v>
      </c>
      <c r="O40" s="8">
        <v>0</v>
      </c>
      <c r="P40" s="1">
        <f>(D40-D$10)/B40+E40</f>
        <v>-1.0397536867803903E-13</v>
      </c>
      <c r="Q40">
        <v>3.5253510951500644E-3</v>
      </c>
      <c r="R40">
        <f>IF(Q40&gt;G$2,G$2,IF(Q40&lt;-G$2,-G$2,Q40))</f>
        <v>3.5253510951500644E-3</v>
      </c>
      <c r="T40" s="1">
        <f t="shared" si="14"/>
        <v>-3.3937597652692514E-13</v>
      </c>
      <c r="U40" s="1">
        <f t="shared" si="15"/>
        <v>9.6097696124759992E-11</v>
      </c>
    </row>
    <row r="41" spans="2:25">
      <c r="B41">
        <f>B40</f>
        <v>1800</v>
      </c>
      <c r="D41" s="1">
        <f t="shared" si="16"/>
        <v>1.0100265953703724E-12</v>
      </c>
      <c r="E41" s="1">
        <f>-E$4*D39</f>
        <v>-1.6569306983288741E-17</v>
      </c>
      <c r="F41" s="7">
        <v>0</v>
      </c>
      <c r="G41" s="7">
        <v>0</v>
      </c>
      <c r="H41" s="7">
        <f>-E$4*D39</f>
        <v>-1.6569306983288741E-17</v>
      </c>
      <c r="I41" s="7">
        <v>0</v>
      </c>
      <c r="J41" s="7">
        <f>1/B41*D41</f>
        <v>5.6112588631687357E-16</v>
      </c>
      <c r="K41" s="8">
        <v>21404184.591304142</v>
      </c>
      <c r="L41" s="8">
        <v>0</v>
      </c>
      <c r="M41" s="8">
        <v>177653413733.96149</v>
      </c>
      <c r="N41" s="8">
        <v>0</v>
      </c>
      <c r="O41" s="8">
        <v>1782131290651755.2</v>
      </c>
      <c r="P41" s="1">
        <f>(D41-D$11)/B41+E41</f>
        <v>-1.0998976221970705E-17</v>
      </c>
      <c r="Q41">
        <v>-9.4954845352088202E-6</v>
      </c>
      <c r="R41">
        <f>IF(Q41&gt;G$2,G$2,IF(Q41&lt;-G$2,-G$2,Q41))</f>
        <v>-9.4954845352088202E-6</v>
      </c>
      <c r="T41" s="1">
        <f t="shared" si="14"/>
        <v>9.5907374507037757E-18</v>
      </c>
      <c r="U41" s="1">
        <f t="shared" si="15"/>
        <v>1.0100361861078231E-12</v>
      </c>
    </row>
    <row r="42" spans="2: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25">
      <c r="B43">
        <f>B37</f>
        <v>1800</v>
      </c>
      <c r="C43">
        <f>C37+1</f>
        <v>7</v>
      </c>
      <c r="D43" s="1">
        <f>U37</f>
        <v>5.5379329263139525E-8</v>
      </c>
      <c r="E43" s="1">
        <f>E$2*D43/(D43+D$2)+E$3*D43</f>
        <v>5.2478926152311942E-10</v>
      </c>
      <c r="F43" s="7">
        <f>(1/B43+E$2*D$2/(D43+D$2)/(D43+D$2) + E$3)*D43</f>
        <v>5.280209908459733E-10</v>
      </c>
      <c r="G43" s="7">
        <v>0</v>
      </c>
      <c r="H43" s="7">
        <v>0</v>
      </c>
      <c r="I43" s="7">
        <v>0</v>
      </c>
      <c r="J43" s="7">
        <v>0</v>
      </c>
      <c r="K43" s="8">
        <f t="array" ref="K43:O47">MINVERSE(F43:J47)</f>
        <v>1893864102.6331956</v>
      </c>
      <c r="L43" s="8">
        <v>0</v>
      </c>
      <c r="M43" s="8">
        <v>0</v>
      </c>
      <c r="N43" s="8">
        <v>0</v>
      </c>
      <c r="O43" s="8">
        <v>0</v>
      </c>
      <c r="P43" s="1">
        <f>(D43-D$7)/B43+E43</f>
        <v>2.6413944910349556E-21</v>
      </c>
      <c r="Q43">
        <f t="array" ref="Q43:Q47">MMULT(K43:O47,P43:P47)</f>
        <v>5.0024422074641829E-12</v>
      </c>
      <c r="R43">
        <f>IF(Q43&gt;G$2,G$2,IF(Q43&lt;-G$2,-G$2,Q43))</f>
        <v>5.0024422074641829E-12</v>
      </c>
      <c r="T43" s="1">
        <f>U43-D43</f>
        <v>-2.770327133113596E-19</v>
      </c>
      <c r="U43" s="1">
        <f>D43*EXP(-R43)</f>
        <v>5.5379329262862492E-8</v>
      </c>
      <c r="V43">
        <f>SQRT(SUMSQ(P43:P47))</f>
        <v>3.5735689989899175E-12</v>
      </c>
      <c r="X43" s="1">
        <f>SQRT(SUMSQ(T43:T47))/SQRT(SUMSQ(D$7:D$11))</f>
        <v>6.4103017822837232E-3</v>
      </c>
      <c r="Y43" s="1">
        <f>(SUM(U43:U47)-Y$1)/Y$1</f>
        <v>2.2161426432091519E-5</v>
      </c>
    </row>
    <row r="44" spans="2:25">
      <c r="B44">
        <f>B43</f>
        <v>1800</v>
      </c>
      <c r="D44" s="1">
        <f>U38</f>
        <v>9.5095399247975391E-7</v>
      </c>
      <c r="E44" s="1">
        <f>-E$2*D43/(D43+D$2)</f>
        <v>-5.247338821938563E-10</v>
      </c>
      <c r="F44" s="7">
        <f>-E$2*D$2/(D43+D$2)/(D43+D$2)*D43</f>
        <v>-4.9719931748163267E-10</v>
      </c>
      <c r="G44" s="7">
        <f>1/B44*D44</f>
        <v>5.2830777359986325E-10</v>
      </c>
      <c r="H44" s="7">
        <v>0</v>
      </c>
      <c r="I44" s="7">
        <v>0</v>
      </c>
      <c r="J44" s="7">
        <v>0</v>
      </c>
      <c r="K44" s="8">
        <v>1782347310.1975822</v>
      </c>
      <c r="L44" s="8">
        <v>1892836051.2018385</v>
      </c>
      <c r="M44" s="8">
        <v>0</v>
      </c>
      <c r="N44" s="8">
        <v>0</v>
      </c>
      <c r="O44" s="8">
        <v>0</v>
      </c>
      <c r="P44" s="1">
        <f>(D44-D$8)/B44+E44</f>
        <v>3.5733358504513613E-12</v>
      </c>
      <c r="Q44">
        <v>6.7637389254942004E-3</v>
      </c>
      <c r="R44">
        <f>IF(Q44&gt;G$2,G$2,IF(Q44&lt;-G$2,-G$2,Q44))</f>
        <v>6.7637389254942004E-3</v>
      </c>
      <c r="T44" s="1">
        <f t="shared" ref="T44:T47" si="17">U44-D44</f>
        <v>-6.4103012948190776E-9</v>
      </c>
      <c r="U44" s="1">
        <f t="shared" ref="U44:U47" si="18">D44*EXP(-R44)</f>
        <v>9.4454369118493483E-7</v>
      </c>
    </row>
    <row r="45" spans="2:25">
      <c r="B45">
        <f>B44</f>
        <v>1800</v>
      </c>
      <c r="D45" s="1">
        <f>U39</f>
        <v>8.533992151722779E-12</v>
      </c>
      <c r="E45" s="1">
        <f>-E$3*D43+E$2*D$2/(D$2+D43)*D45/(D45+D$2)+E$4*D45</f>
        <v>2.549036134537866E-14</v>
      </c>
      <c r="F45" s="7">
        <f>(-E$3-E$2*D$2/(D$2+D43)/(D$2+D43)*D45/(D45+D$2))*D43</f>
        <v>-5.9622388126138658E-14</v>
      </c>
      <c r="G45" s="7">
        <v>0</v>
      </c>
      <c r="H45" s="7">
        <f>(1/B45+E$2*D$2/(D$2+D43)*D$2/(D45+D$2)/(D45+D$2)+E$4)*D45</f>
        <v>8.5610107296888332E-14</v>
      </c>
      <c r="I45" s="7">
        <v>0</v>
      </c>
      <c r="J45" s="7">
        <v>0</v>
      </c>
      <c r="K45" s="8">
        <v>1318964596.0116892</v>
      </c>
      <c r="L45" s="8">
        <v>0</v>
      </c>
      <c r="M45" s="8">
        <v>11680863762173.406</v>
      </c>
      <c r="N45" s="8">
        <v>0</v>
      </c>
      <c r="O45" s="8">
        <v>0</v>
      </c>
      <c r="P45" s="6">
        <f>(D45-D$9)/B45+E45</f>
        <v>2.9675912540780203E-14</v>
      </c>
      <c r="Q45">
        <v>0.34664029141051067</v>
      </c>
      <c r="R45">
        <f>IF(Q45&gt;G$2,G$2,IF(Q45&lt;-G$2,-G$2,Q45))</f>
        <v>0.34664029141051067</v>
      </c>
      <c r="T45" s="1">
        <f t="shared" si="17"/>
        <v>-2.4999509214417455E-12</v>
      </c>
      <c r="U45" s="1">
        <f t="shared" si="18"/>
        <v>6.0340412302810336E-12</v>
      </c>
    </row>
    <row r="46" spans="2:25">
      <c r="B46">
        <f>B45</f>
        <v>1800</v>
      </c>
      <c r="D46" s="7">
        <f t="shared" ref="D46:D47" si="19">U40</f>
        <v>9.6097696124759992E-11</v>
      </c>
      <c r="E46" s="1">
        <f>-E$2*D$2/(D$2+D43)*D45/(D45+D$2)</f>
        <v>-8.0861156616366461E-14</v>
      </c>
      <c r="F46" s="7">
        <f>E$2*D$2/(D$2+D43)/(D$2+D43)*D45/(D45+D$2)*D43</f>
        <v>4.2430588629991397E-15</v>
      </c>
      <c r="G46" s="7">
        <v>0</v>
      </c>
      <c r="H46" s="7">
        <f>-E$2*D$2/(D$2+D43)*D$2/(D45+D$2)/(D45+D$2)*D45</f>
        <v>-8.086046655377951E-14</v>
      </c>
      <c r="I46" s="7">
        <f>1/B46*D46</f>
        <v>5.3387608958199998E-14</v>
      </c>
      <c r="J46" s="7">
        <v>0</v>
      </c>
      <c r="K46" s="8">
        <v>1847176108.0860689</v>
      </c>
      <c r="L46" s="8">
        <v>0</v>
      </c>
      <c r="M46" s="8">
        <v>17691747429632.836</v>
      </c>
      <c r="N46" s="8">
        <v>18730938124293.098</v>
      </c>
      <c r="O46" s="8">
        <v>0</v>
      </c>
      <c r="P46" s="1">
        <f>(D46-D$10)/B46+E46</f>
        <v>-2.802910321372202E-14</v>
      </c>
      <c r="Q46">
        <v>7.3514445840805465E-6</v>
      </c>
      <c r="R46">
        <f>IF(Q46&gt;G$2,G$2,IF(Q46&lt;-G$2,-G$2,Q46))</f>
        <v>7.3514445840805465E-6</v>
      </c>
      <c r="T46" s="1">
        <f t="shared" si="17"/>
        <v>-7.0645429098556839E-16</v>
      </c>
      <c r="U46" s="1">
        <f t="shared" si="18"/>
        <v>9.6096989670469006E-11</v>
      </c>
    </row>
    <row r="47" spans="2:25">
      <c r="B47">
        <f>B46</f>
        <v>1800</v>
      </c>
      <c r="D47" s="1">
        <f t="shared" si="19"/>
        <v>1.0100361861078231E-12</v>
      </c>
      <c r="E47" s="1">
        <f>-E$4*D45</f>
        <v>-8.5339921517227783E-18</v>
      </c>
      <c r="F47" s="7">
        <v>0</v>
      </c>
      <c r="G47" s="7">
        <v>0</v>
      </c>
      <c r="H47" s="7">
        <f>-E$4*D45</f>
        <v>-8.5339921517227783E-18</v>
      </c>
      <c r="I47" s="7">
        <v>0</v>
      </c>
      <c r="J47" s="7">
        <f>1/B47*D47</f>
        <v>5.6113121450434616E-16</v>
      </c>
      <c r="K47" s="8">
        <v>20059539.052210007</v>
      </c>
      <c r="L47" s="8">
        <v>0</v>
      </c>
      <c r="M47" s="8">
        <v>177649000973.47687</v>
      </c>
      <c r="N47" s="8">
        <v>0</v>
      </c>
      <c r="O47" s="8">
        <v>1782114368531987.2</v>
      </c>
      <c r="P47" s="1">
        <f>(D47-D$11)/B47+E47</f>
        <v>-2.9583332029321297E-18</v>
      </c>
      <c r="Q47">
        <v>-1.9189195174171281E-7</v>
      </c>
      <c r="R47">
        <f>IF(Q47&gt;G$2,G$2,IF(Q47&lt;-G$2,-G$2,Q47))</f>
        <v>-1.9189195174171281E-7</v>
      </c>
      <c r="T47" s="1">
        <f t="shared" si="17"/>
        <v>1.9381783356688749E-19</v>
      </c>
      <c r="U47" s="1">
        <f t="shared" si="18"/>
        <v>1.0100363799256567E-12</v>
      </c>
    </row>
    <row r="48" spans="2: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25">
      <c r="B49">
        <f>B43</f>
        <v>1800</v>
      </c>
      <c r="C49">
        <f>C43+1</f>
        <v>8</v>
      </c>
      <c r="D49" s="1">
        <f>U43</f>
        <v>5.5379329262862492E-8</v>
      </c>
      <c r="E49" s="1">
        <f>E$2*D49/(D49+D$2)+E$3*D49</f>
        <v>5.2478926152063199E-10</v>
      </c>
      <c r="F49" s="7">
        <f>(1/B49+E$2*D$2/(D49+D$2)/(D49+D$2) + E$3)*D49</f>
        <v>5.2802099084359298E-10</v>
      </c>
      <c r="G49" s="7">
        <v>0</v>
      </c>
      <c r="H49" s="7">
        <v>0</v>
      </c>
      <c r="I49" s="7">
        <v>0</v>
      </c>
      <c r="J49" s="7">
        <v>0</v>
      </c>
      <c r="K49" s="8">
        <f t="array" ref="K49:O53">MINVERSE(F49:J53)</f>
        <v>1893864102.6417332</v>
      </c>
      <c r="L49" s="8">
        <v>0</v>
      </c>
      <c r="M49" s="8">
        <v>0</v>
      </c>
      <c r="N49" s="8">
        <v>0</v>
      </c>
      <c r="O49" s="8">
        <v>0</v>
      </c>
      <c r="P49" s="1">
        <f>(D49-D$7)/B49+E49</f>
        <v>0</v>
      </c>
      <c r="Q49">
        <f t="array" ref="Q49:Q53">MMULT(K49:O53,P49:P53)</f>
        <v>0</v>
      </c>
      <c r="R49">
        <f>IF(Q49&gt;G$2,G$2,IF(Q49&lt;-G$2,-G$2,Q49))</f>
        <v>0</v>
      </c>
      <c r="T49" s="1">
        <f>U49-D49</f>
        <v>0</v>
      </c>
      <c r="U49" s="1">
        <f>D49*EXP(-R49)</f>
        <v>5.5379329262862492E-8</v>
      </c>
      <c r="V49">
        <f>SQRT(SUMSQ(P49:P53))</f>
        <v>1.3614999917630277E-14</v>
      </c>
      <c r="X49" s="1">
        <f>SQRT(SUMSQ(T49:T53))/SQRT(SUMSQ(D$7:D$11))</f>
        <v>2.1707477211943719E-5</v>
      </c>
      <c r="Y49" s="1">
        <f>(SUM(U49:U53)-Y$1)/Y$1</f>
        <v>1.7218924248823825E-8</v>
      </c>
    </row>
    <row r="50" spans="2:25">
      <c r="B50">
        <f>B49</f>
        <v>1800</v>
      </c>
      <c r="D50" s="1">
        <f>U44</f>
        <v>9.4454369118493483E-7</v>
      </c>
      <c r="E50" s="1">
        <f>-E$2*D49/(D49+D$2)</f>
        <v>-5.2473388219136907E-10</v>
      </c>
      <c r="F50" s="7">
        <f>-E$2*D$2/(D49+D$2)/(D49+D$2)*D49</f>
        <v>-4.9719931747940652E-10</v>
      </c>
      <c r="G50" s="7">
        <f>1/B50*D50</f>
        <v>5.2474649510274159E-10</v>
      </c>
      <c r="H50" s="7">
        <v>0</v>
      </c>
      <c r="I50" s="7">
        <v>0</v>
      </c>
      <c r="J50" s="7">
        <v>0</v>
      </c>
      <c r="K50" s="8">
        <v>1794443503.7109766</v>
      </c>
      <c r="L50" s="8">
        <v>1905682094.7497842</v>
      </c>
      <c r="M50" s="8">
        <v>0</v>
      </c>
      <c r="N50" s="8">
        <v>0</v>
      </c>
      <c r="O50" s="8">
        <v>0</v>
      </c>
      <c r="P50" s="1">
        <f>(D50-D$8)/B50+E50</f>
        <v>1.2057355816936355E-14</v>
      </c>
      <c r="Q50">
        <v>2.2977487090362768E-5</v>
      </c>
      <c r="R50">
        <f>IF(Q50&gt;G$2,G$2,IF(Q50&lt;-G$2,-G$2,Q50))</f>
        <v>2.2977487090362768E-5</v>
      </c>
      <c r="T50" s="1">
        <f t="shared" ref="T50:T53" si="20">U50-D50</f>
        <v>-2.1702991129506771E-11</v>
      </c>
      <c r="U50" s="1">
        <f t="shared" ref="U50:U53" si="21">D50*EXP(-R50)</f>
        <v>9.4452198819380532E-7</v>
      </c>
    </row>
    <row r="51" spans="2:25">
      <c r="B51">
        <f>B50</f>
        <v>1800</v>
      </c>
      <c r="D51" s="1">
        <f>U45</f>
        <v>6.0340412302810336E-12</v>
      </c>
      <c r="E51" s="1">
        <f>-E$3*D49+E$2*D$2/(D$2+D49)*D51/(D51+D$2)+E$4*D51</f>
        <v>1.800506212034836E-15</v>
      </c>
      <c r="F51" s="7">
        <f>(-E$3-E$2*D$2/(D$2+D49)/(D$2+D49)*D51/(D51+D$2))*D49</f>
        <v>-5.8379432341455149E-14</v>
      </c>
      <c r="G51" s="7">
        <v>0</v>
      </c>
      <c r="H51" s="7">
        <f>(1/B51+E$2*D$2/(D$2+D49)*D$2/(D51+D$2)/(D51+D$2)+E$4)*D51</f>
        <v>6.0531735615837751E-14</v>
      </c>
      <c r="I51" s="7">
        <v>0</v>
      </c>
      <c r="J51" s="7">
        <v>0</v>
      </c>
      <c r="K51" s="8">
        <v>1826524716.6505446</v>
      </c>
      <c r="L51" s="8">
        <v>0</v>
      </c>
      <c r="M51" s="8">
        <v>16520259824473.895</v>
      </c>
      <c r="N51" s="8">
        <v>0</v>
      </c>
      <c r="O51" s="8">
        <v>0</v>
      </c>
      <c r="P51" s="6">
        <f>(D51-D$9)/B51+E51</f>
        <v>4.5971957844131883E-15</v>
      </c>
      <c r="Q51">
        <v>7.5946868822481944E-2</v>
      </c>
      <c r="R51">
        <f>IF(Q51&gt;G$2,G$2,IF(Q51&lt;-G$2,-G$2,Q51))</f>
        <v>7.5946868822481944E-2</v>
      </c>
      <c r="T51" s="1">
        <f t="shared" si="20"/>
        <v>-4.4129688581028E-13</v>
      </c>
      <c r="U51" s="1">
        <f t="shared" si="21"/>
        <v>5.5927443444707535E-12</v>
      </c>
    </row>
    <row r="52" spans="2:25">
      <c r="B52">
        <f>B51</f>
        <v>1800</v>
      </c>
      <c r="D52" s="7">
        <f t="shared" ref="D52:D53" si="22">U46</f>
        <v>9.6096989670469006E-11</v>
      </c>
      <c r="E52" s="1">
        <f>-E$2*D$2/(D$2+D49)*D51/(D51+D$2)</f>
        <v>-5.7173801433667045E-14</v>
      </c>
      <c r="F52" s="7">
        <f>E$2*D$2/(D$2+D49)/(D$2+D49)*D51/(D51+D$2)*D49</f>
        <v>3.0001030785926574E-15</v>
      </c>
      <c r="G52" s="7">
        <v>0</v>
      </c>
      <c r="H52" s="7">
        <f>-E$2*D$2/(D$2+D49)*D$2/(D51+D$2)/(D51+D$2)*D51</f>
        <v>-5.7173456446673562E-14</v>
      </c>
      <c r="I52" s="7">
        <f>1/B52*D52</f>
        <v>5.3387216483593895E-14</v>
      </c>
      <c r="J52" s="7">
        <v>0</v>
      </c>
      <c r="K52" s="8">
        <v>1849636491.9449668</v>
      </c>
      <c r="L52" s="8">
        <v>0</v>
      </c>
      <c r="M52" s="8">
        <v>17691882397587.523</v>
      </c>
      <c r="N52" s="8">
        <v>18731075824252.871</v>
      </c>
      <c r="O52" s="8">
        <v>0</v>
      </c>
      <c r="P52" s="1">
        <f>(D52-D$10)/B52+E52</f>
        <v>-4.3421405056287055E-15</v>
      </c>
      <c r="Q52">
        <v>8.4126032265374739E-8</v>
      </c>
      <c r="R52">
        <f>IF(Q52&gt;G$2,G$2,IF(Q52&lt;-G$2,-G$2,Q52))</f>
        <v>8.4126032265374739E-8</v>
      </c>
      <c r="T52" s="1">
        <f t="shared" si="20"/>
        <v>-8.0842581081529363E-18</v>
      </c>
      <c r="U52" s="1">
        <f t="shared" si="21"/>
        <v>9.6096981586210898E-11</v>
      </c>
    </row>
    <row r="53" spans="2:25">
      <c r="B53">
        <f>B52</f>
        <v>1800</v>
      </c>
      <c r="D53" s="1">
        <f t="shared" si="22"/>
        <v>1.0100363799256567E-12</v>
      </c>
      <c r="E53" s="1">
        <f>-E$4*D51</f>
        <v>-6.0340412302810334E-18</v>
      </c>
      <c r="F53" s="7">
        <v>0</v>
      </c>
      <c r="G53" s="7">
        <v>0</v>
      </c>
      <c r="H53" s="7">
        <f>-E$4*D51</f>
        <v>-6.0340412302810334E-18</v>
      </c>
      <c r="I53" s="7">
        <v>0</v>
      </c>
      <c r="J53" s="7">
        <f>1/B53*D53</f>
        <v>5.6113132218092042E-16</v>
      </c>
      <c r="K53" s="8">
        <v>19641258.672855306</v>
      </c>
      <c r="L53" s="8">
        <v>0</v>
      </c>
      <c r="M53" s="8">
        <v>177648127943.37402</v>
      </c>
      <c r="N53" s="8">
        <v>0</v>
      </c>
      <c r="O53" s="8">
        <v>1782114026558615.8</v>
      </c>
      <c r="P53" s="1">
        <f>(D53-D$11)/B53+E53</f>
        <v>-4.5827460491618102E-19</v>
      </c>
      <c r="Q53">
        <v>-1.4376546560428832E-8</v>
      </c>
      <c r="R53">
        <f>IF(Q53&gt;G$2,G$2,IF(Q53&lt;-G$2,-G$2,Q53))</f>
        <v>-1.4376546560428832E-8</v>
      </c>
      <c r="T53" s="1">
        <f t="shared" si="20"/>
        <v>1.4520835161270715E-20</v>
      </c>
      <c r="U53" s="1">
        <f t="shared" si="21"/>
        <v>1.0100363944464919E-12</v>
      </c>
    </row>
    <row r="55" spans="2:25">
      <c r="B55">
        <f>B49</f>
        <v>1800</v>
      </c>
      <c r="C55">
        <f>C49+1</f>
        <v>9</v>
      </c>
      <c r="D55" s="1">
        <f>U49</f>
        <v>5.5379329262862492E-8</v>
      </c>
      <c r="E55" s="1">
        <f>E$2*D55/(D55+D$2)+E$3*D55</f>
        <v>5.2478926152063199E-10</v>
      </c>
      <c r="F55" s="7">
        <f>(1/B55+E$2*D$2/(D55+D$2)/(D55+D$2) + E$3)*D55</f>
        <v>5.2802099084359298E-10</v>
      </c>
      <c r="G55" s="7">
        <v>0</v>
      </c>
      <c r="H55" s="7">
        <v>0</v>
      </c>
      <c r="I55" s="7">
        <v>0</v>
      </c>
      <c r="J55" s="7">
        <v>0</v>
      </c>
      <c r="K55" s="8">
        <f t="array" ref="K55:O59">MINVERSE(F55:J59)</f>
        <v>1893864102.6417332</v>
      </c>
      <c r="L55" s="8">
        <v>0</v>
      </c>
      <c r="M55" s="8">
        <v>0</v>
      </c>
      <c r="N55" s="8">
        <v>0</v>
      </c>
      <c r="O55" s="8">
        <v>0</v>
      </c>
      <c r="P55" s="1">
        <f>(D55-D$7)/B55+E55</f>
        <v>0</v>
      </c>
      <c r="Q55">
        <f t="array" ref="Q55:Q59">MMULT(K55:O59,P55:P59)</f>
        <v>0</v>
      </c>
      <c r="R55">
        <f>IF(Q55&gt;G$2,G$2,IF(Q55&lt;-G$2,-G$2,Q55))</f>
        <v>0</v>
      </c>
      <c r="T55" s="1">
        <f>U55-D55</f>
        <v>0</v>
      </c>
      <c r="U55" s="1">
        <f>D55*EXP(-R55)</f>
        <v>5.5379329262862492E-8</v>
      </c>
      <c r="V55">
        <f>SQRT(SUMSQ(P55:P59))</f>
        <v>2.3416243054496454E-16</v>
      </c>
      <c r="X55" s="1">
        <f>SQRT(SUMSQ(T55:T59))/SQRT(SUMSQ(D$7:D$11))</f>
        <v>1.6945570158831526E-8</v>
      </c>
      <c r="Y55" s="1">
        <f>(SUM(U55:U59)-Y$1)/Y$1</f>
        <v>2.5717934989268737E-11</v>
      </c>
    </row>
    <row r="56" spans="2:25">
      <c r="B56">
        <f>B55</f>
        <v>1800</v>
      </c>
      <c r="D56" s="1">
        <f>U50</f>
        <v>9.4452198819380532E-7</v>
      </c>
      <c r="E56" s="1">
        <f>-E$2*D55/(D55+D$2)</f>
        <v>-5.2473388219136907E-10</v>
      </c>
      <c r="F56" s="7">
        <f>-E$2*D$2/(D55+D$2)/(D55+D$2)*D55</f>
        <v>-4.9719931747940652E-10</v>
      </c>
      <c r="G56" s="7">
        <f>1/B56*D56</f>
        <v>5.2473443788544742E-10</v>
      </c>
      <c r="H56" s="7">
        <v>0</v>
      </c>
      <c r="I56" s="7">
        <v>0</v>
      </c>
      <c r="J56" s="7">
        <v>0</v>
      </c>
      <c r="K56" s="8">
        <v>1794484735.9871228</v>
      </c>
      <c r="L56" s="8">
        <v>1905725883.0385854</v>
      </c>
      <c r="M56" s="8">
        <v>0</v>
      </c>
      <c r="N56" s="8">
        <v>0</v>
      </c>
      <c r="O56" s="8">
        <v>0</v>
      </c>
      <c r="P56" s="1">
        <f>(D56-D$8)/B56+E56</f>
        <v>1.3852276730542709E-19</v>
      </c>
      <c r="Q56">
        <v>2.6398642304408355E-10</v>
      </c>
      <c r="R56">
        <f>IF(Q56&gt;G$2,G$2,IF(Q56&lt;-G$2,-G$2,Q56))</f>
        <v>2.6398642304408355E-10</v>
      </c>
      <c r="T56" s="1">
        <f t="shared" ref="T56:T59" si="23">U56-D56</f>
        <v>-2.4934098280412998E-16</v>
      </c>
      <c r="U56" s="1">
        <f t="shared" ref="U56:U59" si="24">D56*EXP(-R56)</f>
        <v>9.4452198794446434E-7</v>
      </c>
    </row>
    <row r="57" spans="2:25">
      <c r="B57">
        <f>B56</f>
        <v>1800</v>
      </c>
      <c r="D57" s="1">
        <f>U51</f>
        <v>5.5927443444707535E-12</v>
      </c>
      <c r="E57" s="1">
        <f>-E$3*D55+E$2*D$2/(D$2+D55)*D57/(D57+D$2)+E$4*D57</f>
        <v>-2.3812918989833821E-15</v>
      </c>
      <c r="F57" s="7">
        <f>(-E$3-E$2*D$2/(D$2+D55)/(D$2+D55)*D57/(D57+D$2))*D55</f>
        <v>-5.8160022382064443E-14</v>
      </c>
      <c r="G57" s="7">
        <v>0</v>
      </c>
      <c r="H57" s="7">
        <f>(1/B57+E$2*D$2/(D$2+D55)*D$2/(D57+D$2)/(D57+D$2)+E$4)*D57</f>
        <v>5.6104821183714319E-14</v>
      </c>
      <c r="I57" s="7">
        <v>0</v>
      </c>
      <c r="J57" s="7">
        <v>0</v>
      </c>
      <c r="K57" s="8">
        <v>1963239099.1418805</v>
      </c>
      <c r="L57" s="8">
        <v>0</v>
      </c>
      <c r="M57" s="8">
        <v>17823780183266.539</v>
      </c>
      <c r="N57" s="8">
        <v>0</v>
      </c>
      <c r="O57" s="8">
        <v>0</v>
      </c>
      <c r="P57" s="6">
        <f>(D57-D$9)/B57+E57</f>
        <v>1.7023273683370353E-16</v>
      </c>
      <c r="Q57">
        <v>3.0341908813197927E-3</v>
      </c>
      <c r="R57">
        <f>IF(Q57&gt;G$2,G$2,IF(Q57&lt;-G$2,-G$2,Q57))</f>
        <v>3.0341908813197927E-3</v>
      </c>
      <c r="T57" s="1">
        <f t="shared" si="23"/>
        <v>-1.6943735628365593E-14</v>
      </c>
      <c r="U57" s="1">
        <f t="shared" si="24"/>
        <v>5.575800608842388E-12</v>
      </c>
    </row>
    <row r="58" spans="2:25">
      <c r="B58">
        <f>B57</f>
        <v>1800</v>
      </c>
      <c r="D58" s="7">
        <f t="shared" ref="D58:D59" si="25">U52</f>
        <v>9.6096981586210898E-11</v>
      </c>
      <c r="E58" s="1">
        <f>-E$2*D$2/(D$2+D55)*D57/(D57+D$2)</f>
        <v>-5.2992444619534637E-14</v>
      </c>
      <c r="F58" s="7">
        <f>E$2*D$2/(D$2+D55)/(D$2+D55)*D57/(D57+D$2)*D55</f>
        <v>2.7806931192019533E-15</v>
      </c>
      <c r="G58" s="7">
        <v>0</v>
      </c>
      <c r="H58" s="7">
        <f>-E$2*D$2/(D$2+D55)*D$2/(D57+D$2)/(D57+D$2)*D57</f>
        <v>-5.2992148247997208E-14</v>
      </c>
      <c r="I58" s="7">
        <f>1/B58*D58</f>
        <v>5.3387211992339388E-14</v>
      </c>
      <c r="J58" s="7">
        <v>0</v>
      </c>
      <c r="K58" s="8">
        <v>1850068561.7979872</v>
      </c>
      <c r="L58" s="8">
        <v>0</v>
      </c>
      <c r="M58" s="8">
        <v>17691884752230.664</v>
      </c>
      <c r="N58" s="8">
        <v>18731077400024.027</v>
      </c>
      <c r="O58" s="8">
        <v>0</v>
      </c>
      <c r="P58" s="1">
        <f>(D58-D$10)/B58+E58</f>
        <v>-1.6078818275080484E-16</v>
      </c>
      <c r="Q58">
        <v>2.0650041611565417E-9</v>
      </c>
      <c r="R58">
        <f>IF(Q58&gt;G$2,G$2,IF(Q58&lt;-G$2,-G$2,Q58))</f>
        <v>2.0650041611565417E-9</v>
      </c>
      <c r="T58" s="1">
        <f t="shared" si="23"/>
        <v>-1.9844066772556255E-19</v>
      </c>
      <c r="U58" s="1">
        <f t="shared" si="24"/>
        <v>9.609698138777023E-11</v>
      </c>
    </row>
    <row r="59" spans="2:25">
      <c r="B59">
        <f>B58</f>
        <v>1800</v>
      </c>
      <c r="D59" s="1">
        <f t="shared" si="25"/>
        <v>1.0100363944464919E-12</v>
      </c>
      <c r="E59" s="1">
        <f>-E$4*D57</f>
        <v>-5.5927443444707533E-18</v>
      </c>
      <c r="F59" s="7">
        <v>0</v>
      </c>
      <c r="G59" s="7">
        <v>0</v>
      </c>
      <c r="H59" s="7">
        <f>-E$4*D57</f>
        <v>-5.5927443444707533E-18</v>
      </c>
      <c r="I59" s="7">
        <v>0</v>
      </c>
      <c r="J59" s="7">
        <f>1/B59*D59</f>
        <v>5.6113133024805107E-16</v>
      </c>
      <c r="K59" s="8">
        <v>19567423.48304788</v>
      </c>
      <c r="L59" s="8">
        <v>0</v>
      </c>
      <c r="M59" s="8">
        <v>177647977297.91357</v>
      </c>
      <c r="N59" s="8">
        <v>0</v>
      </c>
      <c r="O59" s="8">
        <v>1782114000937970.8</v>
      </c>
      <c r="P59" s="1">
        <f>(D59-D$11)/B59+E59</f>
        <v>-1.696965197525541E-20</v>
      </c>
      <c r="Q59">
        <v>-3.5300775189878804E-10</v>
      </c>
      <c r="R59">
        <f>IF(Q59&gt;G$2,G$2,IF(Q59&lt;-G$2,-G$2,Q59))</f>
        <v>-3.5300775189878804E-10</v>
      </c>
      <c r="T59" s="1">
        <f t="shared" si="23"/>
        <v>3.5655079082408404E-22</v>
      </c>
      <c r="U59" s="1">
        <f t="shared" si="24"/>
        <v>1.0100363948030427E-12</v>
      </c>
    </row>
    <row r="61" spans="2:25">
      <c r="B61">
        <f>B55</f>
        <v>1800</v>
      </c>
      <c r="C61">
        <f>C55+1</f>
        <v>10</v>
      </c>
      <c r="D61" s="1">
        <f>U55</f>
        <v>5.5379329262862492E-8</v>
      </c>
      <c r="E61" s="1">
        <f>E$2*D61/(D61+D$2)+E$3*D61</f>
        <v>5.2478926152063199E-10</v>
      </c>
      <c r="F61" s="7">
        <f>(1/B61+E$2*D$2/(D61+D$2)/(D61+D$2) + E$3)*D61</f>
        <v>5.2802099084359298E-10</v>
      </c>
      <c r="G61" s="7">
        <v>0</v>
      </c>
      <c r="H61" s="7">
        <v>0</v>
      </c>
      <c r="I61" s="7">
        <v>0</v>
      </c>
      <c r="J61" s="7">
        <v>0</v>
      </c>
      <c r="K61" s="8">
        <f t="array" ref="K61:O65">MINVERSE(F61:J65)</f>
        <v>1893864102.6417332</v>
      </c>
      <c r="L61" s="8">
        <v>0</v>
      </c>
      <c r="M61" s="8">
        <v>0</v>
      </c>
      <c r="N61" s="8">
        <v>0</v>
      </c>
      <c r="O61" s="8">
        <v>0</v>
      </c>
      <c r="P61" s="1">
        <f>(D61-D$7)/B61+E61</f>
        <v>0</v>
      </c>
      <c r="Q61">
        <f t="array" ref="Q61:Q65">MMULT(K61:O65,P61:P65)</f>
        <v>0</v>
      </c>
      <c r="R61">
        <f>IF(Q61&gt;G$2,G$2,IF(Q61&lt;-G$2,-G$2,Q61))</f>
        <v>0</v>
      </c>
      <c r="T61" s="1">
        <f>U61-D61</f>
        <v>0</v>
      </c>
      <c r="U61" s="1">
        <f>D61*EXP(-R61)</f>
        <v>5.5379329262862492E-8</v>
      </c>
      <c r="V61">
        <f>SQRT(SUMSQ(P61:P65))</f>
        <v>3.5488393988754485E-19</v>
      </c>
      <c r="X61" s="1">
        <f>SQRT(SUMSQ(T61:T65))/SQRT(SUMSQ(D$7:D$11))</f>
        <v>2.5717931887154859E-11</v>
      </c>
      <c r="Y61" s="1">
        <f>(SUM(U61:U65)-Y$1)/Y$1</f>
        <v>-2.1175738978401594E-16</v>
      </c>
    </row>
    <row r="62" spans="2:25">
      <c r="B62">
        <f>B61</f>
        <v>1800</v>
      </c>
      <c r="D62" s="1">
        <f>U56</f>
        <v>9.4452198794446434E-7</v>
      </c>
      <c r="E62" s="1">
        <f>-E$2*D61/(D61+D$2)</f>
        <v>-5.2473388219136907E-10</v>
      </c>
      <c r="F62" s="7">
        <f>-E$2*D$2/(D61+D$2)/(D61+D$2)*D61</f>
        <v>-4.9719931747940652E-10</v>
      </c>
      <c r="G62" s="7">
        <f>1/B62*D62</f>
        <v>5.2473443774692466E-10</v>
      </c>
      <c r="H62" s="7">
        <v>0</v>
      </c>
      <c r="I62" s="7">
        <v>0</v>
      </c>
      <c r="J62" s="7">
        <v>0</v>
      </c>
      <c r="K62" s="8">
        <v>1794484736.4608424</v>
      </c>
      <c r="L62" s="8">
        <v>1905725883.541671</v>
      </c>
      <c r="M62" s="8">
        <v>0</v>
      </c>
      <c r="N62" s="8">
        <v>0</v>
      </c>
      <c r="O62" s="8">
        <v>0</v>
      </c>
      <c r="P62" s="1">
        <f>(D62-D$8)/B62+E62</f>
        <v>0</v>
      </c>
      <c r="Q62">
        <v>0</v>
      </c>
      <c r="R62">
        <f>IF(Q62&gt;G$2,G$2,IF(Q62&lt;-G$2,-G$2,Q62))</f>
        <v>0</v>
      </c>
      <c r="T62" s="1">
        <f t="shared" ref="T62:T65" si="26">U62-D62</f>
        <v>0</v>
      </c>
      <c r="U62" s="1">
        <f t="shared" ref="U62:U65" si="27">D62*EXP(-R62)</f>
        <v>9.4452198794446434E-7</v>
      </c>
    </row>
    <row r="63" spans="2:25">
      <c r="B63">
        <f>B62</f>
        <v>1800</v>
      </c>
      <c r="D63" s="1">
        <f>U57</f>
        <v>5.575800608842388E-12</v>
      </c>
      <c r="E63" s="1">
        <f>-E$3*D61+E$2*D$2/(D$2+D61)*D63/(D63+D$2)+E$4*D63</f>
        <v>-2.5418534537728506E-15</v>
      </c>
      <c r="F63" s="7">
        <f>(-E$3-E$2*D$2/(D$2+D61)/(D$2+D61)*D63/(D63+D$2))*D61</f>
        <v>-5.815159806236213E-14</v>
      </c>
      <c r="G63" s="7">
        <v>0</v>
      </c>
      <c r="H63" s="7">
        <f>(1/B63+E$2*D$2/(D$2+D61)*D$2/(D63+D$2)/(D63+D$2)+E$4)*D63</f>
        <v>5.5934848235504344E-14</v>
      </c>
      <c r="I63" s="7">
        <v>0</v>
      </c>
      <c r="J63" s="7">
        <v>0</v>
      </c>
      <c r="K63" s="8">
        <v>1968919690.5991247</v>
      </c>
      <c r="L63" s="8">
        <v>0</v>
      </c>
      <c r="M63" s="8">
        <v>17877942491050.781</v>
      </c>
      <c r="N63" s="8">
        <v>0</v>
      </c>
      <c r="O63" s="8">
        <v>0</v>
      </c>
      <c r="P63" s="6">
        <f>(D63-D$9)/B63+E63</f>
        <v>2.5799558403168651E-19</v>
      </c>
      <c r="Q63">
        <v>4.6124302142635507E-6</v>
      </c>
      <c r="R63">
        <f>IF(Q63&gt;G$2,G$2,IF(Q63&lt;-G$2,-G$2,Q63))</f>
        <v>4.6124302142635507E-6</v>
      </c>
      <c r="T63" s="1">
        <f t="shared" si="26"/>
        <v>-2.5717931885762853E-17</v>
      </c>
      <c r="U63" s="1">
        <f t="shared" si="27"/>
        <v>5.5757748909105022E-12</v>
      </c>
    </row>
    <row r="64" spans="2:25">
      <c r="B64">
        <f>B63</f>
        <v>1800</v>
      </c>
      <c r="D64" s="7">
        <f t="shared" ref="D64:D65" si="28">U58</f>
        <v>9.609698138777023E-11</v>
      </c>
      <c r="E64" s="1">
        <f>-E$2*D$2/(D$2+D61)*D63/(D63+D$2)</f>
        <v>-5.2831900008480797E-14</v>
      </c>
      <c r="F64" s="7">
        <f>E$2*D$2/(D$2+D61)/(D$2+D61)*D63/(D63+D$2)*D61</f>
        <v>2.7722687994996348E-15</v>
      </c>
      <c r="G64" s="7">
        <v>0</v>
      </c>
      <c r="H64" s="7">
        <f>-E$2*D$2/(D$2+D61)*D$2/(D63+D$2)/(D63+D$2)*D63</f>
        <v>-5.2831605429983065E-14</v>
      </c>
      <c r="I64" s="7">
        <f>1/B64*D64</f>
        <v>5.3387211882094574E-14</v>
      </c>
      <c r="J64" s="7">
        <v>0</v>
      </c>
      <c r="K64" s="8">
        <v>1850085149.097996</v>
      </c>
      <c r="L64" s="8">
        <v>0</v>
      </c>
      <c r="M64" s="8">
        <v>17691884822026.156</v>
      </c>
      <c r="N64" s="8">
        <v>18731077438703.777</v>
      </c>
      <c r="O64" s="8">
        <v>0</v>
      </c>
      <c r="P64" s="1">
        <f>(D64-D$10)/B64+E64</f>
        <v>-2.4368194177826652E-19</v>
      </c>
      <c r="Q64">
        <v>2.835417552740074E-12</v>
      </c>
      <c r="R64">
        <f>IF(Q64&gt;G$2,G$2,IF(Q64&lt;-G$2,-G$2,Q64))</f>
        <v>2.835417552740074E-12</v>
      </c>
      <c r="T64" s="1">
        <f t="shared" si="26"/>
        <v>-2.7247846365379577E-22</v>
      </c>
      <c r="U64" s="1">
        <f t="shared" si="27"/>
        <v>9.6096981387497752E-11</v>
      </c>
    </row>
    <row r="65" spans="2:25">
      <c r="B65">
        <f>B64</f>
        <v>1800</v>
      </c>
      <c r="D65" s="1">
        <f t="shared" si="28"/>
        <v>1.0100363948030427E-12</v>
      </c>
      <c r="E65" s="1">
        <f>-E$4*D63</f>
        <v>-5.5758006088423875E-18</v>
      </c>
      <c r="F65" s="7">
        <v>0</v>
      </c>
      <c r="G65" s="7">
        <v>0</v>
      </c>
      <c r="H65" s="7">
        <f>-E$4*D63</f>
        <v>-5.5758006088423875E-18</v>
      </c>
      <c r="I65" s="7">
        <v>0</v>
      </c>
      <c r="J65" s="7">
        <f>1/B65*D65</f>
        <v>5.6113133044613483E-16</v>
      </c>
      <c r="K65" s="8">
        <v>19564588.562317345</v>
      </c>
      <c r="L65" s="8">
        <v>0</v>
      </c>
      <c r="M65" s="8">
        <v>177647971549.18295</v>
      </c>
      <c r="N65" s="8">
        <v>0</v>
      </c>
      <c r="O65" s="8">
        <v>1782114000308870.5</v>
      </c>
      <c r="P65" s="1">
        <f>(D65-D$11)/B65+E65</f>
        <v>-2.5718263117506284E-23</v>
      </c>
      <c r="Q65">
        <v>-4.8459345932304447E-13</v>
      </c>
      <c r="R65">
        <f>IF(Q65&gt;G$2,G$2,IF(Q65&lt;-G$2,-G$2,Q65))</f>
        <v>-4.8459345932304447E-13</v>
      </c>
      <c r="T65" s="1">
        <f t="shared" si="26"/>
        <v>4.8932095317773097E-25</v>
      </c>
      <c r="U65" s="1">
        <f t="shared" si="27"/>
        <v>1.010036394803532E-12</v>
      </c>
    </row>
    <row r="67" spans="2:25">
      <c r="B67">
        <f>B61</f>
        <v>1800</v>
      </c>
      <c r="C67">
        <f>C61+1</f>
        <v>11</v>
      </c>
      <c r="D67" s="1">
        <f>U61</f>
        <v>5.5379329262862492E-8</v>
      </c>
      <c r="E67" s="1">
        <f>E$2*D67/(D67+D$2)+E$3*D67</f>
        <v>5.2478926152063199E-10</v>
      </c>
      <c r="F67" s="7">
        <f>(1/B67+E$2*D$2/(D67+D$2)/(D67+D$2) + E$3)*D67</f>
        <v>5.2802099084359298E-10</v>
      </c>
      <c r="G67" s="7">
        <v>0</v>
      </c>
      <c r="H67" s="7">
        <v>0</v>
      </c>
      <c r="I67" s="7">
        <v>0</v>
      </c>
      <c r="J67" s="7">
        <v>0</v>
      </c>
      <c r="K67" s="8">
        <f t="array" ref="K67:O71">MINVERSE(F67:J71)</f>
        <v>1893864102.6417332</v>
      </c>
      <c r="L67" s="8">
        <v>0</v>
      </c>
      <c r="M67" s="8">
        <v>0</v>
      </c>
      <c r="N67" s="8">
        <v>0</v>
      </c>
      <c r="O67" s="8">
        <v>0</v>
      </c>
      <c r="P67" s="1">
        <f>(D67-D$7)/B67+E67</f>
        <v>0</v>
      </c>
      <c r="Q67">
        <f t="array" ref="Q67:Q71">MMULT(K67:O71,P67:P71)</f>
        <v>0</v>
      </c>
      <c r="R67">
        <f>IF(Q67&gt;G$2,G$2,IF(Q67&lt;-G$2,-G$2,Q67))</f>
        <v>0</v>
      </c>
      <c r="T67" s="1">
        <f>U67-D67</f>
        <v>0</v>
      </c>
      <c r="U67" s="1">
        <f>D67*EXP(-R67)</f>
        <v>5.5379329262862492E-8</v>
      </c>
      <c r="V67">
        <f>SQRT(SUMSQ(P67:P71))</f>
        <v>8.1841954469678323E-25</v>
      </c>
      <c r="X67" s="1">
        <f>SQRT(SUMSQ(T67:T71))/SQRT(SUMSQ(D$7:D$11))</f>
        <v>5.9309819272213795E-17</v>
      </c>
      <c r="Y67" s="1">
        <f>(SUM(U67:U71)-Y$1)/Y$1</f>
        <v>-2.1175738978401594E-16</v>
      </c>
    </row>
    <row r="68" spans="2:25">
      <c r="B68">
        <f>B67</f>
        <v>1800</v>
      </c>
      <c r="D68" s="1">
        <f>U62</f>
        <v>9.4452198794446434E-7</v>
      </c>
      <c r="E68" s="1">
        <f>-E$2*D67/(D67+D$2)</f>
        <v>-5.2473388219136907E-10</v>
      </c>
      <c r="F68" s="7">
        <f>-E$2*D$2/(D67+D$2)/(D67+D$2)*D67</f>
        <v>-4.9719931747940652E-10</v>
      </c>
      <c r="G68" s="7">
        <f>1/B68*D68</f>
        <v>5.2473443774692466E-10</v>
      </c>
      <c r="H68" s="7">
        <v>0</v>
      </c>
      <c r="I68" s="7">
        <v>0</v>
      </c>
      <c r="J68" s="7">
        <v>0</v>
      </c>
      <c r="K68" s="8">
        <v>1794484736.4608424</v>
      </c>
      <c r="L68" s="8">
        <v>1905725883.541671</v>
      </c>
      <c r="M68" s="8">
        <v>0</v>
      </c>
      <c r="N68" s="8">
        <v>0</v>
      </c>
      <c r="O68" s="8">
        <v>0</v>
      </c>
      <c r="P68" s="1">
        <f>(D68-D$8)/B68+E68</f>
        <v>0</v>
      </c>
      <c r="Q68">
        <v>0</v>
      </c>
      <c r="R68">
        <f>IF(Q68&gt;G$2,G$2,IF(Q68&lt;-G$2,-G$2,Q68))</f>
        <v>0</v>
      </c>
      <c r="T68" s="1">
        <f t="shared" ref="T68:T71" si="29">U68-D68</f>
        <v>0</v>
      </c>
      <c r="U68" s="1">
        <f t="shared" ref="U68:U71" si="30">D68*EXP(-R68)</f>
        <v>9.4452198794446434E-7</v>
      </c>
    </row>
    <row r="69" spans="2:25">
      <c r="B69">
        <f>B68</f>
        <v>1800</v>
      </c>
      <c r="D69" s="1">
        <f>U63</f>
        <v>5.5757748909105022E-12</v>
      </c>
      <c r="E69" s="1">
        <f>-E$3*D67+E$2*D$2/(D$2+D67)*D69/(D69+D$2)+E$4*D69</f>
        <v>-2.5420971610219683E-15</v>
      </c>
      <c r="F69" s="7">
        <f>(-E$3-E$2*D$2/(D$2+D67)/(D$2+D67)*D69/(D69+D$2))*D67</f>
        <v>-5.8151585275566528E-14</v>
      </c>
      <c r="G69" s="7">
        <v>0</v>
      </c>
      <c r="H69" s="7">
        <f>(1/B69+E$2*D$2/(D$2+D67)*D$2/(D69+D$2)/(D69+D$2)+E$4)*D69</f>
        <v>5.5934590243232703E-14</v>
      </c>
      <c r="I69" s="7">
        <v>0</v>
      </c>
      <c r="J69" s="7">
        <v>0</v>
      </c>
      <c r="K69" s="8">
        <v>1968928339.0867307</v>
      </c>
      <c r="L69" s="8">
        <v>0</v>
      </c>
      <c r="M69" s="8">
        <v>17878024951134.523</v>
      </c>
      <c r="N69" s="8">
        <v>0</v>
      </c>
      <c r="O69" s="8">
        <v>0</v>
      </c>
      <c r="P69" s="6">
        <f>(D69-D$9)/B69+E69</f>
        <v>5.949774329489598E-25</v>
      </c>
      <c r="Q69">
        <v>1.0637021391623471E-11</v>
      </c>
      <c r="R69">
        <f>IF(Q69&gt;G$2,G$2,IF(Q69&lt;-G$2,-G$2,Q69))</f>
        <v>1.0637021391623471E-11</v>
      </c>
      <c r="T69" s="1">
        <f t="shared" si="29"/>
        <v>-5.930981927233242E-23</v>
      </c>
      <c r="U69" s="1">
        <f t="shared" si="30"/>
        <v>5.5757748908511924E-12</v>
      </c>
    </row>
    <row r="70" spans="2:25">
      <c r="B70">
        <f>B69</f>
        <v>1800</v>
      </c>
      <c r="D70" s="7">
        <f t="shared" ref="D70:D71" si="31">U64</f>
        <v>9.6096981387497752E-11</v>
      </c>
      <c r="E70" s="1">
        <f>-E$2*D$2/(D$2+D67)*D69/(D69+D$2)</f>
        <v>-5.2831656326949611E-14</v>
      </c>
      <c r="F70" s="7">
        <f>E$2*D$2/(D$2+D67)/(D$2+D67)*D69/(D69+D$2)*D67</f>
        <v>2.7722560127040477E-15</v>
      </c>
      <c r="G70" s="7">
        <v>0</v>
      </c>
      <c r="H70" s="7">
        <f>-E$2*D$2/(D$2+D67)*D$2/(D69+D$2)/(D69+D$2)*D69</f>
        <v>-5.2831361751169297E-14</v>
      </c>
      <c r="I70" s="7">
        <f>1/B70*D70</f>
        <v>5.3387211881943195E-14</v>
      </c>
      <c r="J70" s="7">
        <v>0</v>
      </c>
      <c r="K70" s="8">
        <v>1850085174.2743609</v>
      </c>
      <c r="L70" s="8">
        <v>0</v>
      </c>
      <c r="M70" s="8">
        <v>17691884822126.809</v>
      </c>
      <c r="N70" s="8">
        <v>18731077438756.891</v>
      </c>
      <c r="O70" s="8">
        <v>0</v>
      </c>
      <c r="P70" s="1">
        <f>(D70-D$10)/B70+E70</f>
        <v>-5.6197188710496527E-25</v>
      </c>
      <c r="Q70">
        <v>-6.6720269776296775E-17</v>
      </c>
      <c r="R70">
        <f>IF(Q70&gt;G$2,G$2,IF(Q70&lt;-G$2,-G$2,Q70))</f>
        <v>-6.6720269776296775E-17</v>
      </c>
      <c r="T70" s="1">
        <f t="shared" si="29"/>
        <v>0</v>
      </c>
      <c r="U70" s="1">
        <f t="shared" si="30"/>
        <v>9.6096981387497752E-11</v>
      </c>
    </row>
    <row r="71" spans="2:25">
      <c r="B71">
        <f>B70</f>
        <v>1800</v>
      </c>
      <c r="D71" s="1">
        <f t="shared" si="31"/>
        <v>1.010036394803532E-12</v>
      </c>
      <c r="E71" s="1">
        <f>-E$4*D69</f>
        <v>-5.5757748909105022E-18</v>
      </c>
      <c r="F71" s="7">
        <v>0</v>
      </c>
      <c r="G71" s="7">
        <v>0</v>
      </c>
      <c r="H71" s="7">
        <f>-E$4*D69</f>
        <v>-5.5757748909105022E-18</v>
      </c>
      <c r="I71" s="7">
        <v>0</v>
      </c>
      <c r="J71" s="7">
        <f>1/B71*D71</f>
        <v>5.6113133044640669E-16</v>
      </c>
      <c r="K71" s="8">
        <v>19564584.2593536</v>
      </c>
      <c r="L71" s="8">
        <v>0</v>
      </c>
      <c r="M71" s="8">
        <v>177647971540.46646</v>
      </c>
      <c r="N71" s="8">
        <v>0</v>
      </c>
      <c r="O71" s="8">
        <v>1782114000308007</v>
      </c>
      <c r="P71" s="1">
        <f>(D71-D$11)/B71+E71</f>
        <v>-5.938720539314705E-29</v>
      </c>
      <c r="Q71">
        <v>-1.3823609455793139E-16</v>
      </c>
      <c r="R71">
        <f>IF(Q71&gt;G$2,G$2,IF(Q71&lt;-G$2,-G$2,Q71))</f>
        <v>-1.3823609455793139E-16</v>
      </c>
      <c r="T71" s="1">
        <f t="shared" si="29"/>
        <v>0</v>
      </c>
      <c r="U71" s="1">
        <f t="shared" si="30"/>
        <v>1.0100363948035322E-12</v>
      </c>
    </row>
    <row r="73" spans="2:25">
      <c r="B73">
        <f>B67</f>
        <v>1800</v>
      </c>
      <c r="C73">
        <f>C67+1</f>
        <v>12</v>
      </c>
      <c r="D73" s="1">
        <f>U67</f>
        <v>5.5379329262862492E-8</v>
      </c>
      <c r="E73" s="1">
        <f>E$2*D73/(D73+D$2)+E$3*D73</f>
        <v>5.2478926152063199E-10</v>
      </c>
      <c r="F73" s="7">
        <f>(1/B73+E$2*D$2/(D73+D$2)/(D73+D$2) + E$3)*D73</f>
        <v>5.2802099084359298E-10</v>
      </c>
      <c r="G73" s="7">
        <v>0</v>
      </c>
      <c r="H73" s="7">
        <v>0</v>
      </c>
      <c r="I73" s="7">
        <v>0</v>
      </c>
      <c r="J73" s="7">
        <v>0</v>
      </c>
      <c r="K73" s="8">
        <f t="array" ref="K73:O77">MINVERSE(F73:J77)</f>
        <v>1893864102.6417332</v>
      </c>
      <c r="L73" s="8">
        <v>0</v>
      </c>
      <c r="M73" s="8">
        <v>0</v>
      </c>
      <c r="N73" s="8">
        <v>0</v>
      </c>
      <c r="O73" s="8">
        <v>0</v>
      </c>
      <c r="P73" s="1">
        <f>(D73-D$7)/B73+E73</f>
        <v>0</v>
      </c>
      <c r="Q73">
        <f t="array" ref="Q73:Q77">MMULT(K73:O77,P73:P77)</f>
        <v>0</v>
      </c>
      <c r="R73">
        <f>IF(Q73&gt;G$2,G$2,IF(Q73&lt;-G$2,-G$2,Q73))</f>
        <v>0</v>
      </c>
      <c r="T73" s="1">
        <f>U73-D73</f>
        <v>0</v>
      </c>
      <c r="U73" s="1">
        <f>D73*EXP(-R73)</f>
        <v>5.5379329262862492E-8</v>
      </c>
      <c r="V73">
        <f>SQRT(SUMSQ(P73:P77))</f>
        <v>3.5500509470292382E-30</v>
      </c>
      <c r="X73" s="1">
        <f>SQRT(SUMSQ(T73:T77))/SQRT(SUMSQ(D$7:D$11))</f>
        <v>0</v>
      </c>
      <c r="Y73" s="1">
        <f>(SUM(U73:U77)-Y$1)/Y$1</f>
        <v>-2.1175738978401594E-16</v>
      </c>
    </row>
    <row r="74" spans="2:25">
      <c r="B74">
        <f>B73</f>
        <v>1800</v>
      </c>
      <c r="D74" s="1">
        <f>U68</f>
        <v>9.4452198794446434E-7</v>
      </c>
      <c r="E74" s="1">
        <f>-E$2*D73/(D73+D$2)</f>
        <v>-5.2473388219136907E-10</v>
      </c>
      <c r="F74" s="7">
        <f>-E$2*D$2/(D73+D$2)/(D73+D$2)*D73</f>
        <v>-4.9719931747940652E-10</v>
      </c>
      <c r="G74" s="7">
        <f>1/B74*D74</f>
        <v>5.2473443774692466E-10</v>
      </c>
      <c r="H74" s="7">
        <v>0</v>
      </c>
      <c r="I74" s="7">
        <v>0</v>
      </c>
      <c r="J74" s="7">
        <v>0</v>
      </c>
      <c r="K74" s="8">
        <v>1794484736.4608424</v>
      </c>
      <c r="L74" s="8">
        <v>1905725883.541671</v>
      </c>
      <c r="M74" s="8">
        <v>0</v>
      </c>
      <c r="N74" s="8">
        <v>0</v>
      </c>
      <c r="O74" s="8">
        <v>0</v>
      </c>
      <c r="P74" s="1">
        <f>(D74-D$8)/B74+E74</f>
        <v>0</v>
      </c>
      <c r="Q74">
        <v>0</v>
      </c>
      <c r="R74">
        <f>IF(Q74&gt;G$2,G$2,IF(Q74&lt;-G$2,-G$2,Q74))</f>
        <v>0</v>
      </c>
      <c r="T74" s="1">
        <f t="shared" ref="T74:T77" si="32">U74-D74</f>
        <v>0</v>
      </c>
      <c r="U74" s="1">
        <f t="shared" ref="U74:U77" si="33">D74*EXP(-R74)</f>
        <v>9.4452198794446434E-7</v>
      </c>
    </row>
    <row r="75" spans="2:25">
      <c r="B75">
        <f>B74</f>
        <v>1800</v>
      </c>
      <c r="D75" s="1">
        <f>U69</f>
        <v>5.5757748908511924E-12</v>
      </c>
      <c r="E75" s="1">
        <f>-E$3*D73+E$2*D$2/(D$2+D73)*D75/(D75+D$2)+E$4*D75</f>
        <v>-2.5420971615839993E-15</v>
      </c>
      <c r="F75" s="7">
        <f>(-E$3-E$2*D$2/(D$2+D73)/(D$2+D73)*D75/(D75+D$2))*D73</f>
        <v>-5.8151585275537056E-14</v>
      </c>
      <c r="G75" s="7">
        <v>0</v>
      </c>
      <c r="H75" s="7">
        <f>(1/B75+E$2*D$2/(D$2+D73)*D$2/(D75+D$2)/(D75+D$2)+E$4)*D75</f>
        <v>5.5934590242637725E-14</v>
      </c>
      <c r="I75" s="7">
        <v>0</v>
      </c>
      <c r="J75" s="7">
        <v>0</v>
      </c>
      <c r="K75" s="8">
        <v>1968928339.1066766</v>
      </c>
      <c r="L75" s="8">
        <v>0</v>
      </c>
      <c r="M75" s="8">
        <v>17878024951324.695</v>
      </c>
      <c r="N75" s="8">
        <v>0</v>
      </c>
      <c r="O75" s="8">
        <v>0</v>
      </c>
      <c r="P75" s="6">
        <f>(D75-D$9)/B75+E75</f>
        <v>-3.5498740734945531E-30</v>
      </c>
      <c r="Q75">
        <v>-6.3464737259996253E-17</v>
      </c>
      <c r="R75">
        <f>IF(Q75&gt;G$2,G$2,IF(Q75&lt;-G$2,-G$2,Q75))</f>
        <v>-6.3464737259996253E-17</v>
      </c>
      <c r="T75" s="1">
        <f t="shared" si="32"/>
        <v>0</v>
      </c>
      <c r="U75" s="1">
        <f t="shared" si="33"/>
        <v>5.5757748908511924E-12</v>
      </c>
    </row>
    <row r="76" spans="2:25">
      <c r="B76">
        <f>B75</f>
        <v>1800</v>
      </c>
      <c r="D76" s="7">
        <f t="shared" ref="D76:D77" si="34">U70</f>
        <v>9.6096981387497752E-11</v>
      </c>
      <c r="E76" s="1">
        <f>-E$2*D$2/(D$2+D73)*D75/(D75+D$2)</f>
        <v>-5.2831656326387639E-14</v>
      </c>
      <c r="F76" s="7">
        <f>E$2*D$2/(D$2+D73)/(D$2+D73)*D75/(D75+D$2)*D73</f>
        <v>2.7722560126745589E-15</v>
      </c>
      <c r="G76" s="7">
        <v>0</v>
      </c>
      <c r="H76" s="7">
        <f>-E$2*D$2/(D$2+D73)*D$2/(D75+D$2)/(D75+D$2)*D75</f>
        <v>-5.2831361750607325E-14</v>
      </c>
      <c r="I76" s="7">
        <f>1/B76*D76</f>
        <v>5.3387211881943195E-14</v>
      </c>
      <c r="J76" s="7">
        <v>0</v>
      </c>
      <c r="K76" s="8">
        <v>1850085174.2744195</v>
      </c>
      <c r="L76" s="8">
        <v>0</v>
      </c>
      <c r="M76" s="8">
        <v>17691884822126.809</v>
      </c>
      <c r="N76" s="8">
        <v>18731077438756.891</v>
      </c>
      <c r="O76" s="8">
        <v>0</v>
      </c>
      <c r="P76" s="1">
        <f>(D76-D$10)/B76+E76</f>
        <v>0</v>
      </c>
      <c r="Q76">
        <v>-6.2803963241319753E-17</v>
      </c>
      <c r="R76">
        <f>IF(Q76&gt;G$2,G$2,IF(Q76&lt;-G$2,-G$2,Q76))</f>
        <v>-6.2803963241319753E-17</v>
      </c>
      <c r="T76" s="1">
        <f t="shared" si="32"/>
        <v>0</v>
      </c>
      <c r="U76" s="1">
        <f t="shared" si="33"/>
        <v>9.6096981387497752E-11</v>
      </c>
    </row>
    <row r="77" spans="2:25">
      <c r="B77">
        <f>B76</f>
        <v>1800</v>
      </c>
      <c r="D77" s="1">
        <f t="shared" si="34"/>
        <v>1.0100363948035322E-12</v>
      </c>
      <c r="E77" s="1">
        <f>-E$4*D75</f>
        <v>-5.5757748908511921E-18</v>
      </c>
      <c r="F77" s="7">
        <v>0</v>
      </c>
      <c r="G77" s="7">
        <v>0</v>
      </c>
      <c r="H77" s="7">
        <f>-E$4*D75</f>
        <v>-5.5757748908511921E-18</v>
      </c>
      <c r="I77" s="7">
        <v>0</v>
      </c>
      <c r="J77" s="7">
        <f>1/B77*D77</f>
        <v>5.6113133044640679E-16</v>
      </c>
      <c r="K77" s="8">
        <v>19564584.259343684</v>
      </c>
      <c r="L77" s="8">
        <v>0</v>
      </c>
      <c r="M77" s="8">
        <v>177647971540.46643</v>
      </c>
      <c r="N77" s="8">
        <v>0</v>
      </c>
      <c r="O77" s="8">
        <v>1782114000308006.8</v>
      </c>
      <c r="P77" s="1">
        <f>(D77-D$11)/B77+E77</f>
        <v>3.543711097672514E-32</v>
      </c>
      <c r="Q77">
        <v>6.2522343673710014E-17</v>
      </c>
      <c r="R77">
        <f>IF(Q77&gt;G$2,G$2,IF(Q77&lt;-G$2,-G$2,Q77))</f>
        <v>6.2522343673710014E-17</v>
      </c>
      <c r="T77" s="1">
        <f t="shared" si="32"/>
        <v>0</v>
      </c>
      <c r="U77" s="1">
        <f t="shared" si="33"/>
        <v>1.010036394803532E-12</v>
      </c>
    </row>
    <row r="79" spans="2:25">
      <c r="B79">
        <f>B73</f>
        <v>1800</v>
      </c>
      <c r="C79">
        <f>C73+1</f>
        <v>13</v>
      </c>
      <c r="D79" s="1">
        <f>U73</f>
        <v>5.5379329262862492E-8</v>
      </c>
      <c r="E79" s="1">
        <f>E$2*D79/(D79+D$2)+E$3*D79</f>
        <v>5.2478926152063199E-10</v>
      </c>
      <c r="F79" s="7">
        <f>(1/B79+E$2*D$2/(D79+D$2)/(D79+D$2) + E$3)*D79</f>
        <v>5.2802099084359298E-10</v>
      </c>
      <c r="G79" s="7">
        <v>0</v>
      </c>
      <c r="H79" s="7">
        <v>0</v>
      </c>
      <c r="I79" s="7">
        <v>0</v>
      </c>
      <c r="J79" s="7">
        <v>0</v>
      </c>
      <c r="K79" s="8">
        <f t="array" ref="K79:O83">MINVERSE(F79:J83)</f>
        <v>1893864102.6417332</v>
      </c>
      <c r="L79" s="8">
        <v>0</v>
      </c>
      <c r="M79" s="8">
        <v>0</v>
      </c>
      <c r="N79" s="8">
        <v>0</v>
      </c>
      <c r="O79" s="8">
        <v>0</v>
      </c>
      <c r="P79" s="1">
        <f>(D79-D$7)/B79+E79</f>
        <v>0</v>
      </c>
      <c r="Q79">
        <f t="array" ref="Q79:Q83">MMULT(K79:O83,P79:P83)</f>
        <v>0</v>
      </c>
      <c r="R79">
        <f>IF(Q79&gt;G$2,G$2,IF(Q79&lt;-G$2,-G$2,Q79))</f>
        <v>0</v>
      </c>
      <c r="T79" s="1">
        <f>U79-D79</f>
        <v>0</v>
      </c>
      <c r="U79" s="1">
        <f>D79*EXP(-R79)</f>
        <v>5.5379329262862492E-8</v>
      </c>
      <c r="V79">
        <f>SQRT(SUMSQ(P79:P83))</f>
        <v>3.5507098821939691E-30</v>
      </c>
      <c r="X79" s="1">
        <f>SQRT(SUMSQ(T79:T83))/SQRT(SUMSQ(D$7:D$11))</f>
        <v>0</v>
      </c>
      <c r="Y79" s="1">
        <f>(SUM(U79:U83)-Y$1)/Y$1</f>
        <v>-2.1175738978401594E-16</v>
      </c>
    </row>
    <row r="80" spans="2:25">
      <c r="B80">
        <f>B79</f>
        <v>1800</v>
      </c>
      <c r="D80" s="1">
        <f>U74</f>
        <v>9.4452198794446434E-7</v>
      </c>
      <c r="E80" s="1">
        <f>-E$2*D79/(D79+D$2)</f>
        <v>-5.2473388219136907E-10</v>
      </c>
      <c r="F80" s="7">
        <f>-E$2*D$2/(D79+D$2)/(D79+D$2)*D79</f>
        <v>-4.9719931747940652E-10</v>
      </c>
      <c r="G80" s="7">
        <f>1/B80*D80</f>
        <v>5.2473443774692466E-10</v>
      </c>
      <c r="H80" s="7">
        <v>0</v>
      </c>
      <c r="I80" s="7">
        <v>0</v>
      </c>
      <c r="J80" s="7">
        <v>0</v>
      </c>
      <c r="K80" s="8">
        <v>1794484736.4608424</v>
      </c>
      <c r="L80" s="8">
        <v>1905725883.541671</v>
      </c>
      <c r="M80" s="8">
        <v>0</v>
      </c>
      <c r="N80" s="8">
        <v>0</v>
      </c>
      <c r="O80" s="8">
        <v>0</v>
      </c>
      <c r="P80" s="1">
        <f>(D80-D$8)/B80+E80</f>
        <v>0</v>
      </c>
      <c r="Q80">
        <v>0</v>
      </c>
      <c r="R80">
        <f>IF(Q80&gt;G$2,G$2,IF(Q80&lt;-G$2,-G$2,Q80))</f>
        <v>0</v>
      </c>
      <c r="T80" s="1">
        <f t="shared" ref="T80:T83" si="35">U80-D80</f>
        <v>0</v>
      </c>
      <c r="U80" s="1">
        <f t="shared" ref="U80:U83" si="36">D80*EXP(-R80)</f>
        <v>9.4452198794446434E-7</v>
      </c>
    </row>
    <row r="81" spans="2:21">
      <c r="B81">
        <f>B80</f>
        <v>1800</v>
      </c>
      <c r="D81" s="1">
        <f>U75</f>
        <v>5.5757748908511924E-12</v>
      </c>
      <c r="E81" s="1">
        <f>-E$3*D79+E$2*D$2/(D$2+D79)*D81/(D81+D$2)+E$4*D81</f>
        <v>-2.5420971615839993E-15</v>
      </c>
      <c r="F81" s="7">
        <f>(-E$3-E$2*D$2/(D$2+D79)/(D$2+D79)*D81/(D81+D$2))*D79</f>
        <v>-5.8151585275537056E-14</v>
      </c>
      <c r="G81" s="7">
        <v>0</v>
      </c>
      <c r="H81" s="7">
        <f>(1/B81+E$2*D$2/(D$2+D79)*D$2/(D81+D$2)/(D81+D$2)+E$4)*D81</f>
        <v>5.5934590242637725E-14</v>
      </c>
      <c r="I81" s="7">
        <v>0</v>
      </c>
      <c r="J81" s="7">
        <v>0</v>
      </c>
      <c r="K81" s="8">
        <v>1968928339.1066766</v>
      </c>
      <c r="L81" s="8">
        <v>0</v>
      </c>
      <c r="M81" s="8">
        <v>17878024951324.695</v>
      </c>
      <c r="N81" s="8">
        <v>0</v>
      </c>
      <c r="O81" s="8">
        <v>0</v>
      </c>
      <c r="P81" s="6">
        <f>(D81-D$9)/B81+E81</f>
        <v>-3.5498740734945531E-30</v>
      </c>
      <c r="Q81">
        <v>-6.3464737259996253E-17</v>
      </c>
      <c r="R81">
        <f>IF(Q81&gt;G$2,G$2,IF(Q81&lt;-G$2,-G$2,Q81))</f>
        <v>-6.3464737259996253E-17</v>
      </c>
      <c r="T81" s="1">
        <f t="shared" si="35"/>
        <v>0</v>
      </c>
      <c r="U81" s="1">
        <f t="shared" si="36"/>
        <v>5.5757748908511924E-12</v>
      </c>
    </row>
    <row r="82" spans="2:21">
      <c r="B82">
        <f>B81</f>
        <v>1800</v>
      </c>
      <c r="D82" s="7">
        <f t="shared" ref="D82:D83" si="37">U76</f>
        <v>9.6096981387497752E-11</v>
      </c>
      <c r="E82" s="1">
        <f>-E$2*D$2/(D$2+D79)*D81/(D81+D$2)</f>
        <v>-5.2831656326387639E-14</v>
      </c>
      <c r="F82" s="7">
        <f>E$2*D$2/(D$2+D79)/(D$2+D79)*D81/(D81+D$2)*D79</f>
        <v>2.7722560126745589E-15</v>
      </c>
      <c r="G82" s="7">
        <v>0</v>
      </c>
      <c r="H82" s="7">
        <f>-E$2*D$2/(D$2+D79)*D$2/(D81+D$2)/(D81+D$2)*D81</f>
        <v>-5.2831361750607325E-14</v>
      </c>
      <c r="I82" s="7">
        <f>1/B82*D82</f>
        <v>5.3387211881943195E-14</v>
      </c>
      <c r="J82" s="7">
        <v>0</v>
      </c>
      <c r="K82" s="8">
        <v>1850085174.2744195</v>
      </c>
      <c r="L82" s="8">
        <v>0</v>
      </c>
      <c r="M82" s="8">
        <v>17691884822126.809</v>
      </c>
      <c r="N82" s="8">
        <v>18731077438756.891</v>
      </c>
      <c r="O82" s="8">
        <v>0</v>
      </c>
      <c r="P82" s="1">
        <f>(D82-D$10)/B82+E82</f>
        <v>0</v>
      </c>
      <c r="Q82">
        <v>-6.2803963241319753E-17</v>
      </c>
      <c r="R82">
        <f>IF(Q82&gt;G$2,G$2,IF(Q82&lt;-G$2,-G$2,Q82))</f>
        <v>-6.2803963241319753E-17</v>
      </c>
      <c r="T82" s="1">
        <f t="shared" si="35"/>
        <v>0</v>
      </c>
      <c r="U82" s="1">
        <f t="shared" si="36"/>
        <v>9.6096981387497752E-11</v>
      </c>
    </row>
    <row r="83" spans="2:21">
      <c r="B83">
        <f>B82</f>
        <v>1800</v>
      </c>
      <c r="D83" s="1">
        <f t="shared" si="37"/>
        <v>1.010036394803532E-12</v>
      </c>
      <c r="E83" s="1">
        <f>-E$4*D81</f>
        <v>-5.5757748908511921E-18</v>
      </c>
      <c r="F83" s="7">
        <v>0</v>
      </c>
      <c r="G83" s="7">
        <v>0</v>
      </c>
      <c r="H83" s="7">
        <f>-E$4*D81</f>
        <v>-5.5757748908511921E-18</v>
      </c>
      <c r="I83" s="7">
        <v>0</v>
      </c>
      <c r="J83" s="7">
        <f>1/B83*D83</f>
        <v>5.6113133044640669E-16</v>
      </c>
      <c r="K83" s="8">
        <v>19564584.259343687</v>
      </c>
      <c r="L83" s="8">
        <v>0</v>
      </c>
      <c r="M83" s="8">
        <v>177647971540.46646</v>
      </c>
      <c r="N83" s="8">
        <v>0</v>
      </c>
      <c r="O83" s="8">
        <v>1782114000308007</v>
      </c>
      <c r="P83" s="1">
        <f>(D83-D$11)/B83+E83</f>
        <v>-7.7037197775489434E-32</v>
      </c>
      <c r="Q83">
        <v>-1.3791969662857697E-16</v>
      </c>
      <c r="R83">
        <f>IF(Q83&gt;G$2,G$2,IF(Q83&lt;-G$2,-G$2,Q83))</f>
        <v>-1.3791969662857697E-16</v>
      </c>
      <c r="T83" s="1">
        <f t="shared" si="35"/>
        <v>0</v>
      </c>
      <c r="U83" s="1">
        <f t="shared" si="36"/>
        <v>1.0100363948035322E-12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scale2</vt:lpstr>
      <vt:lpstr>scale1</vt:lpstr>
      <vt:lpstr>clip1</vt:lpstr>
      <vt:lpstr>log1</vt:lpstr>
      <vt:lpstr>log2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Guoping</dc:creator>
  <cp:lastModifiedBy>Tang, Guoping</cp:lastModifiedBy>
  <dcterms:created xsi:type="dcterms:W3CDTF">2014-12-04T10:50:19Z</dcterms:created>
  <dcterms:modified xsi:type="dcterms:W3CDTF">2015-08-30T13:49:08Z</dcterms:modified>
</cp:coreProperties>
</file>