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3920" tabRatio="500" activeTab="5"/>
  </bookViews>
  <sheets>
    <sheet name="scale1" sheetId="61" r:id="rId1"/>
    <sheet name="scale2" sheetId="66" r:id="rId2"/>
    <sheet name="clip1" sheetId="68" r:id="rId3"/>
    <sheet name="clip2" sheetId="69" r:id="rId4"/>
    <sheet name="log2" sheetId="70" r:id="rId5"/>
    <sheet name="log3" sheetId="6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1" i="69" l="1"/>
  <c r="T47" i="69"/>
  <c r="T43" i="69"/>
  <c r="T39" i="69"/>
  <c r="T35" i="69"/>
  <c r="T31" i="69"/>
  <c r="T27" i="69"/>
  <c r="T23" i="69"/>
  <c r="T19" i="69"/>
  <c r="T15" i="69"/>
  <c r="T11" i="69"/>
  <c r="T7" i="69"/>
  <c r="Q29" i="69"/>
  <c r="Q28" i="69"/>
  <c r="Q27" i="69"/>
  <c r="Q25" i="69"/>
  <c r="Q24" i="69"/>
  <c r="Q23" i="69"/>
  <c r="Q21" i="69"/>
  <c r="Q20" i="69"/>
  <c r="Q19" i="69"/>
  <c r="Q17" i="69"/>
  <c r="Q16" i="69"/>
  <c r="Q15" i="69"/>
  <c r="Q13" i="69"/>
  <c r="Q12" i="69"/>
  <c r="Q11" i="69"/>
  <c r="Q8" i="69"/>
  <c r="Q9" i="69"/>
  <c r="Q7" i="69"/>
  <c r="Q7" i="68"/>
  <c r="Q8" i="68"/>
  <c r="Q9" i="68"/>
  <c r="D11" i="68"/>
  <c r="D12" i="68"/>
  <c r="D13" i="68"/>
  <c r="T7" i="68"/>
  <c r="U11" i="61"/>
  <c r="U7" i="61"/>
  <c r="D65" i="66"/>
  <c r="D62" i="66"/>
  <c r="B65" i="66"/>
  <c r="N65" i="66"/>
  <c r="I65" i="66"/>
  <c r="D64" i="66"/>
  <c r="B64" i="66"/>
  <c r="E64" i="66"/>
  <c r="N64" i="66"/>
  <c r="H64" i="66"/>
  <c r="F64" i="66"/>
  <c r="D63" i="66"/>
  <c r="B63" i="66"/>
  <c r="E63" i="66"/>
  <c r="N63" i="66"/>
  <c r="G63" i="66"/>
  <c r="F63" i="66"/>
  <c r="B62" i="66"/>
  <c r="E62" i="66"/>
  <c r="N62" i="66"/>
  <c r="T62" i="66"/>
  <c r="F62" i="66"/>
  <c r="J62" i="66" a="1"/>
  <c r="J62" i="66"/>
  <c r="K62" i="66"/>
  <c r="L62" i="66"/>
  <c r="M62" i="66"/>
  <c r="J63" i="66"/>
  <c r="K63" i="66"/>
  <c r="L63" i="66"/>
  <c r="M63" i="66"/>
  <c r="J64" i="66"/>
  <c r="K64" i="66"/>
  <c r="L64" i="66"/>
  <c r="M64" i="66"/>
  <c r="J65" i="66"/>
  <c r="K65" i="66"/>
  <c r="L65" i="66"/>
  <c r="M65" i="66"/>
  <c r="C62" i="66"/>
  <c r="D60" i="66"/>
  <c r="D57" i="66"/>
  <c r="B60" i="66"/>
  <c r="N60" i="66"/>
  <c r="I60" i="66"/>
  <c r="D59" i="66"/>
  <c r="B59" i="66"/>
  <c r="E59" i="66"/>
  <c r="N59" i="66"/>
  <c r="H59" i="66"/>
  <c r="F59" i="66"/>
  <c r="D58" i="66"/>
  <c r="B58" i="66"/>
  <c r="E58" i="66"/>
  <c r="N58" i="66"/>
  <c r="G58" i="66"/>
  <c r="F58" i="66"/>
  <c r="B57" i="66"/>
  <c r="E57" i="66"/>
  <c r="N57" i="66"/>
  <c r="T57" i="66"/>
  <c r="F57" i="66"/>
  <c r="J57" i="66" a="1"/>
  <c r="J57" i="66"/>
  <c r="K57" i="66"/>
  <c r="L57" i="66"/>
  <c r="M57" i="66"/>
  <c r="J58" i="66"/>
  <c r="K58" i="66"/>
  <c r="L58" i="66"/>
  <c r="M58" i="66"/>
  <c r="J59" i="66"/>
  <c r="K59" i="66"/>
  <c r="L59" i="66"/>
  <c r="M59" i="66"/>
  <c r="J60" i="66"/>
  <c r="K60" i="66"/>
  <c r="L60" i="66"/>
  <c r="M60" i="66"/>
  <c r="C57" i="66"/>
  <c r="D55" i="66"/>
  <c r="D52" i="66"/>
  <c r="B55" i="66"/>
  <c r="N55" i="66"/>
  <c r="I55" i="66"/>
  <c r="D54" i="66"/>
  <c r="B54" i="66"/>
  <c r="E54" i="66"/>
  <c r="N54" i="66"/>
  <c r="H54" i="66"/>
  <c r="F54" i="66"/>
  <c r="D53" i="66"/>
  <c r="B53" i="66"/>
  <c r="E53" i="66"/>
  <c r="N53" i="66"/>
  <c r="G53" i="66"/>
  <c r="F53" i="66"/>
  <c r="B52" i="66"/>
  <c r="E52" i="66"/>
  <c r="N52" i="66"/>
  <c r="T52" i="66"/>
  <c r="F52" i="66"/>
  <c r="J52" i="66" a="1"/>
  <c r="J52" i="66"/>
  <c r="K52" i="66"/>
  <c r="L52" i="66"/>
  <c r="M52" i="66"/>
  <c r="J53" i="66"/>
  <c r="K53" i="66"/>
  <c r="L53" i="66"/>
  <c r="M53" i="66"/>
  <c r="J54" i="66"/>
  <c r="K54" i="66"/>
  <c r="L54" i="66"/>
  <c r="M54" i="66"/>
  <c r="J55" i="66"/>
  <c r="K55" i="66"/>
  <c r="L55" i="66"/>
  <c r="M55" i="66"/>
  <c r="C52" i="66"/>
  <c r="D50" i="66"/>
  <c r="D47" i="66"/>
  <c r="B50" i="66"/>
  <c r="N50" i="66"/>
  <c r="I50" i="66"/>
  <c r="D49" i="66"/>
  <c r="B49" i="66"/>
  <c r="E49" i="66"/>
  <c r="N49" i="66"/>
  <c r="H49" i="66"/>
  <c r="F49" i="66"/>
  <c r="D48" i="66"/>
  <c r="B48" i="66"/>
  <c r="E48" i="66"/>
  <c r="N48" i="66"/>
  <c r="G48" i="66"/>
  <c r="F48" i="66"/>
  <c r="B47" i="66"/>
  <c r="E47" i="66"/>
  <c r="N47" i="66"/>
  <c r="T47" i="66"/>
  <c r="F47" i="66"/>
  <c r="J47" i="66" a="1"/>
  <c r="J47" i="66"/>
  <c r="K47" i="66"/>
  <c r="L47" i="66"/>
  <c r="M47" i="66"/>
  <c r="J48" i="66"/>
  <c r="K48" i="66"/>
  <c r="L48" i="66"/>
  <c r="M48" i="66"/>
  <c r="J49" i="66"/>
  <c r="K49" i="66"/>
  <c r="L49" i="66"/>
  <c r="M49" i="66"/>
  <c r="J50" i="66"/>
  <c r="K50" i="66"/>
  <c r="L50" i="66"/>
  <c r="M50" i="66"/>
  <c r="C47" i="66"/>
  <c r="D45" i="66"/>
  <c r="D42" i="66"/>
  <c r="B45" i="66"/>
  <c r="N45" i="66"/>
  <c r="I45" i="66"/>
  <c r="D44" i="66"/>
  <c r="B44" i="66"/>
  <c r="E44" i="66"/>
  <c r="N44" i="66"/>
  <c r="H44" i="66"/>
  <c r="F44" i="66"/>
  <c r="D43" i="66"/>
  <c r="B43" i="66"/>
  <c r="E43" i="66"/>
  <c r="N43" i="66"/>
  <c r="G43" i="66"/>
  <c r="F43" i="66"/>
  <c r="B42" i="66"/>
  <c r="E42" i="66"/>
  <c r="N42" i="66"/>
  <c r="T42" i="66"/>
  <c r="F42" i="66"/>
  <c r="J42" i="66" a="1"/>
  <c r="J42" i="66"/>
  <c r="K42" i="66"/>
  <c r="L42" i="66"/>
  <c r="M42" i="66"/>
  <c r="J43" i="66"/>
  <c r="K43" i="66"/>
  <c r="L43" i="66"/>
  <c r="M43" i="66"/>
  <c r="J44" i="66"/>
  <c r="K44" i="66"/>
  <c r="L44" i="66"/>
  <c r="M44" i="66"/>
  <c r="J45" i="66"/>
  <c r="K45" i="66"/>
  <c r="L45" i="66"/>
  <c r="M45" i="66"/>
  <c r="C42" i="66"/>
  <c r="D40" i="66"/>
  <c r="D37" i="66"/>
  <c r="B40" i="66"/>
  <c r="N40" i="66"/>
  <c r="I40" i="66"/>
  <c r="D39" i="66"/>
  <c r="B39" i="66"/>
  <c r="E39" i="66"/>
  <c r="N39" i="66"/>
  <c r="H39" i="66"/>
  <c r="F39" i="66"/>
  <c r="D38" i="66"/>
  <c r="B38" i="66"/>
  <c r="E38" i="66"/>
  <c r="N38" i="66"/>
  <c r="G38" i="66"/>
  <c r="F38" i="66"/>
  <c r="B37" i="66"/>
  <c r="E37" i="66"/>
  <c r="N37" i="66"/>
  <c r="T37" i="66"/>
  <c r="F37" i="66"/>
  <c r="J37" i="66" a="1"/>
  <c r="J37" i="66"/>
  <c r="K37" i="66"/>
  <c r="L37" i="66"/>
  <c r="M37" i="66"/>
  <c r="J38" i="66"/>
  <c r="K38" i="66"/>
  <c r="L38" i="66"/>
  <c r="M38" i="66"/>
  <c r="J39" i="66"/>
  <c r="K39" i="66"/>
  <c r="L39" i="66"/>
  <c r="M39" i="66"/>
  <c r="J40" i="66"/>
  <c r="K40" i="66"/>
  <c r="L40" i="66"/>
  <c r="M40" i="66"/>
  <c r="C37" i="66"/>
  <c r="D35" i="66"/>
  <c r="D32" i="66"/>
  <c r="B35" i="66"/>
  <c r="N35" i="66"/>
  <c r="I35" i="66"/>
  <c r="D34" i="66"/>
  <c r="B34" i="66"/>
  <c r="E34" i="66"/>
  <c r="N34" i="66"/>
  <c r="H34" i="66"/>
  <c r="F34" i="66"/>
  <c r="D33" i="66"/>
  <c r="B33" i="66"/>
  <c r="E33" i="66"/>
  <c r="N33" i="66"/>
  <c r="G33" i="66"/>
  <c r="F33" i="66"/>
  <c r="B32" i="66"/>
  <c r="E32" i="66"/>
  <c r="N32" i="66"/>
  <c r="T32" i="66"/>
  <c r="F32" i="66"/>
  <c r="J32" i="66" a="1"/>
  <c r="J32" i="66"/>
  <c r="K32" i="66"/>
  <c r="L32" i="66"/>
  <c r="M32" i="66"/>
  <c r="J33" i="66"/>
  <c r="K33" i="66"/>
  <c r="L33" i="66"/>
  <c r="M33" i="66"/>
  <c r="J34" i="66"/>
  <c r="K34" i="66"/>
  <c r="L34" i="66"/>
  <c r="M34" i="66"/>
  <c r="J35" i="66"/>
  <c r="K35" i="66"/>
  <c r="L35" i="66"/>
  <c r="M35" i="66"/>
  <c r="C32" i="66"/>
  <c r="D30" i="66"/>
  <c r="D27" i="66"/>
  <c r="B30" i="66"/>
  <c r="N30" i="66"/>
  <c r="I30" i="66"/>
  <c r="D29" i="66"/>
  <c r="B29" i="66"/>
  <c r="E29" i="66"/>
  <c r="N29" i="66"/>
  <c r="H29" i="66"/>
  <c r="F29" i="66"/>
  <c r="D28" i="66"/>
  <c r="B28" i="66"/>
  <c r="E28" i="66"/>
  <c r="N28" i="66"/>
  <c r="G28" i="66"/>
  <c r="F28" i="66"/>
  <c r="B27" i="66"/>
  <c r="E27" i="66"/>
  <c r="N27" i="66"/>
  <c r="T27" i="66"/>
  <c r="F27" i="66"/>
  <c r="J27" i="66" a="1"/>
  <c r="J27" i="66"/>
  <c r="K27" i="66"/>
  <c r="L27" i="66"/>
  <c r="M27" i="66"/>
  <c r="J28" i="66"/>
  <c r="K28" i="66"/>
  <c r="L28" i="66"/>
  <c r="M28" i="66"/>
  <c r="J29" i="66"/>
  <c r="K29" i="66"/>
  <c r="L29" i="66"/>
  <c r="M29" i="66"/>
  <c r="J30" i="66"/>
  <c r="K30" i="66"/>
  <c r="L30" i="66"/>
  <c r="M30" i="66"/>
  <c r="C27" i="66"/>
  <c r="D25" i="66"/>
  <c r="D22" i="66"/>
  <c r="B25" i="66"/>
  <c r="N25" i="66"/>
  <c r="I25" i="66"/>
  <c r="D24" i="66"/>
  <c r="B24" i="66"/>
  <c r="E24" i="66"/>
  <c r="N24" i="66"/>
  <c r="H24" i="66"/>
  <c r="F24" i="66"/>
  <c r="D23" i="66"/>
  <c r="B23" i="66"/>
  <c r="E23" i="66"/>
  <c r="N23" i="66"/>
  <c r="G23" i="66"/>
  <c r="F23" i="66"/>
  <c r="B22" i="66"/>
  <c r="E22" i="66"/>
  <c r="N22" i="66"/>
  <c r="T22" i="66"/>
  <c r="F22" i="66"/>
  <c r="J22" i="66" a="1"/>
  <c r="J22" i="66"/>
  <c r="K22" i="66"/>
  <c r="L22" i="66"/>
  <c r="M22" i="66"/>
  <c r="J23" i="66"/>
  <c r="K23" i="66"/>
  <c r="L23" i="66"/>
  <c r="M23" i="66"/>
  <c r="J24" i="66"/>
  <c r="K24" i="66"/>
  <c r="L24" i="66"/>
  <c r="M24" i="66"/>
  <c r="J25" i="66"/>
  <c r="K25" i="66"/>
  <c r="L25" i="66"/>
  <c r="M25" i="66"/>
  <c r="C22" i="66"/>
  <c r="S10" i="66"/>
  <c r="D15" i="66"/>
  <c r="S8" i="66"/>
  <c r="D13" i="66"/>
  <c r="N13" i="66"/>
  <c r="S9" i="66"/>
  <c r="D14" i="66"/>
  <c r="N14" i="66"/>
  <c r="N15" i="66"/>
  <c r="O12" i="66" a="1"/>
  <c r="O12" i="66"/>
  <c r="P12" i="66"/>
  <c r="O13" i="66"/>
  <c r="P13" i="66"/>
  <c r="O14" i="66"/>
  <c r="P14" i="66"/>
  <c r="O15" i="66"/>
  <c r="P15" i="66"/>
  <c r="Q12" i="66"/>
  <c r="R15" i="66"/>
  <c r="S15" i="66"/>
  <c r="D20" i="66"/>
  <c r="R12" i="66"/>
  <c r="S12" i="66"/>
  <c r="D17" i="66"/>
  <c r="B20" i="66"/>
  <c r="N20" i="66"/>
  <c r="I20" i="66"/>
  <c r="R14" i="66"/>
  <c r="S14" i="66"/>
  <c r="D19" i="66"/>
  <c r="B19" i="66"/>
  <c r="E19" i="66"/>
  <c r="N19" i="66"/>
  <c r="H19" i="66"/>
  <c r="F19" i="66"/>
  <c r="R13" i="66"/>
  <c r="S13" i="66"/>
  <c r="D18" i="66"/>
  <c r="B18" i="66"/>
  <c r="E18" i="66"/>
  <c r="N18" i="66"/>
  <c r="G18" i="66"/>
  <c r="F18" i="66"/>
  <c r="B17" i="66"/>
  <c r="E17" i="66"/>
  <c r="N17" i="66"/>
  <c r="T17" i="66"/>
  <c r="F17" i="66"/>
  <c r="J17" i="66" a="1"/>
  <c r="J17" i="66"/>
  <c r="K17" i="66"/>
  <c r="L17" i="66"/>
  <c r="M17" i="66"/>
  <c r="J18" i="66"/>
  <c r="K18" i="66"/>
  <c r="L18" i="66"/>
  <c r="M18" i="66"/>
  <c r="J19" i="66"/>
  <c r="K19" i="66"/>
  <c r="L19" i="66"/>
  <c r="M19" i="66"/>
  <c r="J20" i="66"/>
  <c r="K20" i="66"/>
  <c r="L20" i="66"/>
  <c r="M20" i="66"/>
  <c r="C17" i="66"/>
  <c r="I15" i="66"/>
  <c r="H14" i="66"/>
  <c r="F14" i="66"/>
  <c r="G13" i="66"/>
  <c r="F13" i="66"/>
  <c r="N12" i="66"/>
  <c r="T12" i="66"/>
  <c r="F12" i="66"/>
  <c r="J12" i="66" a="1"/>
  <c r="J12" i="66"/>
  <c r="K12" i="66"/>
  <c r="L12" i="66"/>
  <c r="M12" i="66"/>
  <c r="J13" i="66"/>
  <c r="K13" i="66"/>
  <c r="L13" i="66"/>
  <c r="M13" i="66"/>
  <c r="J14" i="66"/>
  <c r="K14" i="66"/>
  <c r="L14" i="66"/>
  <c r="M14" i="66"/>
  <c r="J15" i="66"/>
  <c r="K15" i="66"/>
  <c r="L15" i="66"/>
  <c r="M15" i="66"/>
  <c r="B15" i="66"/>
  <c r="B14" i="66"/>
  <c r="B13" i="66"/>
  <c r="B12" i="66"/>
  <c r="W7" i="66"/>
  <c r="V7" i="66"/>
  <c r="T7" i="66"/>
  <c r="R10" i="66"/>
  <c r="Q7" i="66"/>
  <c r="P10" i="66"/>
  <c r="O7" i="66" a="1"/>
  <c r="O7" i="66"/>
  <c r="O8" i="66"/>
  <c r="O9" i="66"/>
  <c r="O10" i="66"/>
  <c r="N10" i="66"/>
  <c r="J7" i="66" a="1"/>
  <c r="J7" i="66"/>
  <c r="K7" i="66"/>
  <c r="L7" i="66"/>
  <c r="M7" i="66"/>
  <c r="J8" i="66"/>
  <c r="K8" i="66"/>
  <c r="L8" i="66"/>
  <c r="M8" i="66"/>
  <c r="J9" i="66"/>
  <c r="K9" i="66"/>
  <c r="L9" i="66"/>
  <c r="M9" i="66"/>
  <c r="J10" i="66"/>
  <c r="K10" i="66"/>
  <c r="L10" i="66"/>
  <c r="M10" i="66"/>
  <c r="I10" i="66"/>
  <c r="B10" i="66"/>
  <c r="C47" i="64"/>
  <c r="C43" i="64"/>
  <c r="C39" i="64"/>
  <c r="C35" i="64"/>
  <c r="C31" i="64"/>
  <c r="C27" i="64"/>
  <c r="C23" i="64"/>
  <c r="C19" i="64"/>
  <c r="C15" i="64"/>
  <c r="C11" i="64"/>
  <c r="D45" i="70"/>
  <c r="B57" i="70"/>
  <c r="D43" i="70"/>
  <c r="D44" i="70"/>
  <c r="B56" i="70"/>
  <c r="C43" i="70"/>
  <c r="C47" i="70"/>
  <c r="C51" i="70"/>
  <c r="C55" i="70"/>
  <c r="B53" i="70"/>
  <c r="B52" i="70"/>
  <c r="B49" i="70"/>
  <c r="B48" i="70"/>
  <c r="B45" i="70"/>
  <c r="E45" i="70"/>
  <c r="L45" i="70"/>
  <c r="H45" i="70"/>
  <c r="F45" i="70"/>
  <c r="B44" i="70"/>
  <c r="E44" i="70"/>
  <c r="L44" i="70"/>
  <c r="G44" i="70"/>
  <c r="F44" i="70"/>
  <c r="U43" i="70"/>
  <c r="E43" i="70"/>
  <c r="L43" i="70"/>
  <c r="R43" i="70"/>
  <c r="F43" i="70"/>
  <c r="I43" i="70" a="1"/>
  <c r="I43" i="70"/>
  <c r="J43" i="70"/>
  <c r="K43" i="70"/>
  <c r="I44" i="70"/>
  <c r="J44" i="70"/>
  <c r="K44" i="70"/>
  <c r="I45" i="70"/>
  <c r="J45" i="70"/>
  <c r="K45" i="70"/>
  <c r="H9" i="70"/>
  <c r="G8" i="70"/>
  <c r="F9" i="70"/>
  <c r="F8" i="70"/>
  <c r="F7" i="70"/>
  <c r="C11" i="70"/>
  <c r="C15" i="70"/>
  <c r="C19" i="70"/>
  <c r="C23" i="70"/>
  <c r="C27" i="70"/>
  <c r="C31" i="70"/>
  <c r="C35" i="70"/>
  <c r="C39" i="70"/>
  <c r="AI3" i="70"/>
  <c r="AJ3" i="70"/>
  <c r="AH3" i="70"/>
  <c r="AI4" i="70"/>
  <c r="AJ4" i="70"/>
  <c r="AH4" i="70"/>
  <c r="AI5" i="70"/>
  <c r="AJ5" i="70"/>
  <c r="AH5" i="70"/>
  <c r="AI6" i="70"/>
  <c r="AJ6" i="70"/>
  <c r="AH6" i="70"/>
  <c r="AI7" i="70"/>
  <c r="AJ7" i="70"/>
  <c r="AH7" i="70"/>
  <c r="AI10" i="70"/>
  <c r="AJ10" i="70"/>
  <c r="AH10" i="70"/>
  <c r="AI12" i="70"/>
  <c r="AJ12" i="70"/>
  <c r="AH12" i="70"/>
  <c r="AI14" i="70"/>
  <c r="AJ14" i="70"/>
  <c r="AH14" i="70"/>
  <c r="AI15" i="70"/>
  <c r="AJ15" i="70"/>
  <c r="AH15" i="70"/>
  <c r="AI17" i="70"/>
  <c r="AJ17" i="70"/>
  <c r="AH17" i="70"/>
  <c r="AI19" i="70"/>
  <c r="AJ19" i="70"/>
  <c r="AH19" i="70"/>
  <c r="AI20" i="70"/>
  <c r="AJ20" i="70"/>
  <c r="AH20" i="70"/>
  <c r="AI22" i="70"/>
  <c r="AJ22" i="70"/>
  <c r="AH22" i="70"/>
  <c r="AI24" i="70"/>
  <c r="AJ24" i="70"/>
  <c r="AH24" i="70"/>
  <c r="AI26" i="70"/>
  <c r="AJ26" i="70"/>
  <c r="AH26" i="70"/>
  <c r="AI30" i="70"/>
  <c r="AJ30" i="70"/>
  <c r="AH30" i="70"/>
  <c r="AI31" i="70"/>
  <c r="AJ31" i="70"/>
  <c r="AH31" i="70"/>
  <c r="AI33" i="70"/>
  <c r="AJ33" i="70"/>
  <c r="AH33" i="70"/>
  <c r="AI35" i="70"/>
  <c r="AJ35" i="70"/>
  <c r="AH35" i="70"/>
  <c r="AI37" i="70"/>
  <c r="AJ37" i="70"/>
  <c r="AH37" i="70"/>
  <c r="AI39" i="70"/>
  <c r="AJ39" i="70"/>
  <c r="AH39" i="70"/>
  <c r="AI41" i="70"/>
  <c r="AJ41" i="70"/>
  <c r="AH41" i="70"/>
  <c r="AG3" i="70"/>
  <c r="AG4" i="70"/>
  <c r="AG5" i="70"/>
  <c r="AG6" i="70"/>
  <c r="AG7" i="70"/>
  <c r="AG10" i="70"/>
  <c r="AG12" i="70"/>
  <c r="AG14" i="70"/>
  <c r="AG15" i="70"/>
  <c r="AG17" i="70"/>
  <c r="AG19" i="70"/>
  <c r="AG20" i="70"/>
  <c r="AG22" i="70"/>
  <c r="AG24" i="70"/>
  <c r="AG26" i="70"/>
  <c r="AG30" i="70"/>
  <c r="AG31" i="70"/>
  <c r="AG33" i="70"/>
  <c r="AG35" i="70"/>
  <c r="AG37" i="70"/>
  <c r="AG39" i="70"/>
  <c r="AG41" i="70"/>
  <c r="B41" i="70"/>
  <c r="B40" i="70"/>
  <c r="B37" i="70"/>
  <c r="B36" i="70"/>
  <c r="B33" i="70"/>
  <c r="B32" i="70"/>
  <c r="B29" i="70"/>
  <c r="B28" i="70"/>
  <c r="B25" i="70"/>
  <c r="B24" i="70"/>
  <c r="B21" i="70"/>
  <c r="B20" i="70"/>
  <c r="B17" i="70"/>
  <c r="B16" i="70"/>
  <c r="B13" i="70"/>
  <c r="B12" i="70"/>
  <c r="AD7" i="70"/>
  <c r="AA7" i="70"/>
  <c r="AB7" i="70"/>
  <c r="AC7" i="70"/>
  <c r="Z7" i="70"/>
  <c r="B9" i="70"/>
  <c r="Z9" i="70"/>
  <c r="E9" i="70"/>
  <c r="L9" i="70"/>
  <c r="B8" i="70"/>
  <c r="Z8" i="70"/>
  <c r="E8" i="70"/>
  <c r="L8" i="70"/>
  <c r="U1" i="70"/>
  <c r="U7" i="70"/>
  <c r="E7" i="70"/>
  <c r="L7" i="70"/>
  <c r="R7" i="70"/>
  <c r="I7" i="70" a="1"/>
  <c r="I7" i="70"/>
  <c r="J7" i="70"/>
  <c r="K7" i="70"/>
  <c r="I8" i="70"/>
  <c r="J8" i="70"/>
  <c r="K8" i="70"/>
  <c r="I9" i="70"/>
  <c r="J9" i="70"/>
  <c r="K9" i="70"/>
  <c r="Z1" i="70"/>
  <c r="G1" i="70"/>
  <c r="B53" i="69"/>
  <c r="H53" i="69"/>
  <c r="F53" i="69"/>
  <c r="B52" i="69"/>
  <c r="G52" i="69"/>
  <c r="C11" i="69"/>
  <c r="C15" i="69"/>
  <c r="C19" i="69"/>
  <c r="C23" i="69"/>
  <c r="C27" i="69"/>
  <c r="C31" i="69"/>
  <c r="C35" i="69"/>
  <c r="C39" i="69"/>
  <c r="C43" i="69"/>
  <c r="C47" i="69"/>
  <c r="C51" i="69"/>
  <c r="B49" i="69"/>
  <c r="H49" i="69"/>
  <c r="F49" i="69"/>
  <c r="B48" i="69"/>
  <c r="G48" i="69"/>
  <c r="B45" i="69"/>
  <c r="H45" i="69"/>
  <c r="F45" i="69"/>
  <c r="B44" i="69"/>
  <c r="G44" i="69"/>
  <c r="AI3" i="69"/>
  <c r="AJ3" i="69"/>
  <c r="AH3" i="69"/>
  <c r="AI4" i="69"/>
  <c r="AJ4" i="69"/>
  <c r="AH4" i="69"/>
  <c r="AI5" i="69"/>
  <c r="AJ5" i="69"/>
  <c r="AH5" i="69"/>
  <c r="AI6" i="69"/>
  <c r="AJ6" i="69"/>
  <c r="AH6" i="69"/>
  <c r="AI7" i="69"/>
  <c r="AJ7" i="69"/>
  <c r="AH7" i="69"/>
  <c r="AI10" i="69"/>
  <c r="AJ10" i="69"/>
  <c r="AH10" i="69"/>
  <c r="AI12" i="69"/>
  <c r="AJ12" i="69"/>
  <c r="AH12" i="69"/>
  <c r="AI14" i="69"/>
  <c r="AJ14" i="69"/>
  <c r="AH14" i="69"/>
  <c r="AI15" i="69"/>
  <c r="AJ15" i="69"/>
  <c r="AH15" i="69"/>
  <c r="AI17" i="69"/>
  <c r="AJ17" i="69"/>
  <c r="AH17" i="69"/>
  <c r="AI19" i="69"/>
  <c r="AJ19" i="69"/>
  <c r="AH19" i="69"/>
  <c r="AI20" i="69"/>
  <c r="AJ20" i="69"/>
  <c r="AH20" i="69"/>
  <c r="AI22" i="69"/>
  <c r="AJ22" i="69"/>
  <c r="AH22" i="69"/>
  <c r="AI24" i="69"/>
  <c r="AJ24" i="69"/>
  <c r="AH24" i="69"/>
  <c r="AI26" i="69"/>
  <c r="AJ26" i="69"/>
  <c r="AH26" i="69"/>
  <c r="AI30" i="69"/>
  <c r="AJ30" i="69"/>
  <c r="AH30" i="69"/>
  <c r="AI31" i="69"/>
  <c r="AJ31" i="69"/>
  <c r="AH31" i="69"/>
  <c r="AI33" i="69"/>
  <c r="AJ33" i="69"/>
  <c r="AH33" i="69"/>
  <c r="AI35" i="69"/>
  <c r="AJ35" i="69"/>
  <c r="AH35" i="69"/>
  <c r="AI37" i="69"/>
  <c r="AJ37" i="69"/>
  <c r="AH37" i="69"/>
  <c r="AI39" i="69"/>
  <c r="AJ39" i="69"/>
  <c r="AH39" i="69"/>
  <c r="AI41" i="69"/>
  <c r="AJ41" i="69"/>
  <c r="AH41" i="69"/>
  <c r="AG3" i="69"/>
  <c r="AG4" i="69"/>
  <c r="AG5" i="69"/>
  <c r="AG6" i="69"/>
  <c r="AG7" i="69"/>
  <c r="AG10" i="69"/>
  <c r="AG12" i="69"/>
  <c r="AG14" i="69"/>
  <c r="AG15" i="69"/>
  <c r="AG17" i="69"/>
  <c r="AG19" i="69"/>
  <c r="AG20" i="69"/>
  <c r="AG22" i="69"/>
  <c r="AG24" i="69"/>
  <c r="AG26" i="69"/>
  <c r="AG30" i="69"/>
  <c r="AG31" i="69"/>
  <c r="AG33" i="69"/>
  <c r="AG35" i="69"/>
  <c r="AG37" i="69"/>
  <c r="AG39" i="69"/>
  <c r="AG41" i="69"/>
  <c r="B41" i="69"/>
  <c r="H41" i="69"/>
  <c r="F41" i="69"/>
  <c r="B40" i="69"/>
  <c r="G40" i="69"/>
  <c r="B37" i="69"/>
  <c r="H37" i="69"/>
  <c r="F37" i="69"/>
  <c r="B36" i="69"/>
  <c r="G36" i="69"/>
  <c r="B33" i="69"/>
  <c r="H33" i="69"/>
  <c r="F33" i="69"/>
  <c r="B32" i="69"/>
  <c r="G32" i="69"/>
  <c r="B29" i="69"/>
  <c r="H29" i="69"/>
  <c r="F29" i="69"/>
  <c r="B28" i="69"/>
  <c r="G28" i="69"/>
  <c r="B25" i="69"/>
  <c r="H25" i="69"/>
  <c r="F25" i="69"/>
  <c r="B24" i="69"/>
  <c r="G24" i="69"/>
  <c r="B21" i="69"/>
  <c r="H21" i="69"/>
  <c r="F21" i="69"/>
  <c r="B20" i="69"/>
  <c r="G20" i="69"/>
  <c r="B17" i="69"/>
  <c r="H17" i="69"/>
  <c r="F17" i="69"/>
  <c r="B16" i="69"/>
  <c r="G16" i="69"/>
  <c r="B13" i="69"/>
  <c r="H13" i="69"/>
  <c r="F13" i="69"/>
  <c r="B12" i="69"/>
  <c r="G12" i="69"/>
  <c r="AD7" i="69"/>
  <c r="AA7" i="69"/>
  <c r="AB7" i="69"/>
  <c r="AC7" i="69"/>
  <c r="Z7" i="69"/>
  <c r="B9" i="69"/>
  <c r="Z9" i="69"/>
  <c r="E9" i="69"/>
  <c r="L9" i="69"/>
  <c r="H9" i="69"/>
  <c r="F9" i="69"/>
  <c r="B8" i="69"/>
  <c r="Z8" i="69"/>
  <c r="E8" i="69"/>
  <c r="L8" i="69"/>
  <c r="G8" i="69"/>
  <c r="F8" i="69"/>
  <c r="U1" i="69"/>
  <c r="U7" i="69"/>
  <c r="E7" i="69"/>
  <c r="L7" i="69"/>
  <c r="R7" i="69"/>
  <c r="F7" i="69"/>
  <c r="I7" i="69" a="1"/>
  <c r="I7" i="69"/>
  <c r="J7" i="69"/>
  <c r="K7" i="69"/>
  <c r="I8" i="69"/>
  <c r="J8" i="69"/>
  <c r="K8" i="69"/>
  <c r="I9" i="69"/>
  <c r="J9" i="69"/>
  <c r="K9" i="69"/>
  <c r="Z1" i="69"/>
  <c r="G1" i="69"/>
  <c r="E11" i="68"/>
  <c r="L11" i="68"/>
  <c r="E12" i="68"/>
  <c r="L12" i="68"/>
  <c r="E13" i="68"/>
  <c r="L13" i="68"/>
  <c r="R11" i="68"/>
  <c r="S11" i="68"/>
  <c r="AI3" i="68"/>
  <c r="AJ3" i="68"/>
  <c r="AH3" i="68"/>
  <c r="AI4" i="68"/>
  <c r="AJ4" i="68"/>
  <c r="AH4" i="68"/>
  <c r="AI5" i="68"/>
  <c r="AJ5" i="68"/>
  <c r="AH5" i="68"/>
  <c r="AI6" i="68"/>
  <c r="AJ6" i="68"/>
  <c r="AH6" i="68"/>
  <c r="AI7" i="68"/>
  <c r="AJ7" i="68"/>
  <c r="AH7" i="68"/>
  <c r="AI10" i="68"/>
  <c r="AJ10" i="68"/>
  <c r="AH10" i="68"/>
  <c r="AI12" i="68"/>
  <c r="AJ12" i="68"/>
  <c r="AH12" i="68"/>
  <c r="AI14" i="68"/>
  <c r="AJ14" i="68"/>
  <c r="AH14" i="68"/>
  <c r="AI15" i="68"/>
  <c r="AJ15" i="68"/>
  <c r="AH15" i="68"/>
  <c r="AI17" i="68"/>
  <c r="AJ17" i="68"/>
  <c r="AH17" i="68"/>
  <c r="AI19" i="68"/>
  <c r="AJ19" i="68"/>
  <c r="AH19" i="68"/>
  <c r="AI20" i="68"/>
  <c r="AJ20" i="68"/>
  <c r="AH20" i="68"/>
  <c r="AI22" i="68"/>
  <c r="AJ22" i="68"/>
  <c r="AH22" i="68"/>
  <c r="AI24" i="68"/>
  <c r="AJ24" i="68"/>
  <c r="AH24" i="68"/>
  <c r="AI26" i="68"/>
  <c r="AJ26" i="68"/>
  <c r="AH26" i="68"/>
  <c r="AI30" i="68"/>
  <c r="AJ30" i="68"/>
  <c r="AH30" i="68"/>
  <c r="AI31" i="68"/>
  <c r="AJ31" i="68"/>
  <c r="AH31" i="68"/>
  <c r="AI33" i="68"/>
  <c r="AJ33" i="68"/>
  <c r="AH33" i="68"/>
  <c r="AI35" i="68"/>
  <c r="AJ35" i="68"/>
  <c r="AH35" i="68"/>
  <c r="AI37" i="68"/>
  <c r="AJ37" i="68"/>
  <c r="AH37" i="68"/>
  <c r="AI39" i="68"/>
  <c r="AJ39" i="68"/>
  <c r="AH39" i="68"/>
  <c r="AI41" i="68"/>
  <c r="AJ41" i="68"/>
  <c r="AH41" i="68"/>
  <c r="AG3" i="68"/>
  <c r="AG4" i="68"/>
  <c r="AG5" i="68"/>
  <c r="AG6" i="68"/>
  <c r="AG7" i="68"/>
  <c r="AG10" i="68"/>
  <c r="AG12" i="68"/>
  <c r="AG14" i="68"/>
  <c r="AG15" i="68"/>
  <c r="AG17" i="68"/>
  <c r="AG19" i="68"/>
  <c r="AG20" i="68"/>
  <c r="AG22" i="68"/>
  <c r="AG24" i="68"/>
  <c r="AG26" i="68"/>
  <c r="AG30" i="68"/>
  <c r="AG31" i="68"/>
  <c r="AG33" i="68"/>
  <c r="AG35" i="68"/>
  <c r="AG37" i="68"/>
  <c r="AG39" i="68"/>
  <c r="AG41" i="68"/>
  <c r="B29" i="68"/>
  <c r="H29" i="68"/>
  <c r="F29" i="68"/>
  <c r="B28" i="68"/>
  <c r="G28" i="68"/>
  <c r="C11" i="68"/>
  <c r="C15" i="68"/>
  <c r="C19" i="68"/>
  <c r="C23" i="68"/>
  <c r="C27" i="68"/>
  <c r="B25" i="68"/>
  <c r="H25" i="68"/>
  <c r="F25" i="68"/>
  <c r="B24" i="68"/>
  <c r="G24" i="68"/>
  <c r="B21" i="68"/>
  <c r="H21" i="68"/>
  <c r="F21" i="68"/>
  <c r="B20" i="68"/>
  <c r="G20" i="68"/>
  <c r="B17" i="68"/>
  <c r="H17" i="68"/>
  <c r="F17" i="68"/>
  <c r="B16" i="68"/>
  <c r="G16" i="68"/>
  <c r="B13" i="68"/>
  <c r="H13" i="68"/>
  <c r="F13" i="68"/>
  <c r="B12" i="68"/>
  <c r="G12" i="68"/>
  <c r="AD7" i="68"/>
  <c r="AA7" i="68"/>
  <c r="AB7" i="68"/>
  <c r="AC7" i="68"/>
  <c r="Z7" i="68"/>
  <c r="B9" i="68"/>
  <c r="Z9" i="68"/>
  <c r="E9" i="68"/>
  <c r="L9" i="68"/>
  <c r="H9" i="68"/>
  <c r="F9" i="68"/>
  <c r="B8" i="68"/>
  <c r="Z8" i="68"/>
  <c r="E8" i="68"/>
  <c r="L8" i="68"/>
  <c r="G8" i="68"/>
  <c r="F8" i="68"/>
  <c r="U1" i="68"/>
  <c r="U7" i="68"/>
  <c r="E7" i="68"/>
  <c r="L7" i="68"/>
  <c r="R7" i="68"/>
  <c r="F7" i="68"/>
  <c r="I7" i="68" a="1"/>
  <c r="I7" i="68"/>
  <c r="J7" i="68"/>
  <c r="K7" i="68"/>
  <c r="I8" i="68"/>
  <c r="J8" i="68"/>
  <c r="K8" i="68"/>
  <c r="I9" i="68"/>
  <c r="J9" i="68"/>
  <c r="K9" i="68"/>
  <c r="Z1" i="68"/>
  <c r="G1" i="68"/>
  <c r="W1" i="66"/>
  <c r="U1" i="61"/>
  <c r="AK3" i="66"/>
  <c r="AL3" i="66"/>
  <c r="AJ3" i="66"/>
  <c r="AK4" i="66"/>
  <c r="AL4" i="66"/>
  <c r="AJ4" i="66"/>
  <c r="AK5" i="66"/>
  <c r="AL5" i="66"/>
  <c r="AJ5" i="66"/>
  <c r="AK6" i="66"/>
  <c r="AL6" i="66"/>
  <c r="AJ6" i="66"/>
  <c r="AK7" i="66"/>
  <c r="AL7" i="66"/>
  <c r="AJ7" i="66"/>
  <c r="AK11" i="66"/>
  <c r="AL11" i="66"/>
  <c r="AJ11" i="66"/>
  <c r="AK13" i="66"/>
  <c r="AL13" i="66"/>
  <c r="AJ13" i="66"/>
  <c r="AK16" i="66"/>
  <c r="AL16" i="66"/>
  <c r="AJ16" i="66"/>
  <c r="AK17" i="66"/>
  <c r="AL17" i="66"/>
  <c r="AJ17" i="66"/>
  <c r="AK19" i="66"/>
  <c r="AL19" i="66"/>
  <c r="AJ19" i="66"/>
  <c r="AK22" i="66"/>
  <c r="AL22" i="66"/>
  <c r="AJ22" i="66"/>
  <c r="AK23" i="66"/>
  <c r="AL23" i="66"/>
  <c r="AJ23" i="66"/>
  <c r="AK26" i="66"/>
  <c r="AL26" i="66"/>
  <c r="AJ26" i="66"/>
  <c r="AK28" i="66"/>
  <c r="AL28" i="66"/>
  <c r="AJ28" i="66"/>
  <c r="AK31" i="66"/>
  <c r="AL31" i="66"/>
  <c r="AJ31" i="66"/>
  <c r="AK36" i="66"/>
  <c r="AL36" i="66"/>
  <c r="AJ36" i="66"/>
  <c r="AK37" i="66"/>
  <c r="AL37" i="66"/>
  <c r="AJ37" i="66"/>
  <c r="AK39" i="66"/>
  <c r="AL39" i="66"/>
  <c r="AJ39" i="66"/>
  <c r="AK42" i="66"/>
  <c r="AL42" i="66"/>
  <c r="AJ42" i="66"/>
  <c r="AK44" i="66"/>
  <c r="AL44" i="66"/>
  <c r="AJ44" i="66"/>
  <c r="AK47" i="66"/>
  <c r="AL47" i="66"/>
  <c r="AJ47" i="66"/>
  <c r="AK49" i="66"/>
  <c r="AL49" i="66"/>
  <c r="AJ49" i="66"/>
  <c r="AI3" i="66"/>
  <c r="AI4" i="66"/>
  <c r="AI5" i="66"/>
  <c r="AI6" i="66"/>
  <c r="AI7" i="66"/>
  <c r="AI11" i="66"/>
  <c r="AI13" i="66"/>
  <c r="AI16" i="66"/>
  <c r="AI17" i="66"/>
  <c r="AI19" i="66"/>
  <c r="AI22" i="66"/>
  <c r="AI23" i="66"/>
  <c r="AI26" i="66"/>
  <c r="AI28" i="66"/>
  <c r="AI31" i="66"/>
  <c r="AI36" i="66"/>
  <c r="AI37" i="66"/>
  <c r="AI39" i="66"/>
  <c r="AI42" i="66"/>
  <c r="AI44" i="66"/>
  <c r="AI47" i="66"/>
  <c r="AI49" i="66"/>
  <c r="C12" i="66"/>
  <c r="AF7" i="66"/>
  <c r="AC7" i="66"/>
  <c r="AD7" i="66"/>
  <c r="AE7" i="66"/>
  <c r="AB7" i="66"/>
  <c r="B9" i="66"/>
  <c r="AB9" i="66"/>
  <c r="E9" i="66"/>
  <c r="N9" i="66"/>
  <c r="H9" i="66"/>
  <c r="F9" i="66"/>
  <c r="B8" i="66"/>
  <c r="AB8" i="66"/>
  <c r="E8" i="66"/>
  <c r="N8" i="66"/>
  <c r="G8" i="66"/>
  <c r="F8" i="66"/>
  <c r="E7" i="66"/>
  <c r="N7" i="66"/>
  <c r="F7" i="66"/>
  <c r="AB1" i="66"/>
  <c r="G1" i="66"/>
  <c r="C27" i="61"/>
  <c r="C23" i="61"/>
  <c r="C19" i="61"/>
  <c r="C15" i="61"/>
  <c r="C11" i="61"/>
  <c r="H9" i="64"/>
  <c r="G8" i="64"/>
  <c r="F9" i="64"/>
  <c r="F8" i="64"/>
  <c r="F7" i="64"/>
  <c r="B49" i="64"/>
  <c r="B48" i="64"/>
  <c r="B45" i="64"/>
  <c r="B44" i="64"/>
  <c r="AI3" i="64"/>
  <c r="AJ3" i="64"/>
  <c r="AH3" i="64"/>
  <c r="AI4" i="64"/>
  <c r="AJ4" i="64"/>
  <c r="AH4" i="64"/>
  <c r="AI5" i="64"/>
  <c r="AJ5" i="64"/>
  <c r="AH5" i="64"/>
  <c r="AI6" i="64"/>
  <c r="AJ6" i="64"/>
  <c r="AH6" i="64"/>
  <c r="AI7" i="64"/>
  <c r="AJ7" i="64"/>
  <c r="AH7" i="64"/>
  <c r="AI10" i="64"/>
  <c r="AJ10" i="64"/>
  <c r="AH10" i="64"/>
  <c r="AI12" i="64"/>
  <c r="AJ12" i="64"/>
  <c r="AH12" i="64"/>
  <c r="AI14" i="64"/>
  <c r="AJ14" i="64"/>
  <c r="AH14" i="64"/>
  <c r="AI15" i="64"/>
  <c r="AJ15" i="64"/>
  <c r="AH15" i="64"/>
  <c r="AI17" i="64"/>
  <c r="AJ17" i="64"/>
  <c r="AH17" i="64"/>
  <c r="AI19" i="64"/>
  <c r="AJ19" i="64"/>
  <c r="AH19" i="64"/>
  <c r="AI20" i="64"/>
  <c r="AJ20" i="64"/>
  <c r="AH20" i="64"/>
  <c r="AI22" i="64"/>
  <c r="AJ22" i="64"/>
  <c r="AH22" i="64"/>
  <c r="AI24" i="64"/>
  <c r="AJ24" i="64"/>
  <c r="AH24" i="64"/>
  <c r="AI26" i="64"/>
  <c r="AJ26" i="64"/>
  <c r="AH26" i="64"/>
  <c r="AI30" i="64"/>
  <c r="AJ30" i="64"/>
  <c r="AH30" i="64"/>
  <c r="AI31" i="64"/>
  <c r="AJ31" i="64"/>
  <c r="AH31" i="64"/>
  <c r="AI33" i="64"/>
  <c r="AJ33" i="64"/>
  <c r="AH33" i="64"/>
  <c r="AI35" i="64"/>
  <c r="AJ35" i="64"/>
  <c r="AH35" i="64"/>
  <c r="AI37" i="64"/>
  <c r="AJ37" i="64"/>
  <c r="AH37" i="64"/>
  <c r="AI39" i="64"/>
  <c r="AJ39" i="64"/>
  <c r="AH39" i="64"/>
  <c r="AI41" i="64"/>
  <c r="AJ41" i="64"/>
  <c r="AH41" i="64"/>
  <c r="AG3" i="64"/>
  <c r="AG4" i="64"/>
  <c r="AG5" i="64"/>
  <c r="AG6" i="64"/>
  <c r="AG7" i="64"/>
  <c r="AG10" i="64"/>
  <c r="AG12" i="64"/>
  <c r="AG14" i="64"/>
  <c r="AG15" i="64"/>
  <c r="AG17" i="64"/>
  <c r="AG19" i="64"/>
  <c r="AG20" i="64"/>
  <c r="AG22" i="64"/>
  <c r="AG24" i="64"/>
  <c r="AG26" i="64"/>
  <c r="AG30" i="64"/>
  <c r="AG31" i="64"/>
  <c r="AG33" i="64"/>
  <c r="AG35" i="64"/>
  <c r="AG37" i="64"/>
  <c r="AG39" i="64"/>
  <c r="AG41" i="64"/>
  <c r="B41" i="64"/>
  <c r="B40" i="64"/>
  <c r="B37" i="64"/>
  <c r="B36" i="64"/>
  <c r="B33" i="64"/>
  <c r="B32" i="64"/>
  <c r="B29" i="64"/>
  <c r="B28" i="64"/>
  <c r="B25" i="64"/>
  <c r="B24" i="64"/>
  <c r="B21" i="64"/>
  <c r="B20" i="64"/>
  <c r="B17" i="64"/>
  <c r="B16" i="64"/>
  <c r="B13" i="64"/>
  <c r="B12" i="64"/>
  <c r="AD7" i="64"/>
  <c r="AA7" i="64"/>
  <c r="AB7" i="64"/>
  <c r="AC7" i="64"/>
  <c r="Z7" i="64"/>
  <c r="B9" i="64"/>
  <c r="Z9" i="64"/>
  <c r="E9" i="64"/>
  <c r="L9" i="64"/>
  <c r="B8" i="64"/>
  <c r="Z8" i="64"/>
  <c r="E8" i="64"/>
  <c r="L8" i="64"/>
  <c r="E7" i="64"/>
  <c r="L7" i="64"/>
  <c r="R7" i="64"/>
  <c r="I7" i="64" a="1"/>
  <c r="I7" i="64"/>
  <c r="J7" i="64"/>
  <c r="K7" i="64"/>
  <c r="I8" i="64"/>
  <c r="J8" i="64"/>
  <c r="K8" i="64"/>
  <c r="I9" i="64"/>
  <c r="J9" i="64"/>
  <c r="K9" i="64"/>
  <c r="Z1" i="64"/>
  <c r="G1" i="64"/>
  <c r="AI3" i="61"/>
  <c r="AJ3" i="61"/>
  <c r="AH3" i="61"/>
  <c r="AI4" i="61"/>
  <c r="AJ4" i="61"/>
  <c r="AH4" i="61"/>
  <c r="AI5" i="61"/>
  <c r="AJ5" i="61"/>
  <c r="AH5" i="61"/>
  <c r="AI6" i="61"/>
  <c r="AJ6" i="61"/>
  <c r="AH6" i="61"/>
  <c r="AI7" i="61"/>
  <c r="AJ7" i="61"/>
  <c r="AH7" i="61"/>
  <c r="AI10" i="61"/>
  <c r="AJ10" i="61"/>
  <c r="AH10" i="61"/>
  <c r="AI12" i="61"/>
  <c r="AJ12" i="61"/>
  <c r="AH12" i="61"/>
  <c r="AI14" i="61"/>
  <c r="AJ14" i="61"/>
  <c r="AH14" i="61"/>
  <c r="AI15" i="61"/>
  <c r="AJ15" i="61"/>
  <c r="AH15" i="61"/>
  <c r="AI17" i="61"/>
  <c r="AJ17" i="61"/>
  <c r="AH17" i="61"/>
  <c r="AI19" i="61"/>
  <c r="AJ19" i="61"/>
  <c r="AH19" i="61"/>
  <c r="AI20" i="61"/>
  <c r="AJ20" i="61"/>
  <c r="AH20" i="61"/>
  <c r="AI22" i="61"/>
  <c r="AJ22" i="61"/>
  <c r="AH22" i="61"/>
  <c r="AI24" i="61"/>
  <c r="AJ24" i="61"/>
  <c r="AH24" i="61"/>
  <c r="AI26" i="61"/>
  <c r="AJ26" i="61"/>
  <c r="AH26" i="61"/>
  <c r="AI30" i="61"/>
  <c r="AJ30" i="61"/>
  <c r="AH30" i="61"/>
  <c r="AI31" i="61"/>
  <c r="AJ31" i="61"/>
  <c r="AH31" i="61"/>
  <c r="AI33" i="61"/>
  <c r="AJ33" i="61"/>
  <c r="AH33" i="61"/>
  <c r="AI35" i="61"/>
  <c r="AJ35" i="61"/>
  <c r="AH35" i="61"/>
  <c r="AI37" i="61"/>
  <c r="AJ37" i="61"/>
  <c r="AH37" i="61"/>
  <c r="AI39" i="61"/>
  <c r="AJ39" i="61"/>
  <c r="AH39" i="61"/>
  <c r="AI41" i="61"/>
  <c r="AJ41" i="61"/>
  <c r="AH41" i="61"/>
  <c r="AG3" i="61"/>
  <c r="AG4" i="61"/>
  <c r="AG5" i="61"/>
  <c r="AG6" i="61"/>
  <c r="AG7" i="61"/>
  <c r="AG10" i="61"/>
  <c r="AG12" i="61"/>
  <c r="AG14" i="61"/>
  <c r="AG15" i="61"/>
  <c r="AG17" i="61"/>
  <c r="AG19" i="61"/>
  <c r="AG20" i="61"/>
  <c r="AG22" i="61"/>
  <c r="AG24" i="61"/>
  <c r="AG26" i="61"/>
  <c r="AG30" i="61"/>
  <c r="AG31" i="61"/>
  <c r="AG33" i="61"/>
  <c r="AG35" i="61"/>
  <c r="AG37" i="61"/>
  <c r="AG39" i="61"/>
  <c r="AG41" i="61"/>
  <c r="B29" i="61"/>
  <c r="H29" i="61"/>
  <c r="F29" i="61"/>
  <c r="B28" i="61"/>
  <c r="G28" i="61"/>
  <c r="B25" i="61"/>
  <c r="H25" i="61"/>
  <c r="F25" i="61"/>
  <c r="B24" i="61"/>
  <c r="G24" i="61"/>
  <c r="B21" i="61"/>
  <c r="H21" i="61"/>
  <c r="F21" i="61"/>
  <c r="B20" i="61"/>
  <c r="G20" i="61"/>
  <c r="B17" i="61"/>
  <c r="H17" i="61"/>
  <c r="F17" i="61"/>
  <c r="B16" i="61"/>
  <c r="G16" i="61"/>
  <c r="B13" i="61"/>
  <c r="H13" i="61"/>
  <c r="F13" i="61"/>
  <c r="B12" i="61"/>
  <c r="G12" i="61"/>
  <c r="AD7" i="61"/>
  <c r="AA7" i="61"/>
  <c r="AB7" i="61"/>
  <c r="AC7" i="61"/>
  <c r="Z7" i="61"/>
  <c r="B9" i="61"/>
  <c r="Z9" i="61"/>
  <c r="E9" i="61"/>
  <c r="L9" i="61"/>
  <c r="H9" i="61"/>
  <c r="F9" i="61"/>
  <c r="B8" i="61"/>
  <c r="Z8" i="61"/>
  <c r="E8" i="61"/>
  <c r="L8" i="61"/>
  <c r="G8" i="61"/>
  <c r="F8" i="61"/>
  <c r="E7" i="61"/>
  <c r="L7" i="61"/>
  <c r="R7" i="61"/>
  <c r="F7" i="61"/>
  <c r="I7" i="61" a="1"/>
  <c r="I7" i="61"/>
  <c r="J7" i="61"/>
  <c r="K7" i="61"/>
  <c r="I8" i="61"/>
  <c r="J8" i="61"/>
  <c r="K8" i="61"/>
  <c r="I9" i="61"/>
  <c r="J9" i="61"/>
  <c r="K9" i="61"/>
  <c r="Z1" i="61"/>
  <c r="G1" i="61"/>
  <c r="M7" i="68" a="1"/>
  <c r="M7" i="68"/>
  <c r="M8" i="68"/>
  <c r="M9" i="68"/>
  <c r="F11" i="68"/>
  <c r="F12" i="68"/>
  <c r="I11" i="68" a="1"/>
  <c r="I11" i="68"/>
  <c r="J11" i="68"/>
  <c r="K11" i="68"/>
  <c r="I12" i="68"/>
  <c r="J12" i="68"/>
  <c r="K12" i="68"/>
  <c r="I13" i="68"/>
  <c r="J13" i="68"/>
  <c r="K13" i="68"/>
  <c r="U11" i="68"/>
  <c r="M7" i="69" a="1"/>
  <c r="M7" i="69"/>
  <c r="M8" i="69"/>
  <c r="M9" i="69"/>
  <c r="D11" i="69"/>
  <c r="E11" i="69"/>
  <c r="F11" i="69"/>
  <c r="F12" i="69"/>
  <c r="I11" i="69" a="1"/>
  <c r="I11" i="69"/>
  <c r="J11" i="69"/>
  <c r="K11" i="69"/>
  <c r="I12" i="69"/>
  <c r="J12" i="69"/>
  <c r="K12" i="69"/>
  <c r="I13" i="69"/>
  <c r="J13" i="69"/>
  <c r="K13" i="69"/>
  <c r="L11" i="69"/>
  <c r="D12" i="69"/>
  <c r="E12" i="69"/>
  <c r="L12" i="69"/>
  <c r="D13" i="69"/>
  <c r="E13" i="69"/>
  <c r="L13" i="69"/>
  <c r="R11" i="69"/>
  <c r="U11" i="69"/>
  <c r="M7" i="64" a="1"/>
  <c r="M7" i="64"/>
  <c r="N7" i="64"/>
  <c r="Q7" i="64"/>
  <c r="D11" i="64"/>
  <c r="M9" i="64"/>
  <c r="N9" i="64"/>
  <c r="Q9" i="64"/>
  <c r="D13" i="64"/>
  <c r="M8" i="64"/>
  <c r="N8" i="64"/>
  <c r="Q8" i="64"/>
  <c r="D12" i="64"/>
  <c r="E11" i="64"/>
  <c r="L11" i="64"/>
  <c r="E12" i="64"/>
  <c r="L12" i="64"/>
  <c r="E13" i="64"/>
  <c r="L13" i="64"/>
  <c r="R11" i="64"/>
  <c r="F11" i="64"/>
  <c r="F12" i="64"/>
  <c r="G12" i="64"/>
  <c r="F13" i="64"/>
  <c r="H13" i="64"/>
  <c r="I11" i="64" a="1"/>
  <c r="I11" i="64"/>
  <c r="J11" i="64"/>
  <c r="K11" i="64"/>
  <c r="I12" i="64"/>
  <c r="J12" i="64"/>
  <c r="K12" i="64"/>
  <c r="I13" i="64"/>
  <c r="J13" i="64"/>
  <c r="K13" i="64"/>
  <c r="U7" i="64"/>
  <c r="P7" i="64"/>
  <c r="P8" i="64"/>
  <c r="P9" i="64"/>
  <c r="T7" i="64"/>
  <c r="P1" i="64"/>
  <c r="M1" i="64"/>
  <c r="M11" i="64" a="1"/>
  <c r="M11" i="64"/>
  <c r="N11" i="64"/>
  <c r="Q11" i="64"/>
  <c r="D15" i="64"/>
  <c r="M13" i="64"/>
  <c r="N13" i="64"/>
  <c r="Q13" i="64"/>
  <c r="D17" i="64"/>
  <c r="M12" i="64"/>
  <c r="N12" i="64"/>
  <c r="Q12" i="64"/>
  <c r="D16" i="64"/>
  <c r="H17" i="64"/>
  <c r="F17" i="64"/>
  <c r="G16" i="64"/>
  <c r="F16" i="64"/>
  <c r="E17" i="64"/>
  <c r="L17" i="64"/>
  <c r="E16" i="64"/>
  <c r="L16" i="64"/>
  <c r="E15" i="64"/>
  <c r="L15" i="64"/>
  <c r="R15" i="64"/>
  <c r="F15" i="64"/>
  <c r="I15" i="64" a="1"/>
  <c r="I15" i="64"/>
  <c r="J15" i="64"/>
  <c r="K15" i="64"/>
  <c r="I16" i="64"/>
  <c r="J16" i="64"/>
  <c r="K16" i="64"/>
  <c r="I17" i="64"/>
  <c r="J17" i="64"/>
  <c r="K17" i="64"/>
  <c r="U11" i="64"/>
  <c r="P12" i="64"/>
  <c r="P13" i="64"/>
  <c r="P11" i="64"/>
  <c r="T11" i="64"/>
  <c r="M15" i="64" a="1"/>
  <c r="M15" i="64"/>
  <c r="N15" i="64"/>
  <c r="Q15" i="64"/>
  <c r="D19" i="64"/>
  <c r="M17" i="64"/>
  <c r="N17" i="64"/>
  <c r="Q17" i="64"/>
  <c r="D21" i="64"/>
  <c r="M16" i="64"/>
  <c r="N16" i="64"/>
  <c r="Q16" i="64"/>
  <c r="D20" i="64"/>
  <c r="U15" i="64"/>
  <c r="P15" i="64"/>
  <c r="P16" i="64"/>
  <c r="P17" i="64"/>
  <c r="T15" i="64"/>
  <c r="F19" i="64"/>
  <c r="F20" i="64"/>
  <c r="G20" i="64"/>
  <c r="F21" i="64"/>
  <c r="H21" i="64"/>
  <c r="I19" i="64" a="1"/>
  <c r="I19" i="64"/>
  <c r="J19" i="64"/>
  <c r="K19" i="64"/>
  <c r="I20" i="64"/>
  <c r="J20" i="64"/>
  <c r="K20" i="64"/>
  <c r="I21" i="64"/>
  <c r="J21" i="64"/>
  <c r="K21" i="64"/>
  <c r="E19" i="64"/>
  <c r="L19" i="64"/>
  <c r="E20" i="64"/>
  <c r="L20" i="64"/>
  <c r="E21" i="64"/>
  <c r="L21" i="64"/>
  <c r="R19" i="64"/>
  <c r="M19" i="64" a="1"/>
  <c r="M19" i="64"/>
  <c r="N19" i="64"/>
  <c r="Q19" i="64"/>
  <c r="D23" i="64"/>
  <c r="M21" i="64"/>
  <c r="N21" i="64"/>
  <c r="Q21" i="64"/>
  <c r="D25" i="64"/>
  <c r="M20" i="64"/>
  <c r="N20" i="64"/>
  <c r="Q20" i="64"/>
  <c r="D24" i="64"/>
  <c r="E25" i="64"/>
  <c r="L25" i="64"/>
  <c r="H25" i="64"/>
  <c r="F25" i="64"/>
  <c r="E24" i="64"/>
  <c r="L24" i="64"/>
  <c r="G24" i="64"/>
  <c r="F24" i="64"/>
  <c r="E23" i="64"/>
  <c r="L23" i="64"/>
  <c r="R23" i="64"/>
  <c r="F23" i="64"/>
  <c r="I23" i="64" a="1"/>
  <c r="I23" i="64"/>
  <c r="J23" i="64"/>
  <c r="K23" i="64"/>
  <c r="I24" i="64"/>
  <c r="J24" i="64"/>
  <c r="K24" i="64"/>
  <c r="I25" i="64"/>
  <c r="J25" i="64"/>
  <c r="K25" i="64"/>
  <c r="P20" i="64"/>
  <c r="P21" i="64"/>
  <c r="P19" i="64"/>
  <c r="T19" i="64"/>
  <c r="U19" i="64"/>
  <c r="M23" i="64" a="1"/>
  <c r="M23" i="64"/>
  <c r="N23" i="64"/>
  <c r="Q23" i="64"/>
  <c r="D27" i="64"/>
  <c r="M25" i="64"/>
  <c r="N25" i="64"/>
  <c r="Q25" i="64"/>
  <c r="D29" i="64"/>
  <c r="M24" i="64"/>
  <c r="N24" i="64"/>
  <c r="Q24" i="64"/>
  <c r="D28" i="64"/>
  <c r="U23" i="64"/>
  <c r="P23" i="64"/>
  <c r="P24" i="64"/>
  <c r="P25" i="64"/>
  <c r="T23" i="64"/>
  <c r="F27" i="64"/>
  <c r="F28" i="64"/>
  <c r="G28" i="64"/>
  <c r="F29" i="64"/>
  <c r="H29" i="64"/>
  <c r="I27" i="64" a="1"/>
  <c r="I27" i="64"/>
  <c r="J27" i="64"/>
  <c r="K27" i="64"/>
  <c r="I28" i="64"/>
  <c r="J28" i="64"/>
  <c r="K28" i="64"/>
  <c r="I29" i="64"/>
  <c r="J29" i="64"/>
  <c r="K29" i="64"/>
  <c r="E27" i="64"/>
  <c r="L27" i="64"/>
  <c r="E28" i="64"/>
  <c r="L28" i="64"/>
  <c r="E29" i="64"/>
  <c r="L29" i="64"/>
  <c r="R27" i="64"/>
  <c r="M27" i="64" a="1"/>
  <c r="M27" i="64"/>
  <c r="N27" i="64"/>
  <c r="Q27" i="64"/>
  <c r="D31" i="64"/>
  <c r="M29" i="64"/>
  <c r="N29" i="64"/>
  <c r="Q29" i="64"/>
  <c r="D33" i="64"/>
  <c r="M28" i="64"/>
  <c r="N28" i="64"/>
  <c r="Q28" i="64"/>
  <c r="D32" i="64"/>
  <c r="E33" i="64"/>
  <c r="L33" i="64"/>
  <c r="H33" i="64"/>
  <c r="F33" i="64"/>
  <c r="E32" i="64"/>
  <c r="L32" i="64"/>
  <c r="G32" i="64"/>
  <c r="F32" i="64"/>
  <c r="E31" i="64"/>
  <c r="L31" i="64"/>
  <c r="R31" i="64"/>
  <c r="F31" i="64"/>
  <c r="I31" i="64" a="1"/>
  <c r="I31" i="64"/>
  <c r="J31" i="64"/>
  <c r="K31" i="64"/>
  <c r="I32" i="64"/>
  <c r="J32" i="64"/>
  <c r="K32" i="64"/>
  <c r="I33" i="64"/>
  <c r="J33" i="64"/>
  <c r="K33" i="64"/>
  <c r="P28" i="64"/>
  <c r="P29" i="64"/>
  <c r="P27" i="64"/>
  <c r="T27" i="64"/>
  <c r="U27" i="64"/>
  <c r="M31" i="64" a="1"/>
  <c r="M31" i="64"/>
  <c r="N31" i="64"/>
  <c r="Q31" i="64"/>
  <c r="D35" i="64"/>
  <c r="M33" i="64"/>
  <c r="N33" i="64"/>
  <c r="Q33" i="64"/>
  <c r="D37" i="64"/>
  <c r="M32" i="64"/>
  <c r="N32" i="64"/>
  <c r="Q32" i="64"/>
  <c r="D36" i="64"/>
  <c r="U31" i="64"/>
  <c r="P31" i="64"/>
  <c r="P32" i="64"/>
  <c r="P33" i="64"/>
  <c r="T31" i="64"/>
  <c r="F35" i="64"/>
  <c r="F36" i="64"/>
  <c r="G36" i="64"/>
  <c r="F37" i="64"/>
  <c r="H37" i="64"/>
  <c r="I35" i="64" a="1"/>
  <c r="I35" i="64"/>
  <c r="J35" i="64"/>
  <c r="K35" i="64"/>
  <c r="I36" i="64"/>
  <c r="J36" i="64"/>
  <c r="K36" i="64"/>
  <c r="I37" i="64"/>
  <c r="J37" i="64"/>
  <c r="K37" i="64"/>
  <c r="E35" i="64"/>
  <c r="L35" i="64"/>
  <c r="E36" i="64"/>
  <c r="L36" i="64"/>
  <c r="E37" i="64"/>
  <c r="L37" i="64"/>
  <c r="R35" i="64"/>
  <c r="M35" i="64" a="1"/>
  <c r="M35" i="64"/>
  <c r="N35" i="64"/>
  <c r="Q35" i="64"/>
  <c r="D39" i="64"/>
  <c r="M37" i="64"/>
  <c r="N37" i="64"/>
  <c r="Q37" i="64"/>
  <c r="D41" i="64"/>
  <c r="M36" i="64"/>
  <c r="N36" i="64"/>
  <c r="Q36" i="64"/>
  <c r="D40" i="64"/>
  <c r="E41" i="64"/>
  <c r="L41" i="64"/>
  <c r="H41" i="64"/>
  <c r="F41" i="64"/>
  <c r="E40" i="64"/>
  <c r="L40" i="64"/>
  <c r="G40" i="64"/>
  <c r="F40" i="64"/>
  <c r="E39" i="64"/>
  <c r="L39" i="64"/>
  <c r="R39" i="64"/>
  <c r="F39" i="64"/>
  <c r="I39" i="64" a="1"/>
  <c r="I39" i="64"/>
  <c r="J39" i="64"/>
  <c r="K39" i="64"/>
  <c r="I40" i="64"/>
  <c r="J40" i="64"/>
  <c r="K40" i="64"/>
  <c r="I41" i="64"/>
  <c r="J41" i="64"/>
  <c r="K41" i="64"/>
  <c r="P36" i="64"/>
  <c r="P37" i="64"/>
  <c r="P35" i="64"/>
  <c r="T35" i="64"/>
  <c r="U35" i="64"/>
  <c r="M39" i="64" a="1"/>
  <c r="M39" i="64"/>
  <c r="N39" i="64"/>
  <c r="Q39" i="64"/>
  <c r="D43" i="64"/>
  <c r="M41" i="64"/>
  <c r="N41" i="64"/>
  <c r="Q41" i="64"/>
  <c r="D45" i="64"/>
  <c r="M40" i="64"/>
  <c r="N40" i="64"/>
  <c r="Q40" i="64"/>
  <c r="D44" i="64"/>
  <c r="U39" i="64"/>
  <c r="P39" i="64"/>
  <c r="P40" i="64"/>
  <c r="P41" i="64"/>
  <c r="T39" i="64"/>
  <c r="F43" i="64"/>
  <c r="F44" i="64"/>
  <c r="G44" i="64"/>
  <c r="F45" i="64"/>
  <c r="H45" i="64"/>
  <c r="I43" i="64" a="1"/>
  <c r="I43" i="64"/>
  <c r="J43" i="64"/>
  <c r="K43" i="64"/>
  <c r="I44" i="64"/>
  <c r="J44" i="64"/>
  <c r="K44" i="64"/>
  <c r="I45" i="64"/>
  <c r="J45" i="64"/>
  <c r="K45" i="64"/>
  <c r="E43" i="64"/>
  <c r="L43" i="64"/>
  <c r="E44" i="64"/>
  <c r="L44" i="64"/>
  <c r="E45" i="64"/>
  <c r="L45" i="64"/>
  <c r="R43" i="64"/>
  <c r="M43" i="64" a="1"/>
  <c r="M43" i="64"/>
  <c r="N43" i="64"/>
  <c r="Q43" i="64"/>
  <c r="D47" i="64"/>
  <c r="E49" i="64"/>
  <c r="M45" i="64"/>
  <c r="N45" i="64"/>
  <c r="Q45" i="64"/>
  <c r="D49" i="64"/>
  <c r="L49" i="64"/>
  <c r="H49" i="64"/>
  <c r="F49" i="64"/>
  <c r="E48" i="64"/>
  <c r="M44" i="64"/>
  <c r="N44" i="64"/>
  <c r="Q44" i="64"/>
  <c r="D48" i="64"/>
  <c r="L48" i="64"/>
  <c r="G48" i="64"/>
  <c r="F48" i="64"/>
  <c r="E47" i="64"/>
  <c r="L47" i="64"/>
  <c r="R47" i="64"/>
  <c r="F47" i="64"/>
  <c r="I47" i="64" a="1"/>
  <c r="I47" i="64"/>
  <c r="J47" i="64"/>
  <c r="K47" i="64"/>
  <c r="I48" i="64"/>
  <c r="J48" i="64"/>
  <c r="K48" i="64"/>
  <c r="I49" i="64"/>
  <c r="J49" i="64"/>
  <c r="K49" i="64"/>
  <c r="P44" i="64"/>
  <c r="P45" i="64"/>
  <c r="P43" i="64"/>
  <c r="T43" i="64"/>
  <c r="U43" i="64"/>
  <c r="M47" i="64" a="1"/>
  <c r="M47" i="64"/>
  <c r="N47" i="64"/>
  <c r="Q47" i="64"/>
  <c r="M48" i="64"/>
  <c r="N48" i="64"/>
  <c r="Q48" i="64"/>
  <c r="P48" i="64"/>
  <c r="M49" i="64"/>
  <c r="N49" i="64"/>
  <c r="Q49" i="64"/>
  <c r="P49" i="64"/>
  <c r="P47" i="64"/>
  <c r="T47" i="64"/>
  <c r="U47" i="64"/>
  <c r="M7" i="70" a="1"/>
  <c r="M7" i="70"/>
  <c r="N7" i="70"/>
  <c r="Q7" i="70"/>
  <c r="D11" i="70"/>
  <c r="M8" i="70"/>
  <c r="N8" i="70"/>
  <c r="Q8" i="70"/>
  <c r="D12" i="70"/>
  <c r="M9" i="70"/>
  <c r="N9" i="70"/>
  <c r="Q9" i="70"/>
  <c r="D13" i="70"/>
  <c r="U11" i="70"/>
  <c r="E11" i="70"/>
  <c r="L11" i="70"/>
  <c r="E12" i="70"/>
  <c r="L12" i="70"/>
  <c r="E13" i="70"/>
  <c r="L13" i="70"/>
  <c r="R11" i="70"/>
  <c r="F11" i="70"/>
  <c r="F12" i="70"/>
  <c r="G12" i="70"/>
  <c r="F13" i="70"/>
  <c r="H13" i="70"/>
  <c r="I11" i="70" a="1"/>
  <c r="I11" i="70"/>
  <c r="J11" i="70"/>
  <c r="K11" i="70"/>
  <c r="I12" i="70"/>
  <c r="J12" i="70"/>
  <c r="K12" i="70"/>
  <c r="I13" i="70"/>
  <c r="J13" i="70"/>
  <c r="K13" i="70"/>
  <c r="P7" i="70"/>
  <c r="P8" i="70"/>
  <c r="P9" i="70"/>
  <c r="T7" i="70"/>
  <c r="O7" i="70"/>
  <c r="M11" i="70" a="1"/>
  <c r="M13" i="70"/>
  <c r="N13" i="70"/>
  <c r="Q13" i="70"/>
  <c r="D17" i="70"/>
  <c r="M12" i="70"/>
  <c r="N12" i="70"/>
  <c r="Q12" i="70"/>
  <c r="D16" i="70"/>
  <c r="P13" i="70"/>
  <c r="P12" i="70"/>
  <c r="M11" i="70"/>
  <c r="N11" i="70"/>
  <c r="O11" i="70"/>
  <c r="H17" i="70"/>
  <c r="Q11" i="70"/>
  <c r="D15" i="70"/>
  <c r="F17" i="70"/>
  <c r="G16" i="70"/>
  <c r="F16" i="70"/>
  <c r="E17" i="70"/>
  <c r="L17" i="70"/>
  <c r="E16" i="70"/>
  <c r="L16" i="70"/>
  <c r="U15" i="70"/>
  <c r="E15" i="70"/>
  <c r="L15" i="70"/>
  <c r="R15" i="70"/>
  <c r="F15" i="70"/>
  <c r="I15" i="70" a="1"/>
  <c r="I15" i="70"/>
  <c r="J15" i="70"/>
  <c r="K15" i="70"/>
  <c r="I16" i="70"/>
  <c r="J16" i="70"/>
  <c r="K16" i="70"/>
  <c r="I17" i="70"/>
  <c r="J17" i="70"/>
  <c r="K17" i="70"/>
  <c r="P11" i="70"/>
  <c r="T11" i="70"/>
  <c r="M15" i="70" a="1"/>
  <c r="M15" i="70"/>
  <c r="N15" i="70"/>
  <c r="Q15" i="70"/>
  <c r="D19" i="70"/>
  <c r="M16" i="70"/>
  <c r="N16" i="70"/>
  <c r="Q16" i="70"/>
  <c r="D20" i="70"/>
  <c r="M17" i="70"/>
  <c r="N17" i="70"/>
  <c r="Q17" i="70"/>
  <c r="D21" i="70"/>
  <c r="P15" i="70"/>
  <c r="P16" i="70"/>
  <c r="P17" i="70"/>
  <c r="T15" i="70"/>
  <c r="F19" i="70"/>
  <c r="F20" i="70"/>
  <c r="G20" i="70"/>
  <c r="F21" i="70"/>
  <c r="H21" i="70"/>
  <c r="I19" i="70" a="1"/>
  <c r="I19" i="70"/>
  <c r="J19" i="70"/>
  <c r="K19" i="70"/>
  <c r="I20" i="70"/>
  <c r="J20" i="70"/>
  <c r="K20" i="70"/>
  <c r="I21" i="70"/>
  <c r="J21" i="70"/>
  <c r="K21" i="70"/>
  <c r="E19" i="70"/>
  <c r="L19" i="70"/>
  <c r="E20" i="70"/>
  <c r="L20" i="70"/>
  <c r="E21" i="70"/>
  <c r="L21" i="70"/>
  <c r="R19" i="70"/>
  <c r="U19" i="70"/>
  <c r="O15" i="70"/>
  <c r="M19" i="70" a="1"/>
  <c r="M21" i="70"/>
  <c r="N21" i="70"/>
  <c r="Q21" i="70"/>
  <c r="D25" i="70"/>
  <c r="M20" i="70"/>
  <c r="N20" i="70"/>
  <c r="Q20" i="70"/>
  <c r="D24" i="70"/>
  <c r="M19" i="70"/>
  <c r="P21" i="70"/>
  <c r="P20" i="70"/>
  <c r="N19" i="70"/>
  <c r="O19" i="70"/>
  <c r="H25" i="70"/>
  <c r="Q19" i="70"/>
  <c r="D23" i="70"/>
  <c r="F25" i="70"/>
  <c r="G24" i="70"/>
  <c r="F24" i="70"/>
  <c r="E25" i="70"/>
  <c r="L25" i="70"/>
  <c r="E24" i="70"/>
  <c r="L24" i="70"/>
  <c r="U23" i="70"/>
  <c r="E23" i="70"/>
  <c r="L23" i="70"/>
  <c r="R23" i="70"/>
  <c r="F23" i="70"/>
  <c r="I23" i="70" a="1"/>
  <c r="I23" i="70"/>
  <c r="J23" i="70"/>
  <c r="K23" i="70"/>
  <c r="I24" i="70"/>
  <c r="J24" i="70"/>
  <c r="K24" i="70"/>
  <c r="I25" i="70"/>
  <c r="J25" i="70"/>
  <c r="K25" i="70"/>
  <c r="P19" i="70"/>
  <c r="T19" i="70"/>
  <c r="M23" i="70" a="1"/>
  <c r="M23" i="70"/>
  <c r="N23" i="70"/>
  <c r="Q23" i="70"/>
  <c r="D27" i="70"/>
  <c r="M24" i="70"/>
  <c r="N24" i="70"/>
  <c r="Q24" i="70"/>
  <c r="D28" i="70"/>
  <c r="M25" i="70"/>
  <c r="N25" i="70"/>
  <c r="Q25" i="70"/>
  <c r="D29" i="70"/>
  <c r="P23" i="70"/>
  <c r="P24" i="70"/>
  <c r="P25" i="70"/>
  <c r="T23" i="70"/>
  <c r="F27" i="70"/>
  <c r="F28" i="70"/>
  <c r="G28" i="70"/>
  <c r="F29" i="70"/>
  <c r="H29" i="70"/>
  <c r="I27" i="70" a="1"/>
  <c r="I27" i="70"/>
  <c r="J27" i="70"/>
  <c r="K27" i="70"/>
  <c r="I28" i="70"/>
  <c r="J28" i="70"/>
  <c r="K28" i="70"/>
  <c r="I29" i="70"/>
  <c r="J29" i="70"/>
  <c r="K29" i="70"/>
  <c r="E27" i="70"/>
  <c r="L27" i="70"/>
  <c r="E28" i="70"/>
  <c r="L28" i="70"/>
  <c r="E29" i="70"/>
  <c r="L29" i="70"/>
  <c r="R27" i="70"/>
  <c r="U27" i="70"/>
  <c r="O23" i="70"/>
  <c r="M27" i="70" a="1"/>
  <c r="M29" i="70"/>
  <c r="N29" i="70"/>
  <c r="Q29" i="70"/>
  <c r="D33" i="70"/>
  <c r="M28" i="70"/>
  <c r="N28" i="70"/>
  <c r="Q28" i="70"/>
  <c r="D32" i="70"/>
  <c r="M27" i="70"/>
  <c r="P29" i="70"/>
  <c r="P28" i="70"/>
  <c r="N27" i="70"/>
  <c r="O27" i="70"/>
  <c r="H33" i="70"/>
  <c r="Q27" i="70"/>
  <c r="D31" i="70"/>
  <c r="F33" i="70"/>
  <c r="G32" i="70"/>
  <c r="F32" i="70"/>
  <c r="E33" i="70"/>
  <c r="L33" i="70"/>
  <c r="E32" i="70"/>
  <c r="L32" i="70"/>
  <c r="U31" i="70"/>
  <c r="E31" i="70"/>
  <c r="L31" i="70"/>
  <c r="R31" i="70"/>
  <c r="F31" i="70"/>
  <c r="I31" i="70" a="1"/>
  <c r="I31" i="70"/>
  <c r="J31" i="70"/>
  <c r="K31" i="70"/>
  <c r="I32" i="70"/>
  <c r="J32" i="70"/>
  <c r="K32" i="70"/>
  <c r="I33" i="70"/>
  <c r="J33" i="70"/>
  <c r="K33" i="70"/>
  <c r="P27" i="70"/>
  <c r="T27" i="70"/>
  <c r="M31" i="70" a="1"/>
  <c r="M31" i="70"/>
  <c r="N31" i="70"/>
  <c r="Q31" i="70"/>
  <c r="D35" i="70"/>
  <c r="M32" i="70"/>
  <c r="N32" i="70"/>
  <c r="Q32" i="70"/>
  <c r="D36" i="70"/>
  <c r="M33" i="70"/>
  <c r="N33" i="70"/>
  <c r="Q33" i="70"/>
  <c r="D37" i="70"/>
  <c r="P31" i="70"/>
  <c r="P32" i="70"/>
  <c r="P33" i="70"/>
  <c r="T31" i="70"/>
  <c r="F35" i="70"/>
  <c r="F36" i="70"/>
  <c r="G36" i="70"/>
  <c r="F37" i="70"/>
  <c r="H37" i="70"/>
  <c r="I35" i="70" a="1"/>
  <c r="I35" i="70"/>
  <c r="J35" i="70"/>
  <c r="K35" i="70"/>
  <c r="I36" i="70"/>
  <c r="J36" i="70"/>
  <c r="K36" i="70"/>
  <c r="I37" i="70"/>
  <c r="J37" i="70"/>
  <c r="K37" i="70"/>
  <c r="E35" i="70"/>
  <c r="L35" i="70"/>
  <c r="E36" i="70"/>
  <c r="L36" i="70"/>
  <c r="E37" i="70"/>
  <c r="L37" i="70"/>
  <c r="R35" i="70"/>
  <c r="U35" i="70"/>
  <c r="O31" i="70"/>
  <c r="M35" i="70" a="1"/>
  <c r="M37" i="70"/>
  <c r="N37" i="70"/>
  <c r="Q37" i="70"/>
  <c r="D41" i="70"/>
  <c r="M36" i="70"/>
  <c r="N36" i="70"/>
  <c r="Q36" i="70"/>
  <c r="D40" i="70"/>
  <c r="M35" i="70"/>
  <c r="P37" i="70"/>
  <c r="P36" i="70"/>
  <c r="N35" i="70"/>
  <c r="O35" i="70"/>
  <c r="H41" i="70"/>
  <c r="Q35" i="70"/>
  <c r="D39" i="70"/>
  <c r="F41" i="70"/>
  <c r="G40" i="70"/>
  <c r="F40" i="70"/>
  <c r="E41" i="70"/>
  <c r="L41" i="70"/>
  <c r="E40" i="70"/>
  <c r="L40" i="70"/>
  <c r="U39" i="70"/>
  <c r="E39" i="70"/>
  <c r="L39" i="70"/>
  <c r="R39" i="70"/>
  <c r="F39" i="70"/>
  <c r="I39" i="70" a="1"/>
  <c r="I39" i="70"/>
  <c r="J39" i="70"/>
  <c r="K39" i="70"/>
  <c r="I40" i="70"/>
  <c r="J40" i="70"/>
  <c r="K40" i="70"/>
  <c r="I41" i="70"/>
  <c r="J41" i="70"/>
  <c r="K41" i="70"/>
  <c r="P35" i="70"/>
  <c r="T35" i="70"/>
  <c r="M39" i="70" a="1"/>
  <c r="M39" i="70"/>
  <c r="N39" i="70"/>
  <c r="Q39" i="70"/>
  <c r="P39" i="70"/>
  <c r="M40" i="70"/>
  <c r="N40" i="70"/>
  <c r="Q40" i="70"/>
  <c r="P40" i="70"/>
  <c r="M41" i="70"/>
  <c r="N41" i="70"/>
  <c r="Q41" i="70"/>
  <c r="P41" i="70"/>
  <c r="T39" i="70"/>
  <c r="O39" i="70"/>
  <c r="M43" i="70" a="1"/>
  <c r="M43" i="70"/>
  <c r="N43" i="70"/>
  <c r="M44" i="70"/>
  <c r="N44" i="70"/>
  <c r="M45" i="70"/>
  <c r="N45" i="70"/>
  <c r="O43" i="70"/>
  <c r="Q43" i="70"/>
  <c r="P43" i="70"/>
  <c r="Q44" i="70"/>
  <c r="P44" i="70"/>
  <c r="Q45" i="70"/>
  <c r="P45" i="70"/>
  <c r="T43" i="70"/>
  <c r="D47" i="70"/>
  <c r="E47" i="70"/>
  <c r="F47" i="70"/>
  <c r="F48" i="70"/>
  <c r="D48" i="70"/>
  <c r="G48" i="70"/>
  <c r="F49" i="70"/>
  <c r="D49" i="70"/>
  <c r="H49" i="70"/>
  <c r="I47" i="70" a="1"/>
  <c r="I47" i="70"/>
  <c r="J47" i="70"/>
  <c r="K47" i="70"/>
  <c r="I48" i="70"/>
  <c r="J48" i="70"/>
  <c r="K48" i="70"/>
  <c r="I49" i="70"/>
  <c r="J49" i="70"/>
  <c r="K49" i="70"/>
  <c r="L47" i="70"/>
  <c r="E48" i="70"/>
  <c r="L48" i="70"/>
  <c r="E49" i="70"/>
  <c r="L49" i="70"/>
  <c r="R47" i="70"/>
  <c r="U47" i="70"/>
  <c r="M47" i="70" a="1"/>
  <c r="M49" i="70"/>
  <c r="N49" i="70"/>
  <c r="Q49" i="70"/>
  <c r="D53" i="70"/>
  <c r="M47" i="70"/>
  <c r="N47" i="70"/>
  <c r="Q47" i="70"/>
  <c r="D51" i="70"/>
  <c r="M48" i="70"/>
  <c r="N48" i="70"/>
  <c r="Q48" i="70"/>
  <c r="D52" i="70"/>
  <c r="E53" i="70"/>
  <c r="L53" i="70"/>
  <c r="H53" i="70"/>
  <c r="F53" i="70"/>
  <c r="E52" i="70"/>
  <c r="L52" i="70"/>
  <c r="G52" i="70"/>
  <c r="F52" i="70"/>
  <c r="U51" i="70"/>
  <c r="E51" i="70"/>
  <c r="L51" i="70"/>
  <c r="R51" i="70"/>
  <c r="F51" i="70"/>
  <c r="I51" i="70" a="1"/>
  <c r="I51" i="70"/>
  <c r="J51" i="70"/>
  <c r="K51" i="70"/>
  <c r="I52" i="70"/>
  <c r="J52" i="70"/>
  <c r="K52" i="70"/>
  <c r="I53" i="70"/>
  <c r="J53" i="70"/>
  <c r="K53" i="70"/>
  <c r="P49" i="70"/>
  <c r="P48" i="70"/>
  <c r="P47" i="70"/>
  <c r="T47" i="70"/>
  <c r="O47" i="70"/>
  <c r="M51" i="70" a="1"/>
  <c r="M51" i="70"/>
  <c r="N51" i="70"/>
  <c r="M52" i="70"/>
  <c r="N52" i="70"/>
  <c r="M53" i="70"/>
  <c r="N53" i="70"/>
  <c r="O51" i="70"/>
  <c r="Q51" i="70"/>
  <c r="P51" i="70"/>
  <c r="Q52" i="70"/>
  <c r="P52" i="70"/>
  <c r="Q53" i="70"/>
  <c r="P53" i="70"/>
  <c r="T51" i="70"/>
  <c r="D55" i="70"/>
  <c r="E55" i="70"/>
  <c r="F55" i="70"/>
  <c r="F56" i="70"/>
  <c r="D56" i="70"/>
  <c r="G56" i="70"/>
  <c r="F57" i="70"/>
  <c r="D57" i="70"/>
  <c r="H57" i="70"/>
  <c r="I55" i="70" a="1"/>
  <c r="I55" i="70"/>
  <c r="J55" i="70"/>
  <c r="K55" i="70"/>
  <c r="I56" i="70"/>
  <c r="J56" i="70"/>
  <c r="K56" i="70"/>
  <c r="I57" i="70"/>
  <c r="J57" i="70"/>
  <c r="K57" i="70"/>
  <c r="L55" i="70"/>
  <c r="E56" i="70"/>
  <c r="L56" i="70"/>
  <c r="E57" i="70"/>
  <c r="L57" i="70"/>
  <c r="R55" i="70"/>
  <c r="U55" i="70"/>
  <c r="M55" i="70" a="1"/>
  <c r="M57" i="70"/>
  <c r="N57" i="70"/>
  <c r="Q57" i="70"/>
  <c r="P57" i="70"/>
  <c r="M55" i="70"/>
  <c r="M56" i="70"/>
  <c r="N56" i="70"/>
  <c r="Q56" i="70"/>
  <c r="P56" i="70"/>
  <c r="N55" i="70"/>
  <c r="Q55" i="70"/>
  <c r="P55" i="70"/>
  <c r="T55" i="70"/>
  <c r="O55" i="70"/>
  <c r="M7" i="61" a="1"/>
  <c r="M7" i="61"/>
  <c r="N7" i="61"/>
  <c r="M8" i="61"/>
  <c r="N8" i="61"/>
  <c r="M9" i="61"/>
  <c r="N9" i="61"/>
  <c r="O7" i="61"/>
  <c r="P7" i="61"/>
  <c r="Q7" i="61"/>
  <c r="D11" i="61"/>
  <c r="P8" i="61"/>
  <c r="Q8" i="61"/>
  <c r="D12" i="61"/>
  <c r="P9" i="61"/>
  <c r="Q9" i="61"/>
  <c r="D13" i="61"/>
  <c r="E11" i="61"/>
  <c r="L11" i="61"/>
  <c r="E12" i="61"/>
  <c r="L12" i="61"/>
  <c r="E13" i="61"/>
  <c r="L13" i="61"/>
  <c r="R11" i="61"/>
  <c r="F11" i="61"/>
  <c r="F12" i="61"/>
  <c r="I11" i="61" a="1"/>
  <c r="I11" i="61"/>
  <c r="J11" i="61"/>
  <c r="K11" i="61"/>
  <c r="I12" i="61"/>
  <c r="J12" i="61"/>
  <c r="K12" i="61"/>
  <c r="I13" i="61"/>
  <c r="J13" i="61"/>
  <c r="K13" i="61"/>
  <c r="T7" i="61"/>
  <c r="M11" i="61" a="1"/>
  <c r="M11" i="61"/>
  <c r="N11" i="61"/>
  <c r="M12" i="61"/>
  <c r="N12" i="61"/>
  <c r="M13" i="61"/>
  <c r="N13" i="61"/>
  <c r="O11" i="61"/>
  <c r="P11" i="61"/>
  <c r="P12" i="61"/>
  <c r="P13" i="61"/>
  <c r="T11" i="61"/>
  <c r="Q11" i="61"/>
  <c r="D15" i="61"/>
  <c r="Q12" i="61"/>
  <c r="D16" i="61"/>
  <c r="Q13" i="61"/>
  <c r="D17" i="61"/>
  <c r="U15" i="61"/>
  <c r="E17" i="61"/>
  <c r="L17" i="61"/>
  <c r="E16" i="61"/>
  <c r="L16" i="61"/>
  <c r="F16" i="61"/>
  <c r="E15" i="61"/>
  <c r="L15" i="61"/>
  <c r="R15" i="61"/>
  <c r="F15" i="61"/>
  <c r="I15" i="61" a="1"/>
  <c r="I15" i="61"/>
  <c r="J15" i="61"/>
  <c r="K15" i="61"/>
  <c r="I16" i="61"/>
  <c r="J16" i="61"/>
  <c r="K16" i="61"/>
  <c r="I17" i="61"/>
  <c r="J17" i="61"/>
  <c r="K17" i="61"/>
  <c r="M15" i="61" a="1"/>
  <c r="M15" i="61"/>
  <c r="N15" i="61"/>
  <c r="M16" i="61"/>
  <c r="N16" i="61"/>
  <c r="M17" i="61"/>
  <c r="N17" i="61"/>
  <c r="O15" i="61"/>
  <c r="P15" i="61"/>
  <c r="Q15" i="61"/>
  <c r="D19" i="61"/>
  <c r="P16" i="61"/>
  <c r="Q16" i="61"/>
  <c r="D20" i="61"/>
  <c r="P17" i="61"/>
  <c r="Q17" i="61"/>
  <c r="D21" i="61"/>
  <c r="E19" i="61"/>
  <c r="L19" i="61"/>
  <c r="E20" i="61"/>
  <c r="L20" i="61"/>
  <c r="E21" i="61"/>
  <c r="L21" i="61"/>
  <c r="R19" i="61"/>
  <c r="F19" i="61"/>
  <c r="F20" i="61"/>
  <c r="I19" i="61" a="1"/>
  <c r="I19" i="61"/>
  <c r="J19" i="61"/>
  <c r="K19" i="61"/>
  <c r="I20" i="61"/>
  <c r="J20" i="61"/>
  <c r="K20" i="61"/>
  <c r="I21" i="61"/>
  <c r="J21" i="61"/>
  <c r="K21" i="61"/>
  <c r="T15" i="61"/>
  <c r="U19" i="61"/>
  <c r="M19" i="61" a="1"/>
  <c r="M19" i="61"/>
  <c r="N19" i="61"/>
  <c r="M20" i="61"/>
  <c r="N20" i="61"/>
  <c r="M21" i="61"/>
  <c r="N21" i="61"/>
  <c r="O19" i="61"/>
  <c r="P19" i="61"/>
  <c r="Q19" i="61"/>
  <c r="D23" i="61"/>
  <c r="P20" i="61"/>
  <c r="Q20" i="61"/>
  <c r="D24" i="61"/>
  <c r="P21" i="61"/>
  <c r="Q21" i="61"/>
  <c r="D25" i="61"/>
  <c r="U23" i="61"/>
  <c r="E25" i="61"/>
  <c r="L25" i="61"/>
  <c r="E24" i="61"/>
  <c r="L24" i="61"/>
  <c r="F24" i="61"/>
  <c r="E23" i="61"/>
  <c r="L23" i="61"/>
  <c r="R23" i="61"/>
  <c r="F23" i="61"/>
  <c r="I23" i="61" a="1"/>
  <c r="I23" i="61"/>
  <c r="J23" i="61"/>
  <c r="K23" i="61"/>
  <c r="I24" i="61"/>
  <c r="J24" i="61"/>
  <c r="K24" i="61"/>
  <c r="I25" i="61"/>
  <c r="J25" i="61"/>
  <c r="K25" i="61"/>
  <c r="T19" i="61"/>
  <c r="M23" i="61" a="1"/>
  <c r="M23" i="61"/>
  <c r="N23" i="61"/>
  <c r="M24" i="61"/>
  <c r="N24" i="61"/>
  <c r="M25" i="61"/>
  <c r="N25" i="61"/>
  <c r="O23" i="61"/>
  <c r="P23" i="61"/>
  <c r="Q23" i="61"/>
  <c r="D27" i="61"/>
  <c r="P24" i="61"/>
  <c r="Q24" i="61"/>
  <c r="D28" i="61"/>
  <c r="P25" i="61"/>
  <c r="Q25" i="61"/>
  <c r="D29" i="61"/>
  <c r="E27" i="61"/>
  <c r="L27" i="61"/>
  <c r="E28" i="61"/>
  <c r="L28" i="61"/>
  <c r="E29" i="61"/>
  <c r="L29" i="61"/>
  <c r="R27" i="61"/>
  <c r="F27" i="61"/>
  <c r="F28" i="61"/>
  <c r="I27" i="61" a="1"/>
  <c r="I27" i="61"/>
  <c r="J27" i="61"/>
  <c r="K27" i="61"/>
  <c r="I28" i="61"/>
  <c r="J28" i="61"/>
  <c r="K28" i="61"/>
  <c r="I29" i="61"/>
  <c r="J29" i="61"/>
  <c r="K29" i="61"/>
  <c r="T23" i="61"/>
  <c r="U27" i="61"/>
  <c r="M27" i="61" a="1"/>
  <c r="M28" i="61"/>
  <c r="N28" i="61"/>
  <c r="M29" i="61"/>
  <c r="N29" i="61"/>
  <c r="M27" i="61"/>
  <c r="N27" i="61"/>
  <c r="O27" i="61"/>
  <c r="P29" i="61"/>
  <c r="Q29" i="61"/>
  <c r="P27" i="61"/>
  <c r="Q27" i="61"/>
  <c r="P28" i="61"/>
  <c r="Q28" i="61"/>
  <c r="T27" i="61"/>
  <c r="P7" i="66"/>
  <c r="P8" i="66"/>
  <c r="P9" i="66"/>
  <c r="R9" i="66"/>
  <c r="R7" i="66"/>
  <c r="S7" i="66"/>
  <c r="D12" i="66"/>
  <c r="R8" i="66"/>
  <c r="E12" i="66"/>
  <c r="E13" i="66"/>
  <c r="E14" i="66"/>
  <c r="V12" i="66"/>
  <c r="W12" i="66"/>
  <c r="O17" i="66" a="1"/>
  <c r="O17" i="66"/>
  <c r="P17" i="66"/>
  <c r="O18" i="66"/>
  <c r="P18" i="66"/>
  <c r="O19" i="66"/>
  <c r="P19" i="66"/>
  <c r="O20" i="66"/>
  <c r="P20" i="66"/>
  <c r="Q17" i="66"/>
  <c r="R19" i="66"/>
  <c r="S19" i="66"/>
  <c r="R17" i="66"/>
  <c r="S17" i="66"/>
  <c r="R18" i="66"/>
  <c r="S18" i="66"/>
  <c r="R20" i="66"/>
  <c r="V17" i="66"/>
  <c r="W17" i="66"/>
  <c r="S20" i="66"/>
  <c r="O22" i="66" a="1"/>
  <c r="O22" i="66"/>
  <c r="P22" i="66"/>
  <c r="O23" i="66"/>
  <c r="P23" i="66"/>
  <c r="O24" i="66"/>
  <c r="P24" i="66"/>
  <c r="O25" i="66"/>
  <c r="P25" i="66"/>
  <c r="Q22" i="66"/>
  <c r="R24" i="66"/>
  <c r="S24" i="66"/>
  <c r="R22" i="66"/>
  <c r="S22" i="66"/>
  <c r="R23" i="66"/>
  <c r="S23" i="66"/>
  <c r="R25" i="66"/>
  <c r="V22" i="66"/>
  <c r="W22" i="66"/>
  <c r="S25" i="66"/>
  <c r="O27" i="66" a="1"/>
  <c r="O27" i="66"/>
  <c r="P27" i="66"/>
  <c r="O28" i="66"/>
  <c r="P28" i="66"/>
  <c r="O29" i="66"/>
  <c r="P29" i="66"/>
  <c r="O30" i="66"/>
  <c r="P30" i="66"/>
  <c r="Q27" i="66"/>
  <c r="R29" i="66"/>
  <c r="S29" i="66"/>
  <c r="R27" i="66"/>
  <c r="S27" i="66"/>
  <c r="R28" i="66"/>
  <c r="S28" i="66"/>
  <c r="R30" i="66"/>
  <c r="V27" i="66"/>
  <c r="W27" i="66"/>
  <c r="S30" i="66"/>
  <c r="O32" i="66" a="1"/>
  <c r="O32" i="66"/>
  <c r="P32" i="66"/>
  <c r="O33" i="66"/>
  <c r="P33" i="66"/>
  <c r="O34" i="66"/>
  <c r="P34" i="66"/>
  <c r="O35" i="66"/>
  <c r="P35" i="66"/>
  <c r="Q32" i="66"/>
  <c r="R34" i="66"/>
  <c r="S34" i="66"/>
  <c r="R32" i="66"/>
  <c r="S32" i="66"/>
  <c r="R33" i="66"/>
  <c r="S33" i="66"/>
  <c r="R35" i="66"/>
  <c r="V32" i="66"/>
  <c r="W32" i="66"/>
  <c r="S35" i="66"/>
  <c r="O37" i="66" a="1"/>
  <c r="O37" i="66"/>
  <c r="P37" i="66"/>
  <c r="O38" i="66"/>
  <c r="P38" i="66"/>
  <c r="O39" i="66"/>
  <c r="P39" i="66"/>
  <c r="O40" i="66"/>
  <c r="P40" i="66"/>
  <c r="Q37" i="66"/>
  <c r="R39" i="66"/>
  <c r="S39" i="66"/>
  <c r="R37" i="66"/>
  <c r="S37" i="66"/>
  <c r="R38" i="66"/>
  <c r="S38" i="66"/>
  <c r="R40" i="66"/>
  <c r="V37" i="66"/>
  <c r="W37" i="66"/>
  <c r="S40" i="66"/>
  <c r="O42" i="66" a="1"/>
  <c r="O42" i="66"/>
  <c r="P42" i="66"/>
  <c r="O43" i="66"/>
  <c r="P43" i="66"/>
  <c r="O44" i="66"/>
  <c r="P44" i="66"/>
  <c r="O45" i="66"/>
  <c r="P45" i="66"/>
  <c r="Q42" i="66"/>
  <c r="R44" i="66"/>
  <c r="S44" i="66"/>
  <c r="R42" i="66"/>
  <c r="S42" i="66"/>
  <c r="R43" i="66"/>
  <c r="S43" i="66"/>
  <c r="R45" i="66"/>
  <c r="V42" i="66"/>
  <c r="W42" i="66"/>
  <c r="S45" i="66"/>
  <c r="O47" i="66" a="1"/>
  <c r="O47" i="66"/>
  <c r="P47" i="66"/>
  <c r="O48" i="66"/>
  <c r="P48" i="66"/>
  <c r="O49" i="66"/>
  <c r="P49" i="66"/>
  <c r="O50" i="66"/>
  <c r="P50" i="66"/>
  <c r="Q47" i="66"/>
  <c r="R49" i="66"/>
  <c r="S49" i="66"/>
  <c r="R47" i="66"/>
  <c r="S47" i="66"/>
  <c r="R48" i="66"/>
  <c r="S48" i="66"/>
  <c r="R50" i="66"/>
  <c r="V47" i="66"/>
  <c r="W47" i="66"/>
  <c r="S50" i="66"/>
  <c r="O52" i="66" a="1"/>
  <c r="O52" i="66"/>
  <c r="P52" i="66"/>
  <c r="O53" i="66"/>
  <c r="P53" i="66"/>
  <c r="O54" i="66"/>
  <c r="P54" i="66"/>
  <c r="O55" i="66"/>
  <c r="P55" i="66"/>
  <c r="Q52" i="66"/>
  <c r="R54" i="66"/>
  <c r="S54" i="66"/>
  <c r="R52" i="66"/>
  <c r="S52" i="66"/>
  <c r="R53" i="66"/>
  <c r="S53" i="66"/>
  <c r="R55" i="66"/>
  <c r="V52" i="66"/>
  <c r="W52" i="66"/>
  <c r="S55" i="66"/>
  <c r="O57" i="66" a="1"/>
  <c r="O57" i="66"/>
  <c r="P57" i="66"/>
  <c r="O58" i="66"/>
  <c r="P58" i="66"/>
  <c r="O59" i="66"/>
  <c r="P59" i="66"/>
  <c r="O60" i="66"/>
  <c r="P60" i="66"/>
  <c r="Q57" i="66"/>
  <c r="R59" i="66"/>
  <c r="S59" i="66"/>
  <c r="R57" i="66"/>
  <c r="S57" i="66"/>
  <c r="R58" i="66"/>
  <c r="S58" i="66"/>
  <c r="R60" i="66"/>
  <c r="V57" i="66"/>
  <c r="W57" i="66"/>
  <c r="S60" i="66"/>
  <c r="O62" i="66" a="1"/>
  <c r="O62" i="66"/>
  <c r="P62" i="66"/>
  <c r="O63" i="66"/>
  <c r="P63" i="66"/>
  <c r="O64" i="66"/>
  <c r="P64" i="66"/>
  <c r="O65" i="66"/>
  <c r="P65" i="66"/>
  <c r="Q62" i="66"/>
  <c r="R62" i="66"/>
  <c r="R63" i="66"/>
  <c r="R64" i="66"/>
  <c r="R65" i="66"/>
  <c r="V62" i="66"/>
  <c r="S62" i="66"/>
  <c r="S63" i="66"/>
  <c r="S64" i="66"/>
  <c r="W62" i="66"/>
  <c r="S65" i="66"/>
  <c r="M11" i="68" a="1"/>
  <c r="M11" i="68"/>
  <c r="M12" i="68"/>
  <c r="M13" i="68"/>
  <c r="T11" i="68"/>
  <c r="Q11" i="68"/>
  <c r="D15" i="68"/>
  <c r="Q13" i="68"/>
  <c r="D17" i="68"/>
  <c r="Q12" i="68"/>
  <c r="D16" i="68"/>
  <c r="E15" i="68"/>
  <c r="L15" i="68"/>
  <c r="E16" i="68"/>
  <c r="L16" i="68"/>
  <c r="E17" i="68"/>
  <c r="L17" i="68"/>
  <c r="R15" i="68"/>
  <c r="S15" i="68"/>
  <c r="U15" i="68"/>
  <c r="F15" i="68"/>
  <c r="F16" i="68"/>
  <c r="I15" i="68" a="1"/>
  <c r="I15" i="68"/>
  <c r="J15" i="68"/>
  <c r="K15" i="68"/>
  <c r="I16" i="68"/>
  <c r="J16" i="68"/>
  <c r="K16" i="68"/>
  <c r="I17" i="68"/>
  <c r="J17" i="68"/>
  <c r="K17" i="68"/>
  <c r="M15" i="68" a="1"/>
  <c r="M15" i="68"/>
  <c r="M16" i="68"/>
  <c r="M17" i="68"/>
  <c r="Q15" i="68"/>
  <c r="D19" i="68"/>
  <c r="Q16" i="68"/>
  <c r="D20" i="68"/>
  <c r="Q17" i="68"/>
  <c r="D21" i="68"/>
  <c r="E19" i="68"/>
  <c r="E20" i="68"/>
  <c r="L20" i="68"/>
  <c r="E21" i="68"/>
  <c r="L21" i="68"/>
  <c r="L19" i="68"/>
  <c r="R19" i="68"/>
  <c r="S19" i="68"/>
  <c r="F20" i="68"/>
  <c r="F19" i="68"/>
  <c r="I19" i="68" a="1"/>
  <c r="I19" i="68"/>
  <c r="J19" i="68"/>
  <c r="K19" i="68"/>
  <c r="I20" i="68"/>
  <c r="J20" i="68"/>
  <c r="K20" i="68"/>
  <c r="I21" i="68"/>
  <c r="J21" i="68"/>
  <c r="K21" i="68"/>
  <c r="U19" i="68"/>
  <c r="T15" i="68"/>
  <c r="M19" i="68" a="1"/>
  <c r="M19" i="68"/>
  <c r="M20" i="68"/>
  <c r="M21" i="68"/>
  <c r="T19" i="68"/>
  <c r="Q19" i="68"/>
  <c r="D23" i="68"/>
  <c r="Q21" i="68"/>
  <c r="D25" i="68"/>
  <c r="Q20" i="68"/>
  <c r="D24" i="68"/>
  <c r="E23" i="68"/>
  <c r="L23" i="68"/>
  <c r="E24" i="68"/>
  <c r="L24" i="68"/>
  <c r="E25" i="68"/>
  <c r="L25" i="68"/>
  <c r="R23" i="68"/>
  <c r="S23" i="68"/>
  <c r="U23" i="68"/>
  <c r="F23" i="68"/>
  <c r="F24" i="68"/>
  <c r="I23" i="68" a="1"/>
  <c r="I23" i="68"/>
  <c r="J23" i="68"/>
  <c r="K23" i="68"/>
  <c r="I24" i="68"/>
  <c r="J24" i="68"/>
  <c r="K24" i="68"/>
  <c r="I25" i="68"/>
  <c r="J25" i="68"/>
  <c r="K25" i="68"/>
  <c r="M23" i="68" a="1"/>
  <c r="M23" i="68"/>
  <c r="M24" i="68"/>
  <c r="M25" i="68"/>
  <c r="Q23" i="68"/>
  <c r="D27" i="68"/>
  <c r="Q24" i="68"/>
  <c r="D28" i="68"/>
  <c r="Q25" i="68"/>
  <c r="D29" i="68"/>
  <c r="E27" i="68"/>
  <c r="E28" i="68"/>
  <c r="L28" i="68"/>
  <c r="E29" i="68"/>
  <c r="L29" i="68"/>
  <c r="L27" i="68"/>
  <c r="R27" i="68"/>
  <c r="S27" i="68"/>
  <c r="F28" i="68"/>
  <c r="F27" i="68"/>
  <c r="I27" i="68" a="1"/>
  <c r="I27" i="68"/>
  <c r="J27" i="68"/>
  <c r="K27" i="68"/>
  <c r="I28" i="68"/>
  <c r="J28" i="68"/>
  <c r="K28" i="68"/>
  <c r="I29" i="68"/>
  <c r="J29" i="68"/>
  <c r="K29" i="68"/>
  <c r="U27" i="68"/>
  <c r="T23" i="68"/>
  <c r="M27" i="68" a="1"/>
  <c r="M27" i="68"/>
  <c r="M28" i="68"/>
  <c r="M29" i="68"/>
  <c r="T27" i="68"/>
  <c r="Q29" i="68"/>
  <c r="Q28" i="68"/>
  <c r="Q27" i="68"/>
  <c r="M11" i="69" a="1"/>
  <c r="M11" i="69"/>
  <c r="D15" i="69"/>
  <c r="M12" i="69"/>
  <c r="D16" i="69"/>
  <c r="M13" i="69"/>
  <c r="D17" i="69"/>
  <c r="F15" i="69"/>
  <c r="F16" i="69"/>
  <c r="I15" i="69" a="1"/>
  <c r="I15" i="69"/>
  <c r="J15" i="69"/>
  <c r="K15" i="69"/>
  <c r="I16" i="69"/>
  <c r="J16" i="69"/>
  <c r="K16" i="69"/>
  <c r="I17" i="69"/>
  <c r="J17" i="69"/>
  <c r="K17" i="69"/>
  <c r="E15" i="69"/>
  <c r="L15" i="69"/>
  <c r="E16" i="69"/>
  <c r="L16" i="69"/>
  <c r="E17" i="69"/>
  <c r="L17" i="69"/>
  <c r="R15" i="69"/>
  <c r="U15" i="69"/>
  <c r="M15" i="69" a="1"/>
  <c r="M16" i="69"/>
  <c r="M17" i="69"/>
  <c r="M15" i="69"/>
  <c r="D19" i="69"/>
  <c r="E19" i="69"/>
  <c r="F20" i="69"/>
  <c r="F19" i="69"/>
  <c r="I19" i="69" a="1"/>
  <c r="I19" i="69"/>
  <c r="J19" i="69"/>
  <c r="K19" i="69"/>
  <c r="I20" i="69"/>
  <c r="J20" i="69"/>
  <c r="K20" i="69"/>
  <c r="I21" i="69"/>
  <c r="J21" i="69"/>
  <c r="K21" i="69"/>
  <c r="E20" i="69"/>
  <c r="D20" i="69"/>
  <c r="L20" i="69"/>
  <c r="E21" i="69"/>
  <c r="D21" i="69"/>
  <c r="L21" i="69"/>
  <c r="L19" i="69"/>
  <c r="R19" i="69"/>
  <c r="U19" i="69"/>
  <c r="M19" i="69" a="1"/>
  <c r="M19" i="69"/>
  <c r="D23" i="69"/>
  <c r="M20" i="69"/>
  <c r="D24" i="69"/>
  <c r="M21" i="69"/>
  <c r="D25" i="69"/>
  <c r="F23" i="69"/>
  <c r="F24" i="69"/>
  <c r="I23" i="69" a="1"/>
  <c r="I23" i="69"/>
  <c r="J23" i="69"/>
  <c r="K23" i="69"/>
  <c r="I24" i="69"/>
  <c r="J24" i="69"/>
  <c r="K24" i="69"/>
  <c r="I25" i="69"/>
  <c r="J25" i="69"/>
  <c r="K25" i="69"/>
  <c r="E23" i="69"/>
  <c r="L23" i="69"/>
  <c r="E24" i="69"/>
  <c r="L24" i="69"/>
  <c r="E25" i="69"/>
  <c r="L25" i="69"/>
  <c r="R23" i="69"/>
  <c r="U23" i="69"/>
  <c r="M23" i="69" a="1"/>
  <c r="M24" i="69"/>
  <c r="M25" i="69"/>
  <c r="M23" i="69"/>
  <c r="D27" i="69"/>
  <c r="E27" i="69"/>
  <c r="F28" i="69"/>
  <c r="F27" i="69"/>
  <c r="I27" i="69" a="1"/>
  <c r="I27" i="69"/>
  <c r="J27" i="69"/>
  <c r="K27" i="69"/>
  <c r="I28" i="69"/>
  <c r="J28" i="69"/>
  <c r="K28" i="69"/>
  <c r="I29" i="69"/>
  <c r="J29" i="69"/>
  <c r="K29" i="69"/>
  <c r="E28" i="69"/>
  <c r="D28" i="69"/>
  <c r="L28" i="69"/>
  <c r="E29" i="69"/>
  <c r="D29" i="69"/>
  <c r="L29" i="69"/>
  <c r="L27" i="69"/>
  <c r="R27" i="69"/>
  <c r="U27" i="69"/>
  <c r="M27" i="69" a="1"/>
  <c r="M27" i="69"/>
  <c r="D31" i="69"/>
  <c r="M28" i="69"/>
  <c r="D32" i="69"/>
  <c r="M29" i="69"/>
  <c r="D33" i="69"/>
  <c r="F31" i="69"/>
  <c r="F32" i="69"/>
  <c r="I31" i="69" a="1"/>
  <c r="I31" i="69"/>
  <c r="J31" i="69"/>
  <c r="K31" i="69"/>
  <c r="I32" i="69"/>
  <c r="J32" i="69"/>
  <c r="K32" i="69"/>
  <c r="I33" i="69"/>
  <c r="J33" i="69"/>
  <c r="K33" i="69"/>
  <c r="E31" i="69"/>
  <c r="L31" i="69"/>
  <c r="E32" i="69"/>
  <c r="L32" i="69"/>
  <c r="E33" i="69"/>
  <c r="L33" i="69"/>
  <c r="R31" i="69"/>
  <c r="U31" i="69"/>
  <c r="M31" i="69" a="1"/>
  <c r="M32" i="69"/>
  <c r="M33" i="69"/>
  <c r="M31" i="69"/>
  <c r="Q31" i="69"/>
  <c r="D35" i="69"/>
  <c r="E35" i="69"/>
  <c r="F36" i="69"/>
  <c r="F35" i="69"/>
  <c r="I35" i="69" a="1"/>
  <c r="I35" i="69"/>
  <c r="J35" i="69"/>
  <c r="K35" i="69"/>
  <c r="I36" i="69"/>
  <c r="J36" i="69"/>
  <c r="K36" i="69"/>
  <c r="I37" i="69"/>
  <c r="J37" i="69"/>
  <c r="K37" i="69"/>
  <c r="E36" i="69"/>
  <c r="Q32" i="69"/>
  <c r="D36" i="69"/>
  <c r="L36" i="69"/>
  <c r="E37" i="69"/>
  <c r="Q33" i="69"/>
  <c r="D37" i="69"/>
  <c r="L37" i="69"/>
  <c r="L35" i="69"/>
  <c r="R35" i="69"/>
  <c r="U35" i="69"/>
  <c r="M35" i="69" a="1"/>
  <c r="M35" i="69"/>
  <c r="Q35" i="69"/>
  <c r="D39" i="69"/>
  <c r="M36" i="69"/>
  <c r="Q36" i="69"/>
  <c r="D40" i="69"/>
  <c r="M37" i="69"/>
  <c r="Q37" i="69"/>
  <c r="D41" i="69"/>
  <c r="F39" i="69"/>
  <c r="F40" i="69"/>
  <c r="I39" i="69" a="1"/>
  <c r="I39" i="69"/>
  <c r="J39" i="69"/>
  <c r="K39" i="69"/>
  <c r="I40" i="69"/>
  <c r="J40" i="69"/>
  <c r="K40" i="69"/>
  <c r="I41" i="69"/>
  <c r="J41" i="69"/>
  <c r="K41" i="69"/>
  <c r="E39" i="69"/>
  <c r="L39" i="69"/>
  <c r="E40" i="69"/>
  <c r="L40" i="69"/>
  <c r="E41" i="69"/>
  <c r="L41" i="69"/>
  <c r="R39" i="69"/>
  <c r="U39" i="69"/>
  <c r="M39" i="69" a="1"/>
  <c r="M40" i="69"/>
  <c r="M41" i="69"/>
  <c r="M39" i="69"/>
  <c r="Q39" i="69"/>
  <c r="D43" i="69"/>
  <c r="E43" i="69"/>
  <c r="F44" i="69"/>
  <c r="F43" i="69"/>
  <c r="I43" i="69" a="1"/>
  <c r="I43" i="69"/>
  <c r="J43" i="69"/>
  <c r="K43" i="69"/>
  <c r="I44" i="69"/>
  <c r="J44" i="69"/>
  <c r="K44" i="69"/>
  <c r="I45" i="69"/>
  <c r="J45" i="69"/>
  <c r="K45" i="69"/>
  <c r="E44" i="69"/>
  <c r="Q40" i="69"/>
  <c r="D44" i="69"/>
  <c r="L44" i="69"/>
  <c r="E45" i="69"/>
  <c r="Q41" i="69"/>
  <c r="D45" i="69"/>
  <c r="L45" i="69"/>
  <c r="L43" i="69"/>
  <c r="R43" i="69"/>
  <c r="U43" i="69"/>
  <c r="M43" i="69" a="1"/>
  <c r="M43" i="69"/>
  <c r="Q43" i="69"/>
  <c r="D47" i="69"/>
  <c r="M44" i="69"/>
  <c r="Q44" i="69"/>
  <c r="D48" i="69"/>
  <c r="M45" i="69"/>
  <c r="Q45" i="69"/>
  <c r="D49" i="69"/>
  <c r="F47" i="69"/>
  <c r="F48" i="69"/>
  <c r="I47" i="69" a="1"/>
  <c r="I47" i="69"/>
  <c r="J47" i="69"/>
  <c r="K47" i="69"/>
  <c r="I48" i="69"/>
  <c r="J48" i="69"/>
  <c r="K48" i="69"/>
  <c r="I49" i="69"/>
  <c r="J49" i="69"/>
  <c r="K49" i="69"/>
  <c r="E47" i="69"/>
  <c r="L47" i="69"/>
  <c r="E48" i="69"/>
  <c r="L48" i="69"/>
  <c r="E49" i="69"/>
  <c r="L49" i="69"/>
  <c r="R47" i="69"/>
  <c r="U47" i="69"/>
  <c r="M47" i="69" a="1"/>
  <c r="M48" i="69"/>
  <c r="M49" i="69"/>
  <c r="M47" i="69"/>
  <c r="Q47" i="69"/>
  <c r="D51" i="69"/>
  <c r="E51" i="69"/>
  <c r="F52" i="69"/>
  <c r="F51" i="69"/>
  <c r="I51" i="69" a="1"/>
  <c r="I51" i="69"/>
  <c r="J51" i="69"/>
  <c r="K51" i="69"/>
  <c r="I52" i="69"/>
  <c r="J52" i="69"/>
  <c r="K52" i="69"/>
  <c r="I53" i="69"/>
  <c r="J53" i="69"/>
  <c r="K53" i="69"/>
  <c r="E52" i="69"/>
  <c r="Q48" i="69"/>
  <c r="D52" i="69"/>
  <c r="L52" i="69"/>
  <c r="E53" i="69"/>
  <c r="Q49" i="69"/>
  <c r="D53" i="69"/>
  <c r="L53" i="69"/>
  <c r="L51" i="69"/>
  <c r="R51" i="69"/>
  <c r="U51" i="69"/>
  <c r="M51" i="69" a="1"/>
  <c r="M51" i="69"/>
  <c r="M52" i="69"/>
  <c r="M53" i="69"/>
  <c r="Q53" i="69"/>
  <c r="Q52" i="69"/>
  <c r="Q51" i="69"/>
</calcChain>
</file>

<file path=xl/sharedStrings.xml><?xml version="1.0" encoding="utf-8"?>
<sst xmlns="http://schemas.openxmlformats.org/spreadsheetml/2006/main" count="225" uniqueCount="42">
  <si>
    <t>A</t>
  </si>
  <si>
    <t>Initial</t>
  </si>
  <si>
    <t>Rate</t>
  </si>
  <si>
    <t>dR/dA</t>
  </si>
  <si>
    <t>Reactions</t>
  </si>
  <si>
    <t>Residual</t>
  </si>
  <si>
    <t>Jacobian</t>
  </si>
  <si>
    <t>δ</t>
  </si>
  <si>
    <t>λ</t>
  </si>
  <si>
    <t>t</t>
  </si>
  <si>
    <t>Δt</t>
  </si>
  <si>
    <t>Iteration</t>
  </si>
  <si>
    <t>x - λδ</t>
  </si>
  <si>
    <t>ATOL</t>
  </si>
  <si>
    <t>RTOL</t>
  </si>
  <si>
    <t>STOL</t>
  </si>
  <si>
    <t>λδ</t>
  </si>
  <si>
    <t>S</t>
  </si>
  <si>
    <t>A/(S+A)</t>
  </si>
  <si>
    <t>Δ</t>
  </si>
  <si>
    <t>dt</t>
  </si>
  <si>
    <t>Ak - Sa- dt</t>
  </si>
  <si>
    <t>S/(S+A)^2</t>
  </si>
  <si>
    <t>α</t>
  </si>
  <si>
    <t>delta</t>
  </si>
  <si>
    <t>mass balance error</t>
  </si>
  <si>
    <t>A -&gt; PlantA</t>
  </si>
  <si>
    <t>A -&gt; Nitrate</t>
  </si>
  <si>
    <t>k</t>
  </si>
  <si>
    <t>Rat</t>
  </si>
  <si>
    <t>Rnitr</t>
  </si>
  <si>
    <t>Jat</t>
  </si>
  <si>
    <t>Jnitr</t>
  </si>
  <si>
    <t>inverse of jacobian</t>
  </si>
  <si>
    <t>limit</t>
  </si>
  <si>
    <t>x(-exp(-λδ))</t>
  </si>
  <si>
    <t>λmin</t>
  </si>
  <si>
    <t>δmin</t>
  </si>
  <si>
    <t>δlog</t>
  </si>
  <si>
    <t>xexp(-δ)</t>
  </si>
  <si>
    <t>ε</t>
  </si>
  <si>
    <t>x - 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</si>
</sst>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11" fontId="4" fillId="0" borderId="0" xfId="0" applyNumberFormat="1" applyFont="1"/>
    <xf numFmtId="0" fontId="4" fillId="0" borderId="0" xfId="0" applyFont="1"/>
  </cellXfs>
  <cellStyles count="17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scale1!$AA$2:$AA$10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scale1!$AG$2:$AG$33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scale1!$AH$2:$AH$33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8">
                  <c:v>0.400000099563463</c:v>
                </c:pt>
                <c:pt idx="10">
                  <c:v>0.30000013289677</c:v>
                </c:pt>
                <c:pt idx="12">
                  <c:v>0.200000182896699</c:v>
                </c:pt>
                <c:pt idx="13">
                  <c:v>0.100000282896316</c:v>
                </c:pt>
                <c:pt idx="15">
                  <c:v>0.000100091631420066</c:v>
                </c:pt>
                <c:pt idx="17">
                  <c:v>1.00191813179329E-10</c:v>
                </c:pt>
                <c:pt idx="18">
                  <c:v>9.71445146547012E-17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865368"/>
        <c:axId val="-2131859880"/>
      </c:scatterChart>
      <c:valAx>
        <c:axId val="-2131865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859880"/>
        <c:crosses val="autoZero"/>
        <c:crossBetween val="midCat"/>
      </c:valAx>
      <c:valAx>
        <c:axId val="-2131859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865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scale1!$AA$2:$AA$10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scale1!$AG$2:$AG$50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scale1!$AH$2:$AH$50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8">
                  <c:v>0.400000099563463</c:v>
                </c:pt>
                <c:pt idx="10">
                  <c:v>0.30000013289677</c:v>
                </c:pt>
                <c:pt idx="12">
                  <c:v>0.200000182896699</c:v>
                </c:pt>
                <c:pt idx="13">
                  <c:v>0.100000282896316</c:v>
                </c:pt>
                <c:pt idx="15">
                  <c:v>0.000100091631420066</c:v>
                </c:pt>
                <c:pt idx="17">
                  <c:v>1.00191813179329E-10</c:v>
                </c:pt>
                <c:pt idx="18">
                  <c:v>9.71445146547012E-17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826168"/>
        <c:axId val="-2131820680"/>
      </c:scatterChart>
      <c:valAx>
        <c:axId val="-213182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820680"/>
        <c:crosses val="autoZero"/>
        <c:crossBetween val="midCat"/>
      </c:valAx>
      <c:valAx>
        <c:axId val="-2131820680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826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scale2!$AC$2:$AC$11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scale2!$AD$2:$AD$11</c:f>
              <c:numCache>
                <c:formatCode>General</c:formatCode>
                <c:ptCount val="10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scale2!$AI$2:$AI$39</c:f>
              <c:numCache>
                <c:formatCode>General</c:formatCode>
                <c:ptCount val="38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9">
                  <c:v>0.6</c:v>
                </c:pt>
                <c:pt idx="11">
                  <c:v>0.7</c:v>
                </c:pt>
                <c:pt idx="14">
                  <c:v>0.8</c:v>
                </c:pt>
                <c:pt idx="15">
                  <c:v>0.9</c:v>
                </c:pt>
                <c:pt idx="17">
                  <c:v>1</c:v>
                </c:pt>
                <c:pt idx="20">
                  <c:v>1.1</c:v>
                </c:pt>
                <c:pt idx="21">
                  <c:v>1.2</c:v>
                </c:pt>
                <c:pt idx="24">
                  <c:v>1.3</c:v>
                </c:pt>
                <c:pt idx="26">
                  <c:v>1.4</c:v>
                </c:pt>
                <c:pt idx="29">
                  <c:v>1.5</c:v>
                </c:pt>
                <c:pt idx="34">
                  <c:v>1.6</c:v>
                </c:pt>
                <c:pt idx="35">
                  <c:v>1.7</c:v>
                </c:pt>
                <c:pt idx="37">
                  <c:v>1.8</c:v>
                </c:pt>
              </c:numCache>
            </c:numRef>
          </c:xVal>
          <c:yVal>
            <c:numRef>
              <c:f>scale2!$AJ$2:$AJ$39</c:f>
              <c:numCache>
                <c:formatCode>General</c:formatCode>
                <c:ptCount val="38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9">
                  <c:v>0.400000099563463</c:v>
                </c:pt>
                <c:pt idx="11">
                  <c:v>0.30000013289677</c:v>
                </c:pt>
                <c:pt idx="14">
                  <c:v>0.200000182896699</c:v>
                </c:pt>
                <c:pt idx="15">
                  <c:v>0.100000282896316</c:v>
                </c:pt>
                <c:pt idx="17">
                  <c:v>0.000100091631420066</c:v>
                </c:pt>
                <c:pt idx="20">
                  <c:v>1.00191813179329E-10</c:v>
                </c:pt>
                <c:pt idx="21">
                  <c:v>9.71445146547012E-17</c:v>
                </c:pt>
                <c:pt idx="24">
                  <c:v>0.0</c:v>
                </c:pt>
                <c:pt idx="26">
                  <c:v>0.0</c:v>
                </c:pt>
                <c:pt idx="29">
                  <c:v>0.0</c:v>
                </c:pt>
                <c:pt idx="34">
                  <c:v>0.0</c:v>
                </c:pt>
                <c:pt idx="35">
                  <c:v>0.0</c:v>
                </c:pt>
                <c:pt idx="3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075656"/>
        <c:axId val="-2132983736"/>
      </c:scatterChart>
      <c:valAx>
        <c:axId val="-2137075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2983736"/>
        <c:crosses val="autoZero"/>
        <c:crossBetween val="midCat"/>
      </c:valAx>
      <c:valAx>
        <c:axId val="-2132983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075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scale2!$AC$2:$AC$11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scale2!$AD$2:$AD$11</c:f>
              <c:numCache>
                <c:formatCode>General</c:formatCode>
                <c:ptCount val="10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scale2!$AI$2:$AI$61</c:f>
              <c:numCache>
                <c:formatCode>General</c:formatCode>
                <c:ptCount val="6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9">
                  <c:v>0.6</c:v>
                </c:pt>
                <c:pt idx="11">
                  <c:v>0.7</c:v>
                </c:pt>
                <c:pt idx="14">
                  <c:v>0.8</c:v>
                </c:pt>
                <c:pt idx="15">
                  <c:v>0.9</c:v>
                </c:pt>
                <c:pt idx="17">
                  <c:v>1</c:v>
                </c:pt>
                <c:pt idx="20">
                  <c:v>1.1</c:v>
                </c:pt>
                <c:pt idx="21">
                  <c:v>1.2</c:v>
                </c:pt>
                <c:pt idx="24">
                  <c:v>1.3</c:v>
                </c:pt>
                <c:pt idx="26">
                  <c:v>1.4</c:v>
                </c:pt>
                <c:pt idx="29">
                  <c:v>1.5</c:v>
                </c:pt>
                <c:pt idx="34">
                  <c:v>1.6</c:v>
                </c:pt>
                <c:pt idx="35">
                  <c:v>1.7</c:v>
                </c:pt>
                <c:pt idx="37">
                  <c:v>1.8</c:v>
                </c:pt>
                <c:pt idx="40">
                  <c:v>1.900000000000001</c:v>
                </c:pt>
                <c:pt idx="42">
                  <c:v>2.0</c:v>
                </c:pt>
                <c:pt idx="45">
                  <c:v>2.100000000000001</c:v>
                </c:pt>
                <c:pt idx="47">
                  <c:v>2.200000000000001</c:v>
                </c:pt>
              </c:numCache>
            </c:numRef>
          </c:xVal>
          <c:yVal>
            <c:numRef>
              <c:f>scale2!$AJ$2:$AJ$61</c:f>
              <c:numCache>
                <c:formatCode>General</c:formatCode>
                <c:ptCount val="60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9">
                  <c:v>0.400000099563463</c:v>
                </c:pt>
                <c:pt idx="11">
                  <c:v>0.30000013289677</c:v>
                </c:pt>
                <c:pt idx="14">
                  <c:v>0.200000182896699</c:v>
                </c:pt>
                <c:pt idx="15">
                  <c:v>0.100000282896316</c:v>
                </c:pt>
                <c:pt idx="17">
                  <c:v>0.000100091631420066</c:v>
                </c:pt>
                <c:pt idx="20">
                  <c:v>1.00191813179329E-10</c:v>
                </c:pt>
                <c:pt idx="21">
                  <c:v>9.71445146547012E-17</c:v>
                </c:pt>
                <c:pt idx="24">
                  <c:v>0.0</c:v>
                </c:pt>
                <c:pt idx="26">
                  <c:v>0.0</c:v>
                </c:pt>
                <c:pt idx="29">
                  <c:v>0.0</c:v>
                </c:pt>
                <c:pt idx="34">
                  <c:v>0.0</c:v>
                </c:pt>
                <c:pt idx="35">
                  <c:v>0.0</c:v>
                </c:pt>
                <c:pt idx="37">
                  <c:v>0.0</c:v>
                </c:pt>
                <c:pt idx="40">
                  <c:v>0.0</c:v>
                </c:pt>
                <c:pt idx="42">
                  <c:v>0.0</c:v>
                </c:pt>
                <c:pt idx="45">
                  <c:v>0.0</c:v>
                </c:pt>
                <c:pt idx="4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066760"/>
        <c:axId val="-2135061320"/>
      </c:scatterChart>
      <c:valAx>
        <c:axId val="-213506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061320"/>
        <c:crosses val="autoZero"/>
        <c:crossBetween val="midCat"/>
      </c:valAx>
      <c:valAx>
        <c:axId val="-2135061320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066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clip1!$AA$2:$AA$10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clip1!$AG$2:$AG$33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clip1!$AH$2:$AH$33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795464"/>
        <c:axId val="-2135790024"/>
      </c:scatterChart>
      <c:valAx>
        <c:axId val="-213579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790024"/>
        <c:crosses val="autoZero"/>
        <c:crossBetween val="midCat"/>
      </c:valAx>
      <c:valAx>
        <c:axId val="-2135790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795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clip1!$AA$2:$AA$10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clip1!$AG$2:$AG$50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clip1!$AH$2:$AH$50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297624"/>
        <c:axId val="-2135306456"/>
      </c:scatterChart>
      <c:valAx>
        <c:axId val="-2135297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306456"/>
        <c:crosses val="autoZero"/>
        <c:crossBetween val="midCat"/>
      </c:valAx>
      <c:valAx>
        <c:axId val="-2135306456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2976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clip2!$AA$2:$AA$10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clip2!$AB$2:$AB$10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clip2!$AG$2:$AG$33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clip2!$AH$2:$AH$33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372792"/>
        <c:axId val="-2132367304"/>
      </c:scatterChart>
      <c:valAx>
        <c:axId val="-213237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367304"/>
        <c:crosses val="autoZero"/>
        <c:crossBetween val="midCat"/>
      </c:valAx>
      <c:valAx>
        <c:axId val="-2132367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3727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clip2!$AA$2:$AA$10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clip2!$AB$2:$AB$10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clip2!$AG$2:$AG$50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clip2!$AH$2:$AH$50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415496"/>
        <c:axId val="-2132420984"/>
      </c:scatterChart>
      <c:valAx>
        <c:axId val="-2132415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20984"/>
        <c:crosses val="autoZero"/>
        <c:crossBetween val="midCat"/>
      </c:valAx>
      <c:valAx>
        <c:axId val="-213242098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4154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'log2'!$AA$2:$AA$10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'log2'!$AB$2:$AB$10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'log2'!$AG$2:$AG$33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'log2'!$AH$2:$AH$33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21960"/>
        <c:axId val="-2137646424"/>
      </c:scatterChart>
      <c:valAx>
        <c:axId val="-213722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646424"/>
        <c:crosses val="autoZero"/>
        <c:crossBetween val="midCat"/>
      </c:valAx>
      <c:valAx>
        <c:axId val="-2137646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7221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'log2'!$AA$2:$AA$10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'log2'!$AB$2:$AB$10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'log2'!$AG$2:$AG$50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'log2'!$AH$2:$AH$50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6968"/>
        <c:axId val="-2132956664"/>
      </c:scatterChart>
      <c:valAx>
        <c:axId val="211369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2956664"/>
        <c:crosses val="autoZero"/>
        <c:crossBetween val="midCat"/>
      </c:valAx>
      <c:valAx>
        <c:axId val="-213295666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3696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'log3'!$AA$2:$AA$10</c:f>
              <c:strCache>
                <c:ptCount val="6"/>
                <c:pt idx="4">
                  <c:v>Rat</c:v>
                </c:pt>
                <c:pt idx="5">
                  <c:v>5.00E-07</c:v>
                </c:pt>
              </c:strCache>
            </c:strRef>
          </c:xVal>
          <c:yVal>
            <c:numRef>
              <c:f>'log3'!$AB$2:$AB$10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'log3'!$AG$2:$AG$33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'log3'!$AH$2:$AH$33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047272"/>
        <c:axId val="-2135041832"/>
      </c:scatterChart>
      <c:valAx>
        <c:axId val="-213504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041832"/>
        <c:crosses val="autoZero"/>
        <c:crossBetween val="midCat"/>
      </c:valAx>
      <c:valAx>
        <c:axId val="-2135041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047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'log3'!$AA$2:$AA$10</c:f>
              <c:strCache>
                <c:ptCount val="6"/>
                <c:pt idx="4">
                  <c:v>Rat</c:v>
                </c:pt>
                <c:pt idx="5">
                  <c:v>5.00E-07</c:v>
                </c:pt>
              </c:strCache>
            </c:strRef>
          </c:xVal>
          <c:yVal>
            <c:numRef>
              <c:f>'log3'!$AB$2:$AB$10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'log3'!$AG$2:$AG$50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'log3'!$AH$2:$AH$50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269400"/>
        <c:axId val="-2135378232"/>
      </c:scatterChart>
      <c:valAx>
        <c:axId val="-213526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378232"/>
        <c:crosses val="autoZero"/>
        <c:crossBetween val="midCat"/>
      </c:valAx>
      <c:valAx>
        <c:axId val="-2135378232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5269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215900</xdr:colOff>
      <xdr:row>66</xdr:row>
      <xdr:rowOff>88900</xdr:rowOff>
    </xdr:from>
    <xdr:to>
      <xdr:col>33</xdr:col>
      <xdr:colOff>0</xdr:colOff>
      <xdr:row>83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152400</xdr:colOff>
      <xdr:row>84</xdr:row>
      <xdr:rowOff>38100</xdr:rowOff>
    </xdr:from>
    <xdr:to>
      <xdr:col>32</xdr:col>
      <xdr:colOff>762000</xdr:colOff>
      <xdr:row>101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>
      <selection activeCell="P10" sqref="P10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1.9999999999999999E-6</v>
      </c>
      <c r="Z1" s="1">
        <f>SUM(Z7:Z9)</f>
        <v>-2.2879815743216745E-21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9.9999999999999995E-8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0.90000001111110983</v>
      </c>
      <c r="AI3" s="1">
        <f>AH2-D$2-AF3</f>
        <v>0.89999990000000007</v>
      </c>
      <c r="AJ3">
        <f>SQRT(AI3*AI3+4*D$2*AH2)</f>
        <v>0.90000012222221959</v>
      </c>
    </row>
    <row r="4" spans="1:36">
      <c r="AF4">
        <v>0.1</v>
      </c>
      <c r="AG4">
        <f>AG3+AF4</f>
        <v>0.2</v>
      </c>
      <c r="AH4">
        <f>(AI4+AJ4)/2</f>
        <v>0.800000023611108</v>
      </c>
      <c r="AI4" s="1">
        <f>AH3-D$2-AF4</f>
        <v>0.79999991111110991</v>
      </c>
      <c r="AJ4">
        <f>SQRT(AI4*AI4+4*D$2*AH3)</f>
        <v>0.8000001361111061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0.70000003789681953</v>
      </c>
      <c r="AI5" s="1">
        <f>AH4-D$2-AF5</f>
        <v>0.69999992361110808</v>
      </c>
      <c r="AJ5">
        <f>SQRT(AI5*AI5+4*D$2*AH4)</f>
        <v>0.70000015218253098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8</v>
      </c>
      <c r="O6" s="2" t="s">
        <v>36</v>
      </c>
      <c r="P6" s="2" t="s">
        <v>16</v>
      </c>
      <c r="Q6" s="2" t="s">
        <v>12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0.60000005456348204</v>
      </c>
      <c r="AI6" s="1">
        <f>AH5-D$2-AF6</f>
        <v>0.5999999378968196</v>
      </c>
      <c r="AJ6">
        <f>SQRT(AI6*AI6+4*D$2*AH5)</f>
        <v>0.60000017123014437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9.0919090909090903E-9</v>
      </c>
      <c r="F7" s="7">
        <f>1/B7+E$2*D$2/(D7+D$2)/(D7+D$2) + E$3</f>
        <v>1.3830018365472909E-3</v>
      </c>
      <c r="G7" s="7">
        <v>0</v>
      </c>
      <c r="H7" s="7">
        <v>0</v>
      </c>
      <c r="I7" s="8">
        <f t="array" ref="I7:K9">MINVERSE(F7:H9)</f>
        <v>723.06483879770724</v>
      </c>
      <c r="J7" s="8">
        <v>0</v>
      </c>
      <c r="K7" s="8">
        <v>0</v>
      </c>
      <c r="L7" s="1">
        <f>(D7-D$7)/B7+E7</f>
        <v>9.0919090909090903E-9</v>
      </c>
      <c r="M7">
        <f t="array" ref="M7:M9">MMULT(I7:K9,L7:L9)</f>
        <v>6.5740397811815906E-6</v>
      </c>
      <c r="N7">
        <f>IF(D7-M7&lt;0,MIN(D7/M7*H$1,1), 1)</f>
        <v>0.15059233484316722</v>
      </c>
      <c r="O7">
        <f>MIN(N7:N9)</f>
        <v>0.15059233484316722</v>
      </c>
      <c r="P7">
        <f>O7*M7</f>
        <v>9.8999999999999984E-7</v>
      </c>
      <c r="Q7" s="1">
        <f>D7-P7</f>
        <v>1.0000000000000116E-8</v>
      </c>
      <c r="R7">
        <f>SQRT(SUMSQ(L7:L9))</f>
        <v>1.2857194095778788E-8</v>
      </c>
      <c r="T7" s="1">
        <f>SQRT(SUMSQ(P7:P9))/SQRT(SUMSQ(D7:D9))</f>
        <v>0.99075633098166427</v>
      </c>
      <c r="U7" s="1">
        <f>(SUM(Q7:Q9)-U$1)/U$1</f>
        <v>2.1175823681357508E-16</v>
      </c>
      <c r="Z7" s="1">
        <f>(AA7+AB7)/(1/B7+AC7+AD7)</f>
        <v>6.5740397811815906E-6</v>
      </c>
      <c r="AA7" s="1">
        <f>E$2*D7/(D7+D$2)</f>
        <v>9.0909090909090908E-9</v>
      </c>
      <c r="AB7">
        <f>E$3*D7</f>
        <v>9.9999999999999998E-13</v>
      </c>
      <c r="AC7" s="1">
        <f>E$2*D$2/(D7+D$2)/(D7+D$2)</f>
        <v>8.264462809917353E-4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0.50000007456347517</v>
      </c>
      <c r="AI7" s="1">
        <f>AH6-D$2-AF7</f>
        <v>0.49999995456348212</v>
      </c>
      <c r="AJ7">
        <f>SQRT(AI7*AI7+4*D$2*AH6)</f>
        <v>0.50000019456346811</v>
      </c>
    </row>
    <row r="8" spans="1:36">
      <c r="B8">
        <f>B$7</f>
        <v>1800</v>
      </c>
      <c r="D8">
        <v>0</v>
      </c>
      <c r="E8" s="1">
        <f>-E$2*D7/(D7+D$2)</f>
        <v>-9.0909090909090908E-9</v>
      </c>
      <c r="F8" s="7">
        <f>-E$2*D$2/(D7+D$2)/(D7+D$2)</f>
        <v>-8.264462809917353E-4</v>
      </c>
      <c r="G8" s="7">
        <f>1/B8</f>
        <v>5.5555555555555556E-4</v>
      </c>
      <c r="H8" s="7">
        <v>0</v>
      </c>
      <c r="I8" s="8">
        <v>1075.6336444924568</v>
      </c>
      <c r="J8" s="8">
        <v>1800</v>
      </c>
      <c r="K8" s="8">
        <v>0</v>
      </c>
      <c r="L8" s="1">
        <f>(D8-D$8)/B8+E8</f>
        <v>-9.0909090909090908E-9</v>
      </c>
      <c r="M8" s="12">
        <v>-6.5840730527877181E-6</v>
      </c>
      <c r="N8">
        <f>IF(D8-M8&lt;0,MIN(D8/M8*H$1,1), 1)</f>
        <v>1</v>
      </c>
      <c r="P8">
        <f>O7*M8</f>
        <v>-9.9151093379728237E-7</v>
      </c>
      <c r="Q8" s="1">
        <f t="shared" ref="Q8:Q9" si="0">D8-P8</f>
        <v>9.9151093379728237E-7</v>
      </c>
      <c r="Z8" s="1">
        <f>(AC7*Z7-AA7)*B8</f>
        <v>-6.5840730527877197E-6</v>
      </c>
      <c r="AI8" s="1"/>
    </row>
    <row r="9" spans="1:36">
      <c r="B9">
        <f>B$7</f>
        <v>1800</v>
      </c>
      <c r="D9" s="11">
        <v>9.9999999999999995E-7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1.3015167098358731</v>
      </c>
      <c r="J9" s="8">
        <v>0</v>
      </c>
      <c r="K9" s="8">
        <v>1800</v>
      </c>
      <c r="L9" s="6">
        <f>(D9-D$9)/B9+E9</f>
        <v>-9.9999999999999998E-13</v>
      </c>
      <c r="M9">
        <v>1.0033271606126864E-8</v>
      </c>
      <c r="N9">
        <f>IF(D9-M9&lt;0,MIN(D9/M9*H$1,1), 1)</f>
        <v>1</v>
      </c>
      <c r="P9">
        <f>O7*M9</f>
        <v>1.510933797282299E-9</v>
      </c>
      <c r="Q9" s="1">
        <f t="shared" si="0"/>
        <v>9.9848906620271763E-7</v>
      </c>
      <c r="Z9" s="1">
        <f>(AD7*Z7-AB7)*B9</f>
        <v>1.0033271606126864E-8</v>
      </c>
      <c r="AI9" s="1"/>
    </row>
    <row r="10" spans="1:36">
      <c r="D10" s="1">
        <v>1000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0.40000009956346266</v>
      </c>
      <c r="AI10" s="1">
        <f>AH7-D$2-AF10</f>
        <v>0.39999997456347514</v>
      </c>
      <c r="AJ10">
        <f>SQRT(AI10*AI10+4*D$2*AH7)</f>
        <v>0.40000022456345019</v>
      </c>
    </row>
    <row r="11" spans="1:36">
      <c r="B11">
        <v>1800</v>
      </c>
      <c r="C11">
        <f>C7+1</f>
        <v>2</v>
      </c>
      <c r="D11" s="1">
        <f>Q7</f>
        <v>1.0000000000000116E-8</v>
      </c>
      <c r="E11" s="1">
        <f>E$2*D11/(D11+D$2)+E$3*D11</f>
        <v>9.091009090909187E-10</v>
      </c>
      <c r="F11" s="7">
        <f>1/B11+E$2*D$2/(D11+D$2)/(D11+D$2) + E$3</f>
        <v>8.3201183654728936E-2</v>
      </c>
      <c r="G11" s="7">
        <v>0</v>
      </c>
      <c r="H11" s="7">
        <v>0</v>
      </c>
      <c r="I11" s="8">
        <f t="array" ref="I11:K13">MINVERSE(F11:H13)</f>
        <v>12.019059778642497</v>
      </c>
      <c r="J11" s="8">
        <v>0</v>
      </c>
      <c r="K11" s="8">
        <v>0</v>
      </c>
      <c r="L11" s="1">
        <f>(D11-D$7)/B11+E11</f>
        <v>3.5910090909091874E-10</v>
      </c>
      <c r="M11">
        <f t="array" ref="M11:M13">MMULT(I11:K13,L11:L13)</f>
        <v>4.3160552929286172E-9</v>
      </c>
      <c r="N11">
        <f>IF(D11-M11&lt;0,MIN(D11/M11*H$1,1), 1)</f>
        <v>1</v>
      </c>
      <c r="O11">
        <f>MIN(N11:N13)</f>
        <v>1</v>
      </c>
      <c r="P11">
        <f>O11*M11</f>
        <v>4.3160552929286172E-9</v>
      </c>
      <c r="Q11" s="1">
        <f>D11-P11</f>
        <v>5.6839447070714988E-9</v>
      </c>
      <c r="R11">
        <f>SQRT(SUMSQ(L11:L13))</f>
        <v>5.0724582075865198E-10</v>
      </c>
      <c r="T11" s="1">
        <f>SQRT(SUMSQ(P11:P13))/SQRT(SUMSQ(D11:D14))</f>
        <v>5.3622465682596866E-12</v>
      </c>
      <c r="U11" s="1">
        <f>(SUM(Q11:Q13)-U$1)/U$1</f>
        <v>2.1175823681357508E-16</v>
      </c>
      <c r="AI11" s="1"/>
    </row>
    <row r="12" spans="1:36">
      <c r="B12">
        <f>B11</f>
        <v>1800</v>
      </c>
      <c r="D12" s="1">
        <f t="shared" ref="D12:D13" si="1">Q8</f>
        <v>9.9151093379728237E-7</v>
      </c>
      <c r="E12" s="1">
        <f>-E$2*D11/(D11+D$2)</f>
        <v>-9.0909090909091872E-10</v>
      </c>
      <c r="F12" s="7">
        <f>-E$2*D$2/(D11+D$2)/(D11+D$2)</f>
        <v>-8.2644628099173376E-2</v>
      </c>
      <c r="G12" s="7">
        <f>1/B12</f>
        <v>5.5555555555555556E-4</v>
      </c>
      <c r="H12" s="7">
        <v>0</v>
      </c>
      <c r="I12" s="8">
        <v>1787.9593059137558</v>
      </c>
      <c r="J12" s="8">
        <v>1800</v>
      </c>
      <c r="K12" s="8">
        <v>0</v>
      </c>
      <c r="L12" s="1">
        <f>(D12-D$8)/B12+E12</f>
        <v>-3.5825150142576184E-10</v>
      </c>
      <c r="M12">
        <v>-2.7948903951735775E-9</v>
      </c>
      <c r="N12">
        <f>IF(D12-M12&lt;0,MIN(D12/M12*H$1,1), 1)</f>
        <v>1</v>
      </c>
      <c r="P12">
        <f>O11*M12</f>
        <v>-2.7948903951735775E-9</v>
      </c>
      <c r="Q12" s="1">
        <f t="shared" ref="Q12:Q13" si="2">D12-P12</f>
        <v>9.9430582419245595E-7</v>
      </c>
      <c r="AF12">
        <v>0.1</v>
      </c>
      <c r="AG12">
        <f>AG10+AF12</f>
        <v>0.7</v>
      </c>
      <c r="AH12">
        <f>(AI12+AJ12)/2</f>
        <v>0.30000013289677013</v>
      </c>
      <c r="AI12" s="1">
        <f>AH10-D$2-AF12</f>
        <v>0.29999999956346268</v>
      </c>
      <c r="AJ12">
        <f>SQRT(AI12*AI12+4*D$2*AH10)</f>
        <v>0.30000026623007758</v>
      </c>
    </row>
    <row r="13" spans="1:36">
      <c r="B13">
        <f>B11</f>
        <v>1800</v>
      </c>
      <c r="D13" s="1">
        <f t="shared" si="1"/>
        <v>9.9848906620271763E-7</v>
      </c>
      <c r="E13" s="1">
        <f>-E$3*D11</f>
        <v>-1.0000000000000115E-14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2.1634307601556491E-2</v>
      </c>
      <c r="J13" s="8">
        <v>0</v>
      </c>
      <c r="K13" s="8">
        <v>1800</v>
      </c>
      <c r="L13" s="6">
        <f>(D13-D$9)/B13+E13</f>
        <v>-8.4940766515684614E-13</v>
      </c>
      <c r="M13">
        <v>-1.5211648977550515E-9</v>
      </c>
      <c r="N13">
        <f>IF(D13-M13&lt;0,MIN(D13/M13*H$1,1), 1)</f>
        <v>1</v>
      </c>
      <c r="P13">
        <f>O11*M13</f>
        <v>-1.5211648977550515E-9</v>
      </c>
      <c r="Q13" s="1">
        <f t="shared" si="2"/>
        <v>1.0000102311004726E-6</v>
      </c>
      <c r="AI13" s="1"/>
    </row>
    <row r="14" spans="1:36">
      <c r="D14">
        <v>1000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0.20000018289669941</v>
      </c>
      <c r="AI14" s="1">
        <f>AH12-D$2-AF14</f>
        <v>0.20000003289677012</v>
      </c>
      <c r="AJ14">
        <f>SQRT(AI14*AI14+4*D$2*AH12)</f>
        <v>0.20000033289662866</v>
      </c>
    </row>
    <row r="15" spans="1:36">
      <c r="B15">
        <v>1800</v>
      </c>
      <c r="C15">
        <f>C11+1</f>
        <v>3</v>
      </c>
      <c r="D15" s="1">
        <f>Q11</f>
        <v>5.6839447070714988E-9</v>
      </c>
      <c r="E15" s="1">
        <f>E$2*D15/(D15+D$2)+E$3*D15</f>
        <v>5.3783049005181449E-10</v>
      </c>
      <c r="F15" s="7">
        <f>1/B15+E$2*D$2/(D15+D$2)/(D15+D$2) + E$3</f>
        <v>9.0089314955477562E-2</v>
      </c>
      <c r="G15" s="7">
        <v>0</v>
      </c>
      <c r="H15" s="7">
        <v>0</v>
      </c>
      <c r="I15" s="8">
        <f t="array" ref="I15:K17">MINVERSE(F15:H17)</f>
        <v>11.100095505157336</v>
      </c>
      <c r="J15" s="8">
        <v>0</v>
      </c>
      <c r="K15" s="8">
        <v>0</v>
      </c>
      <c r="L15" s="1">
        <f>(D15-D$7)/B15+E15</f>
        <v>-1.4567318444256836E-11</v>
      </c>
      <c r="M15">
        <f t="array" ref="M15:M17">MMULT(I15:K17,L15:L17)</f>
        <v>-1.6169862598529086E-10</v>
      </c>
      <c r="N15">
        <f>IF(D15-M15&lt;0,MIN(D15/M15*H$1,1), 1)</f>
        <v>1</v>
      </c>
      <c r="O15">
        <f>MIN(N15:N17)</f>
        <v>1</v>
      </c>
      <c r="P15">
        <f>O15*M15</f>
        <v>-1.6169862598529086E-10</v>
      </c>
      <c r="Q15" s="1">
        <f>D15-P15</f>
        <v>5.8456433330567895E-9</v>
      </c>
      <c r="R15">
        <f>SQRT(SUMSQ(L15:L17))</f>
        <v>2.0601299311275828E-11</v>
      </c>
      <c r="T15" s="1">
        <f>SQRT(SUMSQ(P15:P17))/SQRT(SUMSQ(D15:D17))</f>
        <v>1.6230363680848361E-4</v>
      </c>
      <c r="U15" s="1">
        <f>(SUM(D15:D17)-U$1)/U$1</f>
        <v>2.1175823681357508E-16</v>
      </c>
      <c r="AF15">
        <v>0.1</v>
      </c>
      <c r="AG15">
        <f>AG14+AF15</f>
        <v>0.89999999999999991</v>
      </c>
      <c r="AH15">
        <f>(AI15+AJ15)/2</f>
        <v>0.1000002828963165</v>
      </c>
      <c r="AI15" s="1">
        <f>AH14-D$2-AF15</f>
        <v>0.1000000828966994</v>
      </c>
      <c r="AJ15">
        <f>SQRT(AI15*AI15+4*D$2*AH14)</f>
        <v>0.10000048289593361</v>
      </c>
    </row>
    <row r="16" spans="1:36">
      <c r="B16">
        <f>B15</f>
        <v>1800</v>
      </c>
      <c r="D16" s="1">
        <f t="shared" ref="D16:D17" si="3">Q12</f>
        <v>9.9430582419245595E-7</v>
      </c>
      <c r="E16" s="1">
        <f>-E$2*D15/(D15+D$2)</f>
        <v>-5.3782480610710744E-10</v>
      </c>
      <c r="F16" s="7">
        <f>-E$2*D$2/(D15+D$2)/(D15+D$2)</f>
        <v>-8.9532759399922002E-2</v>
      </c>
      <c r="G16" s="7">
        <f>1/B16</f>
        <v>5.5555555555555556E-4</v>
      </c>
      <c r="H16" s="7">
        <v>0</v>
      </c>
      <c r="I16" s="8">
        <v>1788.8799243229332</v>
      </c>
      <c r="J16" s="8">
        <v>1800</v>
      </c>
      <c r="K16" s="8">
        <v>0</v>
      </c>
      <c r="L16" s="1">
        <f>(D16-D$8)/B16+E16</f>
        <v>1.4567318444256939E-11</v>
      </c>
      <c r="M16">
        <v>1.6198968351225231E-10</v>
      </c>
      <c r="N16">
        <f>IF(D16-M16&lt;0,MIN(D16/M16*H$1,1), 1)</f>
        <v>1</v>
      </c>
      <c r="P16">
        <f>O15*M16</f>
        <v>1.6198968351225231E-10</v>
      </c>
      <c r="Q16" s="1">
        <f t="shared" ref="Q16:Q17" si="4">D16-P16</f>
        <v>9.9414383450894368E-7</v>
      </c>
      <c r="AI16" s="1"/>
    </row>
    <row r="17" spans="2:36">
      <c r="B17">
        <f>B15</f>
        <v>1800</v>
      </c>
      <c r="D17" s="1">
        <f t="shared" si="3"/>
        <v>1.0000102311004726E-6</v>
      </c>
      <c r="E17" s="1">
        <f>-E$3*D15</f>
        <v>-5.6839447070714988E-15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1.9980171909283202E-2</v>
      </c>
      <c r="J17" s="8">
        <v>0</v>
      </c>
      <c r="K17" s="8">
        <v>1800</v>
      </c>
      <c r="L17" s="6">
        <f>(D17-D$9)/B17+E17</f>
        <v>-3.3620462919614302E-26</v>
      </c>
      <c r="M17">
        <v>-2.9105752683404032E-13</v>
      </c>
      <c r="N17">
        <f>IF(D17-M17&lt;0,MIN(D17/M17*H$1,1), 1)</f>
        <v>1</v>
      </c>
      <c r="P17">
        <f>O15*M17</f>
        <v>-2.9105752683404032E-13</v>
      </c>
      <c r="Q17" s="1">
        <f t="shared" si="4"/>
        <v>1.0000105221579994E-6</v>
      </c>
      <c r="AF17">
        <v>0.1</v>
      </c>
      <c r="AG17">
        <f>AG15+AF17</f>
        <v>0.99999999999999989</v>
      </c>
      <c r="AH17">
        <f>(AI17+AJ17)/2</f>
        <v>1.0009163142006585E-4</v>
      </c>
      <c r="AI17" s="1">
        <f>AH15-D$2-AF17</f>
        <v>1.8289631649459626E-7</v>
      </c>
      <c r="AJ17">
        <f>SQRT(AI17*AI17+4*D$2*AH15)</f>
        <v>2.0000036652363711E-4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5.8456433330567895E-9</v>
      </c>
      <c r="E19" s="1">
        <f>E$2*D19/(D19+D$2)+E$3*D19</f>
        <v>5.522858591591213E-10</v>
      </c>
      <c r="F19" s="7">
        <f>1/B19+E$2*D$2/(D19+D$2)/(D19+D$2) + E$3</f>
        <v>8.9815968498568793E-2</v>
      </c>
      <c r="G19" s="7">
        <v>0</v>
      </c>
      <c r="H19" s="7">
        <v>0</v>
      </c>
      <c r="I19" s="8">
        <f t="array" ref="I19:K21">MINVERSE(F19:H21)</f>
        <v>11.133877602354584</v>
      </c>
      <c r="J19" s="8">
        <v>0</v>
      </c>
      <c r="K19" s="8">
        <v>0</v>
      </c>
      <c r="L19" s="1">
        <f>(D19-D$7)/B19+E19</f>
        <v>-2.2116766958164693E-14</v>
      </c>
      <c r="M19">
        <f t="array" ref="M19:M21">MMULT(I19:K21,L19:L21)</f>
        <v>-2.4624537627200581E-13</v>
      </c>
      <c r="N19">
        <f>IF(D19-M19&lt;0,MIN(D19/M19*H$1,1), 1)</f>
        <v>1</v>
      </c>
      <c r="O19">
        <f>MIN(N19:N21)</f>
        <v>1</v>
      </c>
      <c r="P19">
        <f>O19*M19</f>
        <v>-2.4624537627200581E-13</v>
      </c>
      <c r="Q19" s="1">
        <f>D19-P19</f>
        <v>5.8458895784330616E-9</v>
      </c>
      <c r="R19">
        <f>SQRT(SUMSQ(L19:L21))</f>
        <v>3.1277831788154761E-14</v>
      </c>
      <c r="T19" s="1">
        <f>SQRT(SUMSQ(P19:P21))/SQRT(SUMSQ(D19:D21))</f>
        <v>2.4718659402216231E-7</v>
      </c>
      <c r="U19" s="1">
        <f>(SUM(D19:D21)-U$1)/U$1</f>
        <v>0</v>
      </c>
      <c r="AF19">
        <v>0.1</v>
      </c>
      <c r="AG19">
        <f>AG17+AF19</f>
        <v>1.0999999999999999</v>
      </c>
      <c r="AH19">
        <f>(AI19+AJ19)/2</f>
        <v>1.001918131793289E-10</v>
      </c>
      <c r="AI19" s="1">
        <f>AH17-D$2-AF19</f>
        <v>-9.9900008368579943E-2</v>
      </c>
      <c r="AJ19">
        <f>SQRT(AI19*AI19+4*D$2*AH17)</f>
        <v>9.9900008568963569E-2</v>
      </c>
    </row>
    <row r="20" spans="2:36">
      <c r="B20">
        <f>B19</f>
        <v>1800</v>
      </c>
      <c r="D20" s="1">
        <f t="shared" ref="D20:D21" si="5">Q16</f>
        <v>9.9414383450894368E-7</v>
      </c>
      <c r="E20" s="1">
        <f>-E$2*D19/(D19+D$2)</f>
        <v>-5.5228001351578822E-10</v>
      </c>
      <c r="F20" s="7">
        <f>-E$2*D$2/(D19+D$2)/(D19+D$2)</f>
        <v>-8.9259412943013233E-2</v>
      </c>
      <c r="G20" s="7">
        <f>1/B20</f>
        <v>5.5555555555555556E-4</v>
      </c>
      <c r="H20" s="7">
        <v>0</v>
      </c>
      <c r="I20" s="8">
        <v>1788.8460814179609</v>
      </c>
      <c r="J20" s="8">
        <v>1800</v>
      </c>
      <c r="K20" s="8">
        <v>0</v>
      </c>
      <c r="L20" s="1">
        <f>(D20-D$8)/B20+E20</f>
        <v>2.211676695826809E-14</v>
      </c>
      <c r="M20">
        <v>2.4668861813541838E-13</v>
      </c>
      <c r="N20">
        <f>IF(D20-M20&lt;0,MIN(D20/M20*H$1,1), 1)</f>
        <v>1</v>
      </c>
      <c r="P20">
        <f>O19*M20</f>
        <v>2.4668861813541838E-13</v>
      </c>
      <c r="Q20" s="1">
        <f t="shared" ref="Q20:Q21" si="6">D20-P20</f>
        <v>9.9414358782032554E-7</v>
      </c>
      <c r="AF20">
        <v>0.1</v>
      </c>
      <c r="AG20">
        <f>AG19+AF20</f>
        <v>1.2</v>
      </c>
      <c r="AH20">
        <f>(AI20+AJ20)/2</f>
        <v>9.7144514654701197E-17</v>
      </c>
      <c r="AI20" s="1">
        <f>AH19-D$2-AF20</f>
        <v>-0.1000000998998082</v>
      </c>
      <c r="AJ20">
        <f>SQRT(AI20*AI20+4*D$2*AH19)</f>
        <v>0.10000009989980839</v>
      </c>
    </row>
    <row r="21" spans="2:36">
      <c r="B21">
        <f>B19</f>
        <v>1800</v>
      </c>
      <c r="D21" s="1">
        <f t="shared" si="5"/>
        <v>1.0000105221579994E-6</v>
      </c>
      <c r="E21" s="1">
        <f>-E$3*D19</f>
        <v>-5.8456433330567889E-15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2.004097968423825E-2</v>
      </c>
      <c r="J21" s="8">
        <v>0</v>
      </c>
      <c r="K21" s="8">
        <v>1800</v>
      </c>
      <c r="L21" s="6">
        <f>(D21-D$9)/B21+E21</f>
        <v>-3.6233959098611514E-26</v>
      </c>
      <c r="M21">
        <v>-4.4324174251073675E-16</v>
      </c>
      <c r="N21">
        <f>IF(D21-M21&lt;0,MIN(D21/M21*H$1,1), 1)</f>
        <v>1</v>
      </c>
      <c r="P21">
        <f>O19*M21</f>
        <v>-4.4324174251073675E-16</v>
      </c>
      <c r="Q21" s="1">
        <f t="shared" si="6"/>
        <v>1.0000105226012411E-6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-0.10000009999999991</v>
      </c>
      <c r="AJ22">
        <f>SQRT(AI22*AI22+4*D$2*AH20)</f>
        <v>0.10000009999999991</v>
      </c>
    </row>
    <row r="23" spans="2:36">
      <c r="B23">
        <v>1800</v>
      </c>
      <c r="C23">
        <f>C19+1</f>
        <v>5</v>
      </c>
      <c r="D23" s="1">
        <f>Q19</f>
        <v>5.8458895784330616E-9</v>
      </c>
      <c r="E23" s="1">
        <f>E$2*D23/(D23+D$2)+E$3*D23</f>
        <v>5.5230783907195787E-10</v>
      </c>
      <c r="F23" s="7">
        <f>1/B23+E$2*D$2/(D23+D$2)/(D23+D$2) + E$3</f>
        <v>8.9815553183581198E-2</v>
      </c>
      <c r="G23" s="7">
        <v>0</v>
      </c>
      <c r="H23" s="7">
        <v>0</v>
      </c>
      <c r="I23" s="8">
        <f t="array" ref="I23:K25">MINVERSE(F23:H25)</f>
        <v>11.133929086380173</v>
      </c>
      <c r="J23" s="8">
        <v>0</v>
      </c>
      <c r="K23" s="8">
        <v>0</v>
      </c>
      <c r="L23" s="1">
        <f>(D23-D$7)/B23+E23</f>
        <v>-5.1134857901956203E-20</v>
      </c>
      <c r="M23">
        <f t="array" ref="M23:M25">MMULT(I23:K25,L23:L25)</f>
        <v>-5.6933188172250716E-19</v>
      </c>
      <c r="N23">
        <f>IF(D23-M23&lt;0,MIN(D23/M23*H$1,1), 1)</f>
        <v>1</v>
      </c>
      <c r="O23">
        <f>MIN(N23:N25)</f>
        <v>1</v>
      </c>
      <c r="P23">
        <f>O23*M23</f>
        <v>-5.6933188172250716E-19</v>
      </c>
      <c r="Q23" s="1">
        <f>D23-P23</f>
        <v>5.8458895790023935E-9</v>
      </c>
      <c r="R23">
        <f>SQRT(SUMSQ(L23:L25))</f>
        <v>7.2315536441877148E-20</v>
      </c>
      <c r="T23" s="1">
        <f>SQRT(SUMSQ(P23:P25))/SQRT(SUMSQ(D23:D25))</f>
        <v>5.7141467957687359E-13</v>
      </c>
      <c r="U23" s="1">
        <f>(SUM(D23:D25)-U$1)/U$1</f>
        <v>-2.1175823681357508E-16</v>
      </c>
      <c r="AI23" s="1"/>
    </row>
    <row r="24" spans="2:36">
      <c r="B24">
        <f>B23</f>
        <v>1800</v>
      </c>
      <c r="D24" s="1">
        <f t="shared" ref="D24:D25" si="7">Q20</f>
        <v>9.9414358782032554E-7</v>
      </c>
      <c r="E24" s="1">
        <f>-E$2*D23/(D23+D$2)</f>
        <v>-5.5230199318237942E-10</v>
      </c>
      <c r="F24" s="7">
        <f>-E$2*D$2/(D23+D$2)/(D23+D$2)</f>
        <v>-8.9258997628025638E-2</v>
      </c>
      <c r="G24" s="7">
        <f>1/B24</f>
        <v>5.5555555555555556E-4</v>
      </c>
      <c r="H24" s="7">
        <v>0</v>
      </c>
      <c r="I24" s="8">
        <v>1788.8460298412642</v>
      </c>
      <c r="J24" s="8">
        <v>1800</v>
      </c>
      <c r="K24" s="8">
        <v>0</v>
      </c>
      <c r="L24" s="1">
        <f>(D24-D$8)/B24+E24</f>
        <v>5.1134754504379634E-20</v>
      </c>
      <c r="M24">
        <v>5.7017056347179159E-19</v>
      </c>
      <c r="N24">
        <f>IF(D24-M24&lt;0,MIN(D24/M24*H$1,1), 1)</f>
        <v>1</v>
      </c>
      <c r="P24">
        <f>O23*M24</f>
        <v>5.7017056347179159E-19</v>
      </c>
      <c r="Q24" s="1">
        <f t="shared" ref="Q24:Q25" si="8">D24-P24</f>
        <v>9.9414358781975528E-7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-0.10000010000000001</v>
      </c>
      <c r="AJ24">
        <f>SQRT(AI24*AI24+4*D$2*AH22)</f>
        <v>0.10000010000000001</v>
      </c>
    </row>
    <row r="25" spans="2:36">
      <c r="B25">
        <f>B23</f>
        <v>1800</v>
      </c>
      <c r="D25" s="1">
        <f t="shared" si="7"/>
        <v>1.0000105226012411E-6</v>
      </c>
      <c r="E25" s="1">
        <f>-E$3*D23</f>
        <v>-5.8458895784330612E-15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2.0041072355484309E-2</v>
      </c>
      <c r="J25" s="8">
        <v>0</v>
      </c>
      <c r="K25" s="8">
        <v>1800</v>
      </c>
      <c r="L25" s="6">
        <f>(D25-D$9)/B25+E25</f>
        <v>6.0410968121825084E-27</v>
      </c>
      <c r="M25">
        <v>-1.0139234128385843E-21</v>
      </c>
      <c r="N25">
        <f>IF(D25-M25&lt;0,MIN(D25/M25*H$1,1), 1)</f>
        <v>1</v>
      </c>
      <c r="P25">
        <f>O23*M25</f>
        <v>-1.0139234128385843E-21</v>
      </c>
      <c r="Q25" s="1">
        <f t="shared" si="8"/>
        <v>1.0000105226012422E-6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-0.10000010000000001</v>
      </c>
      <c r="AJ26">
        <f>SQRT(AI26*AI26+4*D$2*AH24)</f>
        <v>0.10000010000000001</v>
      </c>
    </row>
    <row r="27" spans="2:36">
      <c r="B27">
        <v>1800</v>
      </c>
      <c r="C27">
        <f>C23+1</f>
        <v>6</v>
      </c>
      <c r="D27" s="1">
        <f>Q23</f>
        <v>5.8458895790023935E-9</v>
      </c>
      <c r="E27" s="1">
        <f>E$2*D27/(D27+D$2)+E$3*D27</f>
        <v>5.5230783912277633E-10</v>
      </c>
      <c r="F27" s="7">
        <f>1/B27+E$2*D$2/(D27+D$2)/(D27+D$2) + E$3</f>
        <v>8.9815553182620966E-2</v>
      </c>
      <c r="G27" s="7">
        <v>0</v>
      </c>
      <c r="H27" s="7">
        <v>0</v>
      </c>
      <c r="I27" s="8">
        <f t="array" ref="I27:K29">MINVERSE(F27:H29)</f>
        <v>11.133929086499206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N27">
        <f>IF(D27-M27&lt;0,MIN(D27/M27*H$1,1), 1)</f>
        <v>1</v>
      </c>
      <c r="O27">
        <f>MIN(N27:N29)</f>
        <v>1</v>
      </c>
      <c r="P27">
        <f>O27*M27</f>
        <v>0</v>
      </c>
      <c r="Q27" s="1">
        <f>D27-P27</f>
        <v>5.8458895790023935E-9</v>
      </c>
      <c r="R27">
        <f>SQRT(SUMSQ(L27:L29))</f>
        <v>2.4926426883173531E-26</v>
      </c>
      <c r="T27" s="1">
        <f>SQRT(SUMSQ(P27:P29))/SQRT(SUMSQ(D27:D29))</f>
        <v>3.1818756385493271E-17</v>
      </c>
      <c r="U27" s="1">
        <f>(SUM(D27:D29)-U$1)/U$1</f>
        <v>0</v>
      </c>
      <c r="AI27" s="1"/>
    </row>
    <row r="28" spans="2:36">
      <c r="B28">
        <f>B27</f>
        <v>1800</v>
      </c>
      <c r="D28" s="1">
        <f t="shared" ref="D28:D29" si="9">Q24</f>
        <v>9.9414358781975528E-7</v>
      </c>
      <c r="E28" s="1">
        <f>-E$2*D27/(D27+D$2)</f>
        <v>-5.5230199323319736E-10</v>
      </c>
      <c r="F28" s="7">
        <f>-E$2*D$2/(D27+D$2)/(D27+D$2)</f>
        <v>-8.9258997627065406E-2</v>
      </c>
      <c r="G28" s="7">
        <f>1/B28</f>
        <v>5.5555555555555556E-4</v>
      </c>
      <c r="H28" s="7">
        <v>0</v>
      </c>
      <c r="I28" s="8">
        <v>1788.8460298411451</v>
      </c>
      <c r="J28" s="8">
        <v>1800</v>
      </c>
      <c r="K28" s="8">
        <v>0</v>
      </c>
      <c r="L28" s="1">
        <f>(D28-D$8)/B28+E28</f>
        <v>0</v>
      </c>
      <c r="M28">
        <v>0</v>
      </c>
      <c r="N28">
        <f>IF(D28-M28&lt;0,MIN(D28/M28*H$1,1), 1)</f>
        <v>1</v>
      </c>
      <c r="P28">
        <f>O27*M28</f>
        <v>0</v>
      </c>
      <c r="Q28" s="1">
        <f t="shared" ref="Q28:Q29" si="10">D28-P28</f>
        <v>9.9414358781975528E-7</v>
      </c>
      <c r="AI28" s="1"/>
    </row>
    <row r="29" spans="2:36">
      <c r="B29">
        <f>B27</f>
        <v>1800</v>
      </c>
      <c r="D29" s="1">
        <f t="shared" si="9"/>
        <v>1.0000105226012422E-6</v>
      </c>
      <c r="E29" s="1">
        <f>-E$3*D27</f>
        <v>-5.8458895790023932E-15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2.0041072355698571E-2</v>
      </c>
      <c r="J29" s="8">
        <v>0</v>
      </c>
      <c r="K29" s="8">
        <v>1800</v>
      </c>
      <c r="L29" s="6">
        <f>(D29-D$9)/B29+E29</f>
        <v>2.4926426883173531E-26</v>
      </c>
      <c r="M29">
        <v>4.4867568389712356E-23</v>
      </c>
      <c r="N29">
        <f>IF(D29-M29&lt;0,MIN(D29/M29*H$1,1), 1)</f>
        <v>1</v>
      </c>
      <c r="P29">
        <f>O27*M29</f>
        <v>4.4867568389712356E-23</v>
      </c>
      <c r="Q29" s="1">
        <f t="shared" si="10"/>
        <v>1.0000105226012422E-6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-0.10000010000000001</v>
      </c>
      <c r="AJ30">
        <f>SQRT(AI30*AI30+4*D$2*AH26)</f>
        <v>0.10000010000000001</v>
      </c>
    </row>
    <row r="31" spans="2:36">
      <c r="D31" s="1"/>
      <c r="E31" s="1"/>
      <c r="F31" s="7"/>
      <c r="G31" s="7"/>
      <c r="H31" s="7"/>
      <c r="I31" s="8"/>
      <c r="J31" s="8"/>
      <c r="K31" s="8"/>
      <c r="L31" s="1"/>
      <c r="Q31" s="1"/>
      <c r="T31" s="1"/>
      <c r="U31" s="1"/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-0.10000010000000001</v>
      </c>
      <c r="AJ31">
        <f>SQRT(AI31*AI31+4*D$2*AH30)</f>
        <v>0.10000010000000001</v>
      </c>
    </row>
    <row r="32" spans="2:36">
      <c r="D32" s="1"/>
      <c r="E32" s="1"/>
      <c r="F32" s="7"/>
      <c r="G32" s="7"/>
      <c r="H32" s="7"/>
      <c r="I32" s="8"/>
      <c r="J32" s="8"/>
      <c r="K32" s="8"/>
      <c r="L32" s="1"/>
      <c r="Q32" s="1"/>
      <c r="AI32" s="1"/>
    </row>
    <row r="33" spans="3:36">
      <c r="D33" s="1"/>
      <c r="E33" s="1"/>
      <c r="F33" s="7"/>
      <c r="G33" s="7"/>
      <c r="H33" s="7"/>
      <c r="I33" s="8"/>
      <c r="J33" s="8"/>
      <c r="K33" s="8"/>
      <c r="L33" s="6"/>
      <c r="Q33" s="1"/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-0.10000010000000001</v>
      </c>
      <c r="AJ33">
        <f>SQRT(AI33*AI33+4*D$2*AH31)</f>
        <v>0.10000010000000001</v>
      </c>
    </row>
    <row r="34" spans="3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3:36">
      <c r="D35" s="1"/>
      <c r="E35" s="1"/>
      <c r="F35" s="7"/>
      <c r="G35" s="7"/>
      <c r="H35" s="7"/>
      <c r="I35" s="8"/>
      <c r="J35" s="8"/>
      <c r="K35" s="8"/>
      <c r="L35" s="1"/>
      <c r="Q35" s="1"/>
      <c r="T35" s="1"/>
      <c r="U35" s="1"/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-0.10000010000000001</v>
      </c>
      <c r="AJ35">
        <f>SQRT(AI35*AI35+4*D$2*AH33)</f>
        <v>0.10000010000000001</v>
      </c>
    </row>
    <row r="36" spans="3:36">
      <c r="D36" s="1"/>
      <c r="E36" s="1"/>
      <c r="F36" s="7"/>
      <c r="G36" s="7"/>
      <c r="H36" s="7"/>
      <c r="I36" s="8"/>
      <c r="J36" s="8"/>
      <c r="K36" s="8"/>
      <c r="L36" s="1"/>
      <c r="Q36" s="1"/>
      <c r="AI36" s="1"/>
    </row>
    <row r="37" spans="3:36">
      <c r="D37" s="1"/>
      <c r="E37" s="1"/>
      <c r="F37" s="7"/>
      <c r="G37" s="7"/>
      <c r="H37" s="7"/>
      <c r="I37" s="8"/>
      <c r="J37" s="8"/>
      <c r="K37" s="8"/>
      <c r="L37" s="6"/>
      <c r="Q37" s="1"/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-0.10000010000000001</v>
      </c>
      <c r="AJ37">
        <f>SQRT(AI37*AI37+4*D$2*AH35)</f>
        <v>0.10000010000000001</v>
      </c>
    </row>
    <row r="38" spans="3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3:36">
      <c r="D39" s="1"/>
      <c r="E39" s="1"/>
      <c r="F39" s="7"/>
      <c r="G39" s="7"/>
      <c r="H39" s="7"/>
      <c r="I39" s="8"/>
      <c r="J39" s="8"/>
      <c r="K39" s="8"/>
      <c r="L39" s="1"/>
      <c r="Q39" s="1"/>
      <c r="T39" s="1"/>
      <c r="U39" s="1"/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-0.10000010000000001</v>
      </c>
      <c r="AJ39">
        <f>SQRT(AI39*AI39+4*D$2*AH37)</f>
        <v>0.10000010000000001</v>
      </c>
    </row>
    <row r="40" spans="3:36">
      <c r="D40" s="1"/>
      <c r="E40" s="1"/>
      <c r="F40" s="7"/>
      <c r="G40" s="7"/>
      <c r="H40" s="7"/>
      <c r="I40" s="8"/>
      <c r="J40" s="8"/>
      <c r="K40" s="8"/>
      <c r="L40" s="1"/>
      <c r="Q40" s="1"/>
      <c r="AI40" s="1"/>
    </row>
    <row r="41" spans="3:36">
      <c r="D41" s="1"/>
      <c r="E41" s="1"/>
      <c r="F41" s="7"/>
      <c r="G41" s="7"/>
      <c r="H41" s="7"/>
      <c r="I41" s="8"/>
      <c r="J41" s="8"/>
      <c r="K41" s="8"/>
      <c r="L41" s="6"/>
      <c r="Q41" s="1"/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-0.10000010000000001</v>
      </c>
      <c r="AJ41">
        <f>SQRT(AI41*AI41+4*D$2*AH39)</f>
        <v>0.10000010000000001</v>
      </c>
    </row>
    <row r="42" spans="3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3:36">
      <c r="D43" s="1"/>
      <c r="E43" s="1"/>
      <c r="F43" s="7"/>
      <c r="G43" s="7"/>
      <c r="H43" s="7"/>
      <c r="I43" s="8"/>
      <c r="J43" s="8"/>
      <c r="K43" s="8"/>
      <c r="L43" s="1"/>
      <c r="Q43" s="1"/>
      <c r="T43" s="1"/>
      <c r="U43" s="1"/>
    </row>
    <row r="44" spans="3:36">
      <c r="D44" s="1"/>
      <c r="E44" s="1"/>
      <c r="F44" s="7"/>
      <c r="G44" s="7"/>
      <c r="H44" s="7"/>
      <c r="I44" s="8"/>
      <c r="J44" s="8"/>
      <c r="K44" s="8"/>
      <c r="L44" s="1"/>
      <c r="Q44" s="1"/>
    </row>
    <row r="45" spans="3:36">
      <c r="D45" s="1"/>
      <c r="E45" s="1"/>
      <c r="F45" s="7"/>
      <c r="G45" s="7"/>
      <c r="H45" s="7"/>
      <c r="I45" s="8"/>
      <c r="J45" s="8"/>
      <c r="K45" s="8"/>
      <c r="L45" s="6"/>
      <c r="Q45" s="1"/>
    </row>
    <row r="46" spans="3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36">
      <c r="D47" s="1"/>
      <c r="E47" s="1"/>
      <c r="F47" s="7"/>
      <c r="G47" s="7"/>
      <c r="H47" s="7"/>
      <c r="I47" s="8"/>
      <c r="J47" s="8"/>
      <c r="K47" s="8"/>
      <c r="L47" s="1"/>
      <c r="Q47" s="1"/>
      <c r="T47" s="1"/>
      <c r="U47" s="1"/>
    </row>
    <row r="48" spans="3:36">
      <c r="D48" s="1"/>
      <c r="E48" s="1"/>
      <c r="F48" s="7"/>
      <c r="G48" s="7"/>
      <c r="H48" s="7"/>
      <c r="I48" s="8"/>
      <c r="J48" s="8"/>
      <c r="K48" s="8"/>
      <c r="L48" s="1"/>
      <c r="Q48" s="1"/>
    </row>
    <row r="49" spans="4:17">
      <c r="D49" s="1"/>
      <c r="E49" s="1"/>
      <c r="F49" s="7"/>
      <c r="G49" s="7"/>
      <c r="H49" s="7"/>
      <c r="I49" s="8"/>
      <c r="J49" s="8"/>
      <c r="K49" s="8"/>
      <c r="L49" s="6"/>
      <c r="Q49" s="1"/>
    </row>
    <row r="50" spans="4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opLeftCell="A38" workbookViewId="0">
      <selection activeCell="V63" sqref="V63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7" width="12.1640625" customWidth="1"/>
    <col min="18" max="18" width="11.1640625" bestFit="1" customWidth="1"/>
    <col min="20" max="20" width="12.1640625" bestFit="1" customWidth="1"/>
    <col min="22" max="24" width="12.1640625" bestFit="1" customWidth="1"/>
    <col min="30" max="30" width="12.1640625" bestFit="1" customWidth="1"/>
  </cols>
  <sheetData>
    <row r="1" spans="1:38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W1" s="1">
        <f>SUM(D7:D9)</f>
        <v>1.001E-6</v>
      </c>
      <c r="AB1" s="1">
        <f>SUM(AB7:AB9)</f>
        <v>-2.2879815743216745E-21</v>
      </c>
      <c r="AH1" t="s">
        <v>20</v>
      </c>
      <c r="AI1" t="s">
        <v>9</v>
      </c>
      <c r="AJ1" t="s">
        <v>0</v>
      </c>
      <c r="AK1" t="s">
        <v>21</v>
      </c>
      <c r="AL1" t="s">
        <v>19</v>
      </c>
    </row>
    <row r="2" spans="1:38">
      <c r="A2" t="s">
        <v>26</v>
      </c>
      <c r="B2" t="s">
        <v>18</v>
      </c>
      <c r="C2" t="s">
        <v>22</v>
      </c>
      <c r="D2" s="1">
        <v>9.9999999999999995E-8</v>
      </c>
      <c r="E2" s="1">
        <v>1E-8</v>
      </c>
      <c r="Q2" s="1"/>
      <c r="AI2">
        <v>0</v>
      </c>
      <c r="AJ2">
        <v>1</v>
      </c>
    </row>
    <row r="3" spans="1:38">
      <c r="A3" t="s">
        <v>27</v>
      </c>
      <c r="B3" s="5" t="s">
        <v>0</v>
      </c>
      <c r="C3">
        <v>1</v>
      </c>
      <c r="D3" s="3"/>
      <c r="E3" s="1">
        <v>9.9999999999999995E-7</v>
      </c>
      <c r="Q3" s="1"/>
      <c r="AH3">
        <v>0.1</v>
      </c>
      <c r="AI3">
        <f>AI2+AH3</f>
        <v>0.1</v>
      </c>
      <c r="AJ3">
        <f>(AK3+AL3)/2</f>
        <v>0.90000001111110983</v>
      </c>
      <c r="AK3" s="1">
        <f>AJ2-D$2-AH3</f>
        <v>0.89999990000000007</v>
      </c>
      <c r="AL3">
        <f>SQRT(AK3*AK3+4*D$2*AJ2)</f>
        <v>0.90000012222221959</v>
      </c>
    </row>
    <row r="4" spans="1:38">
      <c r="AH4">
        <v>0.1</v>
      </c>
      <c r="AI4">
        <f>AI3+AH4</f>
        <v>0.2</v>
      </c>
      <c r="AJ4">
        <f>(AK4+AL4)/2</f>
        <v>0.800000023611108</v>
      </c>
      <c r="AK4" s="1">
        <f>AJ3-D$2-AH4</f>
        <v>0.79999991111110991</v>
      </c>
      <c r="AL4">
        <f>SQRT(AK4*AK4+4*D$2*AJ3)</f>
        <v>0.8000001361111061</v>
      </c>
    </row>
    <row r="5" spans="1:38">
      <c r="D5" s="1"/>
      <c r="E5" s="1"/>
      <c r="G5" s="9" t="s">
        <v>6</v>
      </c>
      <c r="K5" s="10" t="s">
        <v>33</v>
      </c>
      <c r="AH5">
        <v>0.1</v>
      </c>
      <c r="AI5">
        <f>AI4+AH5</f>
        <v>0.30000000000000004</v>
      </c>
      <c r="AJ5">
        <f>(AK5+AL5)/2</f>
        <v>0.70000003789681953</v>
      </c>
      <c r="AK5" s="1">
        <f>AJ4-D$2-AH5</f>
        <v>0.69999992361110808</v>
      </c>
      <c r="AL5">
        <f>SQRT(AK5*AK5+4*D$2*AJ4)</f>
        <v>0.70000015218253098</v>
      </c>
    </row>
    <row r="6" spans="1:38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/>
      <c r="M6" s="2"/>
      <c r="N6" s="2" t="s">
        <v>5</v>
      </c>
      <c r="O6" s="2" t="s">
        <v>7</v>
      </c>
      <c r="P6" s="2" t="s">
        <v>8</v>
      </c>
      <c r="Q6" s="2" t="s">
        <v>36</v>
      </c>
      <c r="R6" s="2" t="s">
        <v>16</v>
      </c>
      <c r="S6" s="2" t="s">
        <v>12</v>
      </c>
      <c r="T6" t="s">
        <v>13</v>
      </c>
      <c r="U6" t="s">
        <v>14</v>
      </c>
      <c r="V6" t="s">
        <v>15</v>
      </c>
      <c r="W6" t="s">
        <v>25</v>
      </c>
      <c r="AB6" t="s">
        <v>24</v>
      </c>
      <c r="AC6" t="s">
        <v>29</v>
      </c>
      <c r="AD6" t="s">
        <v>30</v>
      </c>
      <c r="AE6" t="s">
        <v>31</v>
      </c>
      <c r="AF6" t="s">
        <v>32</v>
      </c>
      <c r="AH6">
        <v>0.1</v>
      </c>
      <c r="AI6">
        <f>AI5+AH6</f>
        <v>0.4</v>
      </c>
      <c r="AJ6">
        <f>(AK6+AL6)/2</f>
        <v>0.60000005456348204</v>
      </c>
      <c r="AK6" s="1">
        <f>AJ5-D$2-AH6</f>
        <v>0.5999999378968196</v>
      </c>
      <c r="AL6">
        <f>SQRT(AK6*AK6+4*D$2*AJ5)</f>
        <v>0.60000017123014437</v>
      </c>
    </row>
    <row r="7" spans="1:38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9.0919090909090903E-9</v>
      </c>
      <c r="F7" s="7">
        <f>1/B7+E$2*D$2/(D7+D$2)/(D7+D$2) + E$3</f>
        <v>1.3830018365472909E-3</v>
      </c>
      <c r="G7" s="7">
        <v>0</v>
      </c>
      <c r="H7" s="7">
        <v>0</v>
      </c>
      <c r="I7" s="7">
        <v>0</v>
      </c>
      <c r="J7" s="8">
        <f t="array" ref="J7:M10">MINVERSE(F7:I10)</f>
        <v>723.06483879770724</v>
      </c>
      <c r="K7" s="8">
        <v>0</v>
      </c>
      <c r="L7" s="8">
        <v>0</v>
      </c>
      <c r="M7" s="8">
        <v>0</v>
      </c>
      <c r="N7" s="1">
        <f>(D7-D$7)/B7+E7</f>
        <v>9.0919090909090903E-9</v>
      </c>
      <c r="O7">
        <f t="array" ref="O7:O10">MMULT(J7:M10,N7:N10)</f>
        <v>6.5740397811815906E-6</v>
      </c>
      <c r="P7">
        <f>IF(D7-O7&lt;0,MIN(D7/O7*H$1,1), 1)</f>
        <v>0.15059233484316722</v>
      </c>
      <c r="Q7">
        <f>MIN(P7:P10)</f>
        <v>9.867170339487788E-2</v>
      </c>
      <c r="R7">
        <f>Q7*O7</f>
        <v>6.4867170339487774E-7</v>
      </c>
      <c r="S7" s="1">
        <f>D7-R7</f>
        <v>3.5132829660512221E-7</v>
      </c>
      <c r="T7">
        <f>SQRT(SUMSQ(N7:N10))</f>
        <v>1.2857194095778788E-8</v>
      </c>
      <c r="V7" s="11">
        <f>SQRT(SUMSQ(R7:R10))/SQRT(SUMSQ(D7:D10))</f>
        <v>9.180611568643706E-10</v>
      </c>
      <c r="W7" s="1">
        <f>(SUM(S7:S9)-W$1)/W$1</f>
        <v>0</v>
      </c>
      <c r="AB7" s="1">
        <f>(AC7+AD7)/(1/B7+AE7+AF7)</f>
        <v>6.5740397811815906E-6</v>
      </c>
      <c r="AC7" s="1">
        <f>E$2*D7/(D7+D$2)</f>
        <v>9.0909090909090908E-9</v>
      </c>
      <c r="AD7">
        <f>E$3*D7</f>
        <v>9.9999999999999998E-13</v>
      </c>
      <c r="AE7" s="1">
        <f>E$2*D$2/(D7+D$2)/(D7+D$2)</f>
        <v>8.264462809917353E-4</v>
      </c>
      <c r="AF7" s="3">
        <f>E3</f>
        <v>9.9999999999999995E-7</v>
      </c>
      <c r="AH7">
        <v>0.1</v>
      </c>
      <c r="AI7">
        <f>AI6+AH7</f>
        <v>0.5</v>
      </c>
      <c r="AJ7">
        <f>(AK7+AL7)/2</f>
        <v>0.50000007456347517</v>
      </c>
      <c r="AK7" s="1">
        <f>AJ6-D$2-AH7</f>
        <v>0.49999995456348212</v>
      </c>
      <c r="AL7">
        <f>SQRT(AK7*AK7+4*D$2*AJ6)</f>
        <v>0.50000019456346811</v>
      </c>
    </row>
    <row r="8" spans="1:38">
      <c r="B8">
        <f>B$7</f>
        <v>1800</v>
      </c>
      <c r="D8">
        <v>0</v>
      </c>
      <c r="E8" s="1">
        <f>-E$2*D7/(D7+D$2)</f>
        <v>-9.0909090909090908E-9</v>
      </c>
      <c r="F8" s="7">
        <f>-E$2*D$2/(D7+D$2)/(D7+D$2)</f>
        <v>-8.264462809917353E-4</v>
      </c>
      <c r="G8" s="7">
        <f>1/B8</f>
        <v>5.5555555555555556E-4</v>
      </c>
      <c r="H8" s="7">
        <v>0</v>
      </c>
      <c r="I8" s="7">
        <v>0</v>
      </c>
      <c r="J8" s="8">
        <v>1075.6336444924568</v>
      </c>
      <c r="K8" s="8">
        <v>1800</v>
      </c>
      <c r="L8" s="8">
        <v>0</v>
      </c>
      <c r="M8" s="8">
        <v>0</v>
      </c>
      <c r="N8" s="1">
        <f>(D8-D$8)/B8+E8</f>
        <v>-9.0909090909090908E-9</v>
      </c>
      <c r="O8" s="12">
        <v>-6.5840730527877181E-6</v>
      </c>
      <c r="P8">
        <f>IF(D8-O8&lt;0,MIN(D8/O8*H$1,1), 1)</f>
        <v>1</v>
      </c>
      <c r="R8">
        <f>Q7*O8</f>
        <v>-6.4966170339487786E-7</v>
      </c>
      <c r="S8" s="1">
        <f t="shared" ref="S8:S10" si="0">D8-R8</f>
        <v>6.4966170339487786E-7</v>
      </c>
      <c r="AB8" s="1">
        <f>(AE7*AB7-AC7)*B8</f>
        <v>-6.5840730527877197E-6</v>
      </c>
      <c r="AK8" s="1"/>
    </row>
    <row r="9" spans="1:38">
      <c r="B9">
        <f>B$7</f>
        <v>1800</v>
      </c>
      <c r="D9" s="11">
        <v>1.0000000000000001E-9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7">
        <v>0</v>
      </c>
      <c r="J9" s="8">
        <v>1.3015167098358731</v>
      </c>
      <c r="K9" s="8">
        <v>0</v>
      </c>
      <c r="L9" s="8">
        <v>1800</v>
      </c>
      <c r="M9" s="8">
        <v>0</v>
      </c>
      <c r="N9" s="6">
        <f>(D9-D$9)/B9+E9</f>
        <v>-9.9999999999999998E-13</v>
      </c>
      <c r="O9">
        <v>1.0033271606126864E-8</v>
      </c>
      <c r="P9">
        <f>IF(D9-O9&lt;0,MIN(D9/O9*H$1,1), 1)</f>
        <v>9.867170339487788E-2</v>
      </c>
      <c r="R9">
        <f>Q7*O9</f>
        <v>9.8999999999999989E-10</v>
      </c>
      <c r="S9" s="1">
        <f t="shared" si="0"/>
        <v>1.0000000000000172E-11</v>
      </c>
      <c r="AB9" s="1">
        <f>(AF7*AB7-AD7)*B9</f>
        <v>1.0033271606126864E-8</v>
      </c>
      <c r="AK9" s="1"/>
    </row>
    <row r="10" spans="1:38">
      <c r="B10">
        <f>B$7</f>
        <v>1800</v>
      </c>
      <c r="D10" s="1">
        <v>1000</v>
      </c>
      <c r="E10" s="1">
        <v>0</v>
      </c>
      <c r="F10" s="7">
        <v>0</v>
      </c>
      <c r="G10" s="7">
        <v>0</v>
      </c>
      <c r="H10" s="7">
        <v>0</v>
      </c>
      <c r="I10" s="7">
        <f>1/B10</f>
        <v>5.5555555555555556E-4</v>
      </c>
      <c r="J10" s="8">
        <v>0</v>
      </c>
      <c r="K10" s="8">
        <v>0</v>
      </c>
      <c r="L10" s="8">
        <v>0</v>
      </c>
      <c r="M10" s="8">
        <v>1800</v>
      </c>
      <c r="N10" s="1">
        <f>(D10-D$10)/B10+E10</f>
        <v>0</v>
      </c>
      <c r="O10">
        <v>0</v>
      </c>
      <c r="P10">
        <f>IF(D10-O10&lt;0,MIN(D10/O10*H$1,1), 1)</f>
        <v>1</v>
      </c>
      <c r="R10">
        <f>Q7*O10</f>
        <v>0</v>
      </c>
      <c r="S10" s="1">
        <f t="shared" si="0"/>
        <v>1000</v>
      </c>
      <c r="AB10" s="1"/>
      <c r="AK10" s="1"/>
    </row>
    <row r="11" spans="1:38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AH11">
        <v>0.1</v>
      </c>
      <c r="AI11">
        <f>AI7+AH11</f>
        <v>0.6</v>
      </c>
      <c r="AJ11">
        <f>(AK11+AL11)/2</f>
        <v>0.40000009956346266</v>
      </c>
      <c r="AK11" s="1">
        <f>AJ7-D$2-AH11</f>
        <v>0.39999997456347514</v>
      </c>
      <c r="AL11">
        <f>SQRT(AK11*AK11+4*D$2*AJ7)</f>
        <v>0.40000022456345019</v>
      </c>
    </row>
    <row r="12" spans="1:38">
      <c r="B12">
        <f>B$7</f>
        <v>1800</v>
      </c>
      <c r="C12">
        <f>C7+1</f>
        <v>2</v>
      </c>
      <c r="D12" s="1">
        <f>S7</f>
        <v>3.5132829660512221E-7</v>
      </c>
      <c r="E12" s="1">
        <f>E$2*D12/(D12+D$2)+E$3*D12</f>
        <v>7.7846692903610946E-9</v>
      </c>
      <c r="F12" s="7">
        <f>1/B12+E$2*D$2/(D12+D$2)/(D12+D$2) + E$3</f>
        <v>5.4658024487856151E-3</v>
      </c>
      <c r="G12" s="7">
        <v>0</v>
      </c>
      <c r="H12" s="7">
        <v>0</v>
      </c>
      <c r="I12" s="7">
        <v>0</v>
      </c>
      <c r="J12" s="8">
        <f t="array" ref="J12:M15">MINVERSE(F12:I15)</f>
        <v>182.95575249379507</v>
      </c>
      <c r="K12" s="8">
        <v>0</v>
      </c>
      <c r="L12" s="8">
        <v>0</v>
      </c>
      <c r="M12" s="8">
        <v>0</v>
      </c>
      <c r="N12" s="1">
        <f>(D12-D$7)/B12+E12</f>
        <v>7.4242961218083845E-9</v>
      </c>
      <c r="O12">
        <f t="array" ref="O12:O15">MMULT(J12:M15,N12:N15)</f>
        <v>1.3583176837022175E-6</v>
      </c>
      <c r="P12">
        <f>IF(D12-O12&lt;0,MIN(D12/O12*H$1,1), 1)</f>
        <v>0.25606308289462137</v>
      </c>
      <c r="Q12">
        <f>MIN(P12:P15)</f>
        <v>1.2035290436255853E-2</v>
      </c>
      <c r="R12">
        <f>Q12*O12</f>
        <v>1.63477478280585E-8</v>
      </c>
      <c r="S12" s="1">
        <f>D12-R12</f>
        <v>3.3498054877706371E-7</v>
      </c>
      <c r="T12">
        <f>SQRT(SUMSQ(N12:N15))</f>
        <v>1.0498902989218898E-8</v>
      </c>
      <c r="V12" s="1">
        <f>SQRT(SUMSQ(R12:R15))/SQRT(SUMSQ(D12:D15))</f>
        <v>2.3126210228365934E-11</v>
      </c>
      <c r="W12" s="1">
        <f>(SUM(S12:S14)-W$1)/W$1</f>
        <v>0</v>
      </c>
      <c r="AK12" s="1"/>
    </row>
    <row r="13" spans="1:38">
      <c r="B13">
        <f>B$7</f>
        <v>1800</v>
      </c>
      <c r="D13" s="1">
        <f>S8</f>
        <v>6.4966170339487786E-7</v>
      </c>
      <c r="E13" s="1">
        <f>-E$2*D12/(D12+D$2)</f>
        <v>-7.7843179620644888E-9</v>
      </c>
      <c r="F13" s="7">
        <f>-E$2*D$2/(D12+D$2)/(D12+D$2)</f>
        <v>-4.9092468932300593E-3</v>
      </c>
      <c r="G13" s="7">
        <f>1/B13</f>
        <v>5.5555555555555556E-4</v>
      </c>
      <c r="H13" s="7">
        <v>0</v>
      </c>
      <c r="I13" s="7">
        <v>0</v>
      </c>
      <c r="J13" s="8">
        <v>1616.7149271517162</v>
      </c>
      <c r="K13" s="8">
        <v>1800</v>
      </c>
      <c r="L13" s="8">
        <v>0</v>
      </c>
      <c r="M13" s="8">
        <v>0</v>
      </c>
      <c r="N13" s="1">
        <f>(D13-D$8)/B13+E13</f>
        <v>-7.4233947935117787E-9</v>
      </c>
      <c r="O13">
        <v>-1.3591402645989893E-6</v>
      </c>
      <c r="P13">
        <f>IF(D13-O13&lt;0,MIN(D13/O13*H$1,1), 1)</f>
        <v>1</v>
      </c>
      <c r="R13">
        <f>Q12*O13</f>
        <v>-1.6357647828058466E-8</v>
      </c>
      <c r="S13" s="1">
        <f t="shared" ref="S13:S15" si="1">D13-R13</f>
        <v>6.6601935122293638E-7</v>
      </c>
      <c r="AH13">
        <v>0.1</v>
      </c>
      <c r="AI13">
        <f>AI11+AH13</f>
        <v>0.7</v>
      </c>
      <c r="AJ13">
        <f>(AK13+AL13)/2</f>
        <v>0.30000013289677013</v>
      </c>
      <c r="AK13" s="1">
        <f>AJ11-D$2-AH13</f>
        <v>0.29999999956346268</v>
      </c>
      <c r="AL13">
        <f>SQRT(AK13*AK13+4*D$2*AJ11)</f>
        <v>0.30000026623007758</v>
      </c>
    </row>
    <row r="14" spans="1:38">
      <c r="B14">
        <f>B$7</f>
        <v>1800</v>
      </c>
      <c r="D14" s="1">
        <f>S9</f>
        <v>1.0000000000000172E-11</v>
      </c>
      <c r="E14" s="1">
        <f>-E$3*D12</f>
        <v>-3.5132829660512218E-13</v>
      </c>
      <c r="F14" s="7">
        <f>-E$3</f>
        <v>-9.9999999999999995E-7</v>
      </c>
      <c r="G14" s="7">
        <v>0</v>
      </c>
      <c r="H14" s="7">
        <f>1/B14</f>
        <v>5.5555555555555556E-4</v>
      </c>
      <c r="I14" s="7">
        <v>0</v>
      </c>
      <c r="J14" s="8">
        <v>0.32932035448883112</v>
      </c>
      <c r="K14" s="8">
        <v>0</v>
      </c>
      <c r="L14" s="8">
        <v>1800</v>
      </c>
      <c r="M14" s="8">
        <v>0</v>
      </c>
      <c r="N14" s="6">
        <f>(D14-D$9)/B14+E14</f>
        <v>-9.0132829660512211E-13</v>
      </c>
      <c r="O14">
        <v>8.2258089677477145E-10</v>
      </c>
      <c r="P14">
        <f>IF(D14-O14&lt;0,MIN(D14/O14*H$1,1), 1)</f>
        <v>1.2035290436255853E-2</v>
      </c>
      <c r="R14">
        <f>Q12*O14</f>
        <v>9.9000000000001707E-12</v>
      </c>
      <c r="S14" s="1">
        <f t="shared" si="1"/>
        <v>1.0000000000000159E-13</v>
      </c>
      <c r="AK14" s="1"/>
    </row>
    <row r="15" spans="1:38">
      <c r="B15">
        <f>B$7</f>
        <v>1800</v>
      </c>
      <c r="D15" s="1">
        <f>S10</f>
        <v>1000</v>
      </c>
      <c r="E15" s="1">
        <v>0</v>
      </c>
      <c r="F15" s="7">
        <v>0</v>
      </c>
      <c r="G15" s="7">
        <v>0</v>
      </c>
      <c r="H15" s="7">
        <v>0</v>
      </c>
      <c r="I15" s="7">
        <f>1/B15</f>
        <v>5.5555555555555556E-4</v>
      </c>
      <c r="J15" s="8">
        <v>0</v>
      </c>
      <c r="K15" s="8">
        <v>0</v>
      </c>
      <c r="L15" s="8">
        <v>0</v>
      </c>
      <c r="M15" s="8">
        <v>1800</v>
      </c>
      <c r="N15" s="1">
        <f>(D15-D$10)/B15+E15</f>
        <v>0</v>
      </c>
      <c r="O15">
        <v>0</v>
      </c>
      <c r="P15">
        <f>IF(D15-O15&lt;0,MIN(D15/O15*H$1,1), 1)</f>
        <v>1</v>
      </c>
      <c r="R15">
        <f>Q12*O15</f>
        <v>0</v>
      </c>
      <c r="S15" s="1">
        <f t="shared" si="1"/>
        <v>1000</v>
      </c>
      <c r="AK15" s="1"/>
    </row>
    <row r="16" spans="1:38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AH16">
        <v>0.1</v>
      </c>
      <c r="AI16">
        <f>AI13+AH16</f>
        <v>0.79999999999999993</v>
      </c>
      <c r="AJ16">
        <f>(AK16+AL16)/2</f>
        <v>0.20000018289669941</v>
      </c>
      <c r="AK16" s="1">
        <f>AJ13-D$2-AH16</f>
        <v>0.20000003289677012</v>
      </c>
      <c r="AL16">
        <f>SQRT(AK16*AK16+4*D$2*AJ13)</f>
        <v>0.20000033289662866</v>
      </c>
    </row>
    <row r="17" spans="2:38">
      <c r="B17">
        <f>B$7</f>
        <v>1800</v>
      </c>
      <c r="C17">
        <f>C12+1</f>
        <v>3</v>
      </c>
      <c r="D17" s="1">
        <f>S12</f>
        <v>3.3498054877706371E-7</v>
      </c>
      <c r="E17" s="1">
        <f>E$2*D17/(D17+D$2)+E$3*D17</f>
        <v>7.7013816070899568E-9</v>
      </c>
      <c r="F17" s="7">
        <f>1/B17+E$2*D$2/(D17+D$2)/(D17+D$2) + E$3</f>
        <v>5.8417421688932505E-3</v>
      </c>
      <c r="G17" s="7">
        <v>0</v>
      </c>
      <c r="H17" s="7">
        <v>0</v>
      </c>
      <c r="I17" s="7">
        <v>0</v>
      </c>
      <c r="J17" s="8">
        <f t="array" ref="J17:M20">MINVERSE(F17:I20)</f>
        <v>171.18181033817442</v>
      </c>
      <c r="K17" s="8">
        <v>0</v>
      </c>
      <c r="L17" s="8">
        <v>0</v>
      </c>
      <c r="M17" s="8">
        <v>0</v>
      </c>
      <c r="N17" s="1">
        <f>(D17-D$7)/B17+E17</f>
        <v>7.3319263564105476E-9</v>
      </c>
      <c r="O17">
        <f t="array" ref="O17:O20">MMULT(J17:M20,N17:N20)</f>
        <v>1.2550924269565326E-6</v>
      </c>
      <c r="P17">
        <f>IF(D17-O17&lt;0,MIN(D17/O17*H$1,1), 1)</f>
        <v>0.26422814461040356</v>
      </c>
      <c r="Q17">
        <f>MIN(P17:P20)</f>
        <v>1.5084533250704703E-4</v>
      </c>
      <c r="R17">
        <f>Q17*O17</f>
        <v>1.8932483447133479E-10</v>
      </c>
      <c r="S17" s="1">
        <f>D17-R17</f>
        <v>3.3479122394259238E-7</v>
      </c>
      <c r="T17">
        <f>SQRT(SUMSQ(N17:N20))</f>
        <v>1.0368280084081236E-8</v>
      </c>
      <c r="V17" s="1">
        <f>SQRT(SUMSQ(R17:R20))/SQRT(SUMSQ(D17:D20))</f>
        <v>2.6781577962178019E-13</v>
      </c>
      <c r="W17" s="1">
        <f>(SUM(S17:S19)-W$1)/W$1</f>
        <v>0</v>
      </c>
      <c r="AH17">
        <v>0.1</v>
      </c>
      <c r="AI17">
        <f>AI16+AH17</f>
        <v>0.89999999999999991</v>
      </c>
      <c r="AJ17">
        <f>(AK17+AL17)/2</f>
        <v>0.1000002828963165</v>
      </c>
      <c r="AK17" s="1">
        <f>AJ16-D$2-AH17</f>
        <v>0.1000000828966994</v>
      </c>
      <c r="AL17">
        <f>SQRT(AK17*AK17+4*D$2*AJ16)</f>
        <v>0.10000048289593361</v>
      </c>
    </row>
    <row r="18" spans="2:38">
      <c r="B18">
        <f>B$7</f>
        <v>1800</v>
      </c>
      <c r="D18" s="1">
        <f>S13</f>
        <v>6.6601935122293638E-7</v>
      </c>
      <c r="E18" s="1">
        <f>-E$2*D17/(D17+D$2)</f>
        <v>-7.7010466265411791E-9</v>
      </c>
      <c r="F18" s="7">
        <f>-E$2*D$2/(D17+D$2)/(D17+D$2)</f>
        <v>-5.2851866133376947E-3</v>
      </c>
      <c r="G18" s="7">
        <f>1/B18</f>
        <v>5.5555555555555556E-4</v>
      </c>
      <c r="H18" s="7">
        <v>0</v>
      </c>
      <c r="I18" s="7">
        <v>0</v>
      </c>
      <c r="J18" s="8">
        <v>1628.5100624032168</v>
      </c>
      <c r="K18" s="8">
        <v>1800</v>
      </c>
      <c r="L18" s="8">
        <v>0</v>
      </c>
      <c r="M18" s="8">
        <v>0</v>
      </c>
      <c r="N18" s="1">
        <f>(D18-D$8)/B18+E18</f>
        <v>-7.3310358758617699E-9</v>
      </c>
      <c r="O18">
        <v>-1.2557487283372549E-6</v>
      </c>
      <c r="P18">
        <f>IF(D18-O18&lt;0,MIN(D18/O18*H$1,1), 1)</f>
        <v>1</v>
      </c>
      <c r="R18">
        <f>Q17*O18</f>
        <v>-1.8942383447133468E-10</v>
      </c>
      <c r="S18" s="1">
        <f t="shared" ref="S18:S20" si="2">D18-R18</f>
        <v>6.662087750574077E-7</v>
      </c>
      <c r="AK18" s="1"/>
    </row>
    <row r="19" spans="2:38">
      <c r="B19">
        <f>B$7</f>
        <v>1800</v>
      </c>
      <c r="D19" s="1">
        <f>S14</f>
        <v>1.0000000000000159E-13</v>
      </c>
      <c r="E19" s="1">
        <f>-E$3*D17</f>
        <v>-3.3498054877706372E-13</v>
      </c>
      <c r="F19" s="7">
        <f>-E$3</f>
        <v>-9.9999999999999995E-7</v>
      </c>
      <c r="G19" s="7">
        <v>0</v>
      </c>
      <c r="H19" s="7">
        <f>1/B19</f>
        <v>5.5555555555555556E-4</v>
      </c>
      <c r="I19" s="7">
        <v>0</v>
      </c>
      <c r="J19" s="8">
        <v>0.30812725860871393</v>
      </c>
      <c r="K19" s="8">
        <v>0</v>
      </c>
      <c r="L19" s="8">
        <v>1800</v>
      </c>
      <c r="M19" s="8">
        <v>0</v>
      </c>
      <c r="N19" s="6">
        <f>(D19-D$9)/B19+E19</f>
        <v>-8.9048054877706372E-13</v>
      </c>
      <c r="O19">
        <v>6.5630138072304358E-10</v>
      </c>
      <c r="P19">
        <f>IF(D19-O19&lt;0,MIN(D19/O19*H$1,1), 1)</f>
        <v>1.5084533250704703E-4</v>
      </c>
      <c r="R19">
        <f>Q17*O19</f>
        <v>9.9000000000001572E-14</v>
      </c>
      <c r="S19" s="1">
        <f t="shared" si="2"/>
        <v>1.000000000000021E-15</v>
      </c>
      <c r="AH19">
        <v>0.1</v>
      </c>
      <c r="AI19">
        <f>AI17+AH19</f>
        <v>0.99999999999999989</v>
      </c>
      <c r="AJ19">
        <f>(AK19+AL19)/2</f>
        <v>1.0009163142006585E-4</v>
      </c>
      <c r="AK19" s="1">
        <f>AJ17-D$2-AH19</f>
        <v>1.8289631649459626E-7</v>
      </c>
      <c r="AL19">
        <f>SQRT(AK19*AK19+4*D$2*AJ17)</f>
        <v>2.0000036652363711E-4</v>
      </c>
    </row>
    <row r="20" spans="2:38">
      <c r="B20">
        <f>B$7</f>
        <v>1800</v>
      </c>
      <c r="D20" s="1">
        <f>S15</f>
        <v>1000</v>
      </c>
      <c r="E20" s="1">
        <v>0</v>
      </c>
      <c r="F20" s="7">
        <v>0</v>
      </c>
      <c r="G20" s="7">
        <v>0</v>
      </c>
      <c r="H20" s="7">
        <v>0</v>
      </c>
      <c r="I20" s="7">
        <f>1/B20</f>
        <v>5.5555555555555556E-4</v>
      </c>
      <c r="J20" s="8">
        <v>0</v>
      </c>
      <c r="K20" s="8">
        <v>0</v>
      </c>
      <c r="L20" s="8">
        <v>0</v>
      </c>
      <c r="M20" s="8">
        <v>1800</v>
      </c>
      <c r="N20" s="1">
        <f>(D20-D$10)/B20+E20</f>
        <v>0</v>
      </c>
      <c r="O20">
        <v>0</v>
      </c>
      <c r="P20">
        <f>IF(D20-O20&lt;0,MIN(D20/O20*H$1,1), 1)</f>
        <v>1</v>
      </c>
      <c r="R20">
        <f>Q17*O20</f>
        <v>0</v>
      </c>
      <c r="S20" s="1">
        <f t="shared" si="2"/>
        <v>1000</v>
      </c>
      <c r="AK20" s="1"/>
    </row>
    <row r="21" spans="2:38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AK21" s="1"/>
    </row>
    <row r="22" spans="2:38">
      <c r="B22">
        <f>B$7</f>
        <v>1800</v>
      </c>
      <c r="C22">
        <f>C17+1</f>
        <v>4</v>
      </c>
      <c r="D22" s="1">
        <f>S17</f>
        <v>3.3479122394259238E-7</v>
      </c>
      <c r="E22" s="1">
        <f>E$2*D22/(D22+D$2)+E$3*D22</f>
        <v>7.7003803649772092E-9</v>
      </c>
      <c r="F22" s="7">
        <f>1/B22+E$2*D$2/(D22+D$2)/(D22+D$2) + E$3</f>
        <v>5.846345918367496E-3</v>
      </c>
      <c r="G22" s="7">
        <v>0</v>
      </c>
      <c r="H22" s="7">
        <v>0</v>
      </c>
      <c r="I22" s="7">
        <v>0</v>
      </c>
      <c r="J22" s="8">
        <f t="array" ref="J22:M25">MINVERSE(F22:I25)</f>
        <v>171.04701192214691</v>
      </c>
      <c r="K22" s="8">
        <v>0</v>
      </c>
      <c r="L22" s="8">
        <v>0</v>
      </c>
      <c r="M22" s="8">
        <v>0</v>
      </c>
      <c r="N22" s="1">
        <f>(D22-D$7)/B22+E22</f>
        <v>7.3308199338342051E-9</v>
      </c>
      <c r="O22">
        <f t="array" ref="O22:O25">MMULT(J22:M25,N22:N25)</f>
        <v>1.2539148446216515E-6</v>
      </c>
      <c r="P22">
        <f>IF(D22-O22&lt;0,MIN(D22/O22*H$1,1), 1)</f>
        <v>0.26432681064811392</v>
      </c>
      <c r="Q22">
        <f>MIN(P22:P25)</f>
        <v>1.5127818208643612E-6</v>
      </c>
      <c r="R22">
        <f>Q22*O22</f>
        <v>1.8968995818555944E-12</v>
      </c>
      <c r="S22" s="1">
        <f>D22-R22</f>
        <v>3.3478932704301052E-7</v>
      </c>
      <c r="T22">
        <f>SQRT(SUMSQ(N22:N25))</f>
        <v>1.036671546124141E-8</v>
      </c>
      <c r="V22" s="1">
        <f>SQRT(SUMSQ(R22:R25))/SQRT(SUMSQ(D22:D25))</f>
        <v>2.6833214247756355E-15</v>
      </c>
      <c r="W22" s="1">
        <f>(SUM(S22:S24)-W$1)/W$1</f>
        <v>2.1154669012345164E-16</v>
      </c>
      <c r="AH22">
        <v>0.1</v>
      </c>
      <c r="AI22">
        <f>AI19+AH22</f>
        <v>1.0999999999999999</v>
      </c>
      <c r="AJ22">
        <f>(AK22+AL22)/2</f>
        <v>1.001918131793289E-10</v>
      </c>
      <c r="AK22" s="1">
        <f>AJ19-D$2-AH22</f>
        <v>-9.9900008368579943E-2</v>
      </c>
      <c r="AL22">
        <f>SQRT(AK22*AK22+4*D$2*AJ19)</f>
        <v>9.9900008568963569E-2</v>
      </c>
    </row>
    <row r="23" spans="2:38">
      <c r="B23">
        <f>B$7</f>
        <v>1800</v>
      </c>
      <c r="D23" s="1">
        <f>S18</f>
        <v>6.662087750574077E-7</v>
      </c>
      <c r="E23" s="1">
        <f>-E$2*D22/(D22+D$2)</f>
        <v>-7.7000455737532671E-9</v>
      </c>
      <c r="F23" s="7">
        <f>-E$2*D$2/(D22+D$2)/(D22+D$2)</f>
        <v>-5.2897903628119402E-3</v>
      </c>
      <c r="G23" s="7">
        <f>1/B23</f>
        <v>5.5555555555555556E-4</v>
      </c>
      <c r="H23" s="7">
        <v>0</v>
      </c>
      <c r="I23" s="7">
        <v>0</v>
      </c>
      <c r="J23" s="8">
        <v>1628.6451034563931</v>
      </c>
      <c r="K23" s="8">
        <v>1800</v>
      </c>
      <c r="L23" s="8">
        <v>0</v>
      </c>
      <c r="M23" s="8">
        <v>0</v>
      </c>
      <c r="N23" s="1">
        <f>(D23-D$8)/B23+E23</f>
        <v>-7.329929587610263E-9</v>
      </c>
      <c r="O23">
        <v>-1.2545692681388759E-6</v>
      </c>
      <c r="P23">
        <f>IF(D23-O23&lt;0,MIN(D23/O23*H$1,1), 1)</f>
        <v>1</v>
      </c>
      <c r="R23">
        <f>Q22*O23</f>
        <v>-1.8978895818555977E-12</v>
      </c>
      <c r="S23" s="1">
        <f t="shared" ref="S23:S25" si="3">D23-R23</f>
        <v>6.6621067294698954E-7</v>
      </c>
      <c r="AH23">
        <v>0.1</v>
      </c>
      <c r="AI23">
        <f>AI22+AH23</f>
        <v>1.2</v>
      </c>
      <c r="AJ23">
        <f>(AK23+AL23)/2</f>
        <v>9.7144514654701197E-17</v>
      </c>
      <c r="AK23" s="1">
        <f>AJ22-D$2-AH23</f>
        <v>-0.1000000998998082</v>
      </c>
      <c r="AL23">
        <f>SQRT(AK23*AK23+4*D$2*AJ22)</f>
        <v>0.10000009989980839</v>
      </c>
    </row>
    <row r="24" spans="2:38">
      <c r="B24">
        <f>B$7</f>
        <v>1800</v>
      </c>
      <c r="D24" s="1">
        <f>S19</f>
        <v>1.000000000000021E-15</v>
      </c>
      <c r="E24" s="1">
        <f>-E$3*D22</f>
        <v>-3.3479122394259234E-13</v>
      </c>
      <c r="F24" s="7">
        <f>-E$3</f>
        <v>-9.9999999999999995E-7</v>
      </c>
      <c r="G24" s="7">
        <v>0</v>
      </c>
      <c r="H24" s="7">
        <f>1/B24</f>
        <v>5.5555555555555556E-4</v>
      </c>
      <c r="I24" s="7">
        <v>0</v>
      </c>
      <c r="J24" s="8">
        <v>0.30788462145986445</v>
      </c>
      <c r="K24" s="8">
        <v>0</v>
      </c>
      <c r="L24" s="8">
        <v>1800</v>
      </c>
      <c r="M24" s="8">
        <v>0</v>
      </c>
      <c r="N24" s="6">
        <f>(D24-D$9)/B24+E24</f>
        <v>-8.9034622394259234E-13</v>
      </c>
      <c r="O24">
        <v>6.5442351722230668E-10</v>
      </c>
      <c r="P24">
        <f>IF(D24-O24&lt;0,MIN(D24/O24*H$1,1), 1)</f>
        <v>1.5127818208643612E-6</v>
      </c>
      <c r="R24">
        <f>Q22*O24</f>
        <v>9.9000000000002082E-16</v>
      </c>
      <c r="S24" s="1">
        <f t="shared" si="3"/>
        <v>1.0000000000000162E-17</v>
      </c>
      <c r="AK24" s="1"/>
    </row>
    <row r="25" spans="2:38">
      <c r="B25">
        <f>B$7</f>
        <v>1800</v>
      </c>
      <c r="D25" s="1">
        <f>S20</f>
        <v>1000</v>
      </c>
      <c r="E25" s="1">
        <v>0</v>
      </c>
      <c r="F25" s="7">
        <v>0</v>
      </c>
      <c r="G25" s="7">
        <v>0</v>
      </c>
      <c r="H25" s="7">
        <v>0</v>
      </c>
      <c r="I25" s="7">
        <f>1/B25</f>
        <v>5.5555555555555556E-4</v>
      </c>
      <c r="J25" s="8">
        <v>0</v>
      </c>
      <c r="K25" s="8">
        <v>0</v>
      </c>
      <c r="L25" s="8">
        <v>0</v>
      </c>
      <c r="M25" s="8">
        <v>1800</v>
      </c>
      <c r="N25" s="1">
        <f>(D25-D$10)/B25+E25</f>
        <v>0</v>
      </c>
      <c r="O25">
        <v>0</v>
      </c>
      <c r="P25">
        <f>IF(D25-O25&lt;0,MIN(D25/O25*H$1,1), 1)</f>
        <v>1</v>
      </c>
      <c r="R25">
        <f>Q22*O25</f>
        <v>0</v>
      </c>
      <c r="S25" s="1">
        <f t="shared" si="3"/>
        <v>1000</v>
      </c>
      <c r="AK25" s="1"/>
    </row>
    <row r="26" spans="2:38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AH26">
        <v>0.1</v>
      </c>
      <c r="AI26">
        <f>AI23+AH26</f>
        <v>1.3</v>
      </c>
      <c r="AJ26">
        <f>(AK26+AL26)/2</f>
        <v>0</v>
      </c>
      <c r="AK26" s="1">
        <f>AJ23-D$2-AH26</f>
        <v>-0.10000009999999991</v>
      </c>
      <c r="AL26">
        <f>SQRT(AK26*AK26+4*D$2*AJ23)</f>
        <v>0.10000009999999991</v>
      </c>
    </row>
    <row r="27" spans="2:38">
      <c r="B27">
        <f>B$7</f>
        <v>1800</v>
      </c>
      <c r="C27">
        <f>C22+1</f>
        <v>5</v>
      </c>
      <c r="D27" s="1">
        <f>S22</f>
        <v>3.3478932704301052E-7</v>
      </c>
      <c r="E27" s="1">
        <f>E$2*D27/(D27+D$2)+E$3*D27</f>
        <v>7.7003703288354054E-9</v>
      </c>
      <c r="F27" s="7">
        <f>1/B27+E$2*D$2/(D27+D$2)/(D27+D$2) + E$3</f>
        <v>5.8463920750801467E-3</v>
      </c>
      <c r="G27" s="7">
        <v>0</v>
      </c>
      <c r="H27" s="7">
        <v>0</v>
      </c>
      <c r="I27" s="7">
        <v>0</v>
      </c>
      <c r="J27" s="8">
        <f t="array" ref="J27:M30">MINVERSE(F27:I30)</f>
        <v>171.04566152216046</v>
      </c>
      <c r="K27" s="8">
        <v>0</v>
      </c>
      <c r="L27" s="8">
        <v>0</v>
      </c>
      <c r="M27" s="8">
        <v>0</v>
      </c>
      <c r="N27" s="1">
        <f>(D27-D$7)/B27+E27</f>
        <v>7.3308088438592997E-9</v>
      </c>
      <c r="O27">
        <f t="array" ref="O27:O30">MMULT(J27:M30,N27:N30)</f>
        <v>1.2539030481904181E-6</v>
      </c>
      <c r="P27">
        <f>IF(D27-O27&lt;0,MIN(D27/O27*H$1,1), 1)</f>
        <v>0.26432779970580916</v>
      </c>
      <c r="Q27">
        <f>MIN(P27:P30)</f>
        <v>1.5128253018332161E-8</v>
      </c>
      <c r="R27">
        <f>Q27*O27</f>
        <v>1.896936257348259E-14</v>
      </c>
      <c r="S27" s="1">
        <f>D27-R27</f>
        <v>3.3478930807364795E-7</v>
      </c>
      <c r="T27">
        <f>SQRT(SUMSQ(N27:N30))</f>
        <v>1.0366699778600807E-8</v>
      </c>
      <c r="V27" s="1">
        <f>SQRT(SUMSQ(R27:R30))/SQRT(SUMSQ(D27:D30))</f>
        <v>2.683373291749469E-17</v>
      </c>
      <c r="W27" s="1">
        <f>(SUM(S27:S29)-W$1)/W$1</f>
        <v>0</v>
      </c>
      <c r="AK27" s="1"/>
    </row>
    <row r="28" spans="2:38">
      <c r="B28">
        <f>B$7</f>
        <v>1800</v>
      </c>
      <c r="D28" s="1">
        <f>S23</f>
        <v>6.6621067294698954E-7</v>
      </c>
      <c r="E28" s="1">
        <f>-E$2*D27/(D27+D$2)</f>
        <v>-7.7000355395083621E-9</v>
      </c>
      <c r="F28" s="7">
        <f>-E$2*D$2/(D27+D$2)/(D27+D$2)</f>
        <v>-5.2898365195245909E-3</v>
      </c>
      <c r="G28" s="7">
        <f>1/B28</f>
        <v>5.5555555555555556E-4</v>
      </c>
      <c r="H28" s="7">
        <v>0</v>
      </c>
      <c r="I28" s="7">
        <v>0</v>
      </c>
      <c r="J28" s="8">
        <v>1628.6464562870997</v>
      </c>
      <c r="K28" s="8">
        <v>1800</v>
      </c>
      <c r="L28" s="8">
        <v>0</v>
      </c>
      <c r="M28" s="8">
        <v>0</v>
      </c>
      <c r="N28" s="1">
        <f>(D28-D$8)/B28+E28</f>
        <v>-7.3299184989822566E-9</v>
      </c>
      <c r="O28">
        <v>-1.2545574528984818E-6</v>
      </c>
      <c r="P28">
        <f>IF(D28-O28&lt;0,MIN(D28/O28*H$1,1), 1)</f>
        <v>1</v>
      </c>
      <c r="R28">
        <f>Q27*O28</f>
        <v>-1.8979262573482566E-14</v>
      </c>
      <c r="S28" s="1">
        <f t="shared" ref="S28:S30" si="4">D28-R28</f>
        <v>6.6621069192625213E-7</v>
      </c>
      <c r="AH28">
        <v>0.1</v>
      </c>
      <c r="AI28">
        <f>AI26+AH28</f>
        <v>1.4000000000000001</v>
      </c>
      <c r="AJ28">
        <f>(AK28+AL28)/2</f>
        <v>0</v>
      </c>
      <c r="AK28" s="1">
        <f>AJ26-D$2-AH28</f>
        <v>-0.10000010000000001</v>
      </c>
      <c r="AL28">
        <f>SQRT(AK28*AK28+4*D$2*AJ26)</f>
        <v>0.10000010000000001</v>
      </c>
    </row>
    <row r="29" spans="2:38">
      <c r="B29">
        <f>B$7</f>
        <v>1800</v>
      </c>
      <c r="D29" s="1">
        <f>S24</f>
        <v>1.0000000000000162E-17</v>
      </c>
      <c r="E29" s="1">
        <f>-E$3*D27</f>
        <v>-3.347893270430105E-13</v>
      </c>
      <c r="F29" s="7">
        <f>-E$3</f>
        <v>-9.9999999999999995E-7</v>
      </c>
      <c r="G29" s="7">
        <v>0</v>
      </c>
      <c r="H29" s="7">
        <f>1/B29</f>
        <v>5.5555555555555556E-4</v>
      </c>
      <c r="I29" s="7">
        <v>0</v>
      </c>
      <c r="J29" s="8">
        <v>0.30788219073988882</v>
      </c>
      <c r="K29" s="8">
        <v>0</v>
      </c>
      <c r="L29" s="8">
        <v>1800</v>
      </c>
      <c r="M29" s="8">
        <v>0</v>
      </c>
      <c r="N29" s="6">
        <f>(D29-D$9)/B29+E29</f>
        <v>-8.9034487704301051E-13</v>
      </c>
      <c r="O29">
        <v>6.5440470806533356E-10</v>
      </c>
      <c r="P29">
        <f>IF(D29-O29&lt;0,MIN(D29/O29*H$1,1), 1)</f>
        <v>1.5128253018332161E-8</v>
      </c>
      <c r="R29">
        <f>Q27*O29</f>
        <v>9.9000000000001599E-18</v>
      </c>
      <c r="S29" s="1">
        <f t="shared" si="4"/>
        <v>1.0000000000000255E-19</v>
      </c>
      <c r="AK29" s="1"/>
    </row>
    <row r="30" spans="2:38">
      <c r="B30">
        <f>B$7</f>
        <v>1800</v>
      </c>
      <c r="D30" s="1">
        <f>S25</f>
        <v>1000</v>
      </c>
      <c r="E30" s="1">
        <v>0</v>
      </c>
      <c r="F30" s="7">
        <v>0</v>
      </c>
      <c r="G30" s="7">
        <v>0</v>
      </c>
      <c r="H30" s="7">
        <v>0</v>
      </c>
      <c r="I30" s="7">
        <f>1/B30</f>
        <v>5.5555555555555556E-4</v>
      </c>
      <c r="J30" s="8">
        <v>0</v>
      </c>
      <c r="K30" s="8">
        <v>0</v>
      </c>
      <c r="L30" s="8">
        <v>0</v>
      </c>
      <c r="M30" s="8">
        <v>1800</v>
      </c>
      <c r="N30" s="1">
        <f>(D30-D$10)/B30+E30</f>
        <v>0</v>
      </c>
      <c r="O30">
        <v>0</v>
      </c>
      <c r="P30">
        <f>IF(D30-O30&lt;0,MIN(D30/O30*H$1,1), 1)</f>
        <v>1</v>
      </c>
      <c r="R30">
        <f>Q27*O30</f>
        <v>0</v>
      </c>
      <c r="S30" s="1">
        <f t="shared" si="4"/>
        <v>1000</v>
      </c>
      <c r="AK30" s="1"/>
    </row>
    <row r="31" spans="2:38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AH31">
        <v>0.1</v>
      </c>
      <c r="AI31">
        <f>AI28+AH31</f>
        <v>1.5000000000000002</v>
      </c>
      <c r="AJ31">
        <f>(AK31+AL31)/2</f>
        <v>0</v>
      </c>
      <c r="AK31" s="1">
        <f>AJ28-D$2-AH31</f>
        <v>-0.10000010000000001</v>
      </c>
      <c r="AL31">
        <f>SQRT(AK31*AK31+4*D$2*AJ28)</f>
        <v>0.10000010000000001</v>
      </c>
    </row>
    <row r="32" spans="2:38">
      <c r="B32">
        <f>B$7</f>
        <v>1800</v>
      </c>
      <c r="C32">
        <f>C27+1</f>
        <v>6</v>
      </c>
      <c r="D32" s="1">
        <f>S27</f>
        <v>3.3478930807364795E-7</v>
      </c>
      <c r="E32" s="1">
        <f>E$2*D32/(D32+D$2)+E$3*D32</f>
        <v>7.7003702284716063E-9</v>
      </c>
      <c r="F32" s="7">
        <f>1/B32+E$2*D$2/(D32+D$2)/(D32+D$2) + E$3</f>
        <v>5.846392536659248E-3</v>
      </c>
      <c r="G32" s="7">
        <v>0</v>
      </c>
      <c r="H32" s="7">
        <v>0</v>
      </c>
      <c r="I32" s="7">
        <v>0</v>
      </c>
      <c r="J32" s="8">
        <f t="array" ref="J32:M35">MINVERSE(F32:I35)</f>
        <v>171.04564801791793</v>
      </c>
      <c r="K32" s="8">
        <v>0</v>
      </c>
      <c r="L32" s="8">
        <v>0</v>
      </c>
      <c r="M32" s="8">
        <v>0</v>
      </c>
      <c r="N32" s="1">
        <f>(D32-D$7)/B32+E32</f>
        <v>7.3308087329569666E-9</v>
      </c>
      <c r="O32">
        <f t="array" ref="O32:O35">MMULT(J32:M35,N32:N35)</f>
        <v>1.2539029302240362E-6</v>
      </c>
      <c r="P32">
        <f>IF(D32-O32&lt;0,MIN(D32/O32*H$1,1), 1)</f>
        <v>0.26432780959662683</v>
      </c>
      <c r="Q32">
        <f>MIN(P32:P35)</f>
        <v>1.5128257366626276E-10</v>
      </c>
      <c r="R32">
        <f>Q32*O32</f>
        <v>1.8969366241196047E-16</v>
      </c>
      <c r="S32" s="1">
        <f>D32-R32</f>
        <v>3.3478930788395429E-7</v>
      </c>
      <c r="T32">
        <f>SQRT(SUMSQ(N32:N35))</f>
        <v>1.0366699621770747E-8</v>
      </c>
      <c r="V32" s="1">
        <f>SQRT(SUMSQ(R32:R35))/SQRT(SUMSQ(D32:D35))</f>
        <v>2.6833738104424287E-19</v>
      </c>
      <c r="W32" s="1">
        <f>(SUM(S32:S34)-W$1)/W$1</f>
        <v>0</v>
      </c>
      <c r="AK32" s="1"/>
    </row>
    <row r="33" spans="2:38">
      <c r="B33">
        <f>B$7</f>
        <v>1800</v>
      </c>
      <c r="D33" s="1">
        <f>S28</f>
        <v>6.6621069192625213E-7</v>
      </c>
      <c r="E33" s="1">
        <f>-E$2*D32/(D32+D$2)</f>
        <v>-7.700035439163532E-9</v>
      </c>
      <c r="F33" s="7">
        <f>-E$2*D$2/(D32+D$2)/(D32+D$2)</f>
        <v>-5.2898369811036922E-3</v>
      </c>
      <c r="G33" s="7">
        <f>1/B33</f>
        <v>5.5555555555555556E-4</v>
      </c>
      <c r="H33" s="7">
        <v>0</v>
      </c>
      <c r="I33" s="7">
        <v>0</v>
      </c>
      <c r="J33" s="8">
        <v>1628.6464698156497</v>
      </c>
      <c r="K33" s="8">
        <v>1800</v>
      </c>
      <c r="L33" s="8">
        <v>0</v>
      </c>
      <c r="M33" s="8">
        <v>0</v>
      </c>
      <c r="N33" s="1">
        <f>(D33-D$8)/B33+E33</f>
        <v>-7.3299183880933916E-9</v>
      </c>
      <c r="O33">
        <v>-1.254557334744006E-6</v>
      </c>
      <c r="P33">
        <f>IF(D33-O33&lt;0,MIN(D33/O33*H$1,1), 1)</f>
        <v>1</v>
      </c>
      <c r="R33">
        <f>Q32*O33</f>
        <v>-1.8979266241196035E-16</v>
      </c>
      <c r="S33" s="1">
        <f t="shared" ref="S33:S35" si="5">D33-R33</f>
        <v>6.6621069211604479E-7</v>
      </c>
      <c r="AK33" s="1"/>
    </row>
    <row r="34" spans="2:38">
      <c r="B34">
        <f>B$7</f>
        <v>1800</v>
      </c>
      <c r="D34" s="1">
        <f>S29</f>
        <v>1.0000000000000255E-19</v>
      </c>
      <c r="E34" s="1">
        <f>-E$3*D32</f>
        <v>-3.3478930807364793E-13</v>
      </c>
      <c r="F34" s="7">
        <f>-E$3</f>
        <v>-9.9999999999999995E-7</v>
      </c>
      <c r="G34" s="7">
        <v>0</v>
      </c>
      <c r="H34" s="7">
        <f>1/B34</f>
        <v>5.5555555555555556E-4</v>
      </c>
      <c r="I34" s="7">
        <v>0</v>
      </c>
      <c r="J34" s="8">
        <v>0.30788216643225225</v>
      </c>
      <c r="K34" s="8">
        <v>0</v>
      </c>
      <c r="L34" s="8">
        <v>1800</v>
      </c>
      <c r="M34" s="8">
        <v>0</v>
      </c>
      <c r="N34" s="6">
        <f>(D34-D$9)/B34+E34</f>
        <v>-8.9034486357364802E-13</v>
      </c>
      <c r="O34">
        <v>6.5440451997069858E-10</v>
      </c>
      <c r="P34">
        <f>IF(D34-O34&lt;0,MIN(D34/O34*H$1,1), 1)</f>
        <v>1.5128257366626276E-10</v>
      </c>
      <c r="R34">
        <f>Q32*O34</f>
        <v>9.9000000000002528E-20</v>
      </c>
      <c r="S34" s="1">
        <f t="shared" si="5"/>
        <v>1.0000000000000212E-21</v>
      </c>
      <c r="AK34" s="1"/>
    </row>
    <row r="35" spans="2:38">
      <c r="B35">
        <f>B$7</f>
        <v>1800</v>
      </c>
      <c r="D35" s="1">
        <f>S30</f>
        <v>1000</v>
      </c>
      <c r="E35" s="1">
        <v>0</v>
      </c>
      <c r="F35" s="7">
        <v>0</v>
      </c>
      <c r="G35" s="7">
        <v>0</v>
      </c>
      <c r="H35" s="7">
        <v>0</v>
      </c>
      <c r="I35" s="7">
        <f>1/B35</f>
        <v>5.5555555555555556E-4</v>
      </c>
      <c r="J35" s="8">
        <v>0</v>
      </c>
      <c r="K35" s="8">
        <v>0</v>
      </c>
      <c r="L35" s="8">
        <v>0</v>
      </c>
      <c r="M35" s="8">
        <v>1800</v>
      </c>
      <c r="N35" s="1">
        <f>(D35-D$10)/B35+E35</f>
        <v>0</v>
      </c>
      <c r="O35">
        <v>0</v>
      </c>
      <c r="P35">
        <f>IF(D35-O35&lt;0,MIN(D35/O35*H$1,1), 1)</f>
        <v>1</v>
      </c>
      <c r="R35">
        <f>Q32*O35</f>
        <v>0</v>
      </c>
      <c r="S35" s="1">
        <f t="shared" si="5"/>
        <v>1000</v>
      </c>
      <c r="AK35" s="1"/>
    </row>
    <row r="36" spans="2:38"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AH36">
        <v>0.1</v>
      </c>
      <c r="AI36">
        <f>AI31+AH36</f>
        <v>1.6000000000000003</v>
      </c>
      <c r="AJ36">
        <f>(AK36+AL36)/2</f>
        <v>0</v>
      </c>
      <c r="AK36" s="1">
        <f>AJ31-D$2-AH36</f>
        <v>-0.10000010000000001</v>
      </c>
      <c r="AL36">
        <f>SQRT(AK36*AK36+4*D$2*AJ31)</f>
        <v>0.10000010000000001</v>
      </c>
    </row>
    <row r="37" spans="2:38">
      <c r="B37">
        <f>B$7</f>
        <v>1800</v>
      </c>
      <c r="C37">
        <f>C32+1</f>
        <v>7</v>
      </c>
      <c r="D37" s="1">
        <f>S32</f>
        <v>3.3478930788395429E-7</v>
      </c>
      <c r="E37" s="1">
        <f>E$2*D37/(D37+D$2)+E$3*D37</f>
        <v>7.7003702274679666E-9</v>
      </c>
      <c r="F37" s="7">
        <f>1/B37+E$2*D$2/(D37+D$2)/(D37+D$2) + E$3</f>
        <v>5.8463925412750393E-3</v>
      </c>
      <c r="G37" s="7">
        <v>0</v>
      </c>
      <c r="H37" s="7">
        <v>0</v>
      </c>
      <c r="I37" s="7">
        <v>0</v>
      </c>
      <c r="J37" s="8">
        <f t="array" ref="J37:M40">MINVERSE(F37:I40)</f>
        <v>171.0456478828755</v>
      </c>
      <c r="K37" s="8">
        <v>0</v>
      </c>
      <c r="L37" s="8">
        <v>0</v>
      </c>
      <c r="M37" s="8">
        <v>0</v>
      </c>
      <c r="N37" s="1">
        <f>(D37-D$7)/B37+E37</f>
        <v>7.3308087318479415E-9</v>
      </c>
      <c r="O37">
        <f t="array" ref="O37:O40">MMULT(J37:M40,N37:N40)</f>
        <v>1.2539029290443721E-6</v>
      </c>
      <c r="P37">
        <f>IF(D37-O37&lt;0,MIN(D37/O37*H$1,1), 1)</f>
        <v>0.26432780969553499</v>
      </c>
      <c r="Q37">
        <f>MIN(P37:P40)</f>
        <v>1.5128257410109179E-12</v>
      </c>
      <c r="R37">
        <f>Q37*O37</f>
        <v>1.8969366277873128E-18</v>
      </c>
      <c r="S37" s="1">
        <f>D37-R37</f>
        <v>3.3478930788205736E-7</v>
      </c>
      <c r="T37">
        <f>SQRT(SUMSQ(N37:N40))</f>
        <v>1.0366699620202444E-8</v>
      </c>
      <c r="V37" s="1">
        <f>SQRT(SUMSQ(R37:R40))/SQRT(SUMSQ(D37:D40))</f>
        <v>2.6833738156293502E-21</v>
      </c>
      <c r="W37" s="1">
        <f>(SUM(S37:S39)-W$1)/W$1</f>
        <v>0</v>
      </c>
      <c r="AH37">
        <v>0.1</v>
      </c>
      <c r="AI37">
        <f>AI36+AH37</f>
        <v>1.7000000000000004</v>
      </c>
      <c r="AJ37">
        <f>(AK37+AL37)/2</f>
        <v>0</v>
      </c>
      <c r="AK37" s="1">
        <f>AJ36-D$2-AH37</f>
        <v>-0.10000010000000001</v>
      </c>
      <c r="AL37">
        <f>SQRT(AK37*AK37+4*D$2*AJ36)</f>
        <v>0.10000010000000001</v>
      </c>
    </row>
    <row r="38" spans="2:38">
      <c r="B38">
        <f>B$7</f>
        <v>1800</v>
      </c>
      <c r="D38" s="1">
        <f>S33</f>
        <v>6.6621069211604479E-7</v>
      </c>
      <c r="E38" s="1">
        <f>-E$2*D37/(D37+D$2)</f>
        <v>-7.7000354381600825E-9</v>
      </c>
      <c r="F38" s="7">
        <f>-E$2*D$2/(D37+D$2)/(D37+D$2)</f>
        <v>-5.2898369857194835E-3</v>
      </c>
      <c r="G38" s="7">
        <f>1/B38</f>
        <v>5.5555555555555556E-4</v>
      </c>
      <c r="H38" s="7">
        <v>0</v>
      </c>
      <c r="I38" s="7">
        <v>0</v>
      </c>
      <c r="J38" s="8">
        <v>1628.6464699509354</v>
      </c>
      <c r="K38" s="8">
        <v>1800</v>
      </c>
      <c r="L38" s="8">
        <v>0</v>
      </c>
      <c r="M38" s="8">
        <v>0</v>
      </c>
      <c r="N38" s="1">
        <f>(D38-D$8)/B38+E38</f>
        <v>-7.3299183869845022E-9</v>
      </c>
      <c r="O38">
        <v>-1.2545573335624612E-6</v>
      </c>
      <c r="P38">
        <f>IF(D38-O38&lt;0,MIN(D38/O38*H$1,1), 1)</f>
        <v>1</v>
      </c>
      <c r="R38">
        <f>Q37*O38</f>
        <v>-1.8979266277873118E-18</v>
      </c>
      <c r="S38" s="1">
        <f t="shared" ref="S38:S40" si="6">D38-R38</f>
        <v>6.6621069211794267E-7</v>
      </c>
      <c r="AK38" s="1"/>
    </row>
    <row r="39" spans="2:38">
      <c r="B39">
        <f>B$7</f>
        <v>1800</v>
      </c>
      <c r="D39" s="1">
        <f>S34</f>
        <v>1.0000000000000212E-21</v>
      </c>
      <c r="E39" s="1">
        <f>-E$3*D37</f>
        <v>-3.3478930788395427E-13</v>
      </c>
      <c r="F39" s="7">
        <f>-E$3</f>
        <v>-9.9999999999999995E-7</v>
      </c>
      <c r="G39" s="7">
        <v>0</v>
      </c>
      <c r="H39" s="7">
        <f>1/B39</f>
        <v>5.5555555555555556E-4</v>
      </c>
      <c r="I39" s="7">
        <v>0</v>
      </c>
      <c r="J39" s="8">
        <v>0.30788216618917585</v>
      </c>
      <c r="K39" s="8">
        <v>0</v>
      </c>
      <c r="L39" s="8">
        <v>1800</v>
      </c>
      <c r="M39" s="8">
        <v>0</v>
      </c>
      <c r="N39" s="6">
        <f>(D39-D$9)/B39+E39</f>
        <v>-8.903448634389543E-13</v>
      </c>
      <c r="O39">
        <v>6.5440451808975149E-10</v>
      </c>
      <c r="P39">
        <f>IF(D39-O39&lt;0,MIN(D39/O39*H$1,1), 1)</f>
        <v>1.5128257410109179E-12</v>
      </c>
      <c r="R39">
        <f>Q37*O39</f>
        <v>9.900000000000209E-22</v>
      </c>
      <c r="S39" s="1">
        <f t="shared" si="6"/>
        <v>1.0000000000000257E-23</v>
      </c>
      <c r="AH39">
        <v>0.1</v>
      </c>
      <c r="AI39">
        <f>AI37+AH39</f>
        <v>1.8000000000000005</v>
      </c>
      <c r="AJ39">
        <f>(AK39+AL39)/2</f>
        <v>0</v>
      </c>
      <c r="AK39" s="1">
        <f>AJ37-D$2-AH39</f>
        <v>-0.10000010000000001</v>
      </c>
      <c r="AL39">
        <f>SQRT(AK39*AK39+4*D$2*AJ37)</f>
        <v>0.10000010000000001</v>
      </c>
    </row>
    <row r="40" spans="2:38">
      <c r="B40">
        <f>B$7</f>
        <v>1800</v>
      </c>
      <c r="D40" s="1">
        <f>S35</f>
        <v>1000</v>
      </c>
      <c r="E40" s="1">
        <v>0</v>
      </c>
      <c r="F40" s="7">
        <v>0</v>
      </c>
      <c r="G40" s="7">
        <v>0</v>
      </c>
      <c r="H40" s="7">
        <v>0</v>
      </c>
      <c r="I40" s="7">
        <f>1/B40</f>
        <v>5.5555555555555556E-4</v>
      </c>
      <c r="J40" s="8">
        <v>0</v>
      </c>
      <c r="K40" s="8">
        <v>0</v>
      </c>
      <c r="L40" s="8">
        <v>0</v>
      </c>
      <c r="M40" s="8">
        <v>1800</v>
      </c>
      <c r="N40" s="1">
        <f>(D40-D$10)/B40+E40</f>
        <v>0</v>
      </c>
      <c r="O40">
        <v>0</v>
      </c>
      <c r="P40">
        <f>IF(D40-O40&lt;0,MIN(D40/O40*H$1,1), 1)</f>
        <v>1</v>
      </c>
      <c r="R40">
        <f>Q37*O40</f>
        <v>0</v>
      </c>
      <c r="S40" s="1">
        <f t="shared" si="6"/>
        <v>1000</v>
      </c>
      <c r="AK40" s="1"/>
    </row>
    <row r="41" spans="2:38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AK41" s="1"/>
    </row>
    <row r="42" spans="2:38">
      <c r="B42">
        <f>B$7</f>
        <v>1800</v>
      </c>
      <c r="C42">
        <f>C37+1</f>
        <v>8</v>
      </c>
      <c r="D42" s="1">
        <f>S37</f>
        <v>3.3478930788205736E-7</v>
      </c>
      <c r="E42" s="1">
        <f>E$2*D42/(D42+D$2)+E$3*D42</f>
        <v>7.7003702274579296E-9</v>
      </c>
      <c r="F42" s="7">
        <f>1/B42+E$2*D$2/(D42+D$2)/(D42+D$2) + E$3</f>
        <v>5.8463925413211977E-3</v>
      </c>
      <c r="G42" s="7">
        <v>0</v>
      </c>
      <c r="H42" s="7">
        <v>0</v>
      </c>
      <c r="I42" s="7">
        <v>0</v>
      </c>
      <c r="J42" s="8">
        <f t="array" ref="J42:M45">MINVERSE(F42:I45)</f>
        <v>171.04564788152504</v>
      </c>
      <c r="K42" s="8">
        <v>0</v>
      </c>
      <c r="L42" s="8">
        <v>0</v>
      </c>
      <c r="M42" s="8">
        <v>0</v>
      </c>
      <c r="N42" s="1">
        <f>(D42-D$7)/B42+E42</f>
        <v>7.3308087318368507E-9</v>
      </c>
      <c r="O42">
        <f t="array" ref="O42:O45">MMULT(J42:M45,N42:N45)</f>
        <v>1.2539029290325751E-6</v>
      </c>
      <c r="P42">
        <f>IF(D42-O42&lt;0,MIN(D42/O42*H$1,1), 1)</f>
        <v>0.2643278096965242</v>
      </c>
      <c r="Q42">
        <f>MIN(P42:P45)</f>
        <v>1.5128257410544081E-14</v>
      </c>
      <c r="R42">
        <f>Q42*O42</f>
        <v>1.8969366278239982E-20</v>
      </c>
      <c r="S42" s="1">
        <f>D42-R42</f>
        <v>3.3478930788203841E-7</v>
      </c>
      <c r="T42">
        <f>SQRT(SUMSQ(N42:N45))</f>
        <v>1.0366699620186759E-8</v>
      </c>
      <c r="V42" s="1">
        <f>SQRT(SUMSQ(R42:R45))/SQRT(SUMSQ(D42:D45))</f>
        <v>2.6833738156812312E-23</v>
      </c>
      <c r="W42" s="1">
        <f>(SUM(S42:S44)-W$1)/W$1</f>
        <v>0</v>
      </c>
      <c r="AH42">
        <v>0.1</v>
      </c>
      <c r="AI42">
        <f>AI39+AH42</f>
        <v>1.9000000000000006</v>
      </c>
      <c r="AJ42">
        <f>(AK42+AL42)/2</f>
        <v>0</v>
      </c>
      <c r="AK42" s="1">
        <f>AJ39-D$2-AH42</f>
        <v>-0.10000010000000001</v>
      </c>
      <c r="AL42">
        <f>SQRT(AK42*AK42+4*D$2*AJ39)</f>
        <v>0.10000010000000001</v>
      </c>
    </row>
    <row r="43" spans="2:38">
      <c r="B43">
        <f>B$7</f>
        <v>1800</v>
      </c>
      <c r="D43" s="1">
        <f>S38</f>
        <v>6.6621069211794267E-7</v>
      </c>
      <c r="E43" s="1">
        <f>-E$2*D42/(D42+D$2)</f>
        <v>-7.7000354381500471E-9</v>
      </c>
      <c r="F43" s="7">
        <f>-E$2*D$2/(D42+D$2)/(D42+D$2)</f>
        <v>-5.2898369857656419E-3</v>
      </c>
      <c r="G43" s="7">
        <f>1/B43</f>
        <v>5.5555555555555556E-4</v>
      </c>
      <c r="H43" s="7">
        <v>0</v>
      </c>
      <c r="I43" s="7">
        <v>0</v>
      </c>
      <c r="J43" s="8">
        <v>1628.6464699522883</v>
      </c>
      <c r="K43" s="8">
        <v>1800</v>
      </c>
      <c r="L43" s="8">
        <v>0</v>
      </c>
      <c r="M43" s="8">
        <v>0</v>
      </c>
      <c r="N43" s="1">
        <f>(D43-D$8)/B43+E43</f>
        <v>-7.3299183869734122E-9</v>
      </c>
      <c r="O43">
        <v>-1.254557333550645E-6</v>
      </c>
      <c r="P43">
        <f>IF(D43-O43&lt;0,MIN(D43/O43*H$1,1), 1)</f>
        <v>1</v>
      </c>
      <c r="R43">
        <f>Q42*O43</f>
        <v>-1.8979266278239968E-20</v>
      </c>
      <c r="S43" s="1">
        <f t="shared" ref="S43:S45" si="7">D43-R43</f>
        <v>6.6621069211796162E-7</v>
      </c>
      <c r="AK43" s="1"/>
    </row>
    <row r="44" spans="2:38">
      <c r="B44">
        <f>B$7</f>
        <v>1800</v>
      </c>
      <c r="D44" s="1">
        <f>S39</f>
        <v>1.0000000000000257E-23</v>
      </c>
      <c r="E44" s="1">
        <f>-E$3*D42</f>
        <v>-3.3478930788205732E-13</v>
      </c>
      <c r="F44" s="7">
        <f>-E$3</f>
        <v>-9.9999999999999995E-7</v>
      </c>
      <c r="G44" s="7">
        <v>0</v>
      </c>
      <c r="H44" s="7">
        <f>1/B44</f>
        <v>5.5555555555555556E-4</v>
      </c>
      <c r="I44" s="7">
        <v>0</v>
      </c>
      <c r="J44" s="8">
        <v>0.30788216618674508</v>
      </c>
      <c r="K44" s="8">
        <v>0</v>
      </c>
      <c r="L44" s="8">
        <v>1800</v>
      </c>
      <c r="M44" s="8">
        <v>0</v>
      </c>
      <c r="N44" s="6">
        <f>(D44-D$9)/B44+E44</f>
        <v>-8.9034486343760741E-13</v>
      </c>
      <c r="O44">
        <v>6.5440451807094182E-10</v>
      </c>
      <c r="P44">
        <f>IF(D44-O44&lt;0,MIN(D44/O44*H$1,1), 1)</f>
        <v>1.5128257410544081E-14</v>
      </c>
      <c r="R44">
        <f>Q42*O44</f>
        <v>9.9000000000002534E-24</v>
      </c>
      <c r="S44" s="1">
        <f t="shared" si="7"/>
        <v>1.0000000000000339E-25</v>
      </c>
      <c r="AH44">
        <v>0.1</v>
      </c>
      <c r="AI44">
        <f>AI42+AH44</f>
        <v>2.0000000000000004</v>
      </c>
      <c r="AJ44">
        <f>(AK44+AL44)/2</f>
        <v>0</v>
      </c>
      <c r="AK44" s="1">
        <f>AJ42-D$2-AH44</f>
        <v>-0.10000010000000001</v>
      </c>
      <c r="AL44">
        <f>SQRT(AK44*AK44+4*D$2*AJ42)</f>
        <v>0.10000010000000001</v>
      </c>
    </row>
    <row r="45" spans="2:38">
      <c r="B45">
        <f>B$7</f>
        <v>1800</v>
      </c>
      <c r="D45" s="1">
        <f>S40</f>
        <v>1000</v>
      </c>
      <c r="E45" s="1">
        <v>0</v>
      </c>
      <c r="F45" s="7">
        <v>0</v>
      </c>
      <c r="G45" s="7">
        <v>0</v>
      </c>
      <c r="H45" s="7">
        <v>0</v>
      </c>
      <c r="I45" s="7">
        <f>1/B45</f>
        <v>5.5555555555555556E-4</v>
      </c>
      <c r="J45" s="8">
        <v>0</v>
      </c>
      <c r="K45" s="8">
        <v>0</v>
      </c>
      <c r="L45" s="8">
        <v>0</v>
      </c>
      <c r="M45" s="8">
        <v>1800</v>
      </c>
      <c r="N45" s="1">
        <f>(D45-D$10)/B45+E45</f>
        <v>0</v>
      </c>
      <c r="O45">
        <v>0</v>
      </c>
      <c r="P45">
        <f>IF(D45-O45&lt;0,MIN(D45/O45*H$1,1), 1)</f>
        <v>1</v>
      </c>
      <c r="R45">
        <f>Q42*O45</f>
        <v>0</v>
      </c>
      <c r="S45" s="1">
        <f t="shared" si="7"/>
        <v>1000</v>
      </c>
      <c r="AK45" s="1"/>
    </row>
    <row r="46" spans="2:38"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AK46" s="1"/>
    </row>
    <row r="47" spans="2:38">
      <c r="B47">
        <f>B$7</f>
        <v>1800</v>
      </c>
      <c r="C47">
        <f>C42+1</f>
        <v>9</v>
      </c>
      <c r="D47" s="1">
        <f>S42</f>
        <v>3.3478930788203841E-7</v>
      </c>
      <c r="E47" s="1">
        <f>E$2*D47/(D47+D$2)+E$3*D47</f>
        <v>7.7003702274578303E-9</v>
      </c>
      <c r="F47" s="7">
        <f>1/B47+E$2*D$2/(D47+D$2)/(D47+D$2) + E$3</f>
        <v>5.8463925413216591E-3</v>
      </c>
      <c r="G47" s="7">
        <v>0</v>
      </c>
      <c r="H47" s="7">
        <v>0</v>
      </c>
      <c r="I47" s="7">
        <v>0</v>
      </c>
      <c r="J47" s="8">
        <f t="array" ref="J47:M50">MINVERSE(F47:I50)</f>
        <v>171.04564788151154</v>
      </c>
      <c r="K47" s="8">
        <v>0</v>
      </c>
      <c r="L47" s="8">
        <v>0</v>
      </c>
      <c r="M47" s="8">
        <v>0</v>
      </c>
      <c r="N47" s="1">
        <f>(D47-D$7)/B47+E47</f>
        <v>7.3308087318367407E-9</v>
      </c>
      <c r="O47">
        <f t="array" ref="O47:O50">MMULT(J47:M50,N47:N50)</f>
        <v>1.2539029290324574E-6</v>
      </c>
      <c r="P47">
        <f>IF(D47-O47&lt;0,MIN(D47/O47*H$1,1), 1)</f>
        <v>0.26432780969653402</v>
      </c>
      <c r="Q47">
        <f>MIN(P47:P50)</f>
        <v>1.5128257410548542E-16</v>
      </c>
      <c r="R47">
        <f>Q47*O47</f>
        <v>1.8969366278243795E-22</v>
      </c>
      <c r="S47" s="1">
        <f>D47-R47</f>
        <v>3.3478930788203819E-7</v>
      </c>
      <c r="T47">
        <f>SQRT(SUMSQ(N47:N50))</f>
        <v>1.0366699620186603E-8</v>
      </c>
      <c r="V47" s="1">
        <f>SQRT(SUMSQ(R47:R50))/SQRT(SUMSQ(D47:D50))</f>
        <v>2.683373815681772E-25</v>
      </c>
      <c r="W47" s="1">
        <f>(SUM(S47:S49)-W$1)/W$1</f>
        <v>0</v>
      </c>
      <c r="AH47">
        <v>0.1</v>
      </c>
      <c r="AI47">
        <f>AI44+AH47</f>
        <v>2.1000000000000005</v>
      </c>
      <c r="AJ47">
        <f>(AK47+AL47)/2</f>
        <v>0</v>
      </c>
      <c r="AK47" s="1">
        <f>AJ44-D$2-AH47</f>
        <v>-0.10000010000000001</v>
      </c>
      <c r="AL47">
        <f>SQRT(AK47*AK47+4*D$2*AJ44)</f>
        <v>0.10000010000000001</v>
      </c>
    </row>
    <row r="48" spans="2:38">
      <c r="B48">
        <f>B$7</f>
        <v>1800</v>
      </c>
      <c r="D48" s="1">
        <f>S43</f>
        <v>6.6621069211796162E-7</v>
      </c>
      <c r="E48" s="1">
        <f>-E$2*D47/(D47+D$2)</f>
        <v>-7.7000354381499479E-9</v>
      </c>
      <c r="F48" s="7">
        <f>-E$2*D$2/(D47+D$2)/(D47+D$2)</f>
        <v>-5.2898369857661033E-3</v>
      </c>
      <c r="G48" s="7">
        <f>1/B48</f>
        <v>5.5555555555555556E-4</v>
      </c>
      <c r="H48" s="7">
        <v>0</v>
      </c>
      <c r="I48" s="7">
        <v>0</v>
      </c>
      <c r="J48" s="8">
        <v>1628.6464699523017</v>
      </c>
      <c r="K48" s="8">
        <v>1800</v>
      </c>
      <c r="L48" s="8">
        <v>0</v>
      </c>
      <c r="M48" s="8">
        <v>0</v>
      </c>
      <c r="N48" s="1">
        <f>(D48-D$8)/B48+E48</f>
        <v>-7.3299183869733022E-9</v>
      </c>
      <c r="O48">
        <v>-1.2545573335505282E-6</v>
      </c>
      <c r="P48">
        <f>IF(D48-O48&lt;0,MIN(D48/O48*H$1,1), 1)</f>
        <v>1</v>
      </c>
      <c r="R48">
        <f>Q47*O48</f>
        <v>-1.8979266278243796E-22</v>
      </c>
      <c r="S48" s="1">
        <f t="shared" ref="S48:S50" si="8">D48-R48</f>
        <v>6.6621069211796184E-7</v>
      </c>
      <c r="AK48" s="1"/>
    </row>
    <row r="49" spans="2:38">
      <c r="B49">
        <f>B$7</f>
        <v>1800</v>
      </c>
      <c r="D49" s="1">
        <f>S44</f>
        <v>1.0000000000000339E-25</v>
      </c>
      <c r="E49" s="1">
        <f>-E$3*D47</f>
        <v>-3.3478930788203839E-13</v>
      </c>
      <c r="F49" s="7">
        <f>-E$3</f>
        <v>-9.9999999999999995E-7</v>
      </c>
      <c r="G49" s="7">
        <v>0</v>
      </c>
      <c r="H49" s="7">
        <f>1/B49</f>
        <v>5.5555555555555556E-4</v>
      </c>
      <c r="I49" s="7">
        <v>0</v>
      </c>
      <c r="J49" s="8">
        <v>0.30788216618672082</v>
      </c>
      <c r="K49" s="8">
        <v>0</v>
      </c>
      <c r="L49" s="8">
        <v>1800</v>
      </c>
      <c r="M49" s="8">
        <v>0</v>
      </c>
      <c r="N49" s="6">
        <f>(D49-D$9)/B49+E49</f>
        <v>-8.9034486343759398E-13</v>
      </c>
      <c r="O49">
        <v>6.5440451807075426E-10</v>
      </c>
      <c r="P49">
        <f>IF(D49-O49&lt;0,MIN(D49/O49*H$1,1), 1)</f>
        <v>1.5128257410548542E-16</v>
      </c>
      <c r="R49">
        <f>Q47*O49</f>
        <v>9.9000000000003359E-26</v>
      </c>
      <c r="S49" s="1">
        <f t="shared" si="8"/>
        <v>1.0000000000000316E-27</v>
      </c>
      <c r="AH49">
        <v>0.1</v>
      </c>
      <c r="AI49">
        <f>AI47+AH49</f>
        <v>2.2000000000000006</v>
      </c>
      <c r="AJ49">
        <f>(AK49+AL49)/2</f>
        <v>0</v>
      </c>
      <c r="AK49" s="1">
        <f>AJ47-D$2-AH49</f>
        <v>-0.10000010000000001</v>
      </c>
      <c r="AL49">
        <f>SQRT(AK49*AK49+4*D$2*AJ47)</f>
        <v>0.10000010000000001</v>
      </c>
    </row>
    <row r="50" spans="2:38">
      <c r="B50">
        <f>B$7</f>
        <v>1800</v>
      </c>
      <c r="D50" s="1">
        <f>S45</f>
        <v>1000</v>
      </c>
      <c r="E50" s="1">
        <v>0</v>
      </c>
      <c r="F50" s="7">
        <v>0</v>
      </c>
      <c r="G50" s="7">
        <v>0</v>
      </c>
      <c r="H50" s="7">
        <v>0</v>
      </c>
      <c r="I50" s="7">
        <f>1/B50</f>
        <v>5.5555555555555556E-4</v>
      </c>
      <c r="J50" s="8">
        <v>0</v>
      </c>
      <c r="K50" s="8">
        <v>0</v>
      </c>
      <c r="L50" s="8">
        <v>0</v>
      </c>
      <c r="M50" s="8">
        <v>1800</v>
      </c>
      <c r="N50" s="1">
        <f>(D50-D$10)/B50+E50</f>
        <v>0</v>
      </c>
      <c r="O50">
        <v>0</v>
      </c>
      <c r="P50">
        <f>IF(D50-O50&lt;0,MIN(D50/O50*H$1,1), 1)</f>
        <v>1</v>
      </c>
      <c r="R50">
        <f>Q47*O50</f>
        <v>0</v>
      </c>
      <c r="S50" s="1">
        <f t="shared" si="8"/>
        <v>1000</v>
      </c>
      <c r="AK50" s="1"/>
    </row>
    <row r="51" spans="2:3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AK51" s="1"/>
    </row>
    <row r="52" spans="2:38">
      <c r="B52">
        <f>B$7</f>
        <v>1800</v>
      </c>
      <c r="C52">
        <f>C47+1</f>
        <v>10</v>
      </c>
      <c r="D52" s="1">
        <f>S47</f>
        <v>3.3478930788203819E-7</v>
      </c>
      <c r="E52" s="1">
        <f>E$2*D52/(D52+D$2)+E$3*D52</f>
        <v>7.7003702274578287E-9</v>
      </c>
      <c r="F52" s="7">
        <f>1/B52+E$2*D$2/(D52+D$2)/(D52+D$2) + E$3</f>
        <v>5.8463925413216634E-3</v>
      </c>
      <c r="G52" s="7">
        <v>0</v>
      </c>
      <c r="H52" s="7">
        <v>0</v>
      </c>
      <c r="I52" s="7">
        <v>0</v>
      </c>
      <c r="J52" s="8">
        <f t="array" ref="J52:M55">MINVERSE(F52:I55)</f>
        <v>171.04564788151143</v>
      </c>
      <c r="K52" s="8">
        <v>0</v>
      </c>
      <c r="L52" s="8">
        <v>0</v>
      </c>
      <c r="M52" s="8">
        <v>0</v>
      </c>
      <c r="N52" s="1">
        <f>(D52-D$7)/B52+E52</f>
        <v>7.330808731836739E-9</v>
      </c>
      <c r="O52">
        <f t="array" ref="O52:O55">MMULT(J52:M55,N52:N55)</f>
        <v>1.2539029290324563E-6</v>
      </c>
      <c r="P52">
        <f>IF(D52-O52&lt;0,MIN(D52/O52*H$1,1), 1)</f>
        <v>0.26432780969653408</v>
      </c>
      <c r="Q52">
        <f>MIN(P52:P55)</f>
        <v>1.5128257410548561E-18</v>
      </c>
      <c r="R52">
        <f>Q52*O52</f>
        <v>1.8969366278243804E-24</v>
      </c>
      <c r="S52" s="1">
        <f>D52-R52</f>
        <v>3.3478930788203819E-7</v>
      </c>
      <c r="T52">
        <f>SQRT(SUMSQ(N52:N55))</f>
        <v>1.0366699620186601E-8</v>
      </c>
      <c r="V52" s="1">
        <f>SQRT(SUMSQ(R52:R55))/SQRT(SUMSQ(D52:D55))</f>
        <v>2.6833738156817701E-27</v>
      </c>
      <c r="W52" s="1">
        <f>(SUM(S52:S54)-W$1)/W$1</f>
        <v>0</v>
      </c>
    </row>
    <row r="53" spans="2:38">
      <c r="B53">
        <f>B$7</f>
        <v>1800</v>
      </c>
      <c r="D53" s="1">
        <f>S48</f>
        <v>6.6621069211796184E-7</v>
      </c>
      <c r="E53" s="1">
        <f>-E$2*D52/(D52+D$2)</f>
        <v>-7.7000354381499462E-9</v>
      </c>
      <c r="F53" s="7">
        <f>-E$2*D$2/(D52+D$2)/(D52+D$2)</f>
        <v>-5.2898369857661076E-3</v>
      </c>
      <c r="G53" s="7">
        <f>1/B53</f>
        <v>5.5555555555555556E-4</v>
      </c>
      <c r="H53" s="7">
        <v>0</v>
      </c>
      <c r="I53" s="7">
        <v>0</v>
      </c>
      <c r="J53" s="8">
        <v>1628.6464699523019</v>
      </c>
      <c r="K53" s="8">
        <v>1800</v>
      </c>
      <c r="L53" s="8">
        <v>0</v>
      </c>
      <c r="M53" s="8">
        <v>0</v>
      </c>
      <c r="N53" s="1">
        <f>(D53-D$8)/B53+E53</f>
        <v>-7.3299183869733006E-9</v>
      </c>
      <c r="O53">
        <v>-1.2545573335505248E-6</v>
      </c>
      <c r="P53">
        <f>IF(D53-O53&lt;0,MIN(D53/O53*H$1,1), 1)</f>
        <v>1</v>
      </c>
      <c r="R53">
        <f>Q52*O53</f>
        <v>-1.8979266278243768E-24</v>
      </c>
      <c r="S53" s="1">
        <f t="shared" ref="S53:S55" si="9">D53-R53</f>
        <v>6.6621069211796184E-7</v>
      </c>
    </row>
    <row r="54" spans="2:38">
      <c r="B54">
        <f>B$7</f>
        <v>1800</v>
      </c>
      <c r="D54" s="1">
        <f>S49</f>
        <v>1.0000000000000316E-27</v>
      </c>
      <c r="E54" s="1">
        <f>-E$3*D52</f>
        <v>-3.3478930788203819E-13</v>
      </c>
      <c r="F54" s="7">
        <f>-E$3</f>
        <v>-9.9999999999999995E-7</v>
      </c>
      <c r="G54" s="7">
        <v>0</v>
      </c>
      <c r="H54" s="7">
        <f>1/B54</f>
        <v>5.5555555555555556E-4</v>
      </c>
      <c r="I54" s="7">
        <v>0</v>
      </c>
      <c r="J54" s="8">
        <v>0.30788216618672054</v>
      </c>
      <c r="K54" s="8">
        <v>0</v>
      </c>
      <c r="L54" s="8">
        <v>1800</v>
      </c>
      <c r="M54" s="8">
        <v>0</v>
      </c>
      <c r="N54" s="6">
        <f>(D54-D$9)/B54+E54</f>
        <v>-8.9034486343759378E-13</v>
      </c>
      <c r="O54">
        <v>6.5440451807075198E-10</v>
      </c>
      <c r="P54">
        <f>IF(D54-O54&lt;0,MIN(D54/O54*H$1,1), 1)</f>
        <v>1.5128257410548561E-18</v>
      </c>
      <c r="R54">
        <f>Q52*O54</f>
        <v>9.9000000000003135E-28</v>
      </c>
      <c r="S54" s="1">
        <f t="shared" si="9"/>
        <v>1.0000000000000259E-29</v>
      </c>
    </row>
    <row r="55" spans="2:38">
      <c r="B55">
        <f>B$7</f>
        <v>1800</v>
      </c>
      <c r="D55" s="1">
        <f>S50</f>
        <v>1000</v>
      </c>
      <c r="E55" s="1">
        <v>0</v>
      </c>
      <c r="F55" s="7">
        <v>0</v>
      </c>
      <c r="G55" s="7">
        <v>0</v>
      </c>
      <c r="H55" s="7">
        <v>0</v>
      </c>
      <c r="I55" s="7">
        <f>1/B55</f>
        <v>5.5555555555555556E-4</v>
      </c>
      <c r="J55" s="8">
        <v>0</v>
      </c>
      <c r="K55" s="8">
        <v>0</v>
      </c>
      <c r="L55" s="8">
        <v>0</v>
      </c>
      <c r="M55" s="8">
        <v>1800</v>
      </c>
      <c r="N55" s="1">
        <f>(D55-D$10)/B55+E55</f>
        <v>0</v>
      </c>
      <c r="O55">
        <v>0</v>
      </c>
      <c r="P55">
        <f>IF(D55-O55&lt;0,MIN(D55/O55*H$1,1), 1)</f>
        <v>1</v>
      </c>
      <c r="R55">
        <f>Q52*O55</f>
        <v>0</v>
      </c>
      <c r="S55" s="1">
        <f t="shared" si="9"/>
        <v>1000</v>
      </c>
    </row>
    <row r="56" spans="2:38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38">
      <c r="B57">
        <f>B$7</f>
        <v>1800</v>
      </c>
      <c r="C57">
        <f>C52+1</f>
        <v>11</v>
      </c>
      <c r="D57" s="1">
        <f>S52</f>
        <v>3.3478930788203819E-7</v>
      </c>
      <c r="E57" s="1">
        <f>E$2*D57/(D57+D$2)+E$3*D57</f>
        <v>7.7003702274578287E-9</v>
      </c>
      <c r="F57" s="7">
        <f>1/B57+E$2*D$2/(D57+D$2)/(D57+D$2) + E$3</f>
        <v>5.8463925413216634E-3</v>
      </c>
      <c r="G57" s="7">
        <v>0</v>
      </c>
      <c r="H57" s="7">
        <v>0</v>
      </c>
      <c r="I57" s="7">
        <v>0</v>
      </c>
      <c r="J57" s="8">
        <f t="array" ref="J57:M60">MINVERSE(F57:I60)</f>
        <v>171.04564788151143</v>
      </c>
      <c r="K57" s="8">
        <v>0</v>
      </c>
      <c r="L57" s="8">
        <v>0</v>
      </c>
      <c r="M57" s="8">
        <v>0</v>
      </c>
      <c r="N57" s="1">
        <f>(D57-D$7)/B57+E57</f>
        <v>7.330808731836739E-9</v>
      </c>
      <c r="O57">
        <f t="array" ref="O57:O60">MMULT(J57:M60,N57:N60)</f>
        <v>1.2539029290324563E-6</v>
      </c>
      <c r="P57">
        <f>IF(D57-O57&lt;0,MIN(D57/O57*H$1,1), 1)</f>
        <v>0.26432780969653408</v>
      </c>
      <c r="Q57">
        <f>MIN(P57:P60)</f>
        <v>1.5128257410548473E-20</v>
      </c>
      <c r="R57">
        <f>Q57*O57</f>
        <v>1.8969366278243693E-26</v>
      </c>
      <c r="S57" s="1">
        <f>D57-R57</f>
        <v>3.3478930788203819E-7</v>
      </c>
      <c r="T57">
        <f>SQRT(SUMSQ(N57:N60))</f>
        <v>1.0366699620186601E-8</v>
      </c>
      <c r="V57" s="1">
        <f>SQRT(SUMSQ(R57:R60))/SQRT(SUMSQ(D57:D60))</f>
        <v>2.6833738156817541E-29</v>
      </c>
      <c r="W57" s="1">
        <f>(SUM(S57:S59)-W$1)/W$1</f>
        <v>0</v>
      </c>
    </row>
    <row r="58" spans="2:38">
      <c r="B58">
        <f>B$7</f>
        <v>1800</v>
      </c>
      <c r="D58" s="1">
        <f>S53</f>
        <v>6.6621069211796184E-7</v>
      </c>
      <c r="E58" s="1">
        <f>-E$2*D57/(D57+D$2)</f>
        <v>-7.7000354381499462E-9</v>
      </c>
      <c r="F58" s="7">
        <f>-E$2*D$2/(D57+D$2)/(D57+D$2)</f>
        <v>-5.2898369857661076E-3</v>
      </c>
      <c r="G58" s="7">
        <f>1/B58</f>
        <v>5.5555555555555556E-4</v>
      </c>
      <c r="H58" s="7">
        <v>0</v>
      </c>
      <c r="I58" s="7">
        <v>0</v>
      </c>
      <c r="J58" s="8">
        <v>1628.6464699523019</v>
      </c>
      <c r="K58" s="8">
        <v>1800</v>
      </c>
      <c r="L58" s="8">
        <v>0</v>
      </c>
      <c r="M58" s="8">
        <v>0</v>
      </c>
      <c r="N58" s="1">
        <f>(D58-D$8)/B58+E58</f>
        <v>-7.3299183869733006E-9</v>
      </c>
      <c r="O58">
        <v>-1.2545573335505248E-6</v>
      </c>
      <c r="P58">
        <f>IF(D58-O58&lt;0,MIN(D58/O58*H$1,1), 1)</f>
        <v>1</v>
      </c>
      <c r="R58">
        <f>Q57*O58</f>
        <v>-1.8979266278243659E-26</v>
      </c>
      <c r="S58" s="1">
        <f t="shared" ref="S58:S60" si="10">D58-R58</f>
        <v>6.6621069211796184E-7</v>
      </c>
    </row>
    <row r="59" spans="2:38">
      <c r="B59">
        <f>B$7</f>
        <v>1800</v>
      </c>
      <c r="D59" s="1">
        <f>S54</f>
        <v>1.0000000000000259E-29</v>
      </c>
      <c r="E59" s="1">
        <f>-E$3*D57</f>
        <v>-3.3478930788203819E-13</v>
      </c>
      <c r="F59" s="7">
        <f>-E$3</f>
        <v>-9.9999999999999995E-7</v>
      </c>
      <c r="G59" s="7">
        <v>0</v>
      </c>
      <c r="H59" s="7">
        <f>1/B59</f>
        <v>5.5555555555555556E-4</v>
      </c>
      <c r="I59" s="7">
        <v>0</v>
      </c>
      <c r="J59" s="8">
        <v>0.30788216618672054</v>
      </c>
      <c r="K59" s="8">
        <v>0</v>
      </c>
      <c r="L59" s="8">
        <v>1800</v>
      </c>
      <c r="M59" s="8">
        <v>0</v>
      </c>
      <c r="N59" s="6">
        <f>(D59-D$9)/B59+E59</f>
        <v>-8.9034486343759378E-13</v>
      </c>
      <c r="O59">
        <v>6.5440451807075198E-10</v>
      </c>
      <c r="P59">
        <f>IF(D59-O59&lt;0,MIN(D59/O59*H$1,1), 1)</f>
        <v>1.5128257410548473E-20</v>
      </c>
      <c r="R59">
        <f>Q57*O59</f>
        <v>9.9000000000002559E-30</v>
      </c>
      <c r="S59" s="1">
        <f t="shared" si="10"/>
        <v>1.0000000000000281E-31</v>
      </c>
    </row>
    <row r="60" spans="2:38">
      <c r="B60">
        <f>B$7</f>
        <v>1800</v>
      </c>
      <c r="D60" s="1">
        <f>S55</f>
        <v>1000</v>
      </c>
      <c r="E60" s="1">
        <v>0</v>
      </c>
      <c r="F60" s="7">
        <v>0</v>
      </c>
      <c r="G60" s="7">
        <v>0</v>
      </c>
      <c r="H60" s="7">
        <v>0</v>
      </c>
      <c r="I60" s="7">
        <f>1/B60</f>
        <v>5.5555555555555556E-4</v>
      </c>
      <c r="J60" s="8">
        <v>0</v>
      </c>
      <c r="K60" s="8">
        <v>0</v>
      </c>
      <c r="L60" s="8">
        <v>0</v>
      </c>
      <c r="M60" s="8">
        <v>1800</v>
      </c>
      <c r="N60" s="1">
        <f>(D60-D$10)/B60+E60</f>
        <v>0</v>
      </c>
      <c r="O60">
        <v>0</v>
      </c>
      <c r="P60">
        <f>IF(D60-O60&lt;0,MIN(D60/O60*H$1,1), 1)</f>
        <v>1</v>
      </c>
      <c r="R60">
        <f>Q57*O60</f>
        <v>0</v>
      </c>
      <c r="S60" s="1">
        <f t="shared" si="10"/>
        <v>1000</v>
      </c>
    </row>
    <row r="61" spans="2:38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38">
      <c r="B62">
        <f>B$7</f>
        <v>1800</v>
      </c>
      <c r="C62">
        <f>C57+1</f>
        <v>12</v>
      </c>
      <c r="D62" s="1">
        <f>S57</f>
        <v>3.3478930788203819E-7</v>
      </c>
      <c r="E62" s="1">
        <f>E$2*D62/(D62+D$2)+E$3*D62</f>
        <v>7.7003702274578287E-9</v>
      </c>
      <c r="F62" s="7">
        <f>1/B62+E$2*D$2/(D62+D$2)/(D62+D$2) + E$3</f>
        <v>5.8463925413216634E-3</v>
      </c>
      <c r="G62" s="7">
        <v>0</v>
      </c>
      <c r="H62" s="7">
        <v>0</v>
      </c>
      <c r="I62" s="7">
        <v>0</v>
      </c>
      <c r="J62" s="8">
        <f t="array" ref="J62:M65">MINVERSE(F62:I65)</f>
        <v>171.04564788151143</v>
      </c>
      <c r="K62" s="8">
        <v>0</v>
      </c>
      <c r="L62" s="8">
        <v>0</v>
      </c>
      <c r="M62" s="8">
        <v>0</v>
      </c>
      <c r="N62" s="1">
        <f>(D62-D$7)/B62+E62</f>
        <v>7.330808731836739E-9</v>
      </c>
      <c r="O62">
        <f t="array" ref="O62:O65">MMULT(J62:M65,N62:N65)</f>
        <v>1.2539029290324563E-6</v>
      </c>
      <c r="P62">
        <f>IF(D62-O62&lt;0,MIN(D62/O62*H$1,1), 1)</f>
        <v>0.26432780969653408</v>
      </c>
      <c r="Q62">
        <f>MIN(P62:P65)</f>
        <v>1.5128257410548507E-22</v>
      </c>
      <c r="R62">
        <f>Q62*O62</f>
        <v>1.8969366278243735E-28</v>
      </c>
      <c r="S62" s="1">
        <f>D62-R62</f>
        <v>3.3478930788203819E-7</v>
      </c>
      <c r="T62">
        <f>SQRT(SUMSQ(N62:N65))</f>
        <v>1.0366699620186601E-8</v>
      </c>
      <c r="V62" s="1">
        <f>SQRT(SUMSQ(R62:R65))/SQRT(SUMSQ(D62:D65))</f>
        <v>2.6833738156817607E-31</v>
      </c>
      <c r="W62" s="1">
        <f>(SUM(S62:S64)-W$1)/W$1</f>
        <v>0</v>
      </c>
    </row>
    <row r="63" spans="2:38">
      <c r="B63">
        <f>B$7</f>
        <v>1800</v>
      </c>
      <c r="D63" s="1">
        <f>S58</f>
        <v>6.6621069211796184E-7</v>
      </c>
      <c r="E63" s="1">
        <f>-E$2*D62/(D62+D$2)</f>
        <v>-7.7000354381499462E-9</v>
      </c>
      <c r="F63" s="7">
        <f>-E$2*D$2/(D62+D$2)/(D62+D$2)</f>
        <v>-5.2898369857661076E-3</v>
      </c>
      <c r="G63" s="7">
        <f>1/B63</f>
        <v>5.5555555555555556E-4</v>
      </c>
      <c r="H63" s="7">
        <v>0</v>
      </c>
      <c r="I63" s="7">
        <v>0</v>
      </c>
      <c r="J63" s="8">
        <v>1628.6464699523019</v>
      </c>
      <c r="K63" s="8">
        <v>1800</v>
      </c>
      <c r="L63" s="8">
        <v>0</v>
      </c>
      <c r="M63" s="8">
        <v>0</v>
      </c>
      <c r="N63" s="1">
        <f>(D63-D$8)/B63+E63</f>
        <v>-7.3299183869733006E-9</v>
      </c>
      <c r="O63">
        <v>-1.2545573335505248E-6</v>
      </c>
      <c r="P63">
        <f>IF(D63-O63&lt;0,MIN(D63/O63*H$1,1), 1)</f>
        <v>1</v>
      </c>
      <c r="R63">
        <f>Q62*O63</f>
        <v>-1.8979266278243702E-28</v>
      </c>
      <c r="S63" s="1">
        <f t="shared" ref="S63:S65" si="11">D63-R63</f>
        <v>6.6621069211796184E-7</v>
      </c>
    </row>
    <row r="64" spans="2:38">
      <c r="B64">
        <f>B$7</f>
        <v>1800</v>
      </c>
      <c r="D64" s="1">
        <f>S59</f>
        <v>1.0000000000000281E-31</v>
      </c>
      <c r="E64" s="1">
        <f>-E$3*D62</f>
        <v>-3.3478930788203819E-13</v>
      </c>
      <c r="F64" s="7">
        <f>-E$3</f>
        <v>-9.9999999999999995E-7</v>
      </c>
      <c r="G64" s="7">
        <v>0</v>
      </c>
      <c r="H64" s="7">
        <f>1/B64</f>
        <v>5.5555555555555556E-4</v>
      </c>
      <c r="I64" s="7">
        <v>0</v>
      </c>
      <c r="J64" s="8">
        <v>0.30788216618672054</v>
      </c>
      <c r="K64" s="8">
        <v>0</v>
      </c>
      <c r="L64" s="8">
        <v>1800</v>
      </c>
      <c r="M64" s="8">
        <v>0</v>
      </c>
      <c r="N64" s="6">
        <f>(D64-D$9)/B64+E64</f>
        <v>-8.9034486343759378E-13</v>
      </c>
      <c r="O64">
        <v>6.5440451807075198E-10</v>
      </c>
      <c r="P64">
        <f>IF(D64-O64&lt;0,MIN(D64/O64*H$1,1), 1)</f>
        <v>1.5128257410548507E-22</v>
      </c>
      <c r="R64">
        <f>Q62*O64</f>
        <v>9.9000000000002783E-32</v>
      </c>
      <c r="S64" s="1">
        <f t="shared" si="11"/>
        <v>1.0000000000000281E-33</v>
      </c>
    </row>
    <row r="65" spans="2:23">
      <c r="B65">
        <f>B$7</f>
        <v>1800</v>
      </c>
      <c r="D65" s="1">
        <f>S60</f>
        <v>1000</v>
      </c>
      <c r="E65" s="1">
        <v>0</v>
      </c>
      <c r="F65" s="7">
        <v>0</v>
      </c>
      <c r="G65" s="7">
        <v>0</v>
      </c>
      <c r="H65" s="7">
        <v>0</v>
      </c>
      <c r="I65" s="7">
        <f>1/B65</f>
        <v>5.5555555555555556E-4</v>
      </c>
      <c r="J65" s="8">
        <v>0</v>
      </c>
      <c r="K65" s="8">
        <v>0</v>
      </c>
      <c r="L65" s="8">
        <v>0</v>
      </c>
      <c r="M65" s="8">
        <v>1800</v>
      </c>
      <c r="N65" s="1">
        <f>(D65-D$10)/B65+E65</f>
        <v>0</v>
      </c>
      <c r="O65">
        <v>0</v>
      </c>
      <c r="P65">
        <f>IF(D65-O65&lt;0,MIN(D65/O65*H$1,1), 1)</f>
        <v>1</v>
      </c>
      <c r="R65">
        <f>Q62*O65</f>
        <v>0</v>
      </c>
      <c r="S65" s="1">
        <f t="shared" si="11"/>
        <v>1000</v>
      </c>
    </row>
    <row r="66" spans="2:2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W66" s="1"/>
    </row>
    <row r="67" spans="2:2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2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2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23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W70" s="1"/>
    </row>
    <row r="71" spans="2:2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2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2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2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2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2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2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2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23"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2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>
      <c r="C83" s="4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>
      <c r="C87" s="4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>
      <c r="C91" s="4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>
      <c r="C95" s="4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>
      <c r="C99" s="4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E1" workbookViewId="0">
      <selection activeCell="Q7" sqref="Q7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1.001E-6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F2" t="s">
        <v>40</v>
      </c>
      <c r="G2" s="1">
        <v>9.9999999999999995E-21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/>
      <c r="O6" s="2"/>
      <c r="P6" s="2"/>
      <c r="Q6" s="2" t="s">
        <v>41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8">
        <f t="array" ref="I7:K9">MINVERSE(F7:H9)</f>
        <v>327.16565487658579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1.6361554400378057E-6</v>
      </c>
      <c r="Q7" s="1">
        <f>MAX(D7-M7, G$2)</f>
        <v>9.9999999999999995E-21</v>
      </c>
      <c r="R7">
        <f>SQRT(SUMSQ(L7:L9))</f>
        <v>7.0717750247020729E-9</v>
      </c>
      <c r="T7" s="1">
        <f>SQRT(SUMSQ(M7:M9))/SQRT(SUMSQ(D7:D9))</f>
        <v>2.3146821746526332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>
        <v>0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8">
        <v>1472.2454469446361</v>
      </c>
      <c r="J8" s="8">
        <v>1800</v>
      </c>
      <c r="K8" s="8">
        <v>0</v>
      </c>
      <c r="L8" s="1">
        <f>(D8-D$8)/B8+E8</f>
        <v>-5.0000000000000001E-9</v>
      </c>
      <c r="M8">
        <v>-1.637300519829874E-6</v>
      </c>
      <c r="Q8" s="1">
        <f>MAX(D8-M8, G$2)</f>
        <v>1.637300519829874E-6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1.0000000000000001E-9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0.58889817877785444</v>
      </c>
      <c r="J9" s="8">
        <v>0</v>
      </c>
      <c r="K9" s="8">
        <v>1800</v>
      </c>
      <c r="L9" s="6">
        <f>(D9-D$9)/B9+E9</f>
        <v>-9.9999999999999998E-13</v>
      </c>
      <c r="M9">
        <v>1.1450797920680504E-9</v>
      </c>
      <c r="Q9" s="1">
        <f>MAX(D9-M9, G$2)</f>
        <v>9.9999999999999995E-21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9.9999999999999995E-21</v>
      </c>
      <c r="E11" s="1">
        <f>E$2*D11/(D11+D$2)+E$3*D11</f>
        <v>1.00009999999999E-22</v>
      </c>
      <c r="F11" s="7">
        <f>1/B11+E$2*D$2/(D11+D$2)/(D11+D$2) + E$3</f>
        <v>1.0556555555555357E-2</v>
      </c>
      <c r="G11" s="7">
        <v>0</v>
      </c>
      <c r="H11" s="7">
        <v>0</v>
      </c>
      <c r="I11" s="8">
        <f t="array" ref="I11:K13">MINVERSE(F11:H13)</f>
        <v>94.727867886202034</v>
      </c>
      <c r="J11" s="8">
        <v>0</v>
      </c>
      <c r="K11" s="8">
        <v>0</v>
      </c>
      <c r="L11" s="1">
        <f>(D11-D$7)/B11+E11</f>
        <v>-5.5555555555545007E-10</v>
      </c>
      <c r="M11">
        <f t="array" ref="M11:M13">MMULT(I11:K13,L11:L13)</f>
        <v>-5.2626593270102248E-8</v>
      </c>
      <c r="Q11" s="1">
        <f>MAX(D11-M11, G$2)</f>
        <v>5.2626593270112247E-8</v>
      </c>
      <c r="R11">
        <f>SQRT(SUMSQ(L11:L13))</f>
        <v>1.0658495122616211E-9</v>
      </c>
      <c r="S11">
        <f>R11/R$7</f>
        <v>0.15071880942741447</v>
      </c>
      <c r="T11" s="1">
        <f>SQRT(SUMSQ(M11:M13))/SQRT(SUMSQ(D11:D13))</f>
        <v>0.42266318940050851</v>
      </c>
      <c r="U11" s="1">
        <f>(SUM(D11:D13)-U$1)/U$1</f>
        <v>0.63566485497491898</v>
      </c>
      <c r="AI11" s="1"/>
    </row>
    <row r="12" spans="1:36">
      <c r="B12">
        <f>B11</f>
        <v>1800</v>
      </c>
      <c r="D12" s="1">
        <f t="shared" ref="D12:D13" si="0">Q8</f>
        <v>1.637300519829874E-6</v>
      </c>
      <c r="E12" s="1">
        <f>-E$2*D11/(D11+D$2)</f>
        <v>-9.9999999999999006E-23</v>
      </c>
      <c r="F12" s="7">
        <f>-E$2*D$2/(D11+D$2)/(D11+D$2)</f>
        <v>-9.9999999999998024E-3</v>
      </c>
      <c r="G12" s="7">
        <f>1/B12</f>
        <v>5.5555555555555556E-4</v>
      </c>
      <c r="H12" s="7">
        <v>0</v>
      </c>
      <c r="I12" s="8">
        <v>1705.1016219516027</v>
      </c>
      <c r="J12" s="8">
        <v>1800</v>
      </c>
      <c r="K12" s="8">
        <v>0</v>
      </c>
      <c r="L12" s="1">
        <f>(D12-D$8)/B12+E12</f>
        <v>9.0961139990538559E-10</v>
      </c>
      <c r="M12">
        <v>6.9002184096787235E-7</v>
      </c>
      <c r="Q12" s="1">
        <f>MAX(D12-M12, G$2)</f>
        <v>9.4727867886200168E-7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0"/>
        <v>9.9999999999999995E-21</v>
      </c>
      <c r="E13" s="1">
        <f>-E$3*D11</f>
        <v>-9.999999999999999E-27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0.17051016219516363</v>
      </c>
      <c r="J13" s="8">
        <v>0</v>
      </c>
      <c r="K13" s="8">
        <v>1800</v>
      </c>
      <c r="L13" s="6">
        <f>(D13-D$9)/B13+E13</f>
        <v>-5.5555555555000999E-13</v>
      </c>
      <c r="M13">
        <v>-1.094727867876202E-9</v>
      </c>
      <c r="Q13" s="1">
        <f>MAX(D13-M13, G$2)</f>
        <v>1.094727867886202E-9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5.2626593270112247E-8</v>
      </c>
      <c r="E15" s="1">
        <f>E$2*D15/(D15+D$2)+E$3*D15</f>
        <v>5.0000763064291466E-10</v>
      </c>
      <c r="F15" s="7">
        <f>1/B15+E$2*D$2/(D15+D$2)/(D15+D$2) + E$3</f>
        <v>9.5816410480636972E-3</v>
      </c>
      <c r="G15" s="7">
        <v>0</v>
      </c>
      <c r="H15" s="7">
        <v>0</v>
      </c>
      <c r="I15" s="8">
        <f t="array" ref="I15:K17">MINVERSE(F15:H17)</f>
        <v>104.36625573675447</v>
      </c>
      <c r="J15" s="8">
        <v>0</v>
      </c>
      <c r="K15" s="8">
        <v>0</v>
      </c>
      <c r="L15" s="1">
        <f>(D15-D$7)/B15+E15</f>
        <v>-2.6310928651467395E-11</v>
      </c>
      <c r="M15">
        <f t="array" ref="M15:M17">MMULT(I15:K17,L15:L17)</f>
        <v>-2.7459731083105466E-9</v>
      </c>
      <c r="Q15" s="1">
        <f>MAX(D15-M15, G$2)</f>
        <v>5.5372566378422792E-8</v>
      </c>
      <c r="R15">
        <f>SQRT(SUMSQ(L15:L17))</f>
        <v>3.7209272137536109E-11</v>
      </c>
      <c r="S15">
        <f>R15/R$7</f>
        <v>5.2616594854279462E-3</v>
      </c>
      <c r="T15" s="1">
        <f>SQRT(SUMSQ(M15:M17))/SQRT(SUMSQ(D15:D17))</f>
        <v>4.0968990866899167E-3</v>
      </c>
      <c r="U15" s="1">
        <f>(SUM(D15:D17)-U$1)/U$1</f>
        <v>0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1">Q12</f>
        <v>9.4727867886200168E-7</v>
      </c>
      <c r="E16" s="1">
        <f>-E$2*D15/(D15+D$2)</f>
        <v>-4.9995500404964452E-10</v>
      </c>
      <c r="F16" s="7">
        <f>-E$2*D$2/(D15+D$2)/(D15+D$2)</f>
        <v>-9.0250854925081423E-3</v>
      </c>
      <c r="G16" s="7">
        <f>1/B16</f>
        <v>5.5555555555555556E-4</v>
      </c>
      <c r="H16" s="7">
        <v>0</v>
      </c>
      <c r="I16" s="8">
        <v>1695.4458850029193</v>
      </c>
      <c r="J16" s="8">
        <v>1800</v>
      </c>
      <c r="K16" s="8">
        <v>0</v>
      </c>
      <c r="L16" s="1">
        <f>(D16-D$8)/B16+E16</f>
        <v>2.6310928651467498E-11</v>
      </c>
      <c r="M16">
        <v>2.7509158599056894E-9</v>
      </c>
      <c r="Q16" s="1">
        <f>MAX(D16-M16, G$2)</f>
        <v>9.4452776300209602E-7</v>
      </c>
      <c r="AI16" s="1"/>
    </row>
    <row r="17" spans="2:36">
      <c r="B17">
        <f>B15</f>
        <v>1800</v>
      </c>
      <c r="D17" s="1">
        <f t="shared" si="1"/>
        <v>1.094727867886202E-9</v>
      </c>
      <c r="E17" s="1">
        <f>-E$3*D15</f>
        <v>-5.2626593270112247E-14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0.18785926032615805</v>
      </c>
      <c r="J17" s="8">
        <v>0</v>
      </c>
      <c r="K17" s="8">
        <v>1800</v>
      </c>
      <c r="L17" s="6">
        <f>(D17-D$9)/B17+E17</f>
        <v>-5.679798517591285E-29</v>
      </c>
      <c r="M17">
        <v>-4.9427515949590861E-12</v>
      </c>
      <c r="Q17" s="1">
        <f>MAX(D17-M17, G$2)</f>
        <v>1.0996706194811612E-9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5.5372566378422792E-8</v>
      </c>
      <c r="E19" s="1">
        <f>E$2*D19/(D19+D$2)+E$3*D19</f>
        <v>5.247285367404031E-10</v>
      </c>
      <c r="F19" s="7">
        <f>1/B19+E$2*D$2/(D19+D$2)/(D19+D$2) + E$3</f>
        <v>9.534737420127946E-3</v>
      </c>
      <c r="G19" s="7">
        <v>0</v>
      </c>
      <c r="H19" s="7">
        <v>0</v>
      </c>
      <c r="I19" s="8">
        <f t="array" ref="I19:K21">MINVERSE(F19:H21)</f>
        <v>104.87965802697282</v>
      </c>
      <c r="J19" s="8">
        <v>0</v>
      </c>
      <c r="K19" s="8">
        <v>0</v>
      </c>
      <c r="L19" s="1">
        <f>(D19-D$7)/B19+E19</f>
        <v>-6.4481938250851039E-14</v>
      </c>
      <c r="M19">
        <f t="array" ref="M19:M21">MMULT(I19:K21,L19:L21)</f>
        <v>-6.762843632665635E-12</v>
      </c>
      <c r="Q19" s="1">
        <f>MAX(D19-M19, G$2)</f>
        <v>5.5379329222055456E-8</v>
      </c>
      <c r="R19">
        <f>SQRT(SUMSQ(L19:L21))</f>
        <v>9.1191231602531101E-14</v>
      </c>
      <c r="S19">
        <f>R19/R$7</f>
        <v>1.2895097946978722E-5</v>
      </c>
      <c r="T19" s="1">
        <f>SQRT(SUMSQ(M19:M21))/SQRT(SUMSQ(D19:D21))</f>
        <v>1.0117553670205573E-5</v>
      </c>
      <c r="U19" s="1">
        <f>(SUM(D19:D21)-U$1)/U$1</f>
        <v>-2.1154669012345164E-16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2">Q16</f>
        <v>9.4452776300209602E-7</v>
      </c>
      <c r="E20" s="1">
        <f>-E$2*D19/(D19+D$2)</f>
        <v>-5.2467316417402464E-10</v>
      </c>
      <c r="F20" s="7">
        <f>-E$2*D$2/(D19+D$2)/(D19+D$2)</f>
        <v>-8.9781818645723911E-3</v>
      </c>
      <c r="G20" s="7">
        <f>1/B20</f>
        <v>5.5555555555555556E-4</v>
      </c>
      <c r="H20" s="7">
        <v>0</v>
      </c>
      <c r="I20" s="8">
        <v>1694.9315585885788</v>
      </c>
      <c r="J20" s="8">
        <v>1800</v>
      </c>
      <c r="K20" s="8">
        <v>0</v>
      </c>
      <c r="L20" s="1">
        <f>(D20-D$8)/B20+E20</f>
        <v>6.4481938250954436E-14</v>
      </c>
      <c r="M20">
        <v>6.7750167513905315E-12</v>
      </c>
      <c r="Q20" s="1">
        <f>MAX(D20-M20, G$2)</f>
        <v>9.4452098798534466E-7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2"/>
        <v>1.0996706194811612E-9</v>
      </c>
      <c r="E21" s="1">
        <f>-E$3*D19</f>
        <v>-5.5372566378422786E-14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0.18878338444855106</v>
      </c>
      <c r="J21" s="8">
        <v>0</v>
      </c>
      <c r="K21" s="8">
        <v>1800</v>
      </c>
      <c r="L21" s="6">
        <f>(D21-D$9)/B21+E21</f>
        <v>0</v>
      </c>
      <c r="M21">
        <v>-1.2173118538798141E-14</v>
      </c>
      <c r="Q21" s="1">
        <f>MAX(D21-M21, G$2)</f>
        <v>1.0996827925996999E-9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5.5379329222055456E-8</v>
      </c>
      <c r="E23" s="1">
        <f>E$2*D23/(D23+D$2)+E$3*D23</f>
        <v>5.2478926115422282E-10</v>
      </c>
      <c r="F23" s="7">
        <f>1/B23+E$2*D$2/(D23+D$2)/(D23+D$2) + E$3</f>
        <v>9.5346223565790679E-3</v>
      </c>
      <c r="G23" s="7">
        <v>0</v>
      </c>
      <c r="H23" s="7">
        <v>0</v>
      </c>
      <c r="I23" s="8">
        <f t="array" ref="I23:K25">MINVERSE(F23:H25)</f>
        <v>104.88092371167498</v>
      </c>
      <c r="J23" s="8">
        <v>0</v>
      </c>
      <c r="K23" s="8">
        <v>0</v>
      </c>
      <c r="L23" s="1">
        <f>(D23-D$7)/B23+E23</f>
        <v>-3.890797039556488E-19</v>
      </c>
      <c r="M23">
        <f t="array" ref="M23:M25">MMULT(I23:K25,L23:L25)</f>
        <v>-4.0807038748333489E-17</v>
      </c>
      <c r="Q23" s="1">
        <f>MAX(D23-M23, G$2)</f>
        <v>5.5379329262862492E-8</v>
      </c>
      <c r="R23">
        <f>SQRT(SUMSQ(L23:L25))</f>
        <v>5.5024172106506464E-19</v>
      </c>
      <c r="S23">
        <f>R23/R$7</f>
        <v>7.7808148469520322E-11</v>
      </c>
      <c r="T23" s="1">
        <f>SQRT(SUMSQ(M23:M25))/SQRT(SUMSQ(D23:D25))</f>
        <v>6.1049650733615528E-11</v>
      </c>
      <c r="U23" s="1">
        <f>(SUM(D23:D25)-U$1)/U$1</f>
        <v>-2.1154669012345164E-16</v>
      </c>
      <c r="AI23" s="1"/>
    </row>
    <row r="24" spans="2:36">
      <c r="B24">
        <f>B23</f>
        <v>1800</v>
      </c>
      <c r="D24" s="1">
        <f t="shared" ref="D24:D25" si="3">Q20</f>
        <v>9.4452098798534466E-7</v>
      </c>
      <c r="E24" s="1">
        <f>-E$2*D23/(D23+D$2)</f>
        <v>-5.2473388182500075E-10</v>
      </c>
      <c r="F24" s="7">
        <f>-E$2*D$2/(D23+D$2)/(D23+D$2)</f>
        <v>-8.978066801023513E-3</v>
      </c>
      <c r="G24" s="7">
        <f>1/B24</f>
        <v>5.5555555555555556E-4</v>
      </c>
      <c r="H24" s="7">
        <v>0</v>
      </c>
      <c r="I24" s="8">
        <v>1694.9302906256441</v>
      </c>
      <c r="J24" s="8">
        <v>1800</v>
      </c>
      <c r="K24" s="8">
        <v>0</v>
      </c>
      <c r="L24" s="1">
        <f>(D24-D$8)/B24+E24</f>
        <v>3.8907960055807223E-19</v>
      </c>
      <c r="M24">
        <v>4.0880305302442595E-17</v>
      </c>
      <c r="Q24" s="1">
        <f>MAX(D24-M24, G$2)</f>
        <v>9.4452098794446431E-7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3"/>
        <v>1.0996827925996999E-9</v>
      </c>
      <c r="E25" s="1">
        <f>-E$3*D23</f>
        <v>-5.5379329222055453E-14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0.18878566268101496</v>
      </c>
      <c r="J25" s="8">
        <v>0</v>
      </c>
      <c r="K25" s="8">
        <v>1800</v>
      </c>
      <c r="L25" s="6">
        <f>(D25-D$9)/B25+E25</f>
        <v>0</v>
      </c>
      <c r="M25">
        <v>-7.3452669747000273E-20</v>
      </c>
      <c r="Q25" s="1">
        <f>MAX(D25-M25, G$2)</f>
        <v>1.0996827926731525E-9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5.5379329262862492E-8</v>
      </c>
      <c r="E27" s="1">
        <f>E$2*D27/(D27+D$2)+E$3*D27</f>
        <v>5.2478926152063199E-10</v>
      </c>
      <c r="F27" s="7">
        <f>1/B27+E$2*D$2/(D27+D$2)/(D27+D$2) + E$3</f>
        <v>9.5346223558847813E-3</v>
      </c>
      <c r="G27" s="7">
        <v>0</v>
      </c>
      <c r="H27" s="7">
        <v>0</v>
      </c>
      <c r="I27" s="8">
        <f t="array" ref="I27:K29">MINVERSE(F27:H29)</f>
        <v>104.88092371931215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Q27" s="1">
        <f>MAX(D27-M27, G$2)</f>
        <v>5.5379329262862492E-8</v>
      </c>
      <c r="R27">
        <f>SQRT(SUMSQ(L27:L29))</f>
        <v>0</v>
      </c>
      <c r="S27">
        <f>R27/R$7</f>
        <v>0</v>
      </c>
      <c r="T27" s="1">
        <f>SQRT(SUMSQ(M27:M29))/SQRT(SUMSQ(D27:D29))</f>
        <v>0</v>
      </c>
      <c r="U27" s="1">
        <f>(SUM(D27:D29)-U$1)/U$1</f>
        <v>-2.1154669012345164E-16</v>
      </c>
      <c r="AI27" s="1"/>
    </row>
    <row r="28" spans="2:36">
      <c r="B28">
        <f>B27</f>
        <v>1800</v>
      </c>
      <c r="D28" s="1">
        <f t="shared" ref="D28:D29" si="4">Q24</f>
        <v>9.4452098794446431E-7</v>
      </c>
      <c r="E28" s="1">
        <f>-E$2*D27/(D27+D$2)</f>
        <v>-5.2473388219136907E-10</v>
      </c>
      <c r="F28" s="7">
        <f>-E$2*D$2/(D27+D$2)/(D27+D$2)</f>
        <v>-8.9780668003292263E-3</v>
      </c>
      <c r="G28" s="7">
        <f>1/B28</f>
        <v>5.5555555555555556E-4</v>
      </c>
      <c r="H28" s="7">
        <v>0</v>
      </c>
      <c r="I28" s="8">
        <v>1694.9302906179933</v>
      </c>
      <c r="J28" s="8">
        <v>1800</v>
      </c>
      <c r="K28" s="8">
        <v>0</v>
      </c>
      <c r="L28" s="1">
        <f>(D28-D$8)/B28+E28</f>
        <v>0</v>
      </c>
      <c r="M28">
        <v>0</v>
      </c>
      <c r="Q28" s="1">
        <f>MAX(D28-M28, G$2)</f>
        <v>9.4452098794446431E-7</v>
      </c>
      <c r="AI28" s="1"/>
    </row>
    <row r="29" spans="2:36">
      <c r="B29">
        <f>B27</f>
        <v>1800</v>
      </c>
      <c r="D29" s="1">
        <f t="shared" si="4"/>
        <v>1.0996827926731525E-9</v>
      </c>
      <c r="E29" s="1">
        <f>-E$3*D27</f>
        <v>-5.537932926286249E-14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0.18878566269476185</v>
      </c>
      <c r="J29" s="8">
        <v>0</v>
      </c>
      <c r="K29" s="8">
        <v>1800</v>
      </c>
      <c r="L29" s="6">
        <f>(D29-D$9)/B29+E29</f>
        <v>0</v>
      </c>
      <c r="M29">
        <v>0</v>
      </c>
      <c r="Q29" s="1">
        <f>MAX(D29-M29, G$2)</f>
        <v>1.0996827926731525E-9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D31" s="1"/>
      <c r="E31" s="1"/>
      <c r="F31" s="7"/>
      <c r="G31" s="7"/>
      <c r="H31" s="7"/>
      <c r="I31" s="8"/>
      <c r="J31" s="8"/>
      <c r="K31" s="8"/>
      <c r="L31" s="1"/>
      <c r="Q31" s="1"/>
      <c r="T31" s="1"/>
      <c r="U31" s="1"/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D32" s="1"/>
      <c r="E32" s="1"/>
      <c r="F32" s="7"/>
      <c r="G32" s="7"/>
      <c r="H32" s="7"/>
      <c r="I32" s="8"/>
      <c r="J32" s="8"/>
      <c r="K32" s="8"/>
      <c r="L32" s="1"/>
      <c r="Q32" s="1"/>
      <c r="AI32" s="1"/>
    </row>
    <row r="33" spans="3:36">
      <c r="D33" s="1"/>
      <c r="E33" s="1"/>
      <c r="F33" s="7"/>
      <c r="G33" s="7"/>
      <c r="H33" s="7"/>
      <c r="I33" s="8"/>
      <c r="J33" s="8"/>
      <c r="K33" s="8"/>
      <c r="L33" s="6"/>
      <c r="Q33" s="1"/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3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3:36">
      <c r="D35" s="1"/>
      <c r="E35" s="1"/>
      <c r="F35" s="7"/>
      <c r="G35" s="7"/>
      <c r="H35" s="7"/>
      <c r="I35" s="8"/>
      <c r="J35" s="8"/>
      <c r="K35" s="8"/>
      <c r="L35" s="1"/>
      <c r="Q35" s="1"/>
      <c r="T35" s="1"/>
      <c r="U35" s="1"/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3:36">
      <c r="D36" s="1"/>
      <c r="E36" s="1"/>
      <c r="F36" s="7"/>
      <c r="G36" s="7"/>
      <c r="H36" s="7"/>
      <c r="I36" s="8"/>
      <c r="J36" s="8"/>
      <c r="K36" s="8"/>
      <c r="L36" s="1"/>
      <c r="Q36" s="1"/>
      <c r="AI36" s="1"/>
    </row>
    <row r="37" spans="3:36">
      <c r="D37" s="1"/>
      <c r="E37" s="1"/>
      <c r="F37" s="7"/>
      <c r="G37" s="7"/>
      <c r="H37" s="7"/>
      <c r="I37" s="8"/>
      <c r="J37" s="8"/>
      <c r="K37" s="8"/>
      <c r="L37" s="6"/>
      <c r="Q37" s="1"/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3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3:36">
      <c r="D39" s="1"/>
      <c r="E39" s="1"/>
      <c r="F39" s="7"/>
      <c r="G39" s="7"/>
      <c r="H39" s="7"/>
      <c r="I39" s="8"/>
      <c r="J39" s="8"/>
      <c r="K39" s="8"/>
      <c r="L39" s="1"/>
      <c r="Q39" s="1"/>
      <c r="T39" s="1"/>
      <c r="U39" s="1"/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3:36">
      <c r="D40" s="1"/>
      <c r="E40" s="1"/>
      <c r="F40" s="7"/>
      <c r="G40" s="7"/>
      <c r="H40" s="7"/>
      <c r="I40" s="8"/>
      <c r="J40" s="8"/>
      <c r="K40" s="8"/>
      <c r="L40" s="1"/>
      <c r="Q40" s="1"/>
      <c r="AI40" s="1"/>
    </row>
    <row r="41" spans="3:36">
      <c r="D41" s="1"/>
      <c r="E41" s="1"/>
      <c r="F41" s="7"/>
      <c r="G41" s="7"/>
      <c r="H41" s="7"/>
      <c r="I41" s="8"/>
      <c r="J41" s="8"/>
      <c r="K41" s="8"/>
      <c r="L41" s="6"/>
      <c r="Q41" s="1"/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3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3:36">
      <c r="D43" s="1"/>
      <c r="E43" s="1"/>
      <c r="F43" s="7"/>
      <c r="G43" s="7"/>
      <c r="H43" s="7"/>
      <c r="I43" s="8"/>
      <c r="J43" s="8"/>
      <c r="K43" s="8"/>
      <c r="L43" s="1"/>
      <c r="Q43" s="1"/>
      <c r="T43" s="1"/>
      <c r="U43" s="1"/>
    </row>
    <row r="44" spans="3:36">
      <c r="D44" s="1"/>
      <c r="E44" s="1"/>
      <c r="F44" s="7"/>
      <c r="G44" s="7"/>
      <c r="H44" s="7"/>
      <c r="I44" s="8"/>
      <c r="J44" s="8"/>
      <c r="K44" s="8"/>
      <c r="L44" s="1"/>
      <c r="Q44" s="1"/>
    </row>
    <row r="45" spans="3:36">
      <c r="D45" s="1"/>
      <c r="E45" s="1"/>
      <c r="F45" s="7"/>
      <c r="G45" s="7"/>
      <c r="H45" s="7"/>
      <c r="I45" s="8"/>
      <c r="J45" s="8"/>
      <c r="K45" s="8"/>
      <c r="L45" s="6"/>
      <c r="Q45" s="1"/>
    </row>
    <row r="46" spans="3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36">
      <c r="D47" s="1"/>
      <c r="E47" s="1"/>
      <c r="F47" s="7"/>
      <c r="G47" s="7"/>
      <c r="H47" s="7"/>
      <c r="I47" s="8"/>
      <c r="J47" s="8"/>
      <c r="K47" s="8"/>
      <c r="L47" s="1"/>
      <c r="Q47" s="1"/>
      <c r="T47" s="1"/>
      <c r="U47" s="1"/>
    </row>
    <row r="48" spans="3:36">
      <c r="D48" s="1"/>
      <c r="E48" s="1"/>
      <c r="F48" s="7"/>
      <c r="G48" s="7"/>
      <c r="H48" s="7"/>
      <c r="I48" s="8"/>
      <c r="J48" s="8"/>
      <c r="K48" s="8"/>
      <c r="L48" s="1"/>
      <c r="Q48" s="1"/>
    </row>
    <row r="49" spans="4:17">
      <c r="D49" s="1"/>
      <c r="E49" s="1"/>
      <c r="F49" s="7"/>
      <c r="G49" s="7"/>
      <c r="H49" s="7"/>
      <c r="I49" s="8"/>
      <c r="J49" s="8"/>
      <c r="K49" s="8"/>
      <c r="L49" s="6"/>
      <c r="Q49" s="1"/>
    </row>
    <row r="50" spans="4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>
      <selection activeCell="U7" sqref="U7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1.0000000000009999E-6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F2" t="s">
        <v>40</v>
      </c>
      <c r="G2" s="1">
        <v>9.9999999999999995E-21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/>
      <c r="O6" s="2"/>
      <c r="P6" s="2"/>
      <c r="Q6" s="2" t="s">
        <v>41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8">
        <f t="array" ref="I7:K9">MINVERSE(F7:H9)</f>
        <v>327.16565487658579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1.6361554400378057E-6</v>
      </c>
      <c r="Q7" s="1">
        <f>MAX(D7-M7, G$2)</f>
        <v>9.9999999999999995E-21</v>
      </c>
      <c r="R7">
        <f>SQRT(SUMSQ(L7:L9))</f>
        <v>7.0717750247020729E-9</v>
      </c>
      <c r="T7" s="1">
        <f>SQRT(SUMSQ(M7:M9))/SQRT(SUMSQ(D7:D9))</f>
        <v>2.314683331993431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>
        <v>0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8">
        <v>1472.2454469446361</v>
      </c>
      <c r="J8" s="8">
        <v>1800</v>
      </c>
      <c r="K8" s="8">
        <v>0</v>
      </c>
      <c r="L8" s="1">
        <f>(D8-D$8)/B8+E8</f>
        <v>-5.0000000000000001E-9</v>
      </c>
      <c r="M8">
        <v>-1.637300519829874E-6</v>
      </c>
      <c r="Q8" s="1">
        <f t="shared" ref="Q8:Q9" si="0">MAX(D8-M8, G$2)</f>
        <v>1.637300519829874E-6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1.0000000000000001E-18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0.58889817877785444</v>
      </c>
      <c r="J9" s="8">
        <v>0</v>
      </c>
      <c r="K9" s="8">
        <v>1800</v>
      </c>
      <c r="L9" s="6">
        <f>(D9-D$9)/B9+E9</f>
        <v>-9.9999999999999998E-13</v>
      </c>
      <c r="M9">
        <v>1.1450797920680504E-9</v>
      </c>
      <c r="Q9" s="1">
        <f t="shared" si="0"/>
        <v>9.9999999999999995E-21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9.9999999999999995E-21</v>
      </c>
      <c r="E11" s="1">
        <f>E$2*D11/(D11+D$2)+E$3*D11</f>
        <v>1.00009999999999E-22</v>
      </c>
      <c r="F11" s="7">
        <f>1/B11+E$2*D$2/(D11+D$2)/(D11+D$2) + E$3</f>
        <v>1.0556555555555357E-2</v>
      </c>
      <c r="G11" s="7">
        <v>0</v>
      </c>
      <c r="H11" s="7">
        <v>0</v>
      </c>
      <c r="I11" s="8">
        <f t="array" ref="I11:K13">MINVERSE(F11:H13)</f>
        <v>94.727867886202034</v>
      </c>
      <c r="J11" s="8">
        <v>0</v>
      </c>
      <c r="K11" s="8">
        <v>0</v>
      </c>
      <c r="L11" s="1">
        <f>(D11-D$7)/B11+E11</f>
        <v>-5.5555555555545007E-10</v>
      </c>
      <c r="M11">
        <f t="array" ref="M11:M13">MMULT(I11:K13,L11:L13)</f>
        <v>-5.2626593270102248E-8</v>
      </c>
      <c r="Q11" s="1">
        <f>MAX(D11-M11, G$2)</f>
        <v>5.2626593270112247E-8</v>
      </c>
      <c r="R11">
        <f>SQRT(SUMSQ(L11:L13))</f>
        <v>1.0658493674747666E-9</v>
      </c>
      <c r="T11" s="1">
        <f>SQRT(SUMSQ(M11:M13))/SQRT(SUMSQ(D11:D13))</f>
        <v>0.42266266451167522</v>
      </c>
      <c r="U11" s="1">
        <f>(SUM(D11:D13)-U$1)/U$1</f>
        <v>0.63730051982825686</v>
      </c>
      <c r="AI11" s="1"/>
    </row>
    <row r="12" spans="1:36">
      <c r="B12">
        <f>B11</f>
        <v>1800</v>
      </c>
      <c r="D12" s="1">
        <f t="shared" ref="D12:D13" si="1">Q8</f>
        <v>1.637300519829874E-6</v>
      </c>
      <c r="E12" s="1">
        <f>-E$2*D11/(D11+D$2)</f>
        <v>-9.9999999999999006E-23</v>
      </c>
      <c r="F12" s="7">
        <f>-E$2*D$2/(D11+D$2)/(D11+D$2)</f>
        <v>-9.9999999999998024E-3</v>
      </c>
      <c r="G12" s="7">
        <f>1/B12</f>
        <v>5.5555555555555556E-4</v>
      </c>
      <c r="H12" s="7">
        <v>0</v>
      </c>
      <c r="I12" s="8">
        <v>1705.1016219516027</v>
      </c>
      <c r="J12" s="8">
        <v>1800</v>
      </c>
      <c r="K12" s="8">
        <v>0</v>
      </c>
      <c r="L12" s="1">
        <f>(D12-D$8)/B12+E12</f>
        <v>9.0961139990538559E-10</v>
      </c>
      <c r="M12">
        <v>6.9002184096787235E-7</v>
      </c>
      <c r="Q12" s="1">
        <f t="shared" ref="Q12:Q13" si="2">MAX(D12-M12, G$2)</f>
        <v>9.4727867886200168E-7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1"/>
        <v>9.9999999999999995E-21</v>
      </c>
      <c r="E13" s="1">
        <f>-E$3*D11</f>
        <v>-9.999999999999999E-27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0.17051016219516363</v>
      </c>
      <c r="J13" s="8">
        <v>0</v>
      </c>
      <c r="K13" s="8">
        <v>1800</v>
      </c>
      <c r="L13" s="6">
        <f>(D13-D$9)/B13+E13</f>
        <v>-5.5001000000000013E-22</v>
      </c>
      <c r="M13">
        <v>-9.4727868876202039E-11</v>
      </c>
      <c r="Q13" s="1">
        <f t="shared" si="2"/>
        <v>9.4727868886202045E-11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5.2626593270112247E-8</v>
      </c>
      <c r="E15" s="1">
        <f>E$2*D15/(D15+D$2)+E$3*D15</f>
        <v>5.0000763064291466E-10</v>
      </c>
      <c r="F15" s="7">
        <f>1/B15+E$2*D$2/(D15+D$2)/(D15+D$2) + E$3</f>
        <v>9.5816410480636972E-3</v>
      </c>
      <c r="G15" s="7">
        <v>0</v>
      </c>
      <c r="H15" s="7">
        <v>0</v>
      </c>
      <c r="I15" s="8">
        <f t="array" ref="I15:K17">MINVERSE(F15:H17)</f>
        <v>104.36625573675447</v>
      </c>
      <c r="J15" s="8">
        <v>0</v>
      </c>
      <c r="K15" s="8">
        <v>0</v>
      </c>
      <c r="L15" s="1">
        <f>(D15-D$7)/B15+E15</f>
        <v>-2.6310928651467395E-11</v>
      </c>
      <c r="M15">
        <f t="array" ref="M15:M17">MMULT(I15:K17,L15:L17)</f>
        <v>-2.7459731083105466E-9</v>
      </c>
      <c r="Q15" s="1">
        <f>MAX(D15-M15, G$2)</f>
        <v>5.5372566378422792E-8</v>
      </c>
      <c r="R15">
        <f>SQRT(SUMSQ(L15:L17))</f>
        <v>3.7209272137536109E-11</v>
      </c>
      <c r="T15" s="1">
        <f>SQRT(SUMSQ(M15:M17))/SQRT(SUMSQ(D15:D17))</f>
        <v>4.0969017936355445E-3</v>
      </c>
      <c r="U15" s="1">
        <f>(SUM(D15:D17)-U$1)/U$1</f>
        <v>2.1175823681336335E-16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3">Q12</f>
        <v>9.4727867886200168E-7</v>
      </c>
      <c r="E16" s="1">
        <f>-E$2*D15/(D15+D$2)</f>
        <v>-4.9995500404964452E-10</v>
      </c>
      <c r="F16" s="7">
        <f>-E$2*D$2/(D15+D$2)/(D15+D$2)</f>
        <v>-9.0250854925081423E-3</v>
      </c>
      <c r="G16" s="7">
        <f>1/B16</f>
        <v>5.5555555555555556E-4</v>
      </c>
      <c r="H16" s="7">
        <v>0</v>
      </c>
      <c r="I16" s="8">
        <v>1695.4458850029193</v>
      </c>
      <c r="J16" s="8">
        <v>1800</v>
      </c>
      <c r="K16" s="8">
        <v>0</v>
      </c>
      <c r="L16" s="1">
        <f>(D16-D$8)/B16+E16</f>
        <v>2.6310928651467498E-11</v>
      </c>
      <c r="M16">
        <v>2.7509158599056894E-9</v>
      </c>
      <c r="Q16" s="1">
        <f t="shared" ref="Q16:Q17" si="4">MAX(D16-M16, G$2)</f>
        <v>9.4452776300209602E-7</v>
      </c>
      <c r="AI16" s="1"/>
    </row>
    <row r="17" spans="2:36">
      <c r="B17">
        <f>B15</f>
        <v>1800</v>
      </c>
      <c r="D17" s="1">
        <f t="shared" si="3"/>
        <v>9.4727868886202045E-11</v>
      </c>
      <c r="E17" s="1">
        <f>-E$3*D15</f>
        <v>-5.2626593270112247E-14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0.18785926032615805</v>
      </c>
      <c r="J17" s="8">
        <v>0</v>
      </c>
      <c r="K17" s="8">
        <v>1800</v>
      </c>
      <c r="L17" s="6">
        <f>(D17-D$9)/B17+E17</f>
        <v>0</v>
      </c>
      <c r="M17">
        <v>-4.9427515949589835E-12</v>
      </c>
      <c r="Q17" s="1">
        <f t="shared" si="4"/>
        <v>9.9670620481161035E-11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5.5372566378422792E-8</v>
      </c>
      <c r="E19" s="1">
        <f>E$2*D19/(D19+D$2)+E$3*D19</f>
        <v>5.247285367404031E-10</v>
      </c>
      <c r="F19" s="7">
        <f>1/B19+E$2*D$2/(D19+D$2)/(D19+D$2) + E$3</f>
        <v>9.534737420127946E-3</v>
      </c>
      <c r="G19" s="7">
        <v>0</v>
      </c>
      <c r="H19" s="7">
        <v>0</v>
      </c>
      <c r="I19" s="8">
        <f t="array" ref="I19:K21">MINVERSE(F19:H21)</f>
        <v>104.87965802697282</v>
      </c>
      <c r="J19" s="8">
        <v>0</v>
      </c>
      <c r="K19" s="8">
        <v>0</v>
      </c>
      <c r="L19" s="1">
        <f>(D19-D$7)/B19+E19</f>
        <v>-6.4481938250851039E-14</v>
      </c>
      <c r="M19">
        <f t="array" ref="M19:M21">MMULT(I19:K21,L19:L21)</f>
        <v>-6.762843632665635E-12</v>
      </c>
      <c r="Q19" s="1">
        <f>MAX(D19-M19, G$2)</f>
        <v>5.5379329222055456E-8</v>
      </c>
      <c r="R19">
        <f>SQRT(SUMSQ(L19:L21))</f>
        <v>9.1191231602531101E-14</v>
      </c>
      <c r="T19" s="1">
        <f>SQRT(SUMSQ(M19:M21))/SQRT(SUMSQ(D19:D21))</f>
        <v>1.0117560447691721E-5</v>
      </c>
      <c r="U19" s="1">
        <f>(SUM(D19:D21)-U$1)/U$1</f>
        <v>0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5">Q16</f>
        <v>9.4452776300209602E-7</v>
      </c>
      <c r="E20" s="1">
        <f>-E$2*D19/(D19+D$2)</f>
        <v>-5.2467316417402464E-10</v>
      </c>
      <c r="F20" s="7">
        <f>-E$2*D$2/(D19+D$2)/(D19+D$2)</f>
        <v>-8.9781818645723911E-3</v>
      </c>
      <c r="G20" s="7">
        <f>1/B20</f>
        <v>5.5555555555555556E-4</v>
      </c>
      <c r="H20" s="7">
        <v>0</v>
      </c>
      <c r="I20" s="8">
        <v>1694.9315585885788</v>
      </c>
      <c r="J20" s="8">
        <v>1800</v>
      </c>
      <c r="K20" s="8">
        <v>0</v>
      </c>
      <c r="L20" s="1">
        <f>(D20-D$8)/B20+E20</f>
        <v>6.4481938250954436E-14</v>
      </c>
      <c r="M20">
        <v>6.7750167513905315E-12</v>
      </c>
      <c r="Q20" s="1">
        <f t="shared" ref="Q20:Q21" si="6">MAX(D20-M20, G$2)</f>
        <v>9.4452098798534466E-7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5"/>
        <v>9.9670620481161035E-11</v>
      </c>
      <c r="E21" s="1">
        <f>-E$3*D19</f>
        <v>-5.5372566378422786E-14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0.18878338444855106</v>
      </c>
      <c r="J21" s="8">
        <v>0</v>
      </c>
      <c r="K21" s="8">
        <v>1800</v>
      </c>
      <c r="L21" s="6">
        <f>(D21-D$9)/B21+E21</f>
        <v>0</v>
      </c>
      <c r="M21">
        <v>-1.2173118538798141E-14</v>
      </c>
      <c r="Q21" s="1">
        <f t="shared" si="6"/>
        <v>9.9682793599699832E-11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5.5379329222055456E-8</v>
      </c>
      <c r="E23" s="1">
        <f>E$2*D23/(D23+D$2)+E$3*D23</f>
        <v>5.2478926115422282E-10</v>
      </c>
      <c r="F23" s="7">
        <f>1/B23+E$2*D$2/(D23+D$2)/(D23+D$2) + E$3</f>
        <v>9.5346223565790679E-3</v>
      </c>
      <c r="G23" s="7">
        <v>0</v>
      </c>
      <c r="H23" s="7">
        <v>0</v>
      </c>
      <c r="I23" s="8">
        <f t="array" ref="I23:K25">MINVERSE(F23:H25)</f>
        <v>104.88092371167498</v>
      </c>
      <c r="J23" s="8">
        <v>0</v>
      </c>
      <c r="K23" s="8">
        <v>0</v>
      </c>
      <c r="L23" s="1">
        <f>(D23-D$7)/B23+E23</f>
        <v>-3.890797039556488E-19</v>
      </c>
      <c r="M23">
        <f t="array" ref="M23:M25">MMULT(I23:K25,L23:L25)</f>
        <v>-4.0807038748333489E-17</v>
      </c>
      <c r="Q23" s="1">
        <f>MAX(D23-M23, G$2)</f>
        <v>5.5379329262862492E-8</v>
      </c>
      <c r="R23">
        <f>SQRT(SUMSQ(L23:L25))</f>
        <v>5.5024172106506464E-19</v>
      </c>
      <c r="T23" s="1">
        <f>SQRT(SUMSQ(M23:M25))/SQRT(SUMSQ(D23:D25))</f>
        <v>6.1049691630569909E-11</v>
      </c>
      <c r="U23" s="1">
        <f>(SUM(D23:D25)-U$1)/U$1</f>
        <v>0</v>
      </c>
      <c r="AI23" s="1"/>
    </row>
    <row r="24" spans="2:36">
      <c r="B24">
        <f>B23</f>
        <v>1800</v>
      </c>
      <c r="D24" s="1">
        <f t="shared" ref="D24:D25" si="7">Q20</f>
        <v>9.4452098798534466E-7</v>
      </c>
      <c r="E24" s="1">
        <f>-E$2*D23/(D23+D$2)</f>
        <v>-5.2473388182500075E-10</v>
      </c>
      <c r="F24" s="7">
        <f>-E$2*D$2/(D23+D$2)/(D23+D$2)</f>
        <v>-8.978066801023513E-3</v>
      </c>
      <c r="G24" s="7">
        <f>1/B24</f>
        <v>5.5555555555555556E-4</v>
      </c>
      <c r="H24" s="7">
        <v>0</v>
      </c>
      <c r="I24" s="8">
        <v>1694.9302906256441</v>
      </c>
      <c r="J24" s="8">
        <v>1800</v>
      </c>
      <c r="K24" s="8">
        <v>0</v>
      </c>
      <c r="L24" s="1">
        <f>(D24-D$8)/B24+E24</f>
        <v>3.8907960055807223E-19</v>
      </c>
      <c r="M24">
        <v>4.0880305302442595E-17</v>
      </c>
      <c r="Q24" s="1">
        <f t="shared" ref="Q24:Q25" si="8">MAX(D24-M24, G$2)</f>
        <v>9.4452098794446431E-7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7"/>
        <v>9.9682793599699832E-11</v>
      </c>
      <c r="E25" s="1">
        <f>-E$3*D23</f>
        <v>-5.5379329222055453E-14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0.18878566268101496</v>
      </c>
      <c r="J25" s="8">
        <v>0</v>
      </c>
      <c r="K25" s="8">
        <v>1800</v>
      </c>
      <c r="L25" s="6">
        <f>(D25-D$9)/B25+E25</f>
        <v>0</v>
      </c>
      <c r="M25">
        <v>-7.3452669747000273E-20</v>
      </c>
      <c r="Q25" s="1">
        <f t="shared" si="8"/>
        <v>9.9682793673152501E-11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5.5379329262862492E-8</v>
      </c>
      <c r="E27" s="1">
        <f>E$2*D27/(D27+D$2)+E$3*D27</f>
        <v>5.2478926152063199E-10</v>
      </c>
      <c r="F27" s="7">
        <f>1/B27+E$2*D$2/(D27+D$2)/(D27+D$2) + E$3</f>
        <v>9.5346223558847813E-3</v>
      </c>
      <c r="G27" s="7">
        <v>0</v>
      </c>
      <c r="H27" s="7">
        <v>0</v>
      </c>
      <c r="I27" s="8">
        <f t="array" ref="I27:K29">MINVERSE(F27:H29)</f>
        <v>104.88092371931215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Q27" s="1">
        <f>MAX(D27-M27, G$2)</f>
        <v>5.5379329262862492E-8</v>
      </c>
      <c r="R27">
        <f>SQRT(SUMSQ(L27:L29))</f>
        <v>0</v>
      </c>
      <c r="T27" s="1">
        <f>SQRT(SUMSQ(M27:M29))/SQRT(SUMSQ(D27:D29))</f>
        <v>0</v>
      </c>
      <c r="U27" s="1">
        <f>(SUM(D27:D29)-U$1)/U$1</f>
        <v>0</v>
      </c>
      <c r="AI27" s="1"/>
    </row>
    <row r="28" spans="2:36">
      <c r="B28">
        <f>B27</f>
        <v>1800</v>
      </c>
      <c r="D28" s="1">
        <f t="shared" ref="D28:D29" si="9">Q24</f>
        <v>9.4452098794446431E-7</v>
      </c>
      <c r="E28" s="1">
        <f>-E$2*D27/(D27+D$2)</f>
        <v>-5.2473388219136907E-10</v>
      </c>
      <c r="F28" s="7">
        <f>-E$2*D$2/(D27+D$2)/(D27+D$2)</f>
        <v>-8.9780668003292263E-3</v>
      </c>
      <c r="G28" s="7">
        <f>1/B28</f>
        <v>5.5555555555555556E-4</v>
      </c>
      <c r="H28" s="7">
        <v>0</v>
      </c>
      <c r="I28" s="8">
        <v>1694.9302906179933</v>
      </c>
      <c r="J28" s="8">
        <v>1800</v>
      </c>
      <c r="K28" s="8">
        <v>0</v>
      </c>
      <c r="L28" s="1">
        <f>(D28-D$8)/B28+E28</f>
        <v>0</v>
      </c>
      <c r="M28">
        <v>0</v>
      </c>
      <c r="Q28" s="1">
        <f t="shared" ref="Q28:Q29" si="10">MAX(D28-M28, G$2)</f>
        <v>9.4452098794446431E-7</v>
      </c>
      <c r="AI28" s="1"/>
    </row>
    <row r="29" spans="2:36">
      <c r="B29">
        <f>B27</f>
        <v>1800</v>
      </c>
      <c r="D29" s="1">
        <f t="shared" si="9"/>
        <v>9.9682793673152501E-11</v>
      </c>
      <c r="E29" s="1">
        <f>-E$3*D27</f>
        <v>-5.537932926286249E-14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0.18878566269476185</v>
      </c>
      <c r="J29" s="8">
        <v>0</v>
      </c>
      <c r="K29" s="8">
        <v>1800</v>
      </c>
      <c r="L29" s="6">
        <f>(D29-D$9)/B29+E29</f>
        <v>0</v>
      </c>
      <c r="M29">
        <v>0</v>
      </c>
      <c r="Q29" s="1">
        <f t="shared" si="10"/>
        <v>9.9682793673152501E-11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5.5379329262862492E-8</v>
      </c>
      <c r="E31" s="1">
        <f>E$2*D31/(D31+D$2)+E$3*D31</f>
        <v>5.2478926152063199E-10</v>
      </c>
      <c r="F31" s="7">
        <f>1/B31+E$2*D$2/(D31+D$2)/(D31+D$2) + E$3</f>
        <v>9.5346223558847813E-3</v>
      </c>
      <c r="G31" s="7">
        <v>0</v>
      </c>
      <c r="H31" s="7">
        <v>0</v>
      </c>
      <c r="I31" s="8">
        <f t="array" ref="I31:K33">MINVERSE(F31:H33)</f>
        <v>104.88092371931215</v>
      </c>
      <c r="J31" s="8">
        <v>0</v>
      </c>
      <c r="K31" s="8">
        <v>0</v>
      </c>
      <c r="L31" s="1">
        <f>(D31-D$7)/B31+E31</f>
        <v>0</v>
      </c>
      <c r="M31">
        <f t="array" ref="M31:M33">MMULT(I31:K33,L31:L33)</f>
        <v>0</v>
      </c>
      <c r="Q31" s="1">
        <f>D31-P31</f>
        <v>5.5379329262862492E-8</v>
      </c>
      <c r="R31">
        <f>SQRT(SUMSQ(L31:L33))</f>
        <v>0</v>
      </c>
      <c r="T31" s="1">
        <f>SQRT(SUMSQ(M31:M33))/SQRT(SUMSQ(D31:D33))</f>
        <v>0</v>
      </c>
      <c r="U31" s="1">
        <f>(SUM(D31:D33)-U$1)/U$1</f>
        <v>0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1">Q28</f>
        <v>9.4452098794446431E-7</v>
      </c>
      <c r="E32" s="1">
        <f>-E$2*D31/(D31+D$2)</f>
        <v>-5.2473388219136907E-10</v>
      </c>
      <c r="F32" s="7">
        <f>-E$2*D$2/(D31+D$2)/(D31+D$2)</f>
        <v>-8.9780668003292263E-3</v>
      </c>
      <c r="G32" s="7">
        <f>1/B32</f>
        <v>5.5555555555555556E-4</v>
      </c>
      <c r="H32" s="7">
        <v>0</v>
      </c>
      <c r="I32" s="8">
        <v>1694.9302906179933</v>
      </c>
      <c r="J32" s="8">
        <v>1800</v>
      </c>
      <c r="K32" s="8">
        <v>0</v>
      </c>
      <c r="L32" s="1">
        <f>(D32-D$8)/B32+E32</f>
        <v>0</v>
      </c>
      <c r="M32">
        <v>0</v>
      </c>
      <c r="Q32" s="1">
        <f t="shared" ref="Q32:Q33" si="12">D32-P32</f>
        <v>9.4452098794446431E-7</v>
      </c>
      <c r="AI32" s="1"/>
    </row>
    <row r="33" spans="2:36">
      <c r="B33">
        <f>B31</f>
        <v>1800</v>
      </c>
      <c r="D33" s="1">
        <f t="shared" si="11"/>
        <v>9.9682793673152501E-11</v>
      </c>
      <c r="E33" s="1">
        <f>-E$3*D31</f>
        <v>-5.537932926286249E-14</v>
      </c>
      <c r="F33" s="7">
        <f>-E$3</f>
        <v>-9.9999999999999995E-7</v>
      </c>
      <c r="G33" s="7">
        <v>0</v>
      </c>
      <c r="H33" s="7">
        <f>1/B33</f>
        <v>5.5555555555555556E-4</v>
      </c>
      <c r="I33" s="8">
        <v>0.18878566269476185</v>
      </c>
      <c r="J33" s="8">
        <v>0</v>
      </c>
      <c r="K33" s="8">
        <v>1800</v>
      </c>
      <c r="L33" s="6">
        <f>(D33-D$9)/B33+E33</f>
        <v>0</v>
      </c>
      <c r="M33">
        <v>0</v>
      </c>
      <c r="Q33" s="1">
        <f t="shared" si="12"/>
        <v>9.9682793673152501E-11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5.5379329262862492E-8</v>
      </c>
      <c r="E35" s="1">
        <f>E$2*D35/(D35+D$2)+E$3*D35</f>
        <v>5.2478926152063199E-10</v>
      </c>
      <c r="F35" s="7">
        <f>1/B35+E$2*D$2/(D35+D$2)/(D35+D$2) + E$3</f>
        <v>9.5346223558847813E-3</v>
      </c>
      <c r="G35" s="7">
        <v>0</v>
      </c>
      <c r="H35" s="7">
        <v>0</v>
      </c>
      <c r="I35" s="8">
        <f t="array" ref="I35:K37">MINVERSE(F35:H37)</f>
        <v>104.88092371931215</v>
      </c>
      <c r="J35" s="8">
        <v>0</v>
      </c>
      <c r="K35" s="8">
        <v>0</v>
      </c>
      <c r="L35" s="1">
        <f>(D35-D$7)/B35+E35</f>
        <v>0</v>
      </c>
      <c r="M35">
        <f t="array" ref="M35:M37">MMULT(I35:K37,L35:L37)</f>
        <v>0</v>
      </c>
      <c r="Q35" s="1">
        <f>D35-P35</f>
        <v>5.5379329262862492E-8</v>
      </c>
      <c r="R35">
        <f>SQRT(SUMSQ(L35:L37))</f>
        <v>0</v>
      </c>
      <c r="T35" s="1">
        <f>SQRT(SUMSQ(M35:M37))/SQRT(SUMSQ(D35:D37))</f>
        <v>0</v>
      </c>
      <c r="U35" s="1">
        <f>(SUM(D35:D37)-U$1)/U$1</f>
        <v>0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13">Q32</f>
        <v>9.4452098794446431E-7</v>
      </c>
      <c r="E36" s="1">
        <f>-E$2*D35/(D35+D$2)</f>
        <v>-5.2473388219136907E-10</v>
      </c>
      <c r="F36" s="7">
        <f>-E$2*D$2/(D35+D$2)/(D35+D$2)</f>
        <v>-8.9780668003292263E-3</v>
      </c>
      <c r="G36" s="7">
        <f>1/B36</f>
        <v>5.5555555555555556E-4</v>
      </c>
      <c r="H36" s="7">
        <v>0</v>
      </c>
      <c r="I36" s="8">
        <v>1694.9302906179933</v>
      </c>
      <c r="J36" s="8">
        <v>1800</v>
      </c>
      <c r="K36" s="8">
        <v>0</v>
      </c>
      <c r="L36" s="1">
        <f>(D36-D$8)/B36+E36</f>
        <v>0</v>
      </c>
      <c r="M36">
        <v>0</v>
      </c>
      <c r="Q36" s="1">
        <f t="shared" ref="Q36:Q37" si="14">D36-P36</f>
        <v>9.4452098794446431E-7</v>
      </c>
      <c r="AI36" s="1"/>
    </row>
    <row r="37" spans="2:36">
      <c r="B37">
        <f>B35</f>
        <v>1800</v>
      </c>
      <c r="D37" s="1">
        <f t="shared" si="13"/>
        <v>9.9682793673152501E-11</v>
      </c>
      <c r="E37" s="1">
        <f>-E$3*D35</f>
        <v>-5.537932926286249E-14</v>
      </c>
      <c r="F37" s="7">
        <f>-E$3</f>
        <v>-9.9999999999999995E-7</v>
      </c>
      <c r="G37" s="7">
        <v>0</v>
      </c>
      <c r="H37" s="7">
        <f>1/B37</f>
        <v>5.5555555555555556E-4</v>
      </c>
      <c r="I37" s="8">
        <v>0.18878566269476185</v>
      </c>
      <c r="J37" s="8">
        <v>0</v>
      </c>
      <c r="K37" s="8">
        <v>1800</v>
      </c>
      <c r="L37" s="6">
        <f>(D37-D$9)/B37+E37</f>
        <v>0</v>
      </c>
      <c r="M37">
        <v>0</v>
      </c>
      <c r="Q37" s="1">
        <f t="shared" si="14"/>
        <v>9.9682793673152501E-11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5.5379329262862492E-8</v>
      </c>
      <c r="E39" s="1">
        <f>E$2*D39/(D39+D$2)+E$3*D39</f>
        <v>5.2478926152063199E-10</v>
      </c>
      <c r="F39" s="7">
        <f>1/B39+E$2*D$2/(D39+D$2)/(D39+D$2) + E$3</f>
        <v>9.5346223558847813E-3</v>
      </c>
      <c r="G39" s="7">
        <v>0</v>
      </c>
      <c r="H39" s="7">
        <v>0</v>
      </c>
      <c r="I39" s="8">
        <f t="array" ref="I39:K41">MINVERSE(F39:H41)</f>
        <v>104.88092371931215</v>
      </c>
      <c r="J39" s="8">
        <v>0</v>
      </c>
      <c r="K39" s="8">
        <v>0</v>
      </c>
      <c r="L39" s="1">
        <f>(D39-D$7)/B39+E39</f>
        <v>0</v>
      </c>
      <c r="M39">
        <f t="array" ref="M39:M41">MMULT(I39:K41,L39:L41)</f>
        <v>0</v>
      </c>
      <c r="Q39" s="1">
        <f>D39-P39</f>
        <v>5.5379329262862492E-8</v>
      </c>
      <c r="R39">
        <f>SQRT(SUMSQ(L39:L41))</f>
        <v>0</v>
      </c>
      <c r="T39" s="1">
        <f>SQRT(SUMSQ(M39:M41))/SQRT(SUMSQ(D39:D41))</f>
        <v>0</v>
      </c>
      <c r="U39" s="1">
        <f>(SUM(D39:D41)-U$1)/U$1</f>
        <v>0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15">Q36</f>
        <v>9.4452098794446431E-7</v>
      </c>
      <c r="E40" s="1">
        <f>-E$2*D39/(D39+D$2)</f>
        <v>-5.2473388219136907E-10</v>
      </c>
      <c r="F40" s="7">
        <f>-E$2*D$2/(D39+D$2)/(D39+D$2)</f>
        <v>-8.9780668003292263E-3</v>
      </c>
      <c r="G40" s="7">
        <f>1/B40</f>
        <v>5.5555555555555556E-4</v>
      </c>
      <c r="H40" s="7">
        <v>0</v>
      </c>
      <c r="I40" s="8">
        <v>1694.9302906179933</v>
      </c>
      <c r="J40" s="8">
        <v>1800</v>
      </c>
      <c r="K40" s="8">
        <v>0</v>
      </c>
      <c r="L40" s="1">
        <f>(D40-D$8)/B40+E40</f>
        <v>0</v>
      </c>
      <c r="M40">
        <v>0</v>
      </c>
      <c r="Q40" s="1">
        <f t="shared" ref="Q40:Q41" si="16">D40-P40</f>
        <v>9.4452098794446431E-7</v>
      </c>
      <c r="AI40" s="1"/>
    </row>
    <row r="41" spans="2:36">
      <c r="B41">
        <f>B39</f>
        <v>1800</v>
      </c>
      <c r="D41" s="1">
        <f t="shared" si="15"/>
        <v>9.9682793673152501E-11</v>
      </c>
      <c r="E41" s="1">
        <f>-E$3*D39</f>
        <v>-5.537932926286249E-14</v>
      </c>
      <c r="F41" s="7">
        <f>-E$3</f>
        <v>-9.9999999999999995E-7</v>
      </c>
      <c r="G41" s="7">
        <v>0</v>
      </c>
      <c r="H41" s="7">
        <f>1/B41</f>
        <v>5.5555555555555556E-4</v>
      </c>
      <c r="I41" s="8">
        <v>0.18878566269476185</v>
      </c>
      <c r="J41" s="8">
        <v>0</v>
      </c>
      <c r="K41" s="8">
        <v>1800</v>
      </c>
      <c r="L41" s="6">
        <f>(D41-D$9)/B41+E41</f>
        <v>0</v>
      </c>
      <c r="M41">
        <v>0</v>
      </c>
      <c r="Q41" s="1">
        <f t="shared" si="16"/>
        <v>9.9682793673152501E-11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5.5379329262862492E-8</v>
      </c>
      <c r="E43" s="1">
        <f>E$2*D43/(D43+D$2)+E$3*D43</f>
        <v>5.2478926152063199E-10</v>
      </c>
      <c r="F43" s="7">
        <f>1/B43+E$2*D$2/(D43+D$2)/(D43+D$2) + E$3</f>
        <v>9.5346223558847813E-3</v>
      </c>
      <c r="G43" s="7">
        <v>0</v>
      </c>
      <c r="H43" s="7">
        <v>0</v>
      </c>
      <c r="I43" s="8">
        <f t="array" ref="I43:K45">MINVERSE(F43:H45)</f>
        <v>104.88092371931215</v>
      </c>
      <c r="J43" s="8">
        <v>0</v>
      </c>
      <c r="K43" s="8">
        <v>0</v>
      </c>
      <c r="L43" s="1">
        <f>(D43-D$7)/B43+E43</f>
        <v>0</v>
      </c>
      <c r="M43">
        <f t="array" ref="M43:M45">MMULT(I43:K45,L43:L45)</f>
        <v>0</v>
      </c>
      <c r="Q43" s="1">
        <f>D43-P43</f>
        <v>5.5379329262862492E-8</v>
      </c>
      <c r="R43">
        <f>SQRT(SUMSQ(L43:L45))</f>
        <v>0</v>
      </c>
      <c r="T43" s="1">
        <f>SQRT(SUMSQ(M43:M45))/SQRT(SUMSQ(D43:D45))</f>
        <v>0</v>
      </c>
      <c r="U43" s="1">
        <f>(SUM(D43:D45)-U$1)/U$1</f>
        <v>0</v>
      </c>
    </row>
    <row r="44" spans="2:36">
      <c r="B44">
        <f>B43</f>
        <v>1800</v>
      </c>
      <c r="D44" s="1">
        <f t="shared" ref="D44:D45" si="17">Q40</f>
        <v>9.4452098794446431E-7</v>
      </c>
      <c r="E44" s="1">
        <f>-E$2*D43/(D43+D$2)</f>
        <v>-5.2473388219136907E-10</v>
      </c>
      <c r="F44" s="7">
        <f>-E$2*D$2/(D43+D$2)/(D43+D$2)</f>
        <v>-8.9780668003292263E-3</v>
      </c>
      <c r="G44" s="7">
        <f>1/B44</f>
        <v>5.5555555555555556E-4</v>
      </c>
      <c r="H44" s="7">
        <v>0</v>
      </c>
      <c r="I44" s="8">
        <v>1694.9302906179933</v>
      </c>
      <c r="J44" s="8">
        <v>1800</v>
      </c>
      <c r="K44" s="8">
        <v>0</v>
      </c>
      <c r="L44" s="1">
        <f>(D44-D$8)/B44+E44</f>
        <v>0</v>
      </c>
      <c r="M44">
        <v>0</v>
      </c>
      <c r="Q44" s="1">
        <f t="shared" ref="Q44:Q45" si="18">D44-P44</f>
        <v>9.4452098794446431E-7</v>
      </c>
    </row>
    <row r="45" spans="2:36">
      <c r="B45">
        <f>B43</f>
        <v>1800</v>
      </c>
      <c r="D45" s="1">
        <f t="shared" si="17"/>
        <v>9.9682793673152501E-11</v>
      </c>
      <c r="E45" s="1">
        <f>-E$3*D43</f>
        <v>-5.537932926286249E-14</v>
      </c>
      <c r="F45" s="7">
        <f>-E$3</f>
        <v>-9.9999999999999995E-7</v>
      </c>
      <c r="G45" s="7">
        <v>0</v>
      </c>
      <c r="H45" s="7">
        <f>1/B45</f>
        <v>5.5555555555555556E-4</v>
      </c>
      <c r="I45" s="8">
        <v>0.18878566269476185</v>
      </c>
      <c r="J45" s="8">
        <v>0</v>
      </c>
      <c r="K45" s="8">
        <v>1800</v>
      </c>
      <c r="L45" s="6">
        <f>(D45-D$9)/B45+E45</f>
        <v>0</v>
      </c>
      <c r="M45">
        <v>0</v>
      </c>
      <c r="Q45" s="1">
        <f t="shared" si="18"/>
        <v>9.9682793673152501E-11</v>
      </c>
    </row>
    <row r="46" spans="2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5.5379329262862492E-8</v>
      </c>
      <c r="E47" s="1">
        <f>E$2*D47/(D47+D$2)+E$3*D47</f>
        <v>5.2478926152063199E-10</v>
      </c>
      <c r="F47" s="7">
        <f>1/B47+E$2*D$2/(D47+D$2)/(D47+D$2) + E$3</f>
        <v>9.5346223558847813E-3</v>
      </c>
      <c r="G47" s="7">
        <v>0</v>
      </c>
      <c r="H47" s="7">
        <v>0</v>
      </c>
      <c r="I47" s="8">
        <f t="array" ref="I47:K49">MINVERSE(F47:H49)</f>
        <v>104.88092371931215</v>
      </c>
      <c r="J47" s="8">
        <v>0</v>
      </c>
      <c r="K47" s="8">
        <v>0</v>
      </c>
      <c r="L47" s="1">
        <f>(D47-D$7)/B47+E47</f>
        <v>0</v>
      </c>
      <c r="M47">
        <f t="array" ref="M47:M49">MMULT(I47:K49,L47:L49)</f>
        <v>0</v>
      </c>
      <c r="Q47" s="1">
        <f>D47-P47</f>
        <v>5.5379329262862492E-8</v>
      </c>
      <c r="R47">
        <f>SQRT(SUMSQ(L47:L49))</f>
        <v>0</v>
      </c>
      <c r="T47" s="1">
        <f>SQRT(SUMSQ(M47:M49))/SQRT(SUMSQ(D47:D49))</f>
        <v>0</v>
      </c>
      <c r="U47" s="1">
        <f>(SUM(D47:D49)-U$1)/U$1</f>
        <v>0</v>
      </c>
    </row>
    <row r="48" spans="2:36">
      <c r="B48">
        <f>B47</f>
        <v>1800</v>
      </c>
      <c r="D48" s="1">
        <f t="shared" ref="D48:D49" si="19">Q44</f>
        <v>9.4452098794446431E-7</v>
      </c>
      <c r="E48" s="1">
        <f>-E$2*D47/(D47+D$2)</f>
        <v>-5.2473388219136907E-10</v>
      </c>
      <c r="F48" s="7">
        <f>-E$2*D$2/(D47+D$2)/(D47+D$2)</f>
        <v>-8.9780668003292263E-3</v>
      </c>
      <c r="G48" s="7">
        <f>1/B48</f>
        <v>5.5555555555555556E-4</v>
      </c>
      <c r="H48" s="7">
        <v>0</v>
      </c>
      <c r="I48" s="8">
        <v>1694.9302906179933</v>
      </c>
      <c r="J48" s="8">
        <v>1800</v>
      </c>
      <c r="K48" s="8">
        <v>0</v>
      </c>
      <c r="L48" s="1">
        <f>(D48-D$8)/B48+E48</f>
        <v>0</v>
      </c>
      <c r="M48">
        <v>0</v>
      </c>
      <c r="Q48" s="1">
        <f t="shared" ref="Q48:Q49" si="20">D48-P48</f>
        <v>9.4452098794446431E-7</v>
      </c>
    </row>
    <row r="49" spans="2:21">
      <c r="B49">
        <f>B47</f>
        <v>1800</v>
      </c>
      <c r="D49" s="1">
        <f t="shared" si="19"/>
        <v>9.9682793673152501E-11</v>
      </c>
      <c r="E49" s="1">
        <f>-E$3*D47</f>
        <v>-5.537932926286249E-14</v>
      </c>
      <c r="F49" s="7">
        <f>-E$3</f>
        <v>-9.9999999999999995E-7</v>
      </c>
      <c r="G49" s="7">
        <v>0</v>
      </c>
      <c r="H49" s="7">
        <f>1/B49</f>
        <v>5.5555555555555556E-4</v>
      </c>
      <c r="I49" s="8">
        <v>0.18878566269476185</v>
      </c>
      <c r="J49" s="8">
        <v>0</v>
      </c>
      <c r="K49" s="8">
        <v>1800</v>
      </c>
      <c r="L49" s="6">
        <f>(D49-D$9)/B49+E49</f>
        <v>0</v>
      </c>
      <c r="M49">
        <v>0</v>
      </c>
      <c r="Q49" s="1">
        <f t="shared" si="20"/>
        <v>9.9682793673152501E-11</v>
      </c>
    </row>
    <row r="50" spans="2:21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1">
      <c r="B51">
        <v>1800</v>
      </c>
      <c r="C51">
        <f>C47+1</f>
        <v>12</v>
      </c>
      <c r="D51" s="1">
        <f>Q47</f>
        <v>5.5379329262862492E-8</v>
      </c>
      <c r="E51" s="1">
        <f>E$2*D51/(D51+D$2)+E$3*D51</f>
        <v>5.2478926152063199E-10</v>
      </c>
      <c r="F51" s="7">
        <f>1/B51+E$2*D$2/(D51+D$2)/(D51+D$2) + E$3</f>
        <v>9.5346223558847813E-3</v>
      </c>
      <c r="G51" s="7">
        <v>0</v>
      </c>
      <c r="H51" s="7">
        <v>0</v>
      </c>
      <c r="I51" s="8">
        <f t="array" ref="I51:K53">MINVERSE(F51:H53)</f>
        <v>104.88092371931215</v>
      </c>
      <c r="J51" s="8">
        <v>0</v>
      </c>
      <c r="K51" s="8">
        <v>0</v>
      </c>
      <c r="L51" s="1">
        <f>(D51-D$7)/B51+E51</f>
        <v>0</v>
      </c>
      <c r="M51">
        <f t="array" ref="M51:M53">MMULT(I51:K53,L51:L53)</f>
        <v>0</v>
      </c>
      <c r="Q51" s="1">
        <f>D51-P51</f>
        <v>5.5379329262862492E-8</v>
      </c>
      <c r="R51">
        <f>SQRT(SUMSQ(L51:L53))</f>
        <v>0</v>
      </c>
      <c r="T51" s="1">
        <f>SQRT(SUMSQ(M51:M53))/SQRT(SUMSQ(D51:D53))</f>
        <v>0</v>
      </c>
      <c r="U51" s="1">
        <f>(SUM(D51:D53)-U$1)/U$1</f>
        <v>0</v>
      </c>
    </row>
    <row r="52" spans="2:21">
      <c r="B52">
        <f>B51</f>
        <v>1800</v>
      </c>
      <c r="D52" s="1">
        <f t="shared" ref="D52:D53" si="21">Q48</f>
        <v>9.4452098794446431E-7</v>
      </c>
      <c r="E52" s="1">
        <f>-E$2*D51/(D51+D$2)</f>
        <v>-5.2473388219136907E-10</v>
      </c>
      <c r="F52" s="7">
        <f>-E$2*D$2/(D51+D$2)/(D51+D$2)</f>
        <v>-8.9780668003292263E-3</v>
      </c>
      <c r="G52" s="7">
        <f>1/B52</f>
        <v>5.5555555555555556E-4</v>
      </c>
      <c r="H52" s="7">
        <v>0</v>
      </c>
      <c r="I52" s="8">
        <v>1694.9302906179933</v>
      </c>
      <c r="J52" s="8">
        <v>1800</v>
      </c>
      <c r="K52" s="8">
        <v>0</v>
      </c>
      <c r="L52" s="1">
        <f>(D52-D$8)/B52+E52</f>
        <v>0</v>
      </c>
      <c r="M52">
        <v>0</v>
      </c>
      <c r="Q52" s="1">
        <f t="shared" ref="Q52:Q53" si="22">D52-P52</f>
        <v>9.4452098794446431E-7</v>
      </c>
    </row>
    <row r="53" spans="2:21">
      <c r="B53">
        <f>B51</f>
        <v>1800</v>
      </c>
      <c r="D53" s="1">
        <f t="shared" si="21"/>
        <v>9.9682793673152501E-11</v>
      </c>
      <c r="E53" s="1">
        <f>-E$3*D51</f>
        <v>-5.537932926286249E-14</v>
      </c>
      <c r="F53" s="7">
        <f>-E$3</f>
        <v>-9.9999999999999995E-7</v>
      </c>
      <c r="G53" s="7">
        <v>0</v>
      </c>
      <c r="H53" s="7">
        <f>1/B53</f>
        <v>5.5555555555555556E-4</v>
      </c>
      <c r="I53" s="8">
        <v>0.18878566269476185</v>
      </c>
      <c r="J53" s="8">
        <v>0</v>
      </c>
      <c r="K53" s="8">
        <v>1800</v>
      </c>
      <c r="L53" s="6">
        <f>(D53-D$9)/B53+E53</f>
        <v>0</v>
      </c>
      <c r="M53">
        <v>0</v>
      </c>
      <c r="Q53" s="1">
        <f t="shared" si="22"/>
        <v>9.9682793673152501E-11</v>
      </c>
    </row>
    <row r="54" spans="2:21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21">
      <c r="E55" s="1"/>
      <c r="F55" s="1"/>
      <c r="G55" s="1"/>
      <c r="H55" s="1"/>
      <c r="I55" s="1"/>
      <c r="J55" s="1"/>
      <c r="K55" s="1"/>
      <c r="L55" s="1"/>
      <c r="M55" s="1"/>
      <c r="N55" s="1"/>
      <c r="U55" s="1"/>
    </row>
    <row r="56" spans="2:21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21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21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21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U59" s="1"/>
    </row>
    <row r="60" spans="2:21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21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21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21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21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A2" workbookViewId="0">
      <selection activeCell="O7" sqref="O7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1.0000000019999998E-6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G3" s="2" t="s">
        <v>38</v>
      </c>
      <c r="H3">
        <v>5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37</v>
      </c>
      <c r="O6" s="2" t="s">
        <v>36</v>
      </c>
      <c r="P6" s="2" t="s">
        <v>16</v>
      </c>
      <c r="Q6" s="2" t="s">
        <v>39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(1/B7+E$2*D$2/(D7+D$2)/(D7+D$2) + E$3)*D7</f>
        <v>3.0565555555555558E-9</v>
      </c>
      <c r="G7" s="7">
        <v>0</v>
      </c>
      <c r="H7" s="7">
        <v>0</v>
      </c>
      <c r="I7" s="8">
        <f t="array" ref="I7:K9">MINVERSE(F7:H9)</f>
        <v>327165654.87658584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1.636155440037806</v>
      </c>
      <c r="N7">
        <f>IF(M7&gt;H$3,H$3,IF(M7&lt;-H$3,-H$3,M7))</f>
        <v>1.636155440037806</v>
      </c>
      <c r="O7">
        <f>MIN(N7:N9)</f>
        <v>-5</v>
      </c>
      <c r="P7" s="1">
        <f>Q7-D7</f>
        <v>-8.0527275439141752E-7</v>
      </c>
      <c r="Q7" s="1">
        <f>D7*EXP(-N7)</f>
        <v>1.9472724560858244E-7</v>
      </c>
      <c r="R7">
        <f>SQRT(SUMSQ(L7:L9))</f>
        <v>7.0717750247020729E-9</v>
      </c>
      <c r="T7" s="1">
        <f>SQRT(SUMSQ(P7:P9))/SQRT(SUMSQ(D7:D9))</f>
        <v>0.80527275439143098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 s="1">
        <v>1.0000000000000001E-15</v>
      </c>
      <c r="E8" s="1">
        <f>-E$2*D7/(D7+D$2)</f>
        <v>-5.0000000000000001E-9</v>
      </c>
      <c r="F8" s="7">
        <f>-E$2*D$2/(D7+D$2)/(D7+D$2)*D7</f>
        <v>-2.5000000000000001E-9</v>
      </c>
      <c r="G8" s="7">
        <f>1/B8*D8</f>
        <v>5.5555555555555555E-19</v>
      </c>
      <c r="H8" s="7">
        <v>0</v>
      </c>
      <c r="I8" s="8">
        <v>1.4722454469446362E+18</v>
      </c>
      <c r="J8" s="8">
        <v>1.8E+18</v>
      </c>
      <c r="K8" s="8">
        <v>0</v>
      </c>
      <c r="L8" s="1">
        <f>(D8-D$8)/B8+E8</f>
        <v>-5.0000000000000001E-9</v>
      </c>
      <c r="M8">
        <v>-1637300519.829874</v>
      </c>
      <c r="N8">
        <f>IF(M8&gt;H$3,H$3,IF(M8&lt;-H$3,-H$3,M8))</f>
        <v>-5</v>
      </c>
      <c r="P8" s="1">
        <f t="shared" ref="P8:P9" si="0">Q8-D8</f>
        <v>1.4741315910257662E-13</v>
      </c>
      <c r="Q8" s="1">
        <f>D8*EXP(-N8)</f>
        <v>1.4841315910257662E-13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1.0000000000000001E-15</v>
      </c>
      <c r="E9" s="1">
        <f>-E$3*D7</f>
        <v>-9.9999999999999998E-13</v>
      </c>
      <c r="F9" s="7">
        <f>-E$3*D7</f>
        <v>-9.9999999999999998E-13</v>
      </c>
      <c r="G9" s="7">
        <v>0</v>
      </c>
      <c r="H9" s="7">
        <f>1/B9*D9</f>
        <v>5.5555555555555555E-19</v>
      </c>
      <c r="I9" s="8">
        <v>588898178777854.5</v>
      </c>
      <c r="J9" s="8">
        <v>0</v>
      </c>
      <c r="K9" s="8">
        <v>1.8E+18</v>
      </c>
      <c r="L9" s="6">
        <f>(D9-D$9)/B9+E9</f>
        <v>-9.9999999999999998E-13</v>
      </c>
      <c r="M9">
        <v>1145079.7920680507</v>
      </c>
      <c r="N9">
        <f>IF(M9&gt;H$3,H$3,IF(M9&lt;-H$3,-H$3,M9))</f>
        <v>5</v>
      </c>
      <c r="P9" s="1">
        <f t="shared" si="0"/>
        <v>-9.9326205300091456E-16</v>
      </c>
      <c r="Q9" s="1">
        <f>D9*EXP(-N9)</f>
        <v>6.7379469990854679E-18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1.9472724560858244E-7</v>
      </c>
      <c r="E11" s="1">
        <f>E$2*D11/(D11+D$2)+E$3*D11</f>
        <v>1.6300834430536281E-9</v>
      </c>
      <c r="F11" s="7">
        <f>(1/B11+E$2*D$2/(D11+D$2)/(D11+D$2) + E$3)*D11</f>
        <v>1.4726115235776758E-9</v>
      </c>
      <c r="G11" s="7">
        <v>0</v>
      </c>
      <c r="H11" s="7">
        <v>0</v>
      </c>
      <c r="I11" s="8">
        <f t="array" ref="I11:K13">MINVERSE(F11:H13)</f>
        <v>679065716.91801178</v>
      </c>
      <c r="J11" s="8">
        <v>0</v>
      </c>
      <c r="K11" s="8">
        <v>0</v>
      </c>
      <c r="L11" s="1">
        <f>(D11-D$7)/B11+E11</f>
        <v>1.1827096906139517E-9</v>
      </c>
      <c r="M11">
        <f t="array" ref="M11:M13">MMULT(I11:K13,L11:L13)</f>
        <v>0.803137603962643</v>
      </c>
      <c r="N11">
        <f>IF(M11&gt;H$3,H$3,IF(M11&lt;-H$3,-H$3,M11))</f>
        <v>0.803137603962643</v>
      </c>
      <c r="O11">
        <f>MIN(N11:N13)</f>
        <v>-5</v>
      </c>
      <c r="P11" s="1">
        <f>Q11-D11</f>
        <v>-1.0750475347367962E-7</v>
      </c>
      <c r="Q11" s="1">
        <f>D11*EXP(-N11)</f>
        <v>8.7222492134902818E-8</v>
      </c>
      <c r="R11">
        <f>SQRT(SUMSQ(L11:L13))</f>
        <v>2.0137872800139552E-9</v>
      </c>
      <c r="T11" s="1">
        <f>SQRT(SUMSQ(P11:P13))/SQRT(SUMSQ(D11:D13))</f>
        <v>0.55207865424193658</v>
      </c>
      <c r="U11" s="1">
        <f>(SUM(D11:D13)-U$1)/U$1</f>
        <v>-0.80527260636097531</v>
      </c>
      <c r="AI11" s="1"/>
    </row>
    <row r="12" spans="1:36">
      <c r="B12">
        <f>B11</f>
        <v>1800</v>
      </c>
      <c r="D12" s="1">
        <f t="shared" ref="D12:D13" si="1">Q8</f>
        <v>1.4841315910257662E-13</v>
      </c>
      <c r="E12" s="1">
        <f>-E$2*D11/(D11+D$2)</f>
        <v>-1.6298887158080194E-9</v>
      </c>
      <c r="F12" s="7">
        <f>-E$2*D$2/(D11+D$2)/(D11+D$2)*D11</f>
        <v>-1.3642349932161881E-9</v>
      </c>
      <c r="G12" s="7">
        <f>1/B12*D12</f>
        <v>8.2451755056987009E-17</v>
      </c>
      <c r="H12" s="7">
        <v>0</v>
      </c>
      <c r="I12" s="8">
        <v>1.1235724613414224E+16</v>
      </c>
      <c r="J12" s="8">
        <v>1.212830459835384E+16</v>
      </c>
      <c r="K12" s="8">
        <v>0</v>
      </c>
      <c r="L12" s="1">
        <f>(D12-D$8)/B12+E12</f>
        <v>-1.62988863391182E-9</v>
      </c>
      <c r="M12">
        <v>-6479185.4321226869</v>
      </c>
      <c r="N12">
        <f>IF(M12&gt;H$3,H$3,IF(M12&lt;-H$3,-H$3,M12))</f>
        <v>-5</v>
      </c>
      <c r="P12" s="1">
        <f t="shared" ref="P12:P13" si="2">Q12-D12</f>
        <v>2.187805263570414E-11</v>
      </c>
      <c r="Q12" s="1">
        <f>D12*EXP(-N12)</f>
        <v>2.2026465794806717E-11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1"/>
        <v>6.7379469990854679E-18</v>
      </c>
      <c r="E13" s="1">
        <f>-E$3*D11</f>
        <v>-1.9472724560858244E-13</v>
      </c>
      <c r="F13" s="7">
        <f>-E$3*D11</f>
        <v>-1.9472724560858244E-13</v>
      </c>
      <c r="G13" s="7">
        <v>0</v>
      </c>
      <c r="H13" s="7">
        <f>1/B13*D13</f>
        <v>3.7433038883808156E-21</v>
      </c>
      <c r="I13" s="8">
        <v>3.5325103327333556E+16</v>
      </c>
      <c r="J13" s="8">
        <v>0</v>
      </c>
      <c r="K13" s="8">
        <v>2.6714368638463784E+20</v>
      </c>
      <c r="L13" s="6">
        <f>(D13-D$9)/B13+E13</f>
        <v>-1.947277974208341E-13</v>
      </c>
      <c r="M13">
        <v>-10240959.617386051</v>
      </c>
      <c r="N13">
        <f>IF(M13&gt;H$3,H$3,IF(M13&lt;-H$3,-H$3,M13))</f>
        <v>-5</v>
      </c>
      <c r="P13" s="1">
        <f t="shared" si="2"/>
        <v>9.9326205300091456E-16</v>
      </c>
      <c r="Q13" s="1">
        <f>D13*EXP(-N13)</f>
        <v>1.0000000000000001E-15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8.7222492134902818E-8</v>
      </c>
      <c r="E15" s="1">
        <f>E$2*D15/(D15+D$2)+E$3*D15</f>
        <v>8.0233784521085843E-10</v>
      </c>
      <c r="F15" s="7">
        <f>(1/B15+E$2*D$2/(D15+D$2)/(D15+D$2) + E$3)*D15</f>
        <v>7.8643417912054649E-10</v>
      </c>
      <c r="G15" s="7">
        <v>0</v>
      </c>
      <c r="H15" s="7">
        <v>0</v>
      </c>
      <c r="I15" s="8">
        <f t="array" ref="I15:K17">MINVERSE(F15:H17)</f>
        <v>1271562231.8428223</v>
      </c>
      <c r="J15" s="8">
        <v>0</v>
      </c>
      <c r="K15" s="8">
        <v>0</v>
      </c>
      <c r="L15" s="1">
        <f>(D15-D$7)/B15+E15</f>
        <v>2.9523922973024895E-10</v>
      </c>
      <c r="M15">
        <f t="array" ref="M15:M17">MMULT(I15:K17,L15:L17)</f>
        <v>0.37541505388335111</v>
      </c>
      <c r="N15">
        <f>IF(M15&gt;H$3,H$3,IF(M15&lt;-H$3,-H$3,M15))</f>
        <v>0.37541505388335111</v>
      </c>
      <c r="O15">
        <f>MIN(N15:N17)</f>
        <v>-5</v>
      </c>
      <c r="P15" s="1">
        <f>Q15-D15</f>
        <v>-2.7300284528225652E-8</v>
      </c>
      <c r="Q15" s="1">
        <f>D15*EXP(-N15)</f>
        <v>5.9922207606677166E-8</v>
      </c>
      <c r="R15">
        <f>SQRT(SUMSQ(L15:L17))</f>
        <v>8.548407096711414E-10</v>
      </c>
      <c r="T15" s="1">
        <f>SQRT(SUMSQ(P15:P17))/SQRT(SUMSQ(D15:D17))</f>
        <v>0.31520193030236604</v>
      </c>
      <c r="U15" s="1">
        <f>(SUM(D15:D17)-U$1)/U$1</f>
        <v>-0.9127554805737913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3">Q12</f>
        <v>2.2026465794806717E-11</v>
      </c>
      <c r="E16" s="1">
        <f>-E$2*D15/(D15+D$2)</f>
        <v>-8.0225062271872354E-10</v>
      </c>
      <c r="F16" s="7">
        <f>-E$2*D$2/(D15+D$2)/(D15+D$2)*D15</f>
        <v>-7.3789001655346555E-10</v>
      </c>
      <c r="G16" s="7">
        <f>1/B16*D16</f>
        <v>1.2236925441559288E-14</v>
      </c>
      <c r="H16" s="7">
        <v>0</v>
      </c>
      <c r="I16" s="8">
        <v>76675557171957.609</v>
      </c>
      <c r="J16" s="8">
        <v>81719873572472.734</v>
      </c>
      <c r="K16" s="8">
        <v>0</v>
      </c>
      <c r="L16" s="1">
        <f>(D16-D$8)/B16+E16</f>
        <v>-8.0223838634883757E-10</v>
      </c>
      <c r="M16">
        <v>-42921.187068825107</v>
      </c>
      <c r="N16">
        <f>IF(M16&gt;H$3,H$3,IF(M16&lt;-H$3,-H$3,M16))</f>
        <v>-5</v>
      </c>
      <c r="P16" s="1">
        <f t="shared" ref="P16:P17" si="4">Q16-D16</f>
        <v>3.2469909066773039E-9</v>
      </c>
      <c r="Q16" s="1">
        <f>D16*EXP(-N16)</f>
        <v>3.2690173724721108E-9</v>
      </c>
      <c r="AI16" s="1"/>
    </row>
    <row r="17" spans="2:36">
      <c r="B17">
        <f>B15</f>
        <v>1800</v>
      </c>
      <c r="D17" s="1">
        <f t="shared" si="3"/>
        <v>1.0000000000000001E-15</v>
      </c>
      <c r="E17" s="1">
        <f>-E$3*D15</f>
        <v>-8.7222492134902812E-14</v>
      </c>
      <c r="F17" s="7">
        <f>-E$3*D15</f>
        <v>-8.7222492134902812E-14</v>
      </c>
      <c r="G17" s="7">
        <v>0</v>
      </c>
      <c r="H17" s="7">
        <f>1/B17*D17</f>
        <v>5.5555555555555555E-19</v>
      </c>
      <c r="I17" s="8">
        <v>199635888178710.09</v>
      </c>
      <c r="J17" s="8">
        <v>0</v>
      </c>
      <c r="K17" s="8">
        <v>1.8E+18</v>
      </c>
      <c r="L17" s="6">
        <f>(D17-D$9)/B17+E17</f>
        <v>-8.7222492134902812E-14</v>
      </c>
      <c r="M17">
        <v>-98060.139990428579</v>
      </c>
      <c r="N17">
        <f>IF(M17&gt;H$3,H$3,IF(M17&lt;-H$3,-H$3,M17))</f>
        <v>-5</v>
      </c>
      <c r="P17" s="1">
        <f t="shared" si="4"/>
        <v>1.4741315910257662E-13</v>
      </c>
      <c r="Q17" s="1">
        <f>D17*EXP(-N17)</f>
        <v>1.4841315910257662E-13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5.9922207606677166E-8</v>
      </c>
      <c r="E19" s="1">
        <f>E$2*D19/(D19+D$2)+E$3*D19</f>
        <v>5.6540525771088435E-10</v>
      </c>
      <c r="F19" s="7">
        <f>(1/B19+E$2*D$2/(D19+D$2)/(D19+D$2) + E$3)*D19</f>
        <v>5.6673383821039589E-10</v>
      </c>
      <c r="G19" s="7">
        <v>0</v>
      </c>
      <c r="H19" s="7">
        <v>0</v>
      </c>
      <c r="I19" s="8">
        <f t="array" ref="I19:K21">MINVERSE(F19:H21)</f>
        <v>1764496722.4080894</v>
      </c>
      <c r="J19" s="8">
        <v>0</v>
      </c>
      <c r="K19" s="8">
        <v>0</v>
      </c>
      <c r="L19" s="1">
        <f>(D19-D$7)/B19+E19</f>
        <v>4.3139817492371721E-11</v>
      </c>
      <c r="M19">
        <f t="array" ref="M19:M21">MMULT(I19:K21,L19:L21)</f>
        <v>7.6120066570573061E-2</v>
      </c>
      <c r="N19">
        <f>IF(M19&gt;H$3,H$3,IF(M19&lt;-H$3,-H$3,M19))</f>
        <v>7.6120066570573061E-2</v>
      </c>
      <c r="O19">
        <f>MIN(N19:N21)</f>
        <v>-5</v>
      </c>
      <c r="P19" s="1">
        <f>Q19-D19</f>
        <v>-4.3920021855982243E-9</v>
      </c>
      <c r="Q19" s="1">
        <f>D19*EXP(-N19)</f>
        <v>5.5530205421078942E-8</v>
      </c>
      <c r="R19">
        <f>SQRT(SUMSQ(L19:L21))</f>
        <v>5.6517804621787692E-10</v>
      </c>
      <c r="T19" s="1">
        <f>SQRT(SUMSQ(P19:P21))/SQRT(SUMSQ(D19:D21))</f>
        <v>8.030422682619955</v>
      </c>
      <c r="U19" s="1">
        <f>(SUM(D19:D21)-U$1)/U$1</f>
        <v>-0.93680862673407428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5">Q16</f>
        <v>3.2690173724721108E-9</v>
      </c>
      <c r="E20" s="1">
        <f>-E$2*D19/(D19+D$2)</f>
        <v>-5.6534533550327769E-10</v>
      </c>
      <c r="F20" s="7">
        <f>-E$2*D$2/(D19+D$2)/(D19+D$2)*D19</f>
        <v>-5.3338380066574633E-10</v>
      </c>
      <c r="G20" s="7">
        <f>1/B20*D20</f>
        <v>1.8161207624845059E-12</v>
      </c>
      <c r="H20" s="7">
        <v>0</v>
      </c>
      <c r="I20" s="8">
        <v>518222129002.45312</v>
      </c>
      <c r="J20" s="8">
        <v>550624176903.28638</v>
      </c>
      <c r="K20" s="8">
        <v>0</v>
      </c>
      <c r="L20" s="1">
        <f>(D20-D$8)/B20+E20</f>
        <v>-5.6352921529634876E-10</v>
      </c>
      <c r="M20">
        <v>-287.93680226783277</v>
      </c>
      <c r="N20">
        <f>IF(M20&gt;H$3,H$3,IF(M20&lt;-H$3,-H$3,M20))</f>
        <v>-5</v>
      </c>
      <c r="P20" s="1">
        <f t="shared" ref="P20:P21" si="6">Q20-D20</f>
        <v>4.8189617803731815E-7</v>
      </c>
      <c r="Q20" s="1">
        <f>D20*EXP(-N20)</f>
        <v>4.8516519540979029E-7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5"/>
        <v>1.4841315910257662E-13</v>
      </c>
      <c r="E21" s="1">
        <f>-E$3*D19</f>
        <v>-5.9922207606677164E-14</v>
      </c>
      <c r="F21" s="7">
        <f>-E$3*D19</f>
        <v>-5.9922207606677164E-14</v>
      </c>
      <c r="G21" s="7">
        <v>0</v>
      </c>
      <c r="H21" s="7">
        <f>1/B21*D21</f>
        <v>8.2451755056987009E-17</v>
      </c>
      <c r="I21" s="8">
        <v>1282356437996.5142</v>
      </c>
      <c r="J21" s="8">
        <v>0</v>
      </c>
      <c r="K21" s="8">
        <v>1.212830459835384E+16</v>
      </c>
      <c r="L21" s="6">
        <f>(D21-D$9)/B21+E21</f>
        <v>-5.9840311407175732E-14</v>
      </c>
      <c r="M21">
        <v>-670.44090131123767</v>
      </c>
      <c r="N21">
        <f>IF(M21&gt;H$3,H$3,IF(M21&lt;-H$3,-H$3,M21))</f>
        <v>-5</v>
      </c>
      <c r="P21" s="1">
        <f t="shared" si="6"/>
        <v>2.187805263570414E-11</v>
      </c>
      <c r="Q21" s="1">
        <f>D21*EXP(-N21)</f>
        <v>2.2026465794806717E-11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5.5530205421078942E-8</v>
      </c>
      <c r="E23" s="1">
        <f>E$2*D23/(D23+D$2)+E$3*D23</f>
        <v>5.2614379500241449E-10</v>
      </c>
      <c r="F23" s="7">
        <f>(1/B23+E$2*D$2/(D23+D$2)/(D23+D$2) + E$3)*D23</f>
        <v>5.2931702288952515E-10</v>
      </c>
      <c r="G23" s="7">
        <v>0</v>
      </c>
      <c r="H23" s="7">
        <v>0</v>
      </c>
      <c r="I23" s="8">
        <f t="array" ref="I23:K25">MINVERSE(F23:H25)</f>
        <v>1889226978.8359179</v>
      </c>
      <c r="J23" s="8">
        <v>0</v>
      </c>
      <c r="K23" s="8">
        <v>0</v>
      </c>
      <c r="L23" s="1">
        <f>(D23-D$7)/B23+E23</f>
        <v>1.4383535696806025E-12</v>
      </c>
      <c r="M23">
        <f t="array" ref="M23:M25">MMULT(I23:K25,L23:L25)</f>
        <v>2.7173763689455426E-3</v>
      </c>
      <c r="N23">
        <f>IF(M23&gt;H$3,H$3,IF(M23&lt;-H$3,-H$3,M23))</f>
        <v>2.7173763689455426E-3</v>
      </c>
      <c r="O23">
        <f>MIN(N23:N25)</f>
        <v>-3.5256355261084105</v>
      </c>
      <c r="P23" s="1">
        <f>Q23-D23</f>
        <v>-1.5069163230635951E-10</v>
      </c>
      <c r="Q23" s="1">
        <f>D23*EXP(-N23)</f>
        <v>5.5379513788772582E-8</v>
      </c>
      <c r="R23">
        <f>SQRT(SUMSQ(L23:L25))</f>
        <v>2.5655608135097454E-10</v>
      </c>
      <c r="T23" s="1">
        <f>SQRT(SUMSQ(P23:P25))/SQRT(SUMSQ(D23:D25))</f>
        <v>1.5672247175349439</v>
      </c>
      <c r="U23" s="1">
        <f>(SUM(D23:D25)-U$1)/U$1</f>
        <v>-0.45928257378477066</v>
      </c>
      <c r="AI23" s="1"/>
    </row>
    <row r="24" spans="2:36">
      <c r="B24">
        <f>B23</f>
        <v>1800</v>
      </c>
      <c r="D24" s="1">
        <f t="shared" ref="D24:D25" si="7">Q20</f>
        <v>4.8516519540979029E-7</v>
      </c>
      <c r="E24" s="1">
        <f>-E$2*D23/(D23+D$2)</f>
        <v>-5.2608826479699345E-10</v>
      </c>
      <c r="F24" s="7">
        <f>-E$2*D$2/(D23+D$2)/(D23+D$2)*D23</f>
        <v>-4.9841137856128247E-10</v>
      </c>
      <c r="G24" s="7">
        <f>1/B24*D24</f>
        <v>2.695362196721057E-10</v>
      </c>
      <c r="H24" s="7">
        <v>0</v>
      </c>
      <c r="I24" s="8">
        <v>3493453399.6294084</v>
      </c>
      <c r="J24" s="8">
        <v>3710076520.3894043</v>
      </c>
      <c r="K24" s="8">
        <v>0</v>
      </c>
      <c r="L24" s="1">
        <f>(D24-D$8)/B24+E24</f>
        <v>-2.5655204568044329E-10</v>
      </c>
      <c r="M24">
        <v>-0.94680289976901266</v>
      </c>
      <c r="N24">
        <f>IF(M24&gt;H$3,H$3,IF(M24&lt;-H$3,-H$3,M24))</f>
        <v>-0.94680289976901266</v>
      </c>
      <c r="P24" s="1">
        <f t="shared" ref="P24:P25" si="8">Q24-D24</f>
        <v>7.6532679077046264E-7</v>
      </c>
      <c r="Q24" s="1">
        <f>D24*EXP(-N24)</f>
        <v>1.2504919861802529E-6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7"/>
        <v>2.2026465794806717E-11</v>
      </c>
      <c r="E25" s="1">
        <f>-E$3*D23</f>
        <v>-5.5530205421078936E-14</v>
      </c>
      <c r="F25" s="7">
        <f>-E$3*D23</f>
        <v>-5.5530205421078936E-14</v>
      </c>
      <c r="G25" s="7">
        <v>0</v>
      </c>
      <c r="H25" s="7">
        <f>1/B25*D25</f>
        <v>1.2236925441559288E-14</v>
      </c>
      <c r="I25" s="8">
        <v>8573163473.3597622</v>
      </c>
      <c r="J25" s="8">
        <v>0</v>
      </c>
      <c r="K25" s="8">
        <v>81719873572472.734</v>
      </c>
      <c r="L25" s="6">
        <f>(D25-D$9)/B25+E25</f>
        <v>-4.3293835535075203E-14</v>
      </c>
      <c r="M25">
        <v>-3.5256355261084105</v>
      </c>
      <c r="N25">
        <f>IF(M25&gt;H$3,H$3,IF(M25&lt;-H$3,-H$3,M25))</f>
        <v>-3.5256355261084105</v>
      </c>
      <c r="P25" s="1">
        <f t="shared" si="8"/>
        <v>7.2633061673619696E-10</v>
      </c>
      <c r="Q25" s="1">
        <f>D25*EXP(-N25)</f>
        <v>7.4835708253100363E-10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5.5379513788772582E-8</v>
      </c>
      <c r="E27" s="1">
        <f>E$2*D27/(D27+D$2)+E$3*D27</f>
        <v>5.2479091839081542E-10</v>
      </c>
      <c r="F27" s="7">
        <f>(1/B27+E$2*D$2/(D27+D$2)/(D27+D$2) + E$3)*D27</f>
        <v>5.2802257636407697E-10</v>
      </c>
      <c r="G27" s="7">
        <v>0</v>
      </c>
      <c r="H27" s="7">
        <v>0</v>
      </c>
      <c r="I27" s="8">
        <f t="array" ref="I27:K29">MINVERSE(F27:H29)</f>
        <v>1893858415.838814</v>
      </c>
      <c r="J27" s="8">
        <v>0</v>
      </c>
      <c r="K27" s="8">
        <v>0</v>
      </c>
      <c r="L27" s="1">
        <f>(D27-D$7)/B27+E27</f>
        <v>1.7593845780198619E-15</v>
      </c>
      <c r="M27">
        <f t="array" ref="M27:M29">MMULT(I27:K29,L27:L29)</f>
        <v>3.3320252897799358E-6</v>
      </c>
      <c r="N27">
        <f>IF(M27&gt;H$3,H$3,IF(M27&lt;-H$3,-H$3,M27))</f>
        <v>3.3320252897799358E-6</v>
      </c>
      <c r="O27">
        <f>MIN(N27:N29)</f>
        <v>3.3320252897799358E-6</v>
      </c>
      <c r="P27" s="1">
        <f>Q27-D27</f>
        <v>-1.8452563305754425E-13</v>
      </c>
      <c r="Q27" s="1">
        <f>D27*EXP(-N27)</f>
        <v>5.5379329263139525E-8</v>
      </c>
      <c r="R27">
        <f>SQRT(SUMSQ(L27:L29))</f>
        <v>1.6998261268476058E-10</v>
      </c>
      <c r="T27" s="1">
        <f>SQRT(SUMSQ(P27:P29))/SQRT(SUMSQ(D27:D29))</f>
        <v>0.21683305220640847</v>
      </c>
      <c r="U27" s="1">
        <f>(SUM(D27:D29)-U$1)/U$1</f>
        <v>0.30661985443831724</v>
      </c>
      <c r="AI27" s="1"/>
    </row>
    <row r="28" spans="2:36">
      <c r="B28">
        <f>B27</f>
        <v>1800</v>
      </c>
      <c r="D28" s="1">
        <f t="shared" ref="D28:D29" si="9">Q24</f>
        <v>1.2504919861802529E-6</v>
      </c>
      <c r="E28" s="1">
        <f>-E$2*D27/(D27+D$2)</f>
        <v>-5.2473553887702661E-10</v>
      </c>
      <c r="F28" s="7">
        <f>-E$2*D$2/(D27+D$2)/(D27+D$2)*D27</f>
        <v>-4.9720080030097013E-10</v>
      </c>
      <c r="G28" s="7">
        <f>1/B28*D28</f>
        <v>6.947177701001405E-10</v>
      </c>
      <c r="H28" s="7">
        <v>0</v>
      </c>
      <c r="I28" s="8">
        <v>1355410730.1387358</v>
      </c>
      <c r="J28" s="8">
        <v>1439433454.906234</v>
      </c>
      <c r="K28" s="8">
        <v>0</v>
      </c>
      <c r="L28" s="1">
        <f>(D28-D$8)/B28+E28</f>
        <v>1.6998223066755841E-10</v>
      </c>
      <c r="M28">
        <v>0.24468049425120747</v>
      </c>
      <c r="N28">
        <f>IF(M28&gt;H$3,H$3,IF(M28&lt;-H$3,-H$3,M28))</f>
        <v>0.24468049425120747</v>
      </c>
      <c r="P28" s="1">
        <f t="shared" ref="P28:P29" si="10">Q28-D28</f>
        <v>-2.7141346231375348E-7</v>
      </c>
      <c r="Q28" s="1">
        <f>D28*EXP(-N28)</f>
        <v>9.7907852386649945E-7</v>
      </c>
      <c r="AI28" s="1"/>
    </row>
    <row r="29" spans="2:36">
      <c r="B29">
        <f>B27</f>
        <v>1800</v>
      </c>
      <c r="D29" s="1">
        <f t="shared" si="9"/>
        <v>7.4835708253100363E-10</v>
      </c>
      <c r="E29" s="1">
        <f>-E$3*D27</f>
        <v>-5.5379513788772577E-14</v>
      </c>
      <c r="F29" s="7">
        <f>-E$3*D27</f>
        <v>-5.5379513788772577E-14</v>
      </c>
      <c r="G29" s="7">
        <v>0</v>
      </c>
      <c r="H29" s="7">
        <f>1/B29*D29</f>
        <v>4.1575393473944644E-13</v>
      </c>
      <c r="I29" s="8">
        <v>252266904.7489776</v>
      </c>
      <c r="J29" s="8">
        <v>0</v>
      </c>
      <c r="K29" s="8">
        <v>2405268877675.689</v>
      </c>
      <c r="L29" s="6">
        <f>(D29-D$9)/B29+E29</f>
        <v>3.6037386539511833E-13</v>
      </c>
      <c r="M29">
        <v>0.86679648659706776</v>
      </c>
      <c r="N29">
        <f>IF(M29&gt;H$3,H$3,IF(M29&lt;-H$3,-H$3,M29))</f>
        <v>0.86679648659706776</v>
      </c>
      <c r="P29" s="1">
        <f t="shared" si="10"/>
        <v>-4.3382573022811262E-10</v>
      </c>
      <c r="Q29" s="1">
        <f>D29*EXP(-N29)</f>
        <v>3.14531352302891E-10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5.5379329263139525E-8</v>
      </c>
      <c r="E31" s="1">
        <f>E$2*D31/(D31+D$2)+E$3*D31</f>
        <v>5.2478926152311942E-10</v>
      </c>
      <c r="F31" s="7">
        <f>(1/B31+E$2*D$2/(D31+D$2)/(D31+D$2) + E$3)*D31</f>
        <v>5.280209908459733E-10</v>
      </c>
      <c r="G31" s="7">
        <v>0</v>
      </c>
      <c r="H31" s="7">
        <v>0</v>
      </c>
      <c r="I31" s="8">
        <f t="array" ref="I31:K33">MINVERSE(F31:H33)</f>
        <v>1893864102.6331956</v>
      </c>
      <c r="J31" s="8">
        <v>0</v>
      </c>
      <c r="K31" s="8">
        <v>0</v>
      </c>
      <c r="L31" s="1">
        <f>(D31-D$7)/B31+E31</f>
        <v>2.6413944910349556E-21</v>
      </c>
      <c r="M31">
        <f t="array" ref="M31:M33">MMULT(I31:K33,L31:L33)</f>
        <v>5.0024422074641829E-12</v>
      </c>
      <c r="N31">
        <f>IF(M31&gt;H$3,H$3,IF(M31&lt;-H$3,-H$3,M31))</f>
        <v>5.0024422074641829E-12</v>
      </c>
      <c r="O31">
        <f>MIN(N31:N33)</f>
        <v>5.0024422074641829E-12</v>
      </c>
      <c r="P31" s="1">
        <f>Q31-D31</f>
        <v>-2.770327133113596E-19</v>
      </c>
      <c r="Q31" s="1">
        <f>D31*EXP(-N31)</f>
        <v>5.5379329262862492E-8</v>
      </c>
      <c r="R31">
        <f>SQRT(SUMSQ(L31:L33))</f>
        <v>1.9199001541780163E-11</v>
      </c>
      <c r="T31" s="1">
        <f>SQRT(SUMSQ(P31:P33))/SQRT(SUMSQ(D31:D33))</f>
        <v>3.4625358074136338E-2</v>
      </c>
      <c r="U31" s="1">
        <f>(SUM(D31:D33)-U$1)/U$1</f>
        <v>3.477238241239735E-2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1">Q28</f>
        <v>9.7907852386649945E-7</v>
      </c>
      <c r="E32" s="1">
        <f>-E$2*D31/(D31+D$2)</f>
        <v>-5.247338821938563E-10</v>
      </c>
      <c r="F32" s="7">
        <f>-E$2*D$2/(D31+D$2)/(D31+D$2)*D31</f>
        <v>-4.9719931748163267E-10</v>
      </c>
      <c r="G32" s="7">
        <f>1/B32*D32</f>
        <v>5.4393251325916639E-10</v>
      </c>
      <c r="H32" s="7">
        <v>0</v>
      </c>
      <c r="I32" s="8">
        <v>1731148472.0596838</v>
      </c>
      <c r="J32" s="8">
        <v>1838463367.4647284</v>
      </c>
      <c r="K32" s="8">
        <v>0</v>
      </c>
      <c r="L32" s="1">
        <f>(D32-D$8)/B32+E32</f>
        <v>1.9198630509754595E-11</v>
      </c>
      <c r="M32">
        <v>3.5295978902247158E-2</v>
      </c>
      <c r="N32">
        <f>IF(M32&gt;H$3,H$3,IF(M32&lt;-H$3,-H$3,M32))</f>
        <v>3.5295978902247158E-2</v>
      </c>
      <c r="P32" s="1">
        <f t="shared" ref="P32:P33" si="12">Q32-D32</f>
        <v>-3.3954776370979649E-8</v>
      </c>
      <c r="Q32" s="1">
        <f>D32*EXP(-N32)</f>
        <v>9.451237474955198E-7</v>
      </c>
      <c r="AI32" s="1"/>
    </row>
    <row r="33" spans="2:36">
      <c r="B33">
        <f>B31</f>
        <v>1800</v>
      </c>
      <c r="D33" s="1">
        <f t="shared" si="11"/>
        <v>3.14531352302891E-10</v>
      </c>
      <c r="E33" s="1">
        <f>-E$3*D31</f>
        <v>-5.5379329263139525E-14</v>
      </c>
      <c r="F33" s="7">
        <f>-E$3*D31</f>
        <v>-5.5379329263139525E-14</v>
      </c>
      <c r="G33" s="7">
        <v>0</v>
      </c>
      <c r="H33" s="7">
        <f>1/B33*D33</f>
        <v>1.7473964016827278E-13</v>
      </c>
      <c r="I33" s="8">
        <v>600212542.60547054</v>
      </c>
      <c r="J33" s="8">
        <v>0</v>
      </c>
      <c r="K33" s="8">
        <v>5722799927005.7363</v>
      </c>
      <c r="L33" s="6">
        <f>(D33-D$9)/B33+E33</f>
        <v>1.1935975534957767E-13</v>
      </c>
      <c r="M33">
        <v>0.68307199920357109</v>
      </c>
      <c r="N33">
        <f>IF(M33&gt;H$3,H$3,IF(M33&lt;-H$3,-H$3,M33))</f>
        <v>0.68307199920357109</v>
      </c>
      <c r="P33" s="1">
        <f t="shared" si="12"/>
        <v>-1.5567318710612888E-10</v>
      </c>
      <c r="Q33" s="1">
        <f>D33*EXP(-N33)</f>
        <v>1.5885816519676213E-10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5.5379329262862492E-8</v>
      </c>
      <c r="E35" s="1">
        <f>E$2*D35/(D35+D$2)+E$3*D35</f>
        <v>5.2478926152063199E-10</v>
      </c>
      <c r="F35" s="7">
        <f>(1/B35+E$2*D$2/(D35+D$2)/(D35+D$2) + E$3)*D35</f>
        <v>5.2802099084359298E-10</v>
      </c>
      <c r="G35" s="7">
        <v>0</v>
      </c>
      <c r="H35" s="7">
        <v>0</v>
      </c>
      <c r="I35" s="8">
        <f t="array" ref="I35:K37">MINVERSE(F35:H37)</f>
        <v>1893864102.6417332</v>
      </c>
      <c r="J35" s="8">
        <v>0</v>
      </c>
      <c r="K35" s="8">
        <v>0</v>
      </c>
      <c r="L35" s="1">
        <f>(D35-D$7)/B35+E35</f>
        <v>0</v>
      </c>
      <c r="M35">
        <f t="array" ref="M35:M37">MMULT(I35:K37,L35:L37)</f>
        <v>0</v>
      </c>
      <c r="N35">
        <f>IF(M35&gt;H$3,H$3,IF(M35&lt;-H$3,-H$3,M35))</f>
        <v>0</v>
      </c>
      <c r="O35">
        <f>MIN(N35:N37)</f>
        <v>0</v>
      </c>
      <c r="P35" s="1">
        <f>Q35-D35</f>
        <v>0</v>
      </c>
      <c r="Q35" s="1">
        <f>D35*EXP(-N35)</f>
        <v>5.5379329262862492E-8</v>
      </c>
      <c r="R35">
        <f>SQRT(SUMSQ(L35:L37))</f>
        <v>3.3647568713834479E-13</v>
      </c>
      <c r="T35" s="1">
        <f>SQRT(SUMSQ(P35:P37))/SQRT(SUMSQ(D35:D37))</f>
        <v>6.3859679802952382E-4</v>
      </c>
      <c r="U35" s="1">
        <f>(SUM(D35:D37)-U$1)/U$1</f>
        <v>6.6193292225526484E-4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13">Q32</f>
        <v>9.451237474955198E-7</v>
      </c>
      <c r="E36" s="1">
        <f>-E$2*D35/(D35+D$2)</f>
        <v>-5.2473388219136907E-10</v>
      </c>
      <c r="F36" s="7">
        <f>-E$2*D$2/(D35+D$2)/(D35+D$2)*D35</f>
        <v>-4.9719931747940652E-10</v>
      </c>
      <c r="G36" s="7">
        <f>1/B36*D36</f>
        <v>5.2506874860862208E-10</v>
      </c>
      <c r="H36" s="7">
        <v>0</v>
      </c>
      <c r="I36" s="8">
        <v>1793342189.4322128</v>
      </c>
      <c r="J36" s="8">
        <v>1904512509.3616724</v>
      </c>
      <c r="K36" s="8">
        <v>0</v>
      </c>
      <c r="L36" s="1">
        <f>(D36-D$8)/B36+E36</f>
        <v>3.3486586169751303E-13</v>
      </c>
      <c r="M36">
        <v>6.3775622256108931E-4</v>
      </c>
      <c r="N36">
        <f>IF(M36&gt;H$3,H$3,IF(M36&lt;-H$3,-H$3,M36))</f>
        <v>6.3775622256108931E-4</v>
      </c>
      <c r="P36" s="1">
        <f t="shared" ref="P36:P37" si="14">Q36-D36</f>
        <v>-6.0256638540097978E-10</v>
      </c>
      <c r="Q36" s="1">
        <f>D36*EXP(-N36)</f>
        <v>9.4452118111011882E-7</v>
      </c>
      <c r="AI36" s="1"/>
    </row>
    <row r="37" spans="2:36">
      <c r="B37">
        <f>B35</f>
        <v>1800</v>
      </c>
      <c r="D37" s="1">
        <f t="shared" si="13"/>
        <v>1.5885816519676213E-10</v>
      </c>
      <c r="E37" s="1">
        <f>-E$3*D35</f>
        <v>-5.537932926286249E-14</v>
      </c>
      <c r="F37" s="7">
        <f>-E$3*D35</f>
        <v>-5.537932926286249E-14</v>
      </c>
      <c r="G37" s="7">
        <v>0</v>
      </c>
      <c r="H37" s="7">
        <f>1/B37*D37</f>
        <v>8.8254536220423407E-14</v>
      </c>
      <c r="I37" s="8">
        <v>1188391307.8117919</v>
      </c>
      <c r="J37" s="8">
        <v>0</v>
      </c>
      <c r="K37" s="8">
        <v>11330862331001.465</v>
      </c>
      <c r="L37" s="6">
        <f>(D37-D$9)/B37+E37</f>
        <v>3.2874651402005352E-14</v>
      </c>
      <c r="M37">
        <v>0.37249814921578694</v>
      </c>
      <c r="N37">
        <f>IF(M37&gt;H$3,H$3,IF(M37&lt;-H$3,-H$3,M37))</f>
        <v>0.37249814921578694</v>
      </c>
      <c r="P37" s="1">
        <f t="shared" si="14"/>
        <v>-4.9403153569996676E-11</v>
      </c>
      <c r="Q37" s="1">
        <f>D37*EXP(-N37)</f>
        <v>1.0945501162676545E-10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5.5379329262862492E-8</v>
      </c>
      <c r="E39" s="1">
        <f>E$2*D39/(D39+D$2)+E$3*D39</f>
        <v>5.2478926152063199E-10</v>
      </c>
      <c r="F39" s="7">
        <f>(1/B39+E$2*D$2/(D39+D$2)/(D39+D$2) + E$3)*D39</f>
        <v>5.2802099084359298E-10</v>
      </c>
      <c r="G39" s="7">
        <v>0</v>
      </c>
      <c r="H39" s="7">
        <v>0</v>
      </c>
      <c r="I39" s="8">
        <f t="array" ref="I39:K41">MINVERSE(F39:H41)</f>
        <v>1893864102.6417332</v>
      </c>
      <c r="J39" s="8">
        <v>0</v>
      </c>
      <c r="K39" s="8">
        <v>0</v>
      </c>
      <c r="L39" s="1">
        <f>(D39-D$7)/B39+E39</f>
        <v>0</v>
      </c>
      <c r="M39">
        <f t="array" ref="M39:M41">MMULT(I39:K41,L39:L41)</f>
        <v>0</v>
      </c>
      <c r="N39">
        <f>IF(M39&gt;H$3,H$3,IF(M39&lt;-H$3,-H$3,M39))</f>
        <v>0</v>
      </c>
      <c r="O39">
        <f>MIN(N39:N41)</f>
        <v>0</v>
      </c>
      <c r="P39" s="1">
        <f>Q39-D39</f>
        <v>0</v>
      </c>
      <c r="Q39" s="1">
        <f>D39*EXP(-N39)</f>
        <v>5.5379329262862492E-8</v>
      </c>
      <c r="R39">
        <f>SQRT(SUMSQ(L39:L41))</f>
        <v>5.4295046575739817E-15</v>
      </c>
      <c r="T39" s="1">
        <f>SQRT(SUMSQ(P39:P41))/SQRT(SUMSQ(D39:D41))</f>
        <v>9.8819512105166954E-6</v>
      </c>
      <c r="U39" s="1">
        <f>(SUM(D39:D41)-U$1)/U$1</f>
        <v>9.963384588336127E-6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15">Q36</f>
        <v>9.4452118111011882E-7</v>
      </c>
      <c r="E40" s="1">
        <f>-E$2*D39/(D39+D$2)</f>
        <v>-5.2473388219136907E-10</v>
      </c>
      <c r="F40" s="7">
        <f>-E$2*D$2/(D39+D$2)/(D39+D$2)*D39</f>
        <v>-4.9719931747940652E-10</v>
      </c>
      <c r="G40" s="7">
        <f>1/B40*D40</f>
        <v>5.2473398950562154E-10</v>
      </c>
      <c r="H40" s="7">
        <v>0</v>
      </c>
      <c r="I40" s="8">
        <v>1794486269.3559718</v>
      </c>
      <c r="J40" s="8">
        <v>1905727511.4618564</v>
      </c>
      <c r="K40" s="8">
        <v>0</v>
      </c>
      <c r="L40" s="1">
        <f>(D40-D$8)/B40+E40</f>
        <v>1.0675869698203789E-16</v>
      </c>
      <c r="M40">
        <v>2.0345298592648947E-7</v>
      </c>
      <c r="N40">
        <f>IF(M40&gt;H$3,H$3,IF(M40&lt;-H$3,-H$3,M40))</f>
        <v>2.0345298592648947E-7</v>
      </c>
      <c r="P40" s="1">
        <f t="shared" ref="P40:P41" si="16">Q40-D40</f>
        <v>-1.9216563502469906E-13</v>
      </c>
      <c r="Q40" s="1">
        <f>D40*EXP(-N40)</f>
        <v>9.445209889444838E-7</v>
      </c>
      <c r="AI40" s="1"/>
    </row>
    <row r="41" spans="2:36">
      <c r="B41">
        <f>B39</f>
        <v>1800</v>
      </c>
      <c r="D41" s="1">
        <f t="shared" si="15"/>
        <v>1.0945501162676545E-10</v>
      </c>
      <c r="E41" s="1">
        <f>-E$3*D39</f>
        <v>-5.537932926286249E-14</v>
      </c>
      <c r="F41" s="7">
        <f>-E$3*D39</f>
        <v>-5.537932926286249E-14</v>
      </c>
      <c r="G41" s="7">
        <v>0</v>
      </c>
      <c r="H41" s="7">
        <f>1/B41*D41</f>
        <v>6.0808339792647473E-14</v>
      </c>
      <c r="I41" s="8">
        <v>1724778608.936691</v>
      </c>
      <c r="J41" s="8">
        <v>0</v>
      </c>
      <c r="K41" s="8">
        <v>16445112683719.629</v>
      </c>
      <c r="L41" s="6">
        <f>(D41-D$9)/B41+E41</f>
        <v>5.4284549742294312E-15</v>
      </c>
      <c r="M41">
        <v>8.9271553749701332E-2</v>
      </c>
      <c r="N41">
        <f>IF(M41&gt;H$3,H$3,IF(M41&lt;-H$3,-H$3,M41))</f>
        <v>8.9271553749701332E-2</v>
      </c>
      <c r="P41" s="1">
        <f t="shared" si="16"/>
        <v>-9.3477669235105915E-12</v>
      </c>
      <c r="Q41" s="1">
        <f>D41*EXP(-N41)</f>
        <v>1.0010724470325486E-10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5.5379329262862492E-8</v>
      </c>
      <c r="E43" s="1">
        <f>E$2*D43/(D43+D$2)+E$3*D43</f>
        <v>5.2478926152063199E-10</v>
      </c>
      <c r="F43" s="7">
        <f>(1/B43+E$2*D$2/(D43+D$2)/(D43+D$2) + E$3)*D43</f>
        <v>5.2802099084359298E-10</v>
      </c>
      <c r="G43" s="7">
        <v>0</v>
      </c>
      <c r="H43" s="7">
        <v>0</v>
      </c>
      <c r="I43" s="8">
        <f t="array" ref="I43:K45">MINVERSE(F43:H45)</f>
        <v>1893864102.6417332</v>
      </c>
      <c r="J43" s="8">
        <v>0</v>
      </c>
      <c r="K43" s="8">
        <v>0</v>
      </c>
      <c r="L43" s="1">
        <f>(D43-D$7)/B43+E43</f>
        <v>0</v>
      </c>
      <c r="M43">
        <f t="array" ref="M43:M45">MMULT(I43:K45,L43:L45)</f>
        <v>0</v>
      </c>
      <c r="N43">
        <f>IF(M43&gt;H$3,H$3,IF(M43&lt;-H$3,-H$3,M43))</f>
        <v>0</v>
      </c>
      <c r="O43">
        <f>MIN(N43:N45)</f>
        <v>0</v>
      </c>
      <c r="P43" s="1">
        <f>Q43-D43</f>
        <v>0</v>
      </c>
      <c r="Q43" s="1">
        <f>D43*EXP(-N43)</f>
        <v>5.5379329262862492E-8</v>
      </c>
      <c r="R43">
        <f>SQRT(SUMSQ(L43:L45))</f>
        <v>2.3525112783465498E-16</v>
      </c>
      <c r="T43" s="1">
        <f>SQRT(SUMSQ(P43:P45))/SQRT(SUMSQ(D43:D45))</f>
        <v>4.4661076200564633E-7</v>
      </c>
      <c r="U43" s="1">
        <f>(SUM(D43:D45)-U$1)/U$1</f>
        <v>4.2345204893658568E-7</v>
      </c>
    </row>
    <row r="44" spans="2:36">
      <c r="B44">
        <f>B43</f>
        <v>1800</v>
      </c>
      <c r="D44" s="1">
        <f t="shared" ref="D44:D45" si="17">Q40</f>
        <v>9.445209889444838E-7</v>
      </c>
      <c r="E44" s="1">
        <f>-E$2*D43/(D43+D$2)</f>
        <v>-5.2473388219136907E-10</v>
      </c>
      <c r="F44" s="7">
        <f>-E$2*D$2/(D43+D$2)/(D43+D$2)*D43</f>
        <v>-4.9719931747940652E-10</v>
      </c>
      <c r="G44" s="7">
        <f>1/B44*D44</f>
        <v>5.2473388274693542E-10</v>
      </c>
      <c r="H44" s="7">
        <v>0</v>
      </c>
      <c r="I44" s="8">
        <v>1794486634.4495986</v>
      </c>
      <c r="J44" s="8">
        <v>1905727899.1878483</v>
      </c>
      <c r="K44" s="8">
        <v>0</v>
      </c>
      <c r="L44" s="1">
        <f>(D44-D$8)/B44+E44</f>
        <v>1.0856745539758488E-23</v>
      </c>
      <c r="M44">
        <v>2.0690002869500985E-14</v>
      </c>
      <c r="N44">
        <f>IF(M44&gt;H$3,H$3,IF(M44&lt;-H$3,-H$3,M44))</f>
        <v>2.0690002869500985E-14</v>
      </c>
      <c r="P44" s="1">
        <f t="shared" ref="P44:P45" si="18">Q44-D44</f>
        <v>-1.9481757786848908E-20</v>
      </c>
      <c r="Q44" s="1">
        <f>D44*EXP(-N44)</f>
        <v>9.4452098894446432E-7</v>
      </c>
    </row>
    <row r="45" spans="2:36">
      <c r="B45">
        <f>B43</f>
        <v>1800</v>
      </c>
      <c r="D45" s="1">
        <f t="shared" si="17"/>
        <v>1.0010724470325486E-10</v>
      </c>
      <c r="E45" s="1">
        <f>-E$3*D43</f>
        <v>-5.537932926286249E-14</v>
      </c>
      <c r="F45" s="7">
        <f>-E$3*D43</f>
        <v>-5.537932926286249E-14</v>
      </c>
      <c r="G45" s="7">
        <v>0</v>
      </c>
      <c r="H45" s="7">
        <f>1/B45*D45</f>
        <v>5.5615135946252697E-14</v>
      </c>
      <c r="I45" s="8">
        <v>1885834169.6884575</v>
      </c>
      <c r="J45" s="8">
        <v>0</v>
      </c>
      <c r="K45" s="8">
        <v>17980716633802.98</v>
      </c>
      <c r="L45" s="6">
        <f>(D45-D$9)/B45+E45</f>
        <v>2.3525112783465474E-16</v>
      </c>
      <c r="M45">
        <v>4.2299838673774881E-3</v>
      </c>
      <c r="N45">
        <f>IF(M45&gt;H$3,H$3,IF(M45&lt;-H$3,-H$3,M45))</f>
        <v>4.2299838673774881E-3</v>
      </c>
      <c r="P45" s="1">
        <f t="shared" si="18"/>
        <v>-4.2255769392798706E-13</v>
      </c>
      <c r="Q45" s="1">
        <f>D45*EXP(-N45)</f>
        <v>9.9684687009326871E-11</v>
      </c>
    </row>
    <row r="46" spans="2:36">
      <c r="C46" s="4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5.5379329262862492E-8</v>
      </c>
      <c r="E47" s="1">
        <f>E$2*D47/(D47+D$2)+E$3*D47</f>
        <v>5.2478926152063199E-10</v>
      </c>
      <c r="F47" s="7">
        <f>(1/B47+E$2*D$2/(D47+D$2)/(D47+D$2) + E$3)*D47</f>
        <v>5.2802099084359298E-10</v>
      </c>
      <c r="G47" s="7">
        <v>0</v>
      </c>
      <c r="H47" s="7">
        <v>0</v>
      </c>
      <c r="I47" s="8">
        <f t="array" ref="I47:K49">MINVERSE(F47:H49)</f>
        <v>1893864102.6417332</v>
      </c>
      <c r="J47" s="8">
        <v>0</v>
      </c>
      <c r="K47" s="8">
        <v>0</v>
      </c>
      <c r="L47" s="1">
        <f>(D47-D$7)/B47+E47</f>
        <v>0</v>
      </c>
      <c r="M47">
        <f t="array" ref="M47:M49">MMULT(I47:K49,L47:L49)</f>
        <v>0</v>
      </c>
      <c r="N47">
        <f>IF(M47&gt;H$3,H$3,IF(M47&lt;-H$3,-H$3,M47))</f>
        <v>0</v>
      </c>
      <c r="O47">
        <f>MIN(N47:N49)</f>
        <v>0</v>
      </c>
      <c r="P47" s="1">
        <f>Q47-D47</f>
        <v>0</v>
      </c>
      <c r="Q47" s="1">
        <f>D47*EXP(-N47)</f>
        <v>5.5379329262862492E-8</v>
      </c>
      <c r="R47">
        <f>SQRT(SUMSQ(L47:L49))</f>
        <v>4.9685343021697259E-19</v>
      </c>
      <c r="T47" s="1">
        <f>SQRT(SUMSQ(P47:P49))/SQRT(SUMSQ(D47:D49))</f>
        <v>9.4523984385835031E-10</v>
      </c>
      <c r="U47" s="1">
        <f>(SUM(D47:D49)-U$1)/U$1</f>
        <v>8.9433634743799149E-10</v>
      </c>
    </row>
    <row r="48" spans="2:36">
      <c r="B48">
        <f>B47</f>
        <v>1800</v>
      </c>
      <c r="D48" s="1">
        <f t="shared" ref="D48:D49" si="19">Q44</f>
        <v>9.4452098894446432E-7</v>
      </c>
      <c r="E48" s="1">
        <f>-E$2*D47/(D47+D$2)</f>
        <v>-5.2473388219136907E-10</v>
      </c>
      <c r="F48" s="7">
        <f>-E$2*D$2/(D47+D$2)/(D47+D$2)*D47</f>
        <v>-4.9719931747940652E-10</v>
      </c>
      <c r="G48" s="7">
        <f>1/B48*D48</f>
        <v>5.2473388274692467E-10</v>
      </c>
      <c r="H48" s="7">
        <v>0</v>
      </c>
      <c r="I48" s="8">
        <v>1794486634.4496353</v>
      </c>
      <c r="J48" s="8">
        <v>1905727899.1878874</v>
      </c>
      <c r="K48" s="8">
        <v>0</v>
      </c>
      <c r="L48" s="1">
        <f>(D48-D$8)/B48+E48</f>
        <v>0</v>
      </c>
      <c r="M48">
        <v>0</v>
      </c>
      <c r="N48">
        <f>IF(M48&gt;H$3,H$3,IF(M48&lt;-H$3,-H$3,M48))</f>
        <v>0</v>
      </c>
      <c r="P48" s="1">
        <f t="shared" ref="P48:P49" si="20">Q48-D48</f>
        <v>0</v>
      </c>
      <c r="Q48" s="1">
        <f>D48*EXP(-N48)</f>
        <v>9.4452098894446432E-7</v>
      </c>
    </row>
    <row r="49" spans="2:21">
      <c r="B49">
        <f>B47</f>
        <v>1800</v>
      </c>
      <c r="D49" s="1">
        <f t="shared" si="19"/>
        <v>9.9684687009326871E-11</v>
      </c>
      <c r="E49" s="1">
        <f>-E$3*D47</f>
        <v>-5.537932926286249E-14</v>
      </c>
      <c r="F49" s="7">
        <f>-E$3*D47</f>
        <v>-5.537932926286249E-14</v>
      </c>
      <c r="G49" s="7">
        <v>0</v>
      </c>
      <c r="H49" s="7">
        <f>1/B49*D49</f>
        <v>5.5380381671848259E-14</v>
      </c>
      <c r="I49" s="8">
        <v>1893828113.0089557</v>
      </c>
      <c r="J49" s="8">
        <v>0</v>
      </c>
      <c r="K49" s="8">
        <v>18056935864498.277</v>
      </c>
      <c r="L49" s="6">
        <f>(D49-D$9)/B49+E49</f>
        <v>4.9685343021697259E-19</v>
      </c>
      <c r="M49">
        <v>8.9716505234838449E-6</v>
      </c>
      <c r="N49">
        <f>IF(M49&gt;H$3,H$3,IF(M49&lt;-H$3,-H$3,M49))</f>
        <v>8.9716505234838449E-6</v>
      </c>
      <c r="P49" s="1">
        <f t="shared" si="20"/>
        <v>-8.9433216256831583E-16</v>
      </c>
      <c r="Q49" s="1">
        <f>D49*EXP(-N49)</f>
        <v>9.9683792677164303E-11</v>
      </c>
    </row>
    <row r="50" spans="2:21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1">
      <c r="B51">
        <v>1800</v>
      </c>
      <c r="C51">
        <f>C47+1</f>
        <v>12</v>
      </c>
      <c r="D51" s="1">
        <f>Q47</f>
        <v>5.5379329262862492E-8</v>
      </c>
      <c r="E51" s="1">
        <f>E$2*D51/(D51+D$2)+E$3*D51</f>
        <v>5.2478926152063199E-10</v>
      </c>
      <c r="F51" s="7">
        <f>(1/B51+E$2*D$2/(D51+D$2)/(D51+D$2) + E$3)*D51</f>
        <v>5.2802099084359298E-10</v>
      </c>
      <c r="G51" s="7">
        <v>0</v>
      </c>
      <c r="H51" s="7">
        <v>0</v>
      </c>
      <c r="I51" s="8">
        <f t="array" ref="I51:K53">MINVERSE(F51:H53)</f>
        <v>1893864102.6417332</v>
      </c>
      <c r="J51" s="8">
        <v>0</v>
      </c>
      <c r="K51" s="8">
        <v>0</v>
      </c>
      <c r="L51" s="1">
        <f>(D51-D$7)/B51+E51</f>
        <v>0</v>
      </c>
      <c r="M51">
        <f t="array" ref="M51:M53">MMULT(I51:K53,L51:L53)</f>
        <v>0</v>
      </c>
      <c r="N51">
        <f>IF(M51&gt;H$3,H$3,IF(M51&lt;-H$3,-H$3,M51))</f>
        <v>0</v>
      </c>
      <c r="O51">
        <f>MIN(N51:N53)</f>
        <v>0</v>
      </c>
      <c r="P51" s="1">
        <f>Q51-D51</f>
        <v>0</v>
      </c>
      <c r="Q51" s="1">
        <f>D51*EXP(-N51)</f>
        <v>5.5379329262862492E-8</v>
      </c>
      <c r="R51">
        <f>SQRT(SUMSQ(L51:L53))</f>
        <v>2.2287908036262708E-24</v>
      </c>
      <c r="T51" s="1">
        <f>SQRT(SUMSQ(P51:P53))/SQRT(SUMSQ(D51:D53))</f>
        <v>4.2401893983257659E-15</v>
      </c>
      <c r="U51" s="1">
        <f>(SUM(D51:D53)-U$1)/U$1</f>
        <v>4.2351647278011732E-15</v>
      </c>
    </row>
    <row r="52" spans="2:21">
      <c r="B52">
        <f>B51</f>
        <v>1800</v>
      </c>
      <c r="D52" s="1">
        <f t="shared" ref="D52:D53" si="21">Q48</f>
        <v>9.4452098894446432E-7</v>
      </c>
      <c r="E52" s="1">
        <f>-E$2*D51/(D51+D$2)</f>
        <v>-5.2473388219136907E-10</v>
      </c>
      <c r="F52" s="7">
        <f>-E$2*D$2/(D51+D$2)/(D51+D$2)*D51</f>
        <v>-4.9719931747940652E-10</v>
      </c>
      <c r="G52" s="7">
        <f>1/B52*D52</f>
        <v>5.2473388274692467E-10</v>
      </c>
      <c r="H52" s="7">
        <v>0</v>
      </c>
      <c r="I52" s="8">
        <v>1794486634.4496353</v>
      </c>
      <c r="J52" s="8">
        <v>1905727899.1878874</v>
      </c>
      <c r="K52" s="8">
        <v>0</v>
      </c>
      <c r="L52" s="1">
        <f>(D52-D$8)/B52+E52</f>
        <v>0</v>
      </c>
      <c r="M52">
        <v>0</v>
      </c>
      <c r="N52">
        <f>IF(M52&gt;H$3,H$3,IF(M52&lt;-H$3,-H$3,M52))</f>
        <v>0</v>
      </c>
      <c r="P52" s="1">
        <f t="shared" ref="P52:P53" si="22">Q52-D52</f>
        <v>0</v>
      </c>
      <c r="Q52" s="1">
        <f>D52*EXP(-N52)</f>
        <v>9.4452098894446432E-7</v>
      </c>
    </row>
    <row r="53" spans="2:21">
      <c r="B53">
        <f>B51</f>
        <v>1800</v>
      </c>
      <c r="D53" s="1">
        <f t="shared" si="21"/>
        <v>9.9683792677164303E-11</v>
      </c>
      <c r="E53" s="1">
        <f>-E$3*D51</f>
        <v>-5.537932926286249E-14</v>
      </c>
      <c r="F53" s="7">
        <f>-E$3*D51</f>
        <v>-5.537932926286249E-14</v>
      </c>
      <c r="G53" s="7">
        <v>0</v>
      </c>
      <c r="H53" s="7">
        <f>1/B53*D53</f>
        <v>5.5379884820646833E-14</v>
      </c>
      <c r="I53" s="8">
        <v>1893845103.8491549</v>
      </c>
      <c r="J53" s="8">
        <v>0</v>
      </c>
      <c r="K53" s="8">
        <v>18057097865743.09</v>
      </c>
      <c r="L53" s="6">
        <f>(D53-D$9)/B53+E53</f>
        <v>2.2287908036262708E-24</v>
      </c>
      <c r="M53">
        <v>4.0245493663347759E-11</v>
      </c>
      <c r="N53">
        <f>IF(M53&gt;H$3,H$3,IF(M53&lt;-H$3,-H$3,M53))</f>
        <v>4.0245493663347759E-11</v>
      </c>
      <c r="P53" s="1">
        <f t="shared" si="22"/>
        <v>-4.0118259708821842E-21</v>
      </c>
      <c r="Q53" s="1">
        <f>D53*EXP(-N53)</f>
        <v>9.9683792673152477E-11</v>
      </c>
    </row>
    <row r="54" spans="2:21">
      <c r="C54" s="4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21">
      <c r="B55">
        <v>1800</v>
      </c>
      <c r="C55">
        <f>C51+1</f>
        <v>13</v>
      </c>
      <c r="D55" s="1">
        <f>Q51</f>
        <v>5.5379329262862492E-8</v>
      </c>
      <c r="E55" s="1">
        <f>E$2*D55/(D55+D$2)+E$3*D55</f>
        <v>5.2478926152063199E-10</v>
      </c>
      <c r="F55" s="7">
        <f>(1/B55+E$2*D$2/(D55+D$2)/(D55+D$2) + E$3)*D55</f>
        <v>5.2802099084359298E-10</v>
      </c>
      <c r="G55" s="7">
        <v>0</v>
      </c>
      <c r="H55" s="7">
        <v>0</v>
      </c>
      <c r="I55" s="8">
        <f t="array" ref="I55:K57">MINVERSE(F55:H57)</f>
        <v>1893864102.6417332</v>
      </c>
      <c r="J55" s="8">
        <v>0</v>
      </c>
      <c r="K55" s="8">
        <v>0</v>
      </c>
      <c r="L55" s="1">
        <f>(D55-D$7)/B55+E55</f>
        <v>0</v>
      </c>
      <c r="M55">
        <f t="array" ref="M55:M57">MMULT(I55:K57,L55:L57)</f>
        <v>0</v>
      </c>
      <c r="N55">
        <f>IF(M55&gt;H$3,H$3,IF(M55&lt;-H$3,-H$3,M55))</f>
        <v>0</v>
      </c>
      <c r="O55">
        <f>MIN(N55:N57)</f>
        <v>0</v>
      </c>
      <c r="P55" s="1">
        <f>Q55-D55</f>
        <v>0</v>
      </c>
      <c r="Q55" s="1">
        <f>D55*EXP(-N55)</f>
        <v>5.5379329262862492E-8</v>
      </c>
      <c r="R55">
        <f>SQRT(SUMSQ(L55:L57))</f>
        <v>0</v>
      </c>
      <c r="T55" s="1">
        <f>SQRT(SUMSQ(P55:P57))/SQRT(SUMSQ(D55:D57))</f>
        <v>0</v>
      </c>
      <c r="U55" s="1">
        <f>(SUM(D55:D57)-U$1)/U$1</f>
        <v>2.1175823639005866E-16</v>
      </c>
    </row>
    <row r="56" spans="2:21">
      <c r="B56">
        <f>B55</f>
        <v>1800</v>
      </c>
      <c r="D56" s="1">
        <f t="shared" ref="D56:D57" si="23">Q52</f>
        <v>9.4452098894446432E-7</v>
      </c>
      <c r="E56" s="1">
        <f>-E$2*D55/(D55+D$2)</f>
        <v>-5.2473388219136907E-10</v>
      </c>
      <c r="F56" s="7">
        <f>-E$2*D$2/(D55+D$2)/(D55+D$2)*D55</f>
        <v>-4.9719931747940652E-10</v>
      </c>
      <c r="G56" s="7">
        <f>1/B56*D56</f>
        <v>5.2473388274692467E-10</v>
      </c>
      <c r="H56" s="7">
        <v>0</v>
      </c>
      <c r="I56" s="8">
        <v>1794486634.4496353</v>
      </c>
      <c r="J56" s="8">
        <v>1905727899.1878874</v>
      </c>
      <c r="K56" s="8">
        <v>0</v>
      </c>
      <c r="L56" s="1">
        <f>(D56-D$8)/B56+E56</f>
        <v>0</v>
      </c>
      <c r="M56">
        <v>0</v>
      </c>
      <c r="N56">
        <f>IF(M56&gt;H$3,H$3,IF(M56&lt;-H$3,-H$3,M56))</f>
        <v>0</v>
      </c>
      <c r="P56" s="1">
        <f t="shared" ref="P56:P57" si="24">Q56-D56</f>
        <v>0</v>
      </c>
      <c r="Q56" s="1">
        <f>D56*EXP(-N56)</f>
        <v>9.4452098894446432E-7</v>
      </c>
    </row>
    <row r="57" spans="2:21">
      <c r="B57">
        <f>B55</f>
        <v>1800</v>
      </c>
      <c r="D57" s="1">
        <f t="shared" si="23"/>
        <v>9.9683792673152477E-11</v>
      </c>
      <c r="E57" s="1">
        <f>-E$3*D55</f>
        <v>-5.537932926286249E-14</v>
      </c>
      <c r="F57" s="7">
        <f>-E$3*D55</f>
        <v>-5.537932926286249E-14</v>
      </c>
      <c r="G57" s="7">
        <v>0</v>
      </c>
      <c r="H57" s="7">
        <f>1/B57*D57</f>
        <v>5.5379884818418042E-14</v>
      </c>
      <c r="I57" s="8">
        <v>1893845103.9253736</v>
      </c>
      <c r="J57" s="8">
        <v>0</v>
      </c>
      <c r="K57" s="8">
        <v>18057097866469.805</v>
      </c>
      <c r="L57" s="6">
        <f>(D57-D$9)/B57+E57</f>
        <v>0</v>
      </c>
      <c r="M57">
        <v>0</v>
      </c>
      <c r="N57">
        <f>IF(M57&gt;H$3,H$3,IF(M57&lt;-H$3,-H$3,M57))</f>
        <v>0</v>
      </c>
      <c r="P57" s="1">
        <f t="shared" si="24"/>
        <v>0</v>
      </c>
      <c r="Q57" s="1">
        <f>D57*EXP(-N57)</f>
        <v>9.9683792673152477E-11</v>
      </c>
    </row>
    <row r="58" spans="2:21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21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U59" s="1"/>
    </row>
    <row r="60" spans="2:21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21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21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21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21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workbookViewId="0">
      <selection activeCell="H31" sqref="H31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>
        <f>SUM(M7:M9)</f>
        <v>-19953.6188063997</v>
      </c>
      <c r="N1" s="1"/>
      <c r="O1" s="1"/>
      <c r="P1">
        <f>SUM(P7:P9)</f>
        <v>8.4942069776421089E-7</v>
      </c>
      <c r="Z1" s="1">
        <f>SUM(Z7:Z9)</f>
        <v>2.6303557657604355E-19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9.9999999999999995E-7</v>
      </c>
      <c r="K2" t="s">
        <v>34</v>
      </c>
      <c r="L2">
        <v>5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2" t="s">
        <v>6</v>
      </c>
      <c r="I5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t="s">
        <v>24</v>
      </c>
      <c r="P6" s="2" t="s">
        <v>16</v>
      </c>
      <c r="Q6" s="2" t="s">
        <v>35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5.00001E-7</v>
      </c>
      <c r="F7" s="7">
        <f>(1/B7+E$2*D$2/(D7+D$2)/(D7+D$2) + E$3)*D7</f>
        <v>2.505565555555555E-7</v>
      </c>
      <c r="G7" s="7">
        <v>0</v>
      </c>
      <c r="H7" s="7">
        <v>0</v>
      </c>
      <c r="I7" s="8">
        <f t="array" ref="I7:K9">MINVERSE(F7:H9)</f>
        <v>3991114.8913374632</v>
      </c>
      <c r="J7" s="8">
        <v>0</v>
      </c>
      <c r="K7" s="8">
        <v>0</v>
      </c>
      <c r="L7" s="1">
        <f>(D7-D$7)/B7+E7</f>
        <v>5.00001E-7</v>
      </c>
      <c r="M7">
        <f t="array" ref="M7:M9">MMULT(I7:K9,L7:L9)</f>
        <v>1.995561436783623</v>
      </c>
      <c r="N7">
        <f>IF(M7&gt;L$2,L$2,IF(M7&lt;-L$2,-L$2,M7))</f>
        <v>1.995561436783623</v>
      </c>
      <c r="P7" s="1">
        <f>D7-Q7</f>
        <v>8.6406268746916845E-7</v>
      </c>
      <c r="Q7" s="1">
        <f>D7*EXP(-N7)</f>
        <v>1.3593731253083153E-7</v>
      </c>
      <c r="R7">
        <f>SQRT(SUMSQ(L7:L9))</f>
        <v>7.071074882943894E-7</v>
      </c>
      <c r="T7" s="1">
        <f>SQRT(SUMSQ(P7:P9))/SQRT(SUMSQ(D7:D9))</f>
        <v>0.86418842227865467</v>
      </c>
      <c r="U7" s="1">
        <f>SUM(D7:D9)-SUM(Q7:Q9)</f>
        <v>8.4942069776421089E-7</v>
      </c>
      <c r="Z7" s="1">
        <f>(AA7+AB7)/(1/B7+AC7+AD7)</f>
        <v>1.9955614367836231E-6</v>
      </c>
      <c r="AA7" s="1">
        <f>E$2*D7/(D7+D$2)</f>
        <v>4.9999999999999998E-7</v>
      </c>
      <c r="AB7">
        <f>E$3*D7</f>
        <v>9.9999999999999998E-13</v>
      </c>
      <c r="AC7" s="1">
        <f>E$2*D$2/(D7+D$2)/(D7+D$2)</f>
        <v>0.25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 s="1">
        <v>1E-10</v>
      </c>
      <c r="E8" s="1">
        <f>-E$2*D7/(D7+D$2)</f>
        <v>-4.9999999999999998E-7</v>
      </c>
      <c r="F8" s="7">
        <f>-E$2*D$2/(D7+D$2)/(D7+D$2)*D7</f>
        <v>-2.4999999999999999E-7</v>
      </c>
      <c r="G8" s="7">
        <f>1/B8*D8</f>
        <v>5.5555555555555555E-14</v>
      </c>
      <c r="H8" s="7">
        <v>0</v>
      </c>
      <c r="I8" s="8">
        <v>17960017011018.582</v>
      </c>
      <c r="J8" s="8">
        <v>18000000000000</v>
      </c>
      <c r="K8" s="8">
        <v>0</v>
      </c>
      <c r="L8" s="1">
        <f>(D8-D$8)/B8+E8</f>
        <v>-4.9999999999999998E-7</v>
      </c>
      <c r="M8">
        <v>-19973.534473698586</v>
      </c>
      <c r="N8">
        <f>IF(M8&gt;L$2,L$2,IF(M8&lt;-L$2,-L$2,M8))</f>
        <v>-5</v>
      </c>
      <c r="P8" s="1">
        <f t="shared" ref="P8:P9" si="0">D8-Q8</f>
        <v>-1.4741315910257661E-8</v>
      </c>
      <c r="Q8" s="1">
        <f t="shared" ref="Q8:Q9" si="1">D8*EXP(-N8)</f>
        <v>1.484131591025766E-8</v>
      </c>
      <c r="Z8" s="1">
        <f>(AC7*Z7-AA7)*B8</f>
        <v>-1.9973534473695706E-6</v>
      </c>
      <c r="AI8" s="1"/>
    </row>
    <row r="9" spans="1:36">
      <c r="B9">
        <f>B$7</f>
        <v>1800</v>
      </c>
      <c r="D9" s="1">
        <v>1E-10</v>
      </c>
      <c r="E9" s="1">
        <f>-E$3*D7</f>
        <v>-9.9999999999999998E-13</v>
      </c>
      <c r="F9" s="7">
        <f>-E$3*D7</f>
        <v>-9.9999999999999998E-13</v>
      </c>
      <c r="G9" s="7">
        <v>0</v>
      </c>
      <c r="H9" s="7">
        <f>1/B9*D9</f>
        <v>5.5555555555555555E-14</v>
      </c>
      <c r="I9" s="8">
        <v>71840068.044074342</v>
      </c>
      <c r="J9" s="8">
        <v>0</v>
      </c>
      <c r="K9" s="8">
        <v>18000000000000</v>
      </c>
      <c r="L9" s="6">
        <f>(D9-D$9)/B9+E9</f>
        <v>-9.9999999999999998E-13</v>
      </c>
      <c r="M9">
        <v>17.920105862105217</v>
      </c>
      <c r="N9">
        <f>IF(M9&gt;L$2,L$2,IF(M9&lt;-L$2,-L$2,M9))</f>
        <v>5</v>
      </c>
      <c r="P9" s="1">
        <f t="shared" si="0"/>
        <v>9.9326205300091453E-11</v>
      </c>
      <c r="Q9" s="1">
        <f t="shared" si="1"/>
        <v>6.7379469990854675E-13</v>
      </c>
      <c r="Z9" s="1">
        <f>(AD7*Z7-AB7)*B9</f>
        <v>1.7920105862105213E-9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1.3593731253083153E-7</v>
      </c>
      <c r="E11" s="1">
        <f>E$2*D11/(D11+D$2)+E$3*D11</f>
        <v>1.1966986685579746E-7</v>
      </c>
      <c r="F11" s="7">
        <f>(1/B11+E$2*D$2/(D11+D$2)/(D11+D$2) + E$3)*D11</f>
        <v>1.0542454308687866E-7</v>
      </c>
      <c r="G11" s="7">
        <v>0</v>
      </c>
      <c r="H11" s="7">
        <v>0</v>
      </c>
      <c r="I11" s="8">
        <f t="array" ref="I11:K13">MINVERSE(F11:H13)</f>
        <v>9485457.2827118263</v>
      </c>
      <c r="J11" s="8">
        <v>0</v>
      </c>
      <c r="K11" s="8">
        <v>0</v>
      </c>
      <c r="L11" s="1">
        <f>(D11-D$7)/B11+E11</f>
        <v>1.1918983202942571E-7</v>
      </c>
      <c r="M11">
        <f t="array" ref="M11:M13">MMULT(I11:K13,L11:L13)</f>
        <v>1.1305700602487154</v>
      </c>
      <c r="N11">
        <f>IF(M11&gt;L$2,L$2,IF(M11&lt;-L$2,-L$2,M11))</f>
        <v>1.1305700602487154</v>
      </c>
      <c r="P11" s="1">
        <f>D11-Q11</f>
        <v>9.2050065302123898E-8</v>
      </c>
      <c r="Q11" s="1">
        <f>D11*EXP(-N11)</f>
        <v>4.3887247228707621E-8</v>
      </c>
      <c r="R11">
        <f>SQRT(SUMSQ(L11:L13))</f>
        <v>1.6889375513967408E-7</v>
      </c>
      <c r="T11" s="1">
        <f>SQRT(SUMSQ(P11:P13))/SQRT(SUMSQ(D11:D13))</f>
        <v>16.013306172056478</v>
      </c>
      <c r="U11" s="1">
        <f>SUM(D11:D13)-SUM(Q11:Q13)</f>
        <v>-2.09585452447359E-6</v>
      </c>
      <c r="AI11" s="1"/>
    </row>
    <row r="12" spans="1:36">
      <c r="B12">
        <f>B11</f>
        <v>1800</v>
      </c>
      <c r="D12" s="1">
        <f t="shared" ref="D12:D13" si="2">Q8</f>
        <v>1.484131591025766E-8</v>
      </c>
      <c r="E12" s="1">
        <f>-E$2*D11/(D11+D$2)</f>
        <v>-1.1966973091848493E-7</v>
      </c>
      <c r="F12" s="7">
        <f>-E$2*D$2/(D11+D$2)/(D11+D$2)*D11</f>
        <v>-1.0534888642038234E-7</v>
      </c>
      <c r="G12" s="7">
        <f>1/B12*D12</f>
        <v>8.2451755056987001E-12</v>
      </c>
      <c r="H12" s="7">
        <v>0</v>
      </c>
      <c r="I12" s="8">
        <v>121196008651.50015</v>
      </c>
      <c r="J12" s="8">
        <v>121283045983.53841</v>
      </c>
      <c r="K12" s="8">
        <v>0</v>
      </c>
      <c r="L12" s="1">
        <f>(D12-D$8)/B12+E12</f>
        <v>-1.1966154129853478E-7</v>
      </c>
      <c r="M12">
        <v>-67.584301962146128</v>
      </c>
      <c r="N12">
        <f>IF(M12&gt;L$2,L$2,IF(M12&lt;-L$2,-L$2,M12))</f>
        <v>-5</v>
      </c>
      <c r="P12" s="1">
        <f t="shared" ref="P12:P13" si="3">D12-Q12</f>
        <v>-2.1878052635704142E-6</v>
      </c>
      <c r="Q12" s="1">
        <f t="shared" ref="Q12:Q13" si="4">D12*EXP(-N12)</f>
        <v>2.2026465794806717E-6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2"/>
        <v>6.7379469990854675E-13</v>
      </c>
      <c r="E13" s="1">
        <f>-E$3*D11</f>
        <v>-1.3593731253083152E-13</v>
      </c>
      <c r="F13" s="7">
        <f>-E$3*D11</f>
        <v>-1.3593731253083152E-13</v>
      </c>
      <c r="G13" s="7">
        <v>0</v>
      </c>
      <c r="H13" s="7">
        <f>1/B13*D13</f>
        <v>3.7433038883808154E-16</v>
      </c>
      <c r="I13" s="8">
        <v>3444624346.7975502</v>
      </c>
      <c r="J13" s="8">
        <v>0</v>
      </c>
      <c r="K13" s="8">
        <v>2671436863846378.5</v>
      </c>
      <c r="L13" s="6">
        <f>(D13-D$9)/B13+E13</f>
        <v>-1.9111853769754901E-13</v>
      </c>
      <c r="M13">
        <v>-99.996909670375942</v>
      </c>
      <c r="N13">
        <f>IF(M13&gt;L$2,L$2,IF(M13&lt;-L$2,-L$2,M13))</f>
        <v>-5</v>
      </c>
      <c r="P13" s="1">
        <f t="shared" si="3"/>
        <v>-9.9326205300091453E-11</v>
      </c>
      <c r="Q13" s="1">
        <f t="shared" si="4"/>
        <v>1E-10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4.3887247228707621E-8</v>
      </c>
      <c r="E15" s="1">
        <f>E$2*D15/(D15+D$2)+E$3*D15</f>
        <v>4.2042177599694298E-8</v>
      </c>
      <c r="F15" s="7">
        <f>(1/B15+E$2*D$2/(D15+D$2)/(D15+D$2) + E$3)*D15</f>
        <v>4.0299018396614967E-8</v>
      </c>
      <c r="G15" s="7">
        <v>0</v>
      </c>
      <c r="H15" s="7">
        <v>0</v>
      </c>
      <c r="I15" s="8">
        <f t="array" ref="I15:K17">MINVERSE(F15:H17)</f>
        <v>24814500.198446468</v>
      </c>
      <c r="J15" s="8">
        <v>0</v>
      </c>
      <c r="K15" s="8">
        <v>0</v>
      </c>
      <c r="L15" s="1">
        <f>(D15-D$7)/B15+E15</f>
        <v>4.1511003848154688E-8</v>
      </c>
      <c r="M15">
        <f t="array" ref="M15:M17">MMULT(I15:K17,L15:L17)</f>
        <v>1.0300748132277466</v>
      </c>
      <c r="N15">
        <f>IF(M15&gt;L$2,L$2,IF(M15&lt;-L$2,-L$2,M15))</f>
        <v>1.0300748132277466</v>
      </c>
      <c r="P15" s="1">
        <f>D15-Q15</f>
        <v>2.8220366621591924E-8</v>
      </c>
      <c r="Q15" s="1">
        <f>D15*EXP(-N15)</f>
        <v>1.5666880607115698E-8</v>
      </c>
      <c r="R15">
        <f>SQRT(SUMSQ(L15:L17))</f>
        <v>5.8217807544411382E-8</v>
      </c>
      <c r="T15" s="1">
        <f>SQRT(SUMSQ(P15:P17))/SQRT(SUMSQ(D15:D17))</f>
        <v>0.42047576190230435</v>
      </c>
      <c r="U15" s="1">
        <f>SUM(D15:D17)-SUM(Q15:Q17)</f>
        <v>9.5413608093854757E-7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5">Q12</f>
        <v>2.2026465794806717E-6</v>
      </c>
      <c r="E16" s="1">
        <f>-E$2*D15/(D15+D$2)</f>
        <v>-4.2042133712447068E-8</v>
      </c>
      <c r="F16" s="7">
        <f>-E$2*D$2/(D15+D$2)/(D15+D$2)*D15</f>
        <v>-4.0274592705351788E-8</v>
      </c>
      <c r="G16" s="7">
        <f>1/B16*D16</f>
        <v>1.2236925441559288E-9</v>
      </c>
      <c r="H16" s="7">
        <v>0</v>
      </c>
      <c r="I16" s="8">
        <v>816703422.31974494</v>
      </c>
      <c r="J16" s="8">
        <v>817198735.72472727</v>
      </c>
      <c r="K16" s="8">
        <v>0</v>
      </c>
      <c r="L16" s="1">
        <f>(D16-D$8)/B16+E16</f>
        <v>-4.0818496723846697E-8</v>
      </c>
      <c r="M16">
        <v>0.54535498980459352</v>
      </c>
      <c r="N16">
        <f>IF(M16&gt;L$2,L$2,IF(M16&lt;-L$2,-L$2,M16))</f>
        <v>0.54535498980459352</v>
      </c>
      <c r="P16" s="1">
        <f t="shared" ref="P16:P17" si="6">D16-Q16</f>
        <v>9.2591336649603254E-7</v>
      </c>
      <c r="Q16" s="1">
        <f t="shared" ref="Q16:Q17" si="7">D16*EXP(-N16)</f>
        <v>1.2767332129846391E-6</v>
      </c>
      <c r="AI16" s="1"/>
    </row>
    <row r="17" spans="2:36">
      <c r="B17">
        <f>B15</f>
        <v>1800</v>
      </c>
      <c r="D17" s="1">
        <f t="shared" si="5"/>
        <v>1E-10</v>
      </c>
      <c r="E17" s="1">
        <f>-E$3*D15</f>
        <v>-4.388724722870762E-14</v>
      </c>
      <c r="F17" s="7">
        <f>-E$3*D15</f>
        <v>-4.388724722870762E-14</v>
      </c>
      <c r="G17" s="7">
        <v>0</v>
      </c>
      <c r="H17" s="7">
        <f>1/B17*D17</f>
        <v>5.5555555555555555E-14</v>
      </c>
      <c r="I17" s="8">
        <v>19602721.891188622</v>
      </c>
      <c r="J17" s="8">
        <v>0</v>
      </c>
      <c r="K17" s="8">
        <v>18000000000000</v>
      </c>
      <c r="L17" s="6">
        <f>(D17-D$9)/B17+E17</f>
        <v>-4.388724722870762E-14</v>
      </c>
      <c r="M17">
        <v>2.3758213742699819E-2</v>
      </c>
      <c r="N17">
        <f>IF(M17&gt;L$2,L$2,IF(M17&lt;-L$2,-L$2,M17))</f>
        <v>2.3758213742699819E-2</v>
      </c>
      <c r="P17" s="1">
        <f t="shared" si="6"/>
        <v>2.3478209234851206E-12</v>
      </c>
      <c r="Q17" s="1">
        <f t="shared" si="7"/>
        <v>9.7652179076514883E-11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1.5666880607115698E-8</v>
      </c>
      <c r="E19" s="1">
        <f>E$2*D19/(D19+D$2)+E$3*D19</f>
        <v>1.5425231262914228E-8</v>
      </c>
      <c r="F19" s="7">
        <f>(1/B19+E$2*D$2/(D19+D$2)/(D19+D$2) + E$3)*D19</f>
        <v>1.5195997809289617E-8</v>
      </c>
      <c r="G19" s="7">
        <v>0</v>
      </c>
      <c r="H19" s="7">
        <v>0</v>
      </c>
      <c r="I19" s="8">
        <f t="array" ref="I19:K21">MINVERSE(F19:H21)</f>
        <v>65806800.747804791</v>
      </c>
      <c r="J19" s="8">
        <v>0</v>
      </c>
      <c r="K19" s="8">
        <v>0</v>
      </c>
      <c r="L19" s="1">
        <f>(D19-D$7)/B19+E19</f>
        <v>1.4878379529918181E-8</v>
      </c>
      <c r="M19">
        <f t="array" ref="M19:M21">MMULT(I19:K21,L19:L21)</f>
        <v>0.97909855717554328</v>
      </c>
      <c r="N19">
        <f>IF(M19&gt;L$2,L$2,IF(M19&lt;-L$2,-L$2,M19))</f>
        <v>0.97909855717554328</v>
      </c>
      <c r="P19" s="1">
        <f>D19-Q19</f>
        <v>9.7816235986441801E-9</v>
      </c>
      <c r="Q19" s="1">
        <f>D19*EXP(-N19)</f>
        <v>5.8852570084715176E-9</v>
      </c>
      <c r="R19">
        <f>SQRT(SUMSQ(L19:L21))</f>
        <v>2.0926683811488627E-8</v>
      </c>
      <c r="T19" s="1">
        <f>SQRT(SUMSQ(P19:P21))/SQRT(SUMSQ(D19:D21))</f>
        <v>0.19514913139453516</v>
      </c>
      <c r="U19" s="1">
        <f>SUM(D19:D21)-SUM(Q19:Q21)</f>
        <v>2.5875870778390781E-7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8">Q16</f>
        <v>1.2767332129846391E-6</v>
      </c>
      <c r="E20" s="1">
        <f>-E$2*D19/(D19+D$2)</f>
        <v>-1.5425215596033619E-8</v>
      </c>
      <c r="F20" s="7">
        <f>-E$2*D$2/(D19+D$2)/(D19+D$2)*D19</f>
        <v>-1.5187278319849499E-8</v>
      </c>
      <c r="G20" s="7">
        <f>1/B20*D20</f>
        <v>7.0929622943591067E-10</v>
      </c>
      <c r="H20" s="7">
        <v>0</v>
      </c>
      <c r="I20" s="8">
        <v>1409039209.3168402</v>
      </c>
      <c r="J20" s="8">
        <v>1409848182.6066949</v>
      </c>
      <c r="K20" s="8">
        <v>0</v>
      </c>
      <c r="L20" s="1">
        <f>(D20-D$8)/B20+E20</f>
        <v>-1.4715974922153264E-8</v>
      </c>
      <c r="M20">
        <v>0.21692962946829297</v>
      </c>
      <c r="N20">
        <f>IF(M20&gt;L$2,L$2,IF(M20&lt;-L$2,-L$2,M20))</f>
        <v>0.21692962946829297</v>
      </c>
      <c r="P20" s="1">
        <f t="shared" ref="P20:P21" si="9">D20-Q20</f>
        <v>2.4898006605548783E-7</v>
      </c>
      <c r="Q20" s="1">
        <f t="shared" ref="Q20:Q21" si="10">D20*EXP(-N20)</f>
        <v>1.0277531469291513E-6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8"/>
        <v>9.7652179076514883E-11</v>
      </c>
      <c r="E21" s="1">
        <f>-E$3*D19</f>
        <v>-1.5666880607115697E-14</v>
      </c>
      <c r="F21" s="7">
        <f>-E$3*D19</f>
        <v>-1.5666880607115697E-14</v>
      </c>
      <c r="G21" s="7">
        <v>0</v>
      </c>
      <c r="H21" s="7">
        <f>1/B21*D21</f>
        <v>5.4251210598063825E-14</v>
      </c>
      <c r="I21" s="8">
        <v>19003949.941144805</v>
      </c>
      <c r="J21" s="8">
        <v>0</v>
      </c>
      <c r="K21" s="8">
        <v>18432768393111.012</v>
      </c>
      <c r="L21" s="6">
        <f>(D21-D$9)/B21+E21</f>
        <v>-1.697122556460743E-14</v>
      </c>
      <c r="M21">
        <v>-3.0078690387734752E-2</v>
      </c>
      <c r="N21">
        <f>IF(M21&gt;L$2,L$2,IF(M21&lt;-L$2,-L$2,M21))</f>
        <v>-3.0078690387734752E-2</v>
      </c>
      <c r="P21" s="1">
        <f t="shared" si="9"/>
        <v>-2.9818702241156488E-12</v>
      </c>
      <c r="Q21" s="1">
        <f t="shared" si="10"/>
        <v>1.0063404930063053E-10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5.8852570084715176E-9</v>
      </c>
      <c r="E23" s="1">
        <f>E$2*D23/(D23+D$2)+E$3*D23</f>
        <v>5.8508292942553894E-9</v>
      </c>
      <c r="F23" s="7">
        <f>(1/B23+E$2*D$2/(D23+D$2)/(D23+D$2) + E$3)*D23</f>
        <v>5.8198667469190342E-9</v>
      </c>
      <c r="G23" s="7">
        <v>0</v>
      </c>
      <c r="H23" s="7">
        <v>0</v>
      </c>
      <c r="I23" s="8">
        <f t="array" ref="I23:K25">MINVERSE(F23:H25)</f>
        <v>171825239.90422764</v>
      </c>
      <c r="J23" s="8">
        <v>0</v>
      </c>
      <c r="K23" s="8">
        <v>0</v>
      </c>
      <c r="L23" s="1">
        <f>(D23-D$7)/B23+E23</f>
        <v>5.2985433259267628E-9</v>
      </c>
      <c r="M23">
        <f t="array" ref="M23:M25">MMULT(I23:K25,L23:L25)</f>
        <v>0.91042347812031021</v>
      </c>
      <c r="N23">
        <f>IF(M23&gt;L$2,L$2,IF(M23&lt;-L$2,-L$2,M23))</f>
        <v>0.91042347812031021</v>
      </c>
      <c r="P23" s="1">
        <f>D23-Q23</f>
        <v>3.517301487608065E-9</v>
      </c>
      <c r="Q23" s="1">
        <f>D23*EXP(-N23)</f>
        <v>2.3679555208634525E-9</v>
      </c>
      <c r="R23">
        <f>SQRT(SUMSQ(L23:L25))</f>
        <v>7.4801041518697003E-9</v>
      </c>
      <c r="T23" s="1">
        <f>SQRT(SUMSQ(P23:P25))/SQRT(SUMSQ(D23:D25))</f>
        <v>2.7262958942274353E-2</v>
      </c>
      <c r="U23" s="1">
        <f>SUM(D23:D25)-SUM(Q23:Q25)</f>
        <v>3.1315400983547323E-8</v>
      </c>
      <c r="AI23" s="1"/>
    </row>
    <row r="24" spans="2:36">
      <c r="B24">
        <f>B23</f>
        <v>1800</v>
      </c>
      <c r="D24" s="1">
        <f t="shared" ref="D24:D25" si="11">Q20</f>
        <v>1.0277531469291513E-6</v>
      </c>
      <c r="E24" s="1">
        <f>-E$2*D23/(D23+D$2)</f>
        <v>-5.8508234089983806E-9</v>
      </c>
      <c r="F24" s="7">
        <f>-E$2*D$2/(D23+D$2)/(D23+D$2)*D23</f>
        <v>-5.8165912744350969E-9</v>
      </c>
      <c r="G24" s="7">
        <f>1/B24*D24</f>
        <v>5.7097397051619518E-10</v>
      </c>
      <c r="H24" s="7">
        <v>0</v>
      </c>
      <c r="I24" s="8">
        <v>1750407624.10079</v>
      </c>
      <c r="J24" s="8">
        <v>1751393323.7550902</v>
      </c>
      <c r="K24" s="8">
        <v>0</v>
      </c>
      <c r="L24" s="1">
        <f>(D24-D$8)/B24+E24</f>
        <v>-5.2799049940377412E-9</v>
      </c>
      <c r="M24">
        <v>2.7420277711703633E-2</v>
      </c>
      <c r="N24">
        <f>IF(M24&gt;L$2,L$2,IF(M24&lt;-L$2,-L$2,M24))</f>
        <v>2.7420277711703633E-2</v>
      </c>
      <c r="P24" s="1">
        <f t="shared" ref="P24:P25" si="12">D24-Q24</f>
        <v>2.7798414865300207E-8</v>
      </c>
      <c r="Q24" s="1">
        <f t="shared" ref="Q24:Q25" si="13">D24*EXP(-N24)</f>
        <v>9.9995473206385111E-7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11"/>
        <v>1.0063404930063053E-10</v>
      </c>
      <c r="E25" s="1">
        <f>-E$3*D23</f>
        <v>-5.8852570084715176E-15</v>
      </c>
      <c r="F25" s="7">
        <f>-E$3*D23</f>
        <v>-5.8852570084715176E-15</v>
      </c>
      <c r="G25" s="7">
        <v>0</v>
      </c>
      <c r="H25" s="7">
        <f>1/B25*D25</f>
        <v>5.5907805167016964E-14</v>
      </c>
      <c r="I25" s="8">
        <v>18087558.514553137</v>
      </c>
      <c r="J25" s="8">
        <v>0</v>
      </c>
      <c r="K25" s="8">
        <v>17886590199930.691</v>
      </c>
      <c r="L25" s="6">
        <f>(D25-D$9)/B25+E25</f>
        <v>-5.5330073970101131E-15</v>
      </c>
      <c r="M25">
        <v>-3.1289234339098027E-3</v>
      </c>
      <c r="N25">
        <f>IF(M25&gt;L$2,L$2,IF(M25&lt;-L$2,-L$2,M25))</f>
        <v>-3.1289234339098027E-3</v>
      </c>
      <c r="P25" s="1">
        <f t="shared" si="12"/>
        <v>-3.1536936110506383E-13</v>
      </c>
      <c r="Q25" s="1">
        <f t="shared" si="13"/>
        <v>1.009494186617356E-10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2.3679555208634525E-9</v>
      </c>
      <c r="E27" s="1">
        <f>E$2*D27/(D27+D$2)+E$3*D27</f>
        <v>2.3623639217354247E-9</v>
      </c>
      <c r="F27" s="7">
        <f>(1/B27+E$2*D$2/(D27+D$2)/(D27+D$2) + E$3)*D27</f>
        <v>2.3580987004695714E-9</v>
      </c>
      <c r="G27" s="7">
        <v>0</v>
      </c>
      <c r="H27" s="7">
        <v>0</v>
      </c>
      <c r="I27" s="8">
        <f t="array" ref="I27:K29">MINVERSE(F27:H29)</f>
        <v>424070459.73133725</v>
      </c>
      <c r="J27" s="8">
        <v>0</v>
      </c>
      <c r="K27" s="8">
        <v>0</v>
      </c>
      <c r="L27" s="1">
        <f>(D27-D$7)/B27+E27</f>
        <v>1.8081238970247932E-9</v>
      </c>
      <c r="M27">
        <f t="array" ref="M27:M29">MMULT(I27:K29,L27:L29)</f>
        <v>0.76677193226252116</v>
      </c>
      <c r="N27">
        <f>IF(M27&gt;L$2,L$2,IF(M27&lt;-L$2,-L$2,M27))</f>
        <v>0.76677193226252116</v>
      </c>
      <c r="P27" s="1">
        <f>D27-Q27</f>
        <v>1.2680162156936202E-9</v>
      </c>
      <c r="Q27" s="1">
        <f>D27*EXP(-N27)</f>
        <v>1.0999393051698323E-9</v>
      </c>
      <c r="R27">
        <f>SQRT(SUMSQ(L27:L29))</f>
        <v>2.5561986587799911E-9</v>
      </c>
      <c r="T27" s="1">
        <f>SQRT(SUMSQ(P27:P29))/SQRT(SUMSQ(D27:D29))</f>
        <v>1.3320704835140249E-3</v>
      </c>
      <c r="U27" s="1">
        <f>SUM(D27:D29)-SUM(Q27:Q29)</f>
        <v>1.6758881545529257E-9</v>
      </c>
      <c r="AI27" s="1"/>
    </row>
    <row r="28" spans="2:36">
      <c r="B28">
        <f>B27</f>
        <v>1800</v>
      </c>
      <c r="D28" s="1">
        <f t="shared" ref="D28:D29" si="14">Q24</f>
        <v>9.9995473206385111E-7</v>
      </c>
      <c r="E28" s="1">
        <f>-E$2*D27/(D27+D$2)</f>
        <v>-2.3623615537799037E-9</v>
      </c>
      <c r="F28" s="7">
        <f>-E$2*D$2/(D27+D$2)/(D27+D$2)*D27</f>
        <v>-2.356780801669126E-9</v>
      </c>
      <c r="G28" s="7">
        <f>1/B28*D28</f>
        <v>5.5553040670213948E-10</v>
      </c>
      <c r="H28" s="7">
        <v>0</v>
      </c>
      <c r="I28" s="8">
        <v>1799075452.9223983</v>
      </c>
      <c r="J28" s="8">
        <v>1800081485.9737699</v>
      </c>
      <c r="K28" s="8">
        <v>0</v>
      </c>
      <c r="L28" s="1">
        <f>(D28-D$8)/B28+E28</f>
        <v>-1.8068867026333199E-9</v>
      </c>
      <c r="M28">
        <v>4.080183172603391E-4</v>
      </c>
      <c r="N28">
        <f>IF(M28&gt;L$2,L$2,IF(M28&lt;-L$2,-L$2,M28))</f>
        <v>4.080183172603391E-4</v>
      </c>
      <c r="P28" s="1">
        <f t="shared" ref="P28:P29" si="15">D28-Q28</f>
        <v>4.0791662272713405E-10</v>
      </c>
      <c r="Q28" s="1">
        <f t="shared" ref="Q28:Q29" si="16">D28*EXP(-N28)</f>
        <v>9.9954681544112397E-7</v>
      </c>
      <c r="AI28" s="1"/>
    </row>
    <row r="29" spans="2:36">
      <c r="B29">
        <f>B27</f>
        <v>1800</v>
      </c>
      <c r="D29" s="1">
        <f t="shared" si="14"/>
        <v>1.009494186617356E-10</v>
      </c>
      <c r="E29" s="1">
        <f>-E$3*D27</f>
        <v>-2.3679555208634524E-15</v>
      </c>
      <c r="F29" s="7">
        <f>-E$3*D27</f>
        <v>-2.3679555208634524E-15</v>
      </c>
      <c r="G29" s="7">
        <v>0</v>
      </c>
      <c r="H29" s="7">
        <f>1/B29*D29</f>
        <v>5.6083010367630885E-14</v>
      </c>
      <c r="I29" s="8">
        <v>17905244.026192632</v>
      </c>
      <c r="J29" s="8">
        <v>0</v>
      </c>
      <c r="K29" s="8">
        <v>17830711893760.332</v>
      </c>
      <c r="L29" s="6">
        <f>(D29-D$9)/B29+E29</f>
        <v>-1.8405007087881236E-15</v>
      </c>
      <c r="M29">
        <v>-4.4253827284339992E-4</v>
      </c>
      <c r="N29">
        <f>IF(M29&gt;L$2,L$2,IF(M29&lt;-L$2,-L$2,M29))</f>
        <v>-4.4253827284339992E-4</v>
      </c>
      <c r="P29" s="1">
        <f t="shared" si="15"/>
        <v>-4.4683867810705899E-14</v>
      </c>
      <c r="Q29" s="1">
        <f t="shared" si="16"/>
        <v>1.009941025295463E-10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1.0999393051698323E-9</v>
      </c>
      <c r="E31" s="1">
        <f>E$2*D31/(D31+D$2)+E$3*D31</f>
        <v>1.0987318679516014E-9</v>
      </c>
      <c r="F31" s="7">
        <f>(1/B31+E$2*D$2/(D31+D$2)/(D31+D$2) + E$3)*D31</f>
        <v>1.0981357360427853E-9</v>
      </c>
      <c r="G31" s="7">
        <v>0</v>
      </c>
      <c r="H31" s="7">
        <v>0</v>
      </c>
      <c r="I31" s="8">
        <f t="array" ref="I31:K33">MINVERSE(F31:H33)</f>
        <v>910634238.71767914</v>
      </c>
      <c r="J31" s="8">
        <v>0</v>
      </c>
      <c r="K31" s="8">
        <v>0</v>
      </c>
      <c r="L31" s="1">
        <f>(D31-D$7)/B31+E31</f>
        <v>5.4378738978780687E-10</v>
      </c>
      <c r="M31">
        <f t="array" ref="M31:M33">MMULT(I31:K33,L31:L33)</f>
        <v>0.49519141572369335</v>
      </c>
      <c r="N31">
        <f>IF(M31&gt;L$2,L$2,IF(M31&lt;-L$2,-L$2,M31))</f>
        <v>0.49519141572369335</v>
      </c>
      <c r="P31" s="1">
        <f>D31-Q31</f>
        <v>4.2957663518401872E-10</v>
      </c>
      <c r="Q31" s="1">
        <f>D31*EXP(-N31)</f>
        <v>6.703626699858136E-10</v>
      </c>
      <c r="R31">
        <f>SQRT(SUMSQ(L31:L33))</f>
        <v>7.6881596858193085E-10</v>
      </c>
      <c r="T31" s="1">
        <f>SQRT(SUMSQ(P31:P33))/SQRT(SUMSQ(D31:D33))</f>
        <v>4.2978213989172274E-4</v>
      </c>
      <c r="U31" s="1">
        <f>SUM(D31:D33)-SUM(Q31:Q33)</f>
        <v>4.3264497740176709E-10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7">Q28</f>
        <v>9.9954681544112397E-7</v>
      </c>
      <c r="E32" s="1">
        <f>-E$2*D31/(D31+D$2)</f>
        <v>-1.0987307680122963E-9</v>
      </c>
      <c r="F32" s="7">
        <f>-E$2*D$2/(D31+D$2)/(D31+D$2)*D31</f>
        <v>-1.0975235587117192E-9</v>
      </c>
      <c r="G32" s="7">
        <f>1/B32*D32</f>
        <v>5.5530378635618003E-10</v>
      </c>
      <c r="H32" s="7">
        <v>0</v>
      </c>
      <c r="I32" s="8">
        <v>1799812201.7506058</v>
      </c>
      <c r="J32" s="8">
        <v>1800816102.0508246</v>
      </c>
      <c r="K32" s="8">
        <v>0</v>
      </c>
      <c r="L32" s="1">
        <f>(D32-D$8)/B32+E32</f>
        <v>-5.4348253721167188E-10</v>
      </c>
      <c r="M32">
        <v>3.0751039924448165E-6</v>
      </c>
      <c r="N32">
        <f>IF(M32&gt;L$2,L$2,IF(M32&lt;-L$2,-L$2,M32))</f>
        <v>3.0751039924448165E-6</v>
      </c>
      <c r="P32" s="1">
        <f t="shared" ref="P32:P33" si="18">D32-Q32</f>
        <v>3.0737056767308655E-12</v>
      </c>
      <c r="Q32" s="1">
        <f t="shared" ref="Q32:Q33" si="19">D32*EXP(-N32)</f>
        <v>9.9954374173544724E-7</v>
      </c>
      <c r="AI32" s="1"/>
    </row>
    <row r="33" spans="2:36">
      <c r="B33">
        <f>B31</f>
        <v>1800</v>
      </c>
      <c r="D33" s="1">
        <f t="shared" si="17"/>
        <v>1.009941025295463E-10</v>
      </c>
      <c r="E33" s="1">
        <f>-E$3*D31</f>
        <v>-1.0999393051698323E-15</v>
      </c>
      <c r="F33" s="7">
        <f>-E$3*D31</f>
        <v>-1.0999393051698323E-15</v>
      </c>
      <c r="G33" s="7">
        <v>0</v>
      </c>
      <c r="H33" s="7">
        <f>1/B33*D33</f>
        <v>5.6107834738636831E-14</v>
      </c>
      <c r="I33" s="8">
        <v>17852094.925153736</v>
      </c>
      <c r="J33" s="8">
        <v>0</v>
      </c>
      <c r="K33" s="8">
        <v>17822822867042.18</v>
      </c>
      <c r="L33" s="6">
        <f>(D33-D$9)/B33+E33</f>
        <v>-5.4766012208855568E-16</v>
      </c>
      <c r="M33">
        <v>-5.3105245733518075E-5</v>
      </c>
      <c r="N33">
        <f>IF(M33&gt;L$2,L$2,IF(M33&lt;-L$2,-L$2,M33))</f>
        <v>-5.3105245733518075E-5</v>
      </c>
      <c r="P33" s="1">
        <f t="shared" si="18"/>
        <v>-5.3634590451091909E-15</v>
      </c>
      <c r="Q33" s="1">
        <f t="shared" si="19"/>
        <v>1.0099946598859141E-10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6.703626699858136E-10</v>
      </c>
      <c r="E35" s="1">
        <f>E$2*D35/(D35+D$2)+E$3*D35</f>
        <v>6.6991425528903257E-10</v>
      </c>
      <c r="F35" s="7">
        <f>(1/B35+E$2*D$2/(D35+D$2)/(D35+D$2) + E$3)*D35</f>
        <v>6.6983789478331142E-10</v>
      </c>
      <c r="G35" s="7">
        <v>0</v>
      </c>
      <c r="H35" s="7">
        <v>0</v>
      </c>
      <c r="I35" s="8">
        <f t="array" ref="I35:K37">MINVERSE(F35:H37)</f>
        <v>1492898517.3696303</v>
      </c>
      <c r="J35" s="8">
        <v>0</v>
      </c>
      <c r="K35" s="8">
        <v>0</v>
      </c>
      <c r="L35" s="1">
        <f>(D35-D$7)/B35+E35</f>
        <v>1.147311234390247E-10</v>
      </c>
      <c r="M35">
        <f t="array" ref="M35:M37">MMULT(I35:K37,L35:L37)</f>
        <v>0.171281924078272</v>
      </c>
      <c r="N35">
        <f>IF(M35&gt;L$2,L$2,IF(M35&lt;-L$2,-L$2,M35))</f>
        <v>0.171281924078272</v>
      </c>
      <c r="P35" s="1">
        <f>D35-Q35</f>
        <v>1.0552581323100976E-10</v>
      </c>
      <c r="Q35" s="1">
        <f>D35*EXP(-N35)</f>
        <v>5.6483685675480384E-10</v>
      </c>
      <c r="R35">
        <f>SQRT(SUMSQ(L35:L37))</f>
        <v>1.6220901865703901E-10</v>
      </c>
      <c r="T35" s="1">
        <f>SQRT(SUMSQ(P35:P37))/SQRT(SUMSQ(D35:D37))</f>
        <v>1.0557433860003412E-4</v>
      </c>
      <c r="U35" s="1">
        <f>SUM(D35:D37)-SUM(Q35:Q37)</f>
        <v>1.0580867666593437E-10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20">Q32</f>
        <v>9.9954374173544724E-7</v>
      </c>
      <c r="E36" s="1">
        <f>-E$2*D35/(D35+D$2)</f>
        <v>-6.6991358492636258E-10</v>
      </c>
      <c r="F36" s="7">
        <f>-E$2*D$2/(D35+D$2)/(D35+D$2)*D35</f>
        <v>-6.6946480071509377E-10</v>
      </c>
      <c r="G36" s="7">
        <f>1/B36*D36</f>
        <v>5.5530207874191515E-10</v>
      </c>
      <c r="H36" s="7">
        <v>0</v>
      </c>
      <c r="I36" s="8">
        <v>1799818597.2633903</v>
      </c>
      <c r="J36" s="8">
        <v>1800821639.756124</v>
      </c>
      <c r="K36" s="8">
        <v>0</v>
      </c>
      <c r="L36" s="1">
        <f>(D36-D$8)/B36+E36</f>
        <v>-1.1466706174000297E-10</v>
      </c>
      <c r="M36">
        <v>2.8350182945668934E-7</v>
      </c>
      <c r="N36">
        <f>IF(M36&gt;L$2,L$2,IF(M36&lt;-L$2,-L$2,M36))</f>
        <v>2.8350182945668934E-7</v>
      </c>
      <c r="P36" s="1">
        <f t="shared" ref="P36:P37" si="21">D36-Q36</f>
        <v>2.8337243919002695E-13</v>
      </c>
      <c r="Q36" s="1">
        <f t="shared" ref="Q36:Q37" si="22">D36*EXP(-N36)</f>
        <v>9.9954345836300805E-7</v>
      </c>
      <c r="AI36" s="1"/>
    </row>
    <row r="37" spans="2:36">
      <c r="B37">
        <f>B35</f>
        <v>1800</v>
      </c>
      <c r="D37" s="1">
        <f t="shared" si="20"/>
        <v>1.0099946598859141E-10</v>
      </c>
      <c r="E37" s="1">
        <f>-E$3*D35</f>
        <v>-6.7036266998581354E-16</v>
      </c>
      <c r="F37" s="7">
        <f>-E$3*D35</f>
        <v>-6.7036266998581354E-16</v>
      </c>
      <c r="G37" s="7">
        <v>0</v>
      </c>
      <c r="H37" s="7">
        <f>1/B37*D37</f>
        <v>5.6110814438106341E-14</v>
      </c>
      <c r="I37" s="8">
        <v>17835838.70852014</v>
      </c>
      <c r="J37" s="8">
        <v>0</v>
      </c>
      <c r="K37" s="8">
        <v>17821876406785.383</v>
      </c>
      <c r="L37" s="6">
        <f>(D37-D$9)/B37+E37</f>
        <v>-1.1510378743503183E-16</v>
      </c>
      <c r="M37">
        <v>-5.0396611142745212E-6</v>
      </c>
      <c r="N37">
        <f>IF(M37&gt;L$2,L$2,IF(M37&lt;-L$2,-L$2,M37))</f>
        <v>-5.0396611142745212E-6</v>
      </c>
      <c r="P37" s="1">
        <f t="shared" si="21"/>
        <v>-5.0900436391066611E-16</v>
      </c>
      <c r="Q37" s="1">
        <f t="shared" si="22"/>
        <v>1.0099997499295532E-10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5.6483685675480384E-10</v>
      </c>
      <c r="E39" s="1">
        <f>E$2*D39/(D39+D$2)+E$3*D39</f>
        <v>5.6451856102111438E-10</v>
      </c>
      <c r="F39" s="7">
        <f>(1/B39+E$2*D$2/(D39+D$2)/(D39+D$2) + E$3)*D39</f>
        <v>5.6451367870685118E-10</v>
      </c>
      <c r="G39" s="7">
        <v>0</v>
      </c>
      <c r="H39" s="7">
        <v>0</v>
      </c>
      <c r="I39" s="8">
        <f t="array" ref="I39:K41">MINVERSE(F39:H41)</f>
        <v>1771436260.4830599</v>
      </c>
      <c r="J39" s="8">
        <v>0</v>
      </c>
      <c r="K39" s="8">
        <v>0</v>
      </c>
      <c r="L39" s="1">
        <f>(D39-D$7)/B39+E39</f>
        <v>9.2768037193114417E-12</v>
      </c>
      <c r="M39">
        <f t="array" ref="M39:M41">MMULT(I39:K41,L39:L41)</f>
        <v>1.6433266489772402E-2</v>
      </c>
      <c r="N39">
        <f>IF(M39&gt;L$2,L$2,IF(M39&lt;-L$2,-L$2,M39))</f>
        <v>1.6433266489772402E-2</v>
      </c>
      <c r="P39" s="1">
        <f>D39-Q39</f>
        <v>9.2062629242257396E-12</v>
      </c>
      <c r="Q39" s="1">
        <f>D39*EXP(-N39)</f>
        <v>5.556305938305781E-10</v>
      </c>
      <c r="R39">
        <f>SQRT(SUMSQ(L39:L41))</f>
        <v>1.3115724075405138E-11</v>
      </c>
      <c r="T39" s="1">
        <f>SQRT(SUMSQ(P39:P41))/SQRT(SUMSQ(D39:D41))</f>
        <v>9.2104756985385028E-6</v>
      </c>
      <c r="U39" s="1">
        <f>SUM(D39:D41)-SUM(Q39:Q41)</f>
        <v>9.2193430895146783E-12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23">Q36</f>
        <v>9.9954345836300805E-7</v>
      </c>
      <c r="E40" s="1">
        <f>-E$2*D39/(D39+D$2)</f>
        <v>-5.6451799618425762E-10</v>
      </c>
      <c r="F40" s="7">
        <f>-E$2*D$2/(D39+D$2)/(D39+D$2)*D39</f>
        <v>-5.6419931561624172E-10</v>
      </c>
      <c r="G40" s="7">
        <f>1/B40*D40</f>
        <v>5.5530192131278227E-10</v>
      </c>
      <c r="H40" s="7">
        <v>0</v>
      </c>
      <c r="I40" s="8">
        <v>1799819318.938364</v>
      </c>
      <c r="J40" s="8">
        <v>1800822150.2924259</v>
      </c>
      <c r="K40" s="8">
        <v>0</v>
      </c>
      <c r="L40" s="1">
        <f>(D40-D$8)/B40+E40</f>
        <v>-9.2716304270308875E-12</v>
      </c>
      <c r="M40">
        <v>1.3109693552948443E-8</v>
      </c>
      <c r="N40">
        <f>IF(M40&gt;L$2,L$2,IF(M40&lt;-L$2,-L$2,M40))</f>
        <v>1.3109693552948443E-8</v>
      </c>
      <c r="P40" s="1">
        <f t="shared" ref="P40:P41" si="24">D40-Q40</f>
        <v>1.3103708325999512E-14</v>
      </c>
      <c r="Q40" s="1">
        <f t="shared" ref="Q40:Q41" si="25">D40*EXP(-N40)</f>
        <v>9.9954344525929973E-7</v>
      </c>
      <c r="AI40" s="1"/>
    </row>
    <row r="41" spans="2:36">
      <c r="B41">
        <f>B39</f>
        <v>1800</v>
      </c>
      <c r="D41" s="1">
        <f t="shared" si="23"/>
        <v>1.0099997499295532E-10</v>
      </c>
      <c r="E41" s="1">
        <f>-E$3*D39</f>
        <v>-5.6483685675480383E-16</v>
      </c>
      <c r="F41" s="7">
        <f>-E$3*D39</f>
        <v>-5.6483685675480383E-16</v>
      </c>
      <c r="G41" s="7">
        <v>0</v>
      </c>
      <c r="H41" s="7">
        <f>1/B41*D41</f>
        <v>5.6111097218308513E-14</v>
      </c>
      <c r="I41" s="8">
        <v>17831989.373151273</v>
      </c>
      <c r="J41" s="8">
        <v>0</v>
      </c>
      <c r="K41" s="8">
        <v>17821786590794.191</v>
      </c>
      <c r="L41" s="6">
        <f>(D41-D$9)/B41+E41</f>
        <v>-9.2951940018495147E-18</v>
      </c>
      <c r="M41">
        <v>-2.3309848142045639E-7</v>
      </c>
      <c r="N41">
        <f>IF(M41&gt;L$2,L$2,IF(M41&lt;-L$2,-L$2,M41))</f>
        <v>-2.3309848142045639E-7</v>
      </c>
      <c r="P41" s="1">
        <f t="shared" si="24"/>
        <v>-2.3542943524812601E-17</v>
      </c>
      <c r="Q41" s="1">
        <f t="shared" si="25"/>
        <v>1.0099999853589885E-10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5.556305938305781E-10</v>
      </c>
      <c r="E43" s="1">
        <f>E$2*D43/(D43+D$2)+E$3*D43</f>
        <v>5.5532259554636632E-10</v>
      </c>
      <c r="F43" s="7">
        <f>(1/B43+E$2*D$2/(D43+D$2)/(D43+D$2) + E$3)*D43</f>
        <v>5.5532289664158953E-10</v>
      </c>
      <c r="G43" s="7">
        <v>0</v>
      </c>
      <c r="H43" s="7">
        <v>0</v>
      </c>
      <c r="I43" s="8">
        <f t="array" ref="I43:K45">MINVERSE(F43:H45)</f>
        <v>1800754130.7006636</v>
      </c>
      <c r="J43" s="8">
        <v>0</v>
      </c>
      <c r="K43" s="8">
        <v>0</v>
      </c>
      <c r="L43" s="1">
        <f>(D43-D$7)/B43+E43</f>
        <v>7.5723654049908279E-14</v>
      </c>
      <c r="M43">
        <f t="array" ref="M43:M45">MMULT(I43:K45,L43:L45)</f>
        <v>1.3635968282212037E-4</v>
      </c>
      <c r="N43">
        <f>IF(M43&gt;L$2,L$2,IF(M43&lt;-L$2,-L$2,M43))</f>
        <v>1.3635968282212037E-4</v>
      </c>
      <c r="P43" s="1">
        <f>D43-Q43</f>
        <v>7.5760446088367825E-14</v>
      </c>
      <c r="Q43" s="1">
        <f>D43*EXP(-N43)</f>
        <v>5.5555483338448973E-10</v>
      </c>
      <c r="R43">
        <f>SQRT(SUMSQ(L43:L45))</f>
        <v>1.0705957172769246E-13</v>
      </c>
      <c r="T43" s="1">
        <f>SQRT(SUMSQ(P43:P45))/SQRT(SUMSQ(D43:D45))</f>
        <v>7.5795087652704673E-8</v>
      </c>
      <c r="U43" s="1">
        <f>SUM(D43:D45)-SUM(Q43:Q45)</f>
        <v>7.5846500541471625E-14</v>
      </c>
    </row>
    <row r="44" spans="2:36">
      <c r="B44">
        <f>B43</f>
        <v>1800</v>
      </c>
      <c r="D44" s="1">
        <f t="shared" ref="D44:D45" si="26">Q40</f>
        <v>9.9954344525929973E-7</v>
      </c>
      <c r="E44" s="1">
        <f>-E$2*D43/(D43+D$2)</f>
        <v>-5.5532203991577253E-10</v>
      </c>
      <c r="F44" s="7">
        <f>-E$2*D$2/(D43+D$2)/(D43+D$2)*D43</f>
        <v>-5.5501365734775652E-10</v>
      </c>
      <c r="G44" s="7">
        <f>1/B44*D44</f>
        <v>5.5530191403294427E-10</v>
      </c>
      <c r="H44" s="7">
        <v>0</v>
      </c>
      <c r="I44" s="8">
        <v>1799819360.9773178</v>
      </c>
      <c r="J44" s="8">
        <v>1800822173.9006526</v>
      </c>
      <c r="K44" s="8">
        <v>0</v>
      </c>
      <c r="L44" s="1">
        <f>(D44-D$8)/B44+E44</f>
        <v>-7.5681438383800437E-14</v>
      </c>
      <c r="M44">
        <v>8.6248729620937159E-11</v>
      </c>
      <c r="N44">
        <f>IF(M44&gt;L$2,L$2,IF(M44&lt;-L$2,-L$2,M44))</f>
        <v>8.6248729620937159E-11</v>
      </c>
      <c r="P44" s="1">
        <f t="shared" ref="P44:P45" si="27">D44-Q44</f>
        <v>8.620931930564818E-17</v>
      </c>
      <c r="Q44" s="1">
        <f t="shared" ref="Q44:Q45" si="28">D44*EXP(-N44)</f>
        <v>9.9954344517309041E-7</v>
      </c>
    </row>
    <row r="45" spans="2:36">
      <c r="B45">
        <f>B43</f>
        <v>1800</v>
      </c>
      <c r="D45" s="1">
        <f t="shared" si="26"/>
        <v>1.0099999853589885E-10</v>
      </c>
      <c r="E45" s="1">
        <f>-E$3*D43</f>
        <v>-5.5563059383057811E-16</v>
      </c>
      <c r="F45" s="7">
        <f>-E$3*D43</f>
        <v>-5.5563059383057811E-16</v>
      </c>
      <c r="G45" s="7">
        <v>0</v>
      </c>
      <c r="H45" s="7">
        <f>1/B45*D45</f>
        <v>5.6111110297721579E-14</v>
      </c>
      <c r="I45" s="8">
        <v>17831657.254244428</v>
      </c>
      <c r="J45" s="8">
        <v>0</v>
      </c>
      <c r="K45" s="8">
        <v>17821782436563.289</v>
      </c>
      <c r="L45" s="6">
        <f>(D45-D$9)/B45+E45</f>
        <v>-7.5851664554443014E-20</v>
      </c>
      <c r="M45">
        <v>-1.5336180835202905E-9</v>
      </c>
      <c r="N45">
        <f>IF(M45&gt;L$2,L$2,IF(M45&lt;-L$2,-L$2,M45))</f>
        <v>-1.5336180835202905E-9</v>
      </c>
      <c r="P45" s="1">
        <f t="shared" si="27"/>
        <v>-1.5489542458832766E-19</v>
      </c>
      <c r="Q45" s="1">
        <f t="shared" si="28"/>
        <v>1.0099999869079427E-10</v>
      </c>
    </row>
    <row r="46" spans="2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5.5555483338448973E-10</v>
      </c>
      <c r="E47" s="1">
        <f>E$2*D47/(D47+D$2)+E$3*D47</f>
        <v>5.5524691913831515E-10</v>
      </c>
      <c r="F47" s="7">
        <f>(1/B47+E$2*D$2/(D47+D$2)/(D47+D$2) + E$3)*D47</f>
        <v>5.5524726218814503E-10</v>
      </c>
      <c r="G47" s="7">
        <v>0</v>
      </c>
      <c r="H47" s="7">
        <v>0</v>
      </c>
      <c r="I47" s="8">
        <f t="array" ref="I47:K49">MINVERSE(F47:H49)</f>
        <v>1800999425.1194541</v>
      </c>
      <c r="J47" s="8">
        <v>0</v>
      </c>
      <c r="K47" s="8">
        <v>0</v>
      </c>
      <c r="L47" s="1">
        <f>(D47-D$7)/B47+E47</f>
        <v>5.1568621075421354E-18</v>
      </c>
      <c r="M47">
        <f t="array" ref="M47:M49">MMULT(I47:K49,L47:L49)</f>
        <v>9.2875056911036822E-9</v>
      </c>
      <c r="N47">
        <f>IF(M47&gt;L$2,L$2,IF(M47&lt;-L$2,-L$2,M47))</f>
        <v>9.2875056911036822E-9</v>
      </c>
      <c r="P47" s="1">
        <f>D47-Q47</f>
        <v>5.1597186723900107E-18</v>
      </c>
      <c r="Q47" s="1">
        <f>D47*EXP(-N47)</f>
        <v>5.5555482822477106E-10</v>
      </c>
      <c r="R47">
        <f>SQRT(SUMSQ(L47:L49))</f>
        <v>7.2908717046820562E-18</v>
      </c>
      <c r="T47" s="1">
        <f>SQRT(SUMSQ(P47:P49))/SQRT(SUMSQ(D47:D49))</f>
        <v>5.1620780274727771E-12</v>
      </c>
      <c r="U47" s="1">
        <f>SUM(D47:D49)-SUM(Q47:Q49)</f>
        <v>5.1656304288303506E-18</v>
      </c>
    </row>
    <row r="48" spans="2:36">
      <c r="B48">
        <f>B47</f>
        <v>1800</v>
      </c>
      <c r="D48" s="1">
        <f t="shared" ref="D48:D49" si="29">Q44</f>
        <v>9.9954344517309041E-7</v>
      </c>
      <c r="E48" s="1">
        <f>-E$2*D47/(D47+D$2)</f>
        <v>-5.552463635834818E-10</v>
      </c>
      <c r="F48" s="7">
        <f>-E$2*D$2/(D47+D$2)/(D47+D$2)*D47</f>
        <v>-5.5493806505920919E-10</v>
      </c>
      <c r="G48" s="7">
        <f>1/B48*D48</f>
        <v>5.553019139850502E-10</v>
      </c>
      <c r="H48" s="7">
        <v>0</v>
      </c>
      <c r="I48" s="8">
        <v>1799819361.2843282</v>
      </c>
      <c r="J48" s="8">
        <v>1800822174.0559711</v>
      </c>
      <c r="K48" s="8">
        <v>0</v>
      </c>
      <c r="L48" s="1">
        <f>(D48-D$8)/B48+E48</f>
        <v>-5.1539871379256308E-18</v>
      </c>
      <c r="M48">
        <v>5.9418520933648488E-15</v>
      </c>
      <c r="N48">
        <f>IF(M48&gt;L$2,L$2,IF(M48&lt;-L$2,-L$2,M48))</f>
        <v>5.9418520933648488E-15</v>
      </c>
      <c r="P48" s="1">
        <f t="shared" ref="P48:P49" si="30">D48-Q48</f>
        <v>5.9292306307801024E-21</v>
      </c>
      <c r="Q48" s="1">
        <f t="shared" ref="Q48:Q49" si="31">D48*EXP(-N48)</f>
        <v>9.9954344517308448E-7</v>
      </c>
    </row>
    <row r="49" spans="2:17">
      <c r="B49">
        <f>B47</f>
        <v>1800</v>
      </c>
      <c r="D49" s="1">
        <f t="shared" si="29"/>
        <v>1.0099999869079427E-10</v>
      </c>
      <c r="E49" s="1">
        <f>-E$3*D47</f>
        <v>-5.5555483338448972E-16</v>
      </c>
      <c r="F49" s="7">
        <f>-E$3*D47</f>
        <v>-5.5555483338448972E-16</v>
      </c>
      <c r="G49" s="7">
        <v>0</v>
      </c>
      <c r="H49" s="7">
        <f>1/B49*D49</f>
        <v>5.6111110383774598E-14</v>
      </c>
      <c r="I49" s="8">
        <v>17831654.528033111</v>
      </c>
      <c r="J49" s="8">
        <v>0</v>
      </c>
      <c r="K49" s="8">
        <v>17821782409231.48</v>
      </c>
      <c r="L49" s="6">
        <f>(D49-D$9)/B49+E49</f>
        <v>-5.1654523327020016E-24</v>
      </c>
      <c r="M49">
        <v>-1.0218396827614904E-13</v>
      </c>
      <c r="N49">
        <f>IF(M49&gt;L$2,L$2,IF(M49&lt;-L$2,-L$2,M49))</f>
        <v>-1.0218396827614904E-13</v>
      </c>
      <c r="P49" s="1">
        <f t="shared" si="30"/>
        <v>-1.0313908262770564E-23</v>
      </c>
      <c r="Q49" s="1">
        <f t="shared" si="31"/>
        <v>1.0099999869080458E-10</v>
      </c>
    </row>
    <row r="50" spans="2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scale1</vt:lpstr>
      <vt:lpstr>scale2</vt:lpstr>
      <vt:lpstr>clip1</vt:lpstr>
      <vt:lpstr>clip2</vt:lpstr>
      <vt:lpstr>log2</vt:lpstr>
      <vt:lpstr>log3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Guoping</dc:creator>
  <cp:lastModifiedBy>Tang, Guoping</cp:lastModifiedBy>
  <dcterms:created xsi:type="dcterms:W3CDTF">2014-12-04T10:50:19Z</dcterms:created>
  <dcterms:modified xsi:type="dcterms:W3CDTF">2015-10-22T15:37:02Z</dcterms:modified>
</cp:coreProperties>
</file>