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git\docs_for_labs\Вычмат\lab2\"/>
    </mc:Choice>
  </mc:AlternateContent>
  <xr:revisionPtr revIDLastSave="0" documentId="13_ncr:1_{DC413F8B-7E74-40DD-A9EF-26575F3527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B31" i="1" s="1"/>
  <c r="E31" i="1" s="1"/>
  <c r="C32" i="1" s="1"/>
  <c r="D32" i="1" s="1"/>
  <c r="B30" i="1"/>
  <c r="E24" i="1"/>
  <c r="D24" i="1"/>
  <c r="C24" i="1"/>
  <c r="B24" i="1"/>
  <c r="E23" i="1"/>
  <c r="D23" i="1"/>
  <c r="C23" i="1"/>
  <c r="B23" i="1"/>
  <c r="H20" i="1"/>
  <c r="F20" i="1"/>
  <c r="E20" i="1"/>
  <c r="E19" i="1"/>
  <c r="D20" i="1"/>
  <c r="D19" i="1"/>
  <c r="F23" i="1"/>
  <c r="G23" i="1" s="1"/>
  <c r="C14" i="1"/>
  <c r="K12" i="1"/>
  <c r="D12" i="1"/>
  <c r="F14" i="1" s="1"/>
  <c r="G14" i="1" s="1"/>
  <c r="D11" i="1"/>
  <c r="H2" i="1"/>
  <c r="I2" i="1" s="1"/>
  <c r="D2" i="1"/>
  <c r="G2" i="1" s="1"/>
  <c r="M4" i="1"/>
  <c r="F2" i="1"/>
  <c r="E2" i="1"/>
  <c r="F30" i="1" l="1"/>
  <c r="E30" i="1"/>
  <c r="B33" i="1"/>
  <c r="E33" i="1" s="1"/>
  <c r="C34" i="1" s="1"/>
  <c r="D34" i="1" s="1"/>
  <c r="B35" i="1" s="1"/>
  <c r="E35" i="1" s="1"/>
  <c r="C36" i="1" s="1"/>
  <c r="D36" i="1" s="1"/>
  <c r="B37" i="1" s="1"/>
  <c r="E37" i="1" s="1"/>
  <c r="C38" i="1" s="1"/>
  <c r="D38" i="1" s="1"/>
  <c r="F24" i="1"/>
  <c r="G24" i="1" s="1"/>
  <c r="D14" i="1"/>
  <c r="E14" i="1" s="1"/>
  <c r="B15" i="1"/>
  <c r="C15" i="1" s="1"/>
  <c r="C3" i="1"/>
  <c r="B3" i="1"/>
  <c r="E3" i="1" s="1"/>
  <c r="G30" i="1" l="1"/>
  <c r="H30" i="1" s="1"/>
  <c r="C31" i="1"/>
  <c r="B39" i="1"/>
  <c r="E39" i="1" s="1"/>
  <c r="B16" i="1"/>
  <c r="C16" i="1" s="1"/>
  <c r="F15" i="1"/>
  <c r="G15" i="1" s="1"/>
  <c r="D15" i="1"/>
  <c r="E15" i="1" s="1"/>
  <c r="D3" i="1"/>
  <c r="G3" i="1" s="1"/>
  <c r="F3" i="1"/>
  <c r="H3" i="1"/>
  <c r="I3" i="1" s="1"/>
  <c r="D31" i="1" l="1"/>
  <c r="G31" i="1"/>
  <c r="C40" i="1"/>
  <c r="D40" i="1" s="1"/>
  <c r="D16" i="1"/>
  <c r="E16" i="1" s="1"/>
  <c r="F16" i="1"/>
  <c r="G16" i="1" s="1"/>
  <c r="B4" i="1"/>
  <c r="E4" i="1" s="1"/>
  <c r="C4" i="1"/>
  <c r="B32" i="1" l="1"/>
  <c r="F31" i="1"/>
  <c r="H31" i="1" s="1"/>
  <c r="B41" i="1"/>
  <c r="E41" i="1" s="1"/>
  <c r="D4" i="1"/>
  <c r="G4" i="1" s="1"/>
  <c r="F4" i="1"/>
  <c r="H4" i="1"/>
  <c r="I4" i="1" s="1"/>
  <c r="E32" i="1" l="1"/>
  <c r="F32" i="1"/>
  <c r="C42" i="1"/>
  <c r="D42" i="1" s="1"/>
  <c r="B43" i="1" s="1"/>
  <c r="E43" i="1" s="1"/>
  <c r="C44" i="1" s="1"/>
  <c r="D44" i="1" s="1"/>
  <c r="B45" i="1" s="1"/>
  <c r="E45" i="1" s="1"/>
  <c r="C46" i="1" s="1"/>
  <c r="D46" i="1" s="1"/>
  <c r="B47" i="1" s="1"/>
  <c r="E47" i="1" s="1"/>
  <c r="C48" i="1" s="1"/>
  <c r="D48" i="1" s="1"/>
  <c r="B49" i="1" s="1"/>
  <c r="E49" i="1" s="1"/>
  <c r="B5" i="1"/>
  <c r="E5" i="1" s="1"/>
  <c r="C5" i="1"/>
  <c r="G32" i="1" l="1"/>
  <c r="H32" i="1" s="1"/>
  <c r="C33" i="1"/>
  <c r="H5" i="1"/>
  <c r="I5" i="1" s="1"/>
  <c r="D5" i="1"/>
  <c r="G5" i="1" s="1"/>
  <c r="F5" i="1"/>
  <c r="D33" i="1" l="1"/>
  <c r="G33" i="1"/>
  <c r="B6" i="1"/>
  <c r="E6" i="1" s="1"/>
  <c r="C6" i="1"/>
  <c r="B34" i="1" l="1"/>
  <c r="F33" i="1"/>
  <c r="H33" i="1" s="1"/>
  <c r="F6" i="1"/>
  <c r="H6" i="1"/>
  <c r="I6" i="1" s="1"/>
  <c r="D6" i="1"/>
  <c r="G6" i="1" s="1"/>
  <c r="E34" i="1" l="1"/>
  <c r="F34" i="1"/>
  <c r="B7" i="1"/>
  <c r="E7" i="1" s="1"/>
  <c r="C7" i="1"/>
  <c r="C35" i="1" l="1"/>
  <c r="G34" i="1"/>
  <c r="H34" i="1" s="1"/>
  <c r="F7" i="1"/>
  <c r="D7" i="1"/>
  <c r="G7" i="1" s="1"/>
  <c r="H7" i="1"/>
  <c r="I7" i="1" s="1"/>
  <c r="D35" i="1" l="1"/>
  <c r="G35" i="1"/>
  <c r="B8" i="1"/>
  <c r="E8" i="1" s="1"/>
  <c r="C8" i="1"/>
  <c r="B36" i="1" l="1"/>
  <c r="F35" i="1"/>
  <c r="H35" i="1" s="1"/>
  <c r="D8" i="1"/>
  <c r="G8" i="1" s="1"/>
  <c r="H8" i="1"/>
  <c r="I8" i="1" s="1"/>
  <c r="F8" i="1"/>
  <c r="E36" i="1" l="1"/>
  <c r="F36" i="1"/>
  <c r="B9" i="1"/>
  <c r="E9" i="1" s="1"/>
  <c r="C9" i="1"/>
  <c r="C37" i="1" l="1"/>
  <c r="G36" i="1"/>
  <c r="H36" i="1" s="1"/>
  <c r="D9" i="1"/>
  <c r="G9" i="1" s="1"/>
  <c r="H9" i="1"/>
  <c r="I9" i="1" s="1"/>
  <c r="F9" i="1"/>
  <c r="D37" i="1" l="1"/>
  <c r="G37" i="1"/>
  <c r="F37" i="1" l="1"/>
  <c r="H37" i="1" s="1"/>
  <c r="B38" i="1"/>
  <c r="E38" i="1" l="1"/>
  <c r="F38" i="1"/>
  <c r="C39" i="1" l="1"/>
  <c r="G38" i="1"/>
  <c r="H38" i="1" s="1"/>
  <c r="D39" i="1" l="1"/>
  <c r="G39" i="1"/>
  <c r="F39" i="1" l="1"/>
  <c r="H39" i="1" s="1"/>
  <c r="B40" i="1"/>
  <c r="E40" i="1" l="1"/>
  <c r="F40" i="1"/>
  <c r="C41" i="1" l="1"/>
  <c r="G40" i="1"/>
  <c r="H40" i="1" s="1"/>
  <c r="D41" i="1" l="1"/>
  <c r="G41" i="1"/>
  <c r="F41" i="1" l="1"/>
  <c r="H41" i="1" s="1"/>
  <c r="B42" i="1"/>
  <c r="E42" i="1" l="1"/>
  <c r="F42" i="1"/>
  <c r="G42" i="1" l="1"/>
  <c r="H42" i="1" s="1"/>
  <c r="C43" i="1"/>
  <c r="D43" i="1" l="1"/>
  <c r="G43" i="1"/>
  <c r="F43" i="1" l="1"/>
  <c r="H43" i="1" s="1"/>
  <c r="B44" i="1"/>
  <c r="E44" i="1" l="1"/>
  <c r="F44" i="1"/>
  <c r="G44" i="1" l="1"/>
  <c r="H44" i="1" s="1"/>
  <c r="C45" i="1"/>
  <c r="D45" i="1" l="1"/>
  <c r="G45" i="1"/>
  <c r="B46" i="1" l="1"/>
  <c r="F45" i="1"/>
  <c r="H45" i="1" s="1"/>
  <c r="E46" i="1" l="1"/>
  <c r="F46" i="1"/>
  <c r="G46" i="1" l="1"/>
  <c r="H46" i="1" s="1"/>
  <c r="C47" i="1"/>
  <c r="D47" i="1" l="1"/>
  <c r="G47" i="1"/>
  <c r="F47" i="1" l="1"/>
  <c r="H47" i="1" s="1"/>
  <c r="B48" i="1"/>
  <c r="E48" i="1" l="1"/>
  <c r="F48" i="1"/>
  <c r="G48" i="1" l="1"/>
  <c r="H48" i="1" s="1"/>
  <c r="C49" i="1"/>
  <c r="D49" i="1" l="1"/>
  <c r="F49" i="1" s="1"/>
  <c r="G49" i="1"/>
  <c r="H49" i="1" l="1"/>
</calcChain>
</file>

<file path=xl/sharedStrings.xml><?xml version="1.0" encoding="utf-8"?>
<sst xmlns="http://schemas.openxmlformats.org/spreadsheetml/2006/main" count="61" uniqueCount="52">
  <si>
    <t>№ итерации</t>
  </si>
  <si>
    <t>a</t>
  </si>
  <si>
    <t>x</t>
  </si>
  <si>
    <t>x^3+2.84x^2-5.606x-14.766</t>
  </si>
  <si>
    <t>Метод половинного деления</t>
  </si>
  <si>
    <t>b</t>
  </si>
  <si>
    <t>f(a)</t>
  </si>
  <si>
    <t>f(b)</t>
  </si>
  <si>
    <t>f(x)</t>
  </si>
  <si>
    <t>|a-b|</t>
  </si>
  <si>
    <t>e=10^(-2)</t>
  </si>
  <si>
    <t>ЧИСЛО ИТЕРАЦИЙ</t>
  </si>
  <si>
    <t>|a-b|&lt;=e?</t>
  </si>
  <si>
    <t>e</t>
  </si>
  <si>
    <t>КРАЙНИЙ ПРАВЫЙ</t>
  </si>
  <si>
    <t>КРАЙНИЙ ЛЕВЫЙ</t>
  </si>
  <si>
    <t>метод простой итерации</t>
  </si>
  <si>
    <t>Xk</t>
  </si>
  <si>
    <t>Xk+1</t>
  </si>
  <si>
    <t>f(Xk+1)</t>
  </si>
  <si>
    <t>|Xk+1-Xk|</t>
  </si>
  <si>
    <t>Ф(Xk+1)</t>
  </si>
  <si>
    <t xml:space="preserve">λ = </t>
  </si>
  <si>
    <t>ф(x) = x+λ(f(x))</t>
  </si>
  <si>
    <t>g(x) =(x^3+2,84x^2-14,766)/5,606</t>
  </si>
  <si>
    <t>g'(x) = (3x^2+5,68x)/5,606</t>
  </si>
  <si>
    <t>|Xk+1-Xk|&lt;e?</t>
  </si>
  <si>
    <t>G'(X)</t>
  </si>
  <si>
    <t>ЦЕНТРАЛЬНЫЙ</t>
  </si>
  <si>
    <t>Метод Ньютона</t>
  </si>
  <si>
    <t>xk</t>
  </si>
  <si>
    <t>f(xk)</t>
  </si>
  <si>
    <t>f'(xk)</t>
  </si>
  <si>
    <t>xk+1</t>
  </si>
  <si>
    <t>|xk+1-xk|</t>
  </si>
  <si>
    <t>f'(x) = 3x^2+5.68x-5,606</t>
  </si>
  <si>
    <t>f''(x) = 6x+5.68</t>
  </si>
  <si>
    <t>f''(x)</t>
  </si>
  <si>
    <t>x0 =</t>
  </si>
  <si>
    <t>СИСТЕМА</t>
  </si>
  <si>
    <t>метод простых итераций</t>
  </si>
  <si>
    <t>y = -cos(x-1)+0,5</t>
  </si>
  <si>
    <t>x = 3+cos(y)</t>
  </si>
  <si>
    <t>y0</t>
  </si>
  <si>
    <t>x0</t>
  </si>
  <si>
    <t>xi</t>
  </si>
  <si>
    <t>yi</t>
  </si>
  <si>
    <t>xi+1</t>
  </si>
  <si>
    <t>yi+1</t>
  </si>
  <si>
    <t>|xi+1-xi|</t>
  </si>
  <si>
    <t>|yi+1-yi|</t>
  </si>
  <si>
    <t>|xi+1-xi|&lt;e И |yi+1-yi|&lt;e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</si>
</sst>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4" fillId="2" borderId="2" xfId="1" applyFont="1" applyBorder="1" applyAlignment="1">
      <alignment vertical="center"/>
    </xf>
    <xf numFmtId="0" fontId="4" fillId="2" borderId="3" xfId="1" applyFont="1" applyBorder="1" applyAlignment="1">
      <alignment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N45" sqref="N45"/>
    </sheetView>
  </sheetViews>
  <sheetFormatPr defaultRowHeight="15" x14ac:dyDescent="0.25"/>
  <cols>
    <col min="1" max="1" width="16.42578125" customWidth="1"/>
    <col min="4" max="4" width="7.85546875" customWidth="1"/>
    <col min="5" max="5" width="8.85546875" customWidth="1"/>
    <col min="6" max="6" width="9.140625" customWidth="1"/>
    <col min="7" max="7" width="9.28515625" customWidth="1"/>
    <col min="8" max="8" width="8.28515625" customWidth="1"/>
    <col min="10" max="10" width="21" customWidth="1"/>
    <col min="11" max="11" width="10.7109375" customWidth="1"/>
    <col min="14" max="14" width="46.5703125" customWidth="1"/>
  </cols>
  <sheetData>
    <row r="1" spans="1:14" ht="52.5" customHeigh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14</v>
      </c>
      <c r="K1" s="1"/>
      <c r="L1" s="1"/>
      <c r="M1" s="1"/>
      <c r="N1" t="s">
        <v>3</v>
      </c>
    </row>
    <row r="2" spans="1:14" ht="18" customHeight="1" x14ac:dyDescent="0.25">
      <c r="A2" s="1">
        <v>0</v>
      </c>
      <c r="B2" s="1">
        <v>2</v>
      </c>
      <c r="C2" s="1">
        <v>3</v>
      </c>
      <c r="D2" s="1">
        <f>(C2+B2)/2</f>
        <v>2.5</v>
      </c>
      <c r="E2" s="1">
        <f>B2^3+2.84*B2^2-5.606*B2-14.766</f>
        <v>-6.6180000000000003</v>
      </c>
      <c r="F2" s="1">
        <f>C2^3+2.84*C2^2-5.606*C2-14.766</f>
        <v>20.976000000000006</v>
      </c>
      <c r="G2" s="1">
        <f>D2^3+2.84*D2^2-5.606*D2-14.766</f>
        <v>4.5939999999999994</v>
      </c>
      <c r="H2" s="1">
        <f>C2-B2</f>
        <v>1</v>
      </c>
      <c r="I2" s="8" t="str">
        <f>IF(H2&lt;=$M$3,"ДА","НЕТ")</f>
        <v>НЕТ</v>
      </c>
      <c r="J2" s="1"/>
      <c r="K2" s="1"/>
      <c r="L2" s="1"/>
      <c r="M2" s="1"/>
      <c r="N2" t="s">
        <v>4</v>
      </c>
    </row>
    <row r="3" spans="1:14" ht="18" customHeight="1" x14ac:dyDescent="0.25">
      <c r="A3" s="1">
        <v>1</v>
      </c>
      <c r="B3" s="1">
        <f>IF(G2&gt;=0,B2,D2)</f>
        <v>2</v>
      </c>
      <c r="C3" s="1">
        <f>IF(G2&gt;=0,D2,C2)</f>
        <v>2.5</v>
      </c>
      <c r="D3" s="1">
        <f t="shared" ref="D3:D9" si="0">(C3+B3)/2</f>
        <v>2.25</v>
      </c>
      <c r="E3" s="1">
        <f t="shared" ref="E3:E9" si="1">B3^3+2.84*B3^2-5.606*B3-14.766</f>
        <v>-6.6180000000000003</v>
      </c>
      <c r="F3" s="1">
        <f t="shared" ref="F3:F9" si="2">C3^3+2.84*C3^2-5.606*C3-14.766</f>
        <v>4.5939999999999994</v>
      </c>
      <c r="G3" s="1">
        <f t="shared" ref="G3:G9" si="3">D3^3+2.84*D3^2-5.606*D3-14.766</f>
        <v>-1.6113750000000024</v>
      </c>
      <c r="H3" s="1">
        <f t="shared" ref="H3:H9" si="4">C3-B3</f>
        <v>0.5</v>
      </c>
      <c r="I3" s="8" t="str">
        <f t="shared" ref="I3:I9" si="5">IF(H3&lt;=$M$3,"ДА","НЕТ")</f>
        <v>НЕТ</v>
      </c>
      <c r="J3" s="1"/>
      <c r="K3" s="1"/>
      <c r="L3" s="1" t="s">
        <v>13</v>
      </c>
      <c r="M3" s="1">
        <v>0.01</v>
      </c>
      <c r="N3" t="s">
        <v>10</v>
      </c>
    </row>
    <row r="4" spans="1:14" ht="18" customHeight="1" x14ac:dyDescent="0.25">
      <c r="A4" s="1">
        <v>2</v>
      </c>
      <c r="B4" s="1">
        <f t="shared" ref="B4:B9" si="6">IF(G3&gt;=0,B3,D3)</f>
        <v>2.25</v>
      </c>
      <c r="C4" s="1">
        <f t="shared" ref="C4:C9" si="7">IF(G3&gt;=0,D3,C3)</f>
        <v>2.5</v>
      </c>
      <c r="D4" s="1">
        <f t="shared" si="0"/>
        <v>2.375</v>
      </c>
      <c r="E4" s="1">
        <f t="shared" si="1"/>
        <v>-1.6113750000000024</v>
      </c>
      <c r="F4" s="1">
        <f t="shared" si="2"/>
        <v>4.5939999999999994</v>
      </c>
      <c r="G4" s="1">
        <f t="shared" si="3"/>
        <v>1.3356093750000024</v>
      </c>
      <c r="H4" s="1">
        <f t="shared" si="4"/>
        <v>0.25</v>
      </c>
      <c r="I4" s="8" t="str">
        <f t="shared" si="5"/>
        <v>НЕТ</v>
      </c>
      <c r="J4" s="1"/>
      <c r="K4" s="1"/>
      <c r="L4" s="1"/>
      <c r="M4" s="1">
        <f>INT(LOG((C2-B2)/M3,2))+1</f>
        <v>7</v>
      </c>
      <c r="N4" t="s">
        <v>11</v>
      </c>
    </row>
    <row r="5" spans="1:14" ht="18" customHeight="1" x14ac:dyDescent="0.25">
      <c r="A5" s="1">
        <v>3</v>
      </c>
      <c r="B5" s="1">
        <f t="shared" si="6"/>
        <v>2.25</v>
      </c>
      <c r="C5" s="1">
        <f t="shared" si="7"/>
        <v>2.375</v>
      </c>
      <c r="D5" s="1">
        <f t="shared" si="0"/>
        <v>2.3125</v>
      </c>
      <c r="E5" s="1">
        <f t="shared" si="1"/>
        <v>-1.6113750000000024</v>
      </c>
      <c r="F5" s="1">
        <f t="shared" si="2"/>
        <v>1.3356093750000024</v>
      </c>
      <c r="G5" s="1">
        <f t="shared" si="3"/>
        <v>-0.17607617187500324</v>
      </c>
      <c r="H5" s="1">
        <f t="shared" si="4"/>
        <v>0.125</v>
      </c>
      <c r="I5" s="8" t="str">
        <f t="shared" si="5"/>
        <v>НЕТ</v>
      </c>
      <c r="J5" s="1"/>
      <c r="K5" s="1"/>
      <c r="L5" s="1"/>
      <c r="M5" s="1"/>
    </row>
    <row r="6" spans="1:14" ht="18" customHeight="1" x14ac:dyDescent="0.25">
      <c r="A6" s="1">
        <v>4</v>
      </c>
      <c r="B6" s="1">
        <f t="shared" si="6"/>
        <v>2.3125</v>
      </c>
      <c r="C6" s="1">
        <f t="shared" si="7"/>
        <v>2.375</v>
      </c>
      <c r="D6" s="1">
        <f t="shared" si="0"/>
        <v>2.34375</v>
      </c>
      <c r="E6" s="1">
        <f t="shared" si="1"/>
        <v>-0.17607617187500324</v>
      </c>
      <c r="F6" s="1">
        <f t="shared" si="2"/>
        <v>1.3356093750000024</v>
      </c>
      <c r="G6" s="1">
        <f t="shared" si="3"/>
        <v>0.57012670898437534</v>
      </c>
      <c r="H6" s="1">
        <f t="shared" si="4"/>
        <v>6.25E-2</v>
      </c>
      <c r="I6" s="8" t="str">
        <f t="shared" si="5"/>
        <v>НЕТ</v>
      </c>
      <c r="J6" s="1"/>
      <c r="K6" s="1"/>
      <c r="L6" s="1"/>
      <c r="M6" s="1"/>
    </row>
    <row r="7" spans="1:14" ht="18" customHeight="1" x14ac:dyDescent="0.25">
      <c r="A7" s="1">
        <v>5</v>
      </c>
      <c r="B7" s="1">
        <f t="shared" si="6"/>
        <v>2.3125</v>
      </c>
      <c r="C7" s="1">
        <f t="shared" si="7"/>
        <v>2.34375</v>
      </c>
      <c r="D7" s="1">
        <f t="shared" si="0"/>
        <v>2.328125</v>
      </c>
      <c r="E7" s="1">
        <f t="shared" si="1"/>
        <v>-0.17607617187500324</v>
      </c>
      <c r="F7" s="1">
        <f t="shared" si="2"/>
        <v>0.57012670898437534</v>
      </c>
      <c r="G7" s="1">
        <f t="shared" si="3"/>
        <v>0.19462673950195253</v>
      </c>
      <c r="H7" s="1">
        <f t="shared" si="4"/>
        <v>3.125E-2</v>
      </c>
      <c r="I7" s="8" t="str">
        <f t="shared" si="5"/>
        <v>НЕТ</v>
      </c>
      <c r="J7" s="1"/>
      <c r="K7" s="1"/>
      <c r="L7" s="1"/>
      <c r="M7" s="1"/>
    </row>
    <row r="8" spans="1:14" ht="18" customHeight="1" x14ac:dyDescent="0.25">
      <c r="A8" s="1">
        <v>6</v>
      </c>
      <c r="B8" s="1">
        <f t="shared" si="6"/>
        <v>2.3125</v>
      </c>
      <c r="C8" s="1">
        <f t="shared" si="7"/>
        <v>2.328125</v>
      </c>
      <c r="D8" s="1">
        <f t="shared" si="0"/>
        <v>2.3203125</v>
      </c>
      <c r="E8" s="1">
        <f t="shared" si="1"/>
        <v>-0.17607617187500324</v>
      </c>
      <c r="F8" s="1">
        <f t="shared" si="2"/>
        <v>0.19462673950195253</v>
      </c>
      <c r="G8" s="1">
        <f t="shared" si="3"/>
        <v>8.6770820617676492E-3</v>
      </c>
      <c r="H8" s="1">
        <f t="shared" si="4"/>
        <v>1.5625E-2</v>
      </c>
      <c r="I8" s="8" t="str">
        <f t="shared" si="5"/>
        <v>НЕТ</v>
      </c>
      <c r="J8" s="1"/>
      <c r="K8" s="1"/>
      <c r="L8" s="1"/>
      <c r="M8" s="1"/>
    </row>
    <row r="9" spans="1:14" ht="18" customHeight="1" x14ac:dyDescent="0.25">
      <c r="A9" s="1">
        <v>7</v>
      </c>
      <c r="B9" s="1">
        <f t="shared" si="6"/>
        <v>2.3125</v>
      </c>
      <c r="C9" s="1">
        <f t="shared" si="7"/>
        <v>2.3203125</v>
      </c>
      <c r="D9" s="5">
        <f t="shared" si="0"/>
        <v>2.31640625</v>
      </c>
      <c r="E9" s="1">
        <f t="shared" si="1"/>
        <v>-0.17607617187500324</v>
      </c>
      <c r="F9" s="1">
        <f t="shared" si="2"/>
        <v>8.6770820617676492E-3</v>
      </c>
      <c r="G9" s="1">
        <f t="shared" si="3"/>
        <v>-8.384891653060933E-2</v>
      </c>
      <c r="H9" s="1">
        <f t="shared" si="4"/>
        <v>7.8125E-3</v>
      </c>
      <c r="I9" s="5" t="str">
        <f t="shared" si="5"/>
        <v>ДА</v>
      </c>
      <c r="J9" s="1"/>
      <c r="K9" s="1"/>
      <c r="L9" s="1"/>
      <c r="M9" s="1"/>
    </row>
    <row r="10" spans="1:14" ht="48.6" customHeight="1" x14ac:dyDescent="0.25">
      <c r="A10" s="1"/>
      <c r="B10" s="1"/>
      <c r="C10" s="1"/>
      <c r="D10" s="1" t="s">
        <v>27</v>
      </c>
      <c r="F10" s="1"/>
      <c r="G10" s="1"/>
      <c r="H10" s="1"/>
      <c r="I10" s="1"/>
      <c r="J10" s="1" t="s">
        <v>15</v>
      </c>
      <c r="K10" s="1"/>
      <c r="L10" s="1"/>
      <c r="M10" s="1"/>
      <c r="N10" t="s">
        <v>16</v>
      </c>
    </row>
    <row r="11" spans="1:14" ht="18" customHeight="1" x14ac:dyDescent="0.25">
      <c r="A11" s="1"/>
      <c r="B11" s="1" t="s">
        <v>1</v>
      </c>
      <c r="C11" s="1">
        <v>-4</v>
      </c>
      <c r="D11" s="1">
        <f>(3*C11^2+5.68*C11)/5.606</f>
        <v>4.5094541562611488</v>
      </c>
      <c r="E11" s="1"/>
      <c r="F11" s="1"/>
      <c r="G11" s="1"/>
      <c r="H11" s="1"/>
      <c r="I11" s="1"/>
      <c r="J11" s="1"/>
      <c r="K11" s="1"/>
      <c r="L11" s="1"/>
      <c r="M11" s="1"/>
      <c r="N11" t="s">
        <v>24</v>
      </c>
    </row>
    <row r="12" spans="1:14" ht="18" customHeight="1" x14ac:dyDescent="0.25">
      <c r="A12" s="1"/>
      <c r="B12" s="1" t="s">
        <v>5</v>
      </c>
      <c r="C12" s="1">
        <v>-3</v>
      </c>
      <c r="D12" s="1">
        <f>(3*C12^2+5.68*C12)/5.606</f>
        <v>1.7766678558687123</v>
      </c>
      <c r="E12" s="1"/>
      <c r="F12" s="1"/>
      <c r="G12" s="1"/>
      <c r="H12" s="1"/>
      <c r="I12" s="1"/>
      <c r="J12" s="1" t="s">
        <v>22</v>
      </c>
      <c r="K12" s="1">
        <f>-1/D11</f>
        <v>-0.22175632911392404</v>
      </c>
      <c r="L12" s="1"/>
      <c r="M12" s="1"/>
      <c r="N12" t="s">
        <v>25</v>
      </c>
    </row>
    <row r="13" spans="1:14" ht="48" customHeight="1" x14ac:dyDescent="0.25">
      <c r="A13" s="1" t="s">
        <v>0</v>
      </c>
      <c r="B13" s="1" t="s">
        <v>17</v>
      </c>
      <c r="C13" s="1" t="s">
        <v>18</v>
      </c>
      <c r="D13" s="1" t="s">
        <v>21</v>
      </c>
      <c r="E13" s="1" t="s">
        <v>19</v>
      </c>
      <c r="F13" s="1" t="s">
        <v>20</v>
      </c>
      <c r="G13" s="2" t="s">
        <v>26</v>
      </c>
      <c r="H13" s="3"/>
      <c r="I13" s="1"/>
      <c r="J13" s="1"/>
      <c r="K13" s="1"/>
      <c r="L13" s="1"/>
      <c r="M13" s="1"/>
      <c r="N13" t="s">
        <v>23</v>
      </c>
    </row>
    <row r="14" spans="1:14" ht="18" customHeight="1" x14ac:dyDescent="0.25">
      <c r="A14" s="1">
        <v>0</v>
      </c>
      <c r="B14" s="4">
        <v>-3</v>
      </c>
      <c r="C14" s="1">
        <f>B14+$K$12*(B14^3+2.84*B14^2-5.606*B14-14.766)</f>
        <v>-3.1357148734177209</v>
      </c>
      <c r="D14" s="1">
        <f>C14+$K$12*(C14^3+2.84*C14^2-5.606*C14-14.766)</f>
        <v>-3.1146789898905025</v>
      </c>
      <c r="E14" s="1">
        <f>(D14^3+2.84*D14^2-5.606*D14-14.766)</f>
        <v>3.0167675925133253E-2</v>
      </c>
      <c r="F14" s="1">
        <f>ABS(C14-B14)</f>
        <v>0.13571487341772093</v>
      </c>
      <c r="G14" s="9" t="str">
        <f>IF(F14&lt;=$M$3,"ДА","НЕТ")</f>
        <v>НЕТ</v>
      </c>
      <c r="H14" s="10"/>
      <c r="I14" s="1"/>
      <c r="J14" s="1"/>
      <c r="K14" s="1"/>
      <c r="L14" s="1"/>
      <c r="M14" s="1"/>
    </row>
    <row r="15" spans="1:14" ht="18" customHeight="1" x14ac:dyDescent="0.25">
      <c r="A15" s="1">
        <v>1</v>
      </c>
      <c r="B15" s="1">
        <f>C14</f>
        <v>-3.1357148734177209</v>
      </c>
      <c r="C15" s="1">
        <f>B15+$K$12*(B15^3+2.84*B15^2-5.606*B15-14.766)</f>
        <v>-3.1146789898905025</v>
      </c>
      <c r="D15" s="1">
        <f>C15+$K$12*(C15^3+2.84*C15^2-5.606*C15-14.766)</f>
        <v>-3.1213688629615586</v>
      </c>
      <c r="E15" s="1">
        <f>(D15^3+2.84*D15^2-5.606*D15-14.766)</f>
        <v>-8.9671108653579523E-3</v>
      </c>
      <c r="F15" s="1">
        <f>ABS(C15-B15)</f>
        <v>2.1035883527218413E-2</v>
      </c>
      <c r="G15" s="9" t="str">
        <f>IF(F15&lt;=$M$3,"ДА","НЕТ")</f>
        <v>НЕТ</v>
      </c>
      <c r="H15" s="10"/>
      <c r="I15" s="1"/>
      <c r="J15" s="1"/>
      <c r="K15" s="1"/>
      <c r="L15" s="1"/>
      <c r="M15" s="1"/>
    </row>
    <row r="16" spans="1:14" ht="18" customHeight="1" x14ac:dyDescent="0.25">
      <c r="A16" s="1">
        <v>2</v>
      </c>
      <c r="B16" s="1">
        <f>C15</f>
        <v>-3.1146789898905025</v>
      </c>
      <c r="C16" s="11">
        <f>B16+$K$12*(B16^3+2.84*B16^2-5.606*B16-14.766)</f>
        <v>-3.1213688629615586</v>
      </c>
      <c r="D16" s="12">
        <f>C16+$K$12*(C16^3+2.84*C16^2-5.606*C16-14.766)</f>
        <v>-3.1193803493732992</v>
      </c>
      <c r="E16" s="1">
        <f>(D16^3+2.84*D16^2-5.606*D16-14.766)</f>
        <v>2.7263159959804995E-3</v>
      </c>
      <c r="F16" s="1">
        <f>ABS(C16-B16)</f>
        <v>6.6898730710560628E-3</v>
      </c>
      <c r="G16" s="6" t="str">
        <f>IF(F16&lt;=$M$3,"ДА","НЕТ")</f>
        <v>ДА</v>
      </c>
      <c r="H16" s="7"/>
      <c r="I16" s="1"/>
      <c r="J16" s="1"/>
      <c r="K16" s="1"/>
      <c r="L16" s="1"/>
      <c r="M16" s="1"/>
    </row>
    <row r="17" spans="1:14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ht="47.25" customHeight="1" x14ac:dyDescent="0.25">
      <c r="A18" s="1"/>
      <c r="B18" s="1"/>
      <c r="C18" s="1"/>
      <c r="D18" s="1" t="s">
        <v>8</v>
      </c>
      <c r="E18" s="1" t="s">
        <v>37</v>
      </c>
      <c r="F18" s="1"/>
      <c r="G18" s="1"/>
      <c r="H18" s="1"/>
      <c r="I18" s="1"/>
      <c r="J18" s="1" t="s">
        <v>28</v>
      </c>
      <c r="K18" s="1"/>
      <c r="L18" s="1"/>
      <c r="M18" s="1"/>
    </row>
    <row r="19" spans="1:14" ht="18" customHeight="1" x14ac:dyDescent="0.25">
      <c r="A19" s="1"/>
      <c r="B19" s="1" t="s">
        <v>1</v>
      </c>
      <c r="C19" s="1">
        <v>-3</v>
      </c>
      <c r="D19" s="1">
        <f>C19^3+2.84*C19^2-5.606*C19-14.766</f>
        <v>0.61199999999999655</v>
      </c>
      <c r="E19" s="1">
        <f>C19*6+5.68</f>
        <v>-12.32</v>
      </c>
      <c r="F19" s="1"/>
      <c r="G19" s="1"/>
      <c r="H19" s="1"/>
      <c r="I19" s="1"/>
      <c r="J19" s="1"/>
      <c r="K19" s="1"/>
      <c r="L19" s="1"/>
      <c r="M19" s="1"/>
      <c r="N19" t="s">
        <v>29</v>
      </c>
    </row>
    <row r="20" spans="1:14" ht="18" customHeight="1" x14ac:dyDescent="0.25">
      <c r="A20" s="1"/>
      <c r="B20" s="1" t="s">
        <v>5</v>
      </c>
      <c r="C20" s="1">
        <v>-2</v>
      </c>
      <c r="D20" s="1">
        <f>C20^3+2.84*C20^2-5.606*C20-14.766</f>
        <v>-0.19400000000000084</v>
      </c>
      <c r="E20" s="1">
        <f>C20*6+5.68</f>
        <v>-6.32</v>
      </c>
      <c r="F20" s="1" t="str">
        <f>"=&gt;"</f>
        <v>=&gt;</v>
      </c>
      <c r="G20" s="1" t="s">
        <v>38</v>
      </c>
      <c r="H20" s="1">
        <f>C20</f>
        <v>-2</v>
      </c>
      <c r="I20" s="1"/>
      <c r="J20" s="1"/>
      <c r="K20" s="1"/>
      <c r="L20" s="1"/>
      <c r="M20" s="1"/>
      <c r="N20" t="s">
        <v>35</v>
      </c>
    </row>
    <row r="21" spans="1:14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36</v>
      </c>
    </row>
    <row r="22" spans="1:14" ht="50.25" customHeight="1" x14ac:dyDescent="0.25">
      <c r="A22" s="1" t="s">
        <v>0</v>
      </c>
      <c r="B22" s="1" t="s">
        <v>30</v>
      </c>
      <c r="C22" s="1" t="s">
        <v>31</v>
      </c>
      <c r="D22" s="1" t="s">
        <v>32</v>
      </c>
      <c r="E22" s="1" t="s">
        <v>33</v>
      </c>
      <c r="F22" s="1" t="s">
        <v>34</v>
      </c>
      <c r="G22" s="2" t="s">
        <v>26</v>
      </c>
      <c r="H22" s="3"/>
      <c r="I22" s="1"/>
      <c r="J22" s="1"/>
      <c r="K22" s="1"/>
      <c r="L22" s="1"/>
      <c r="M22" s="1"/>
    </row>
    <row r="23" spans="1:14" ht="18" customHeight="1" x14ac:dyDescent="0.25">
      <c r="A23" s="1">
        <v>0</v>
      </c>
      <c r="B23" s="1">
        <f>H20</f>
        <v>-2</v>
      </c>
      <c r="C23" s="1">
        <f>B23^3+2.84*B23^2-5.606*B23-14.766</f>
        <v>-0.19400000000000084</v>
      </c>
      <c r="D23" s="1">
        <f>3*B23^2+5.68*B23-5.606</f>
        <v>-4.9659999999999993</v>
      </c>
      <c r="E23" s="1">
        <f>B23-C23/D23</f>
        <v>-2.0390656463954895</v>
      </c>
      <c r="F23" s="1">
        <f>ABS(E23-B23)</f>
        <v>3.9065646395489484E-2</v>
      </c>
      <c r="G23" s="9" t="str">
        <f>IF(F23&lt;=$M$3,"ДА","НЕТ")</f>
        <v>НЕТ</v>
      </c>
      <c r="H23" s="10"/>
      <c r="I23" s="1"/>
      <c r="J23" s="1"/>
      <c r="K23" s="1"/>
      <c r="L23" s="1"/>
      <c r="M23" s="1"/>
    </row>
    <row r="24" spans="1:14" ht="18" customHeight="1" x14ac:dyDescent="0.25">
      <c r="A24" s="1">
        <v>1</v>
      </c>
      <c r="B24" s="1">
        <f>E23</f>
        <v>-2.0390656463954895</v>
      </c>
      <c r="C24" s="1">
        <f>B24^3+2.84*B24^2-5.606*B24-14.766</f>
        <v>-4.8821731904116206E-3</v>
      </c>
      <c r="D24" s="1">
        <f>3*B24^2+5.68*B24-5.606</f>
        <v>-4.7145267405956144</v>
      </c>
      <c r="E24" s="1">
        <f>B24-C24/D24</f>
        <v>-2.0401012059455863</v>
      </c>
      <c r="F24" s="1">
        <f t="shared" ref="F24:F35" si="8">ABS(E24-B24)</f>
        <v>1.0355595500968207E-3</v>
      </c>
      <c r="G24" s="9" t="str">
        <f t="shared" ref="G24:G35" si="9">IF(F24&lt;=$M$3,"ДА","НЕТ")</f>
        <v>ДА</v>
      </c>
      <c r="H24" s="10"/>
      <c r="I24" s="1"/>
      <c r="J24" s="1"/>
      <c r="K24" s="1"/>
      <c r="L24" s="1"/>
      <c r="M24" s="1"/>
    </row>
    <row r="25" spans="1:14" ht="18" customHeight="1" x14ac:dyDescent="0.25">
      <c r="A25" s="1"/>
      <c r="B25" s="1"/>
      <c r="C25" s="1"/>
      <c r="D25" s="1"/>
      <c r="E25" s="1"/>
      <c r="F25" s="1"/>
      <c r="G25" s="9"/>
      <c r="H25" s="10"/>
      <c r="I25" s="1"/>
      <c r="J25" s="1"/>
      <c r="K25" s="1"/>
      <c r="L25" s="1"/>
      <c r="M25" s="1"/>
    </row>
    <row r="26" spans="1:14" ht="56.25" customHeight="1" x14ac:dyDescent="0.25">
      <c r="A26" s="1"/>
      <c r="B26" s="1"/>
      <c r="C26" s="1"/>
      <c r="D26" s="1"/>
      <c r="E26" s="1"/>
      <c r="F26" s="1"/>
      <c r="G26" s="13"/>
      <c r="H26" s="14"/>
      <c r="I26" s="1"/>
      <c r="J26" s="1" t="s">
        <v>39</v>
      </c>
      <c r="K26" s="1"/>
      <c r="L26" s="1"/>
      <c r="M26" s="1"/>
      <c r="N26" t="s">
        <v>40</v>
      </c>
    </row>
    <row r="27" spans="1:14" ht="18" customHeight="1" x14ac:dyDescent="0.25">
      <c r="A27" s="1"/>
      <c r="B27" s="1"/>
      <c r="C27" s="1" t="s">
        <v>43</v>
      </c>
      <c r="D27" s="1">
        <v>1</v>
      </c>
      <c r="E27" s="1"/>
      <c r="F27" s="1"/>
      <c r="G27" s="13"/>
      <c r="H27" s="14"/>
      <c r="I27" s="1"/>
      <c r="J27" s="1"/>
      <c r="K27" s="1"/>
      <c r="L27" s="1"/>
      <c r="M27" s="1"/>
      <c r="N27" t="s">
        <v>41</v>
      </c>
    </row>
    <row r="28" spans="1:14" ht="18" customHeight="1" x14ac:dyDescent="0.25">
      <c r="A28" s="1"/>
      <c r="B28" s="1"/>
      <c r="C28" s="1" t="s">
        <v>44</v>
      </c>
      <c r="D28" s="1">
        <v>3</v>
      </c>
      <c r="E28" s="1"/>
      <c r="F28" s="1"/>
      <c r="G28" s="1"/>
      <c r="H28" s="1"/>
      <c r="I28" s="1"/>
      <c r="J28" s="1"/>
      <c r="K28" s="1"/>
      <c r="L28" s="1"/>
      <c r="M28" s="1"/>
      <c r="N28" t="s">
        <v>42</v>
      </c>
    </row>
    <row r="29" spans="1:14" ht="54.75" customHeight="1" x14ac:dyDescent="0.25">
      <c r="A29" s="1" t="s">
        <v>0</v>
      </c>
      <c r="B29" s="1" t="s">
        <v>45</v>
      </c>
      <c r="C29" s="1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15" t="s">
        <v>51</v>
      </c>
      <c r="I29" s="16"/>
      <c r="J29" s="1"/>
      <c r="K29" s="1"/>
      <c r="L29" s="1"/>
      <c r="M29" s="1"/>
    </row>
    <row r="30" spans="1:14" ht="18" customHeight="1" x14ac:dyDescent="0.25">
      <c r="A30" s="1">
        <v>0</v>
      </c>
      <c r="B30" s="1">
        <f>D28</f>
        <v>3</v>
      </c>
      <c r="C30" s="1">
        <f>D27</f>
        <v>1</v>
      </c>
      <c r="D30" s="1">
        <f>3+COS(C30)</f>
        <v>3.5403023058681398</v>
      </c>
      <c r="E30" s="1">
        <f>-COS(B30-1)+0.5</f>
        <v>0.91614683654714235</v>
      </c>
      <c r="F30" s="1">
        <f>ABS(D30-B30)</f>
        <v>0.54030230586813977</v>
      </c>
      <c r="G30" s="1">
        <f>ABS(E30-C30)</f>
        <v>8.3853163452857649E-2</v>
      </c>
      <c r="H30" s="17" t="str">
        <f>IF(AND(F30&lt;$M$3,G30&lt;$M$3),"ДА","НЕТ")</f>
        <v>НЕТ</v>
      </c>
      <c r="I30" s="18"/>
      <c r="J30" s="1"/>
      <c r="K30" s="1"/>
      <c r="L30" s="1"/>
      <c r="M30" s="1"/>
    </row>
    <row r="31" spans="1:14" ht="18" customHeight="1" x14ac:dyDescent="0.25">
      <c r="A31" s="1">
        <v>1</v>
      </c>
      <c r="B31" s="1">
        <f>D30</f>
        <v>3.5403023058681398</v>
      </c>
      <c r="C31" s="1">
        <f>E30</f>
        <v>0.91614683654714235</v>
      </c>
      <c r="D31" s="1">
        <f>3+COS(C31)</f>
        <v>3.6088812348825443</v>
      </c>
      <c r="E31" s="1">
        <f>-COS(B31-1)+0.5</f>
        <v>1.3246063428921</v>
      </c>
      <c r="F31" s="1">
        <f>ABS(D31-B31)</f>
        <v>6.8578929014404544E-2</v>
      </c>
      <c r="G31" s="1">
        <f>ABS(E31-C31)</f>
        <v>0.40845950634495765</v>
      </c>
      <c r="H31" s="17" t="str">
        <f>IF(AND(F31&lt;$M$3,G31&lt;$M$3),"ДА","НЕТ")</f>
        <v>НЕТ</v>
      </c>
      <c r="I31" s="18"/>
      <c r="J31" s="1"/>
      <c r="K31" s="1"/>
      <c r="L31" s="1"/>
      <c r="M31" s="1"/>
    </row>
    <row r="32" spans="1:14" ht="18" customHeight="1" x14ac:dyDescent="0.25">
      <c r="A32" s="1">
        <v>2</v>
      </c>
      <c r="B32" s="1">
        <f t="shared" ref="B32:B33" si="10">D31</f>
        <v>3.6088812348825443</v>
      </c>
      <c r="C32" s="1">
        <f t="shared" ref="C32:C33" si="11">E31</f>
        <v>1.3246063428921</v>
      </c>
      <c r="D32" s="1">
        <f t="shared" ref="D32:D54" si="12">3+COS(C32)</f>
        <v>3.2437106005789911</v>
      </c>
      <c r="E32" s="1">
        <f t="shared" ref="E32:E33" si="13">-COS(B32-1)+0.5</f>
        <v>1.3614331880489516</v>
      </c>
      <c r="F32" s="1">
        <f t="shared" ref="F32:F33" si="14">ABS(D32-B32)</f>
        <v>0.36517063430355323</v>
      </c>
      <c r="G32" s="1">
        <f t="shared" ref="G32:G33" si="15">ABS(E32-C32)</f>
        <v>3.682684515685164E-2</v>
      </c>
      <c r="H32" s="17" t="str">
        <f t="shared" ref="H32:H33" si="16">IF(AND(F32&lt;$M$3,G32&lt;$M$3),"ДА","НЕТ")</f>
        <v>НЕТ</v>
      </c>
      <c r="I32" s="18"/>
      <c r="J32" s="1"/>
      <c r="K32" s="1"/>
      <c r="L32" s="1"/>
      <c r="M32" s="1"/>
    </row>
    <row r="33" spans="1:13" ht="18" customHeight="1" x14ac:dyDescent="0.25">
      <c r="A33" s="1">
        <v>3</v>
      </c>
      <c r="B33" s="1">
        <f t="shared" si="10"/>
        <v>3.2437106005789911</v>
      </c>
      <c r="C33" s="1">
        <f t="shared" si="11"/>
        <v>1.3614331880489516</v>
      </c>
      <c r="D33" s="1">
        <f t="shared" si="12"/>
        <v>3.2078369876184896</v>
      </c>
      <c r="E33" s="1">
        <f t="shared" si="13"/>
        <v>1.1232676177229135</v>
      </c>
      <c r="F33" s="1">
        <f t="shared" si="14"/>
        <v>3.5873612960501511E-2</v>
      </c>
      <c r="G33" s="1">
        <f t="shared" si="15"/>
        <v>0.23816557032603813</v>
      </c>
      <c r="H33" s="17" t="str">
        <f t="shared" si="16"/>
        <v>НЕТ</v>
      </c>
      <c r="I33" s="18"/>
      <c r="J33" s="1"/>
      <c r="K33" s="1"/>
      <c r="L33" s="1"/>
      <c r="M33" s="1"/>
    </row>
    <row r="34" spans="1:13" ht="18" customHeight="1" x14ac:dyDescent="0.25">
      <c r="A34" s="1">
        <v>4</v>
      </c>
      <c r="B34" s="1">
        <f>D33</f>
        <v>3.2078369876184896</v>
      </c>
      <c r="C34" s="1">
        <f>E33</f>
        <v>1.1232676177229135</v>
      </c>
      <c r="D34" s="1">
        <f>3+COS(C34)</f>
        <v>3.4327389413938527</v>
      </c>
      <c r="E34" s="1">
        <f>-COS(B34-1)+0.5</f>
        <v>1.0948191564036276</v>
      </c>
      <c r="F34" s="1">
        <f>ABS(D34-B34)</f>
        <v>0.22490195377536315</v>
      </c>
      <c r="G34" s="1">
        <f>ABS(E34-C34)</f>
        <v>2.8448461319285911E-2</v>
      </c>
      <c r="H34" s="17" t="str">
        <f>IF(AND(F34&lt;$M$3,G34&lt;$M$3),"ДА","НЕТ")</f>
        <v>НЕТ</v>
      </c>
      <c r="I34" s="18"/>
      <c r="J34" s="1"/>
      <c r="K34" s="1"/>
      <c r="L34" s="1"/>
      <c r="M34" s="1"/>
    </row>
    <row r="35" spans="1:13" ht="18" customHeight="1" x14ac:dyDescent="0.25">
      <c r="A35" s="1">
        <v>5</v>
      </c>
      <c r="B35" s="1">
        <f t="shared" ref="B35:B36" si="17">D34</f>
        <v>3.4327389413938527</v>
      </c>
      <c r="C35" s="1">
        <f t="shared" ref="C35:C36" si="18">E34</f>
        <v>1.0948191564036276</v>
      </c>
      <c r="D35" s="1">
        <f t="shared" si="12"/>
        <v>3.4582072192098736</v>
      </c>
      <c r="E35" s="1">
        <f t="shared" ref="E35:E36" si="19">-COS(B35-1)+0.5</f>
        <v>1.2591085666943778</v>
      </c>
      <c r="F35" s="1">
        <f t="shared" ref="F35:F36" si="20">ABS(D35-B35)</f>
        <v>2.5468277816020901E-2</v>
      </c>
      <c r="G35" s="1">
        <f t="shared" ref="G35:G36" si="21">ABS(E35-C35)</f>
        <v>0.16428941029075017</v>
      </c>
      <c r="H35" s="17" t="str">
        <f t="shared" ref="H35:H36" si="22">IF(AND(F35&lt;$M$3,G35&lt;$M$3),"ДА","НЕТ")</f>
        <v>НЕТ</v>
      </c>
      <c r="I35" s="18"/>
      <c r="J35" s="1"/>
      <c r="K35" s="1"/>
      <c r="L35" s="1"/>
      <c r="M35" s="1"/>
    </row>
    <row r="36" spans="1:13" ht="18" customHeight="1" x14ac:dyDescent="0.25">
      <c r="A36" s="1">
        <v>6</v>
      </c>
      <c r="B36" s="1">
        <f t="shared" si="17"/>
        <v>3.4582072192098736</v>
      </c>
      <c r="C36" s="1">
        <f t="shared" si="18"/>
        <v>1.2591085666943778</v>
      </c>
      <c r="D36" s="1">
        <f t="shared" si="12"/>
        <v>3.306665511797132</v>
      </c>
      <c r="E36" s="1">
        <f t="shared" si="19"/>
        <v>1.2754395293551377</v>
      </c>
      <c r="F36" s="1">
        <f t="shared" si="20"/>
        <v>0.15154170741274164</v>
      </c>
      <c r="G36" s="1">
        <f t="shared" si="21"/>
        <v>1.6330962660759951E-2</v>
      </c>
      <c r="H36" s="17" t="str">
        <f t="shared" si="22"/>
        <v>НЕТ</v>
      </c>
      <c r="I36" s="18"/>
      <c r="J36" s="1"/>
      <c r="K36" s="1"/>
      <c r="L36" s="1"/>
      <c r="M36" s="1"/>
    </row>
    <row r="37" spans="1:13" ht="18" customHeight="1" x14ac:dyDescent="0.25">
      <c r="A37" s="1">
        <v>7</v>
      </c>
      <c r="B37" s="1">
        <f>D36</f>
        <v>3.306665511797132</v>
      </c>
      <c r="C37" s="1">
        <f>E36</f>
        <v>1.2754395293551377</v>
      </c>
      <c r="D37" s="1">
        <f>3+COS(C37)</f>
        <v>3.2910812161649026</v>
      </c>
      <c r="E37" s="1">
        <f>-COS(B37-1)+0.5</f>
        <v>1.1712316904133329</v>
      </c>
      <c r="F37" s="1">
        <f>ABS(D37-B37)</f>
        <v>1.5584295632229406E-2</v>
      </c>
      <c r="G37" s="1">
        <f>ABS(E37-C37)</f>
        <v>0.10420783894180485</v>
      </c>
      <c r="H37" s="17" t="str">
        <f>IF(AND(F37&lt;$M$3,G37&lt;$M$3),"ДА","НЕТ")</f>
        <v>НЕТ</v>
      </c>
      <c r="I37" s="18"/>
      <c r="J37" s="1"/>
      <c r="K37" s="1"/>
      <c r="L37" s="1"/>
      <c r="M37" s="1"/>
    </row>
    <row r="38" spans="1:13" ht="18" customHeight="1" x14ac:dyDescent="0.25">
      <c r="A38" s="1">
        <v>8</v>
      </c>
      <c r="B38" s="1">
        <f t="shared" ref="B38:B39" si="23">D37</f>
        <v>3.2910812161649026</v>
      </c>
      <c r="C38" s="1">
        <f t="shared" ref="C38:C39" si="24">E37</f>
        <v>1.1712316904133329</v>
      </c>
      <c r="D38" s="1">
        <f t="shared" si="12"/>
        <v>3.3890173089687048</v>
      </c>
      <c r="E38" s="1">
        <f t="shared" ref="E38:E39" si="25">-COS(B38-1)+0.5</f>
        <v>1.1595988266706438</v>
      </c>
      <c r="F38" s="1">
        <f t="shared" ref="F38:F39" si="26">ABS(D38-B38)</f>
        <v>9.7936092803802222E-2</v>
      </c>
      <c r="G38" s="1">
        <f t="shared" ref="G38:G39" si="27">ABS(E38-C38)</f>
        <v>1.1632863742689015E-2</v>
      </c>
      <c r="H38" s="17" t="str">
        <f t="shared" ref="H38:H39" si="28">IF(AND(F38&lt;$M$3,G38&lt;$M$3),"ДА","НЕТ")</f>
        <v>НЕТ</v>
      </c>
      <c r="I38" s="18"/>
      <c r="J38" s="1"/>
      <c r="K38" s="1"/>
      <c r="L38" s="1"/>
      <c r="M38" s="1"/>
    </row>
    <row r="39" spans="1:13" ht="18" customHeight="1" x14ac:dyDescent="0.25">
      <c r="A39" s="1">
        <v>9</v>
      </c>
      <c r="B39" s="1">
        <f t="shared" si="23"/>
        <v>3.3890173089687048</v>
      </c>
      <c r="C39" s="1">
        <f t="shared" si="24"/>
        <v>1.1595988266706438</v>
      </c>
      <c r="D39" s="1">
        <f t="shared" si="12"/>
        <v>3.3997072942170581</v>
      </c>
      <c r="E39" s="1">
        <f t="shared" si="25"/>
        <v>1.2299309896748927</v>
      </c>
      <c r="F39" s="1">
        <f t="shared" si="26"/>
        <v>1.0689985248353295E-2</v>
      </c>
      <c r="G39" s="1">
        <f t="shared" si="27"/>
        <v>7.0332163004248827E-2</v>
      </c>
      <c r="H39" s="17" t="str">
        <f t="shared" si="28"/>
        <v>НЕТ</v>
      </c>
      <c r="I39" s="18"/>
      <c r="J39" s="1"/>
      <c r="K39" s="1"/>
      <c r="L39" s="1"/>
      <c r="M39" s="1"/>
    </row>
    <row r="40" spans="1:13" ht="18" customHeight="1" x14ac:dyDescent="0.25">
      <c r="A40" s="1">
        <v>10</v>
      </c>
      <c r="B40" s="1">
        <f>D39</f>
        <v>3.3997072942170581</v>
      </c>
      <c r="C40" s="1">
        <f>E39</f>
        <v>1.2299309896748927</v>
      </c>
      <c r="D40" s="1">
        <f>3+COS(C40)</f>
        <v>3.3343027677871913</v>
      </c>
      <c r="E40" s="1">
        <f>-COS(B40-1)+0.5</f>
        <v>1.2371959719762362</v>
      </c>
      <c r="F40" s="1">
        <f>ABS(D40-B40)</f>
        <v>6.5404526429866827E-2</v>
      </c>
      <c r="G40" s="1">
        <f>ABS(E40-C40)</f>
        <v>7.2649823013435366E-3</v>
      </c>
      <c r="H40" s="17" t="str">
        <f>IF(AND(F40&lt;$M$3,G40&lt;$M$3),"ДА","НЕТ")</f>
        <v>НЕТ</v>
      </c>
      <c r="I40" s="18"/>
      <c r="J40" s="1"/>
      <c r="K40" s="1"/>
      <c r="L40" s="1"/>
      <c r="M40" s="1"/>
    </row>
    <row r="41" spans="1:13" ht="18" customHeight="1" x14ac:dyDescent="0.25">
      <c r="A41" s="1">
        <v>11</v>
      </c>
      <c r="B41" s="1">
        <f t="shared" ref="B41:B42" si="29">D40</f>
        <v>3.3343027677871913</v>
      </c>
      <c r="C41" s="1">
        <f t="shared" ref="C41:C42" si="30">E40</f>
        <v>1.2371959719762362</v>
      </c>
      <c r="D41" s="1">
        <f t="shared" si="12"/>
        <v>3.3274470089359607</v>
      </c>
      <c r="E41" s="1">
        <f t="shared" ref="E41:E42" si="31">-COS(B41-1)+0.5</f>
        <v>1.1914587994186179</v>
      </c>
      <c r="F41" s="1">
        <f t="shared" ref="F41:F42" si="32">ABS(D41-B41)</f>
        <v>6.8557588512305756E-3</v>
      </c>
      <c r="G41" s="1">
        <f t="shared" ref="G41:G42" si="33">ABS(E41-C41)</f>
        <v>4.5737172557618333E-2</v>
      </c>
      <c r="H41" s="17" t="str">
        <f t="shared" ref="H41:H42" si="34">IF(AND(F41&lt;$M$3,G41&lt;$M$3),"ДА","НЕТ")</f>
        <v>НЕТ</v>
      </c>
      <c r="I41" s="18"/>
      <c r="J41" s="1"/>
      <c r="K41" s="1"/>
      <c r="L41" s="1"/>
      <c r="M41" s="1"/>
    </row>
    <row r="42" spans="1:13" ht="18" customHeight="1" x14ac:dyDescent="0.25">
      <c r="A42" s="1">
        <v>12</v>
      </c>
      <c r="B42" s="1">
        <f t="shared" si="29"/>
        <v>3.3274470089359607</v>
      </c>
      <c r="C42" s="1">
        <f t="shared" si="30"/>
        <v>1.1914587994186179</v>
      </c>
      <c r="D42" s="1">
        <f t="shared" si="12"/>
        <v>3.370305173167369</v>
      </c>
      <c r="E42" s="1">
        <f t="shared" si="31"/>
        <v>1.1864898793212451</v>
      </c>
      <c r="F42" s="1">
        <f t="shared" si="32"/>
        <v>4.2858164231408313E-2</v>
      </c>
      <c r="G42" s="1">
        <f t="shared" si="33"/>
        <v>4.9689200973728198E-3</v>
      </c>
      <c r="H42" s="17" t="str">
        <f t="shared" si="34"/>
        <v>НЕТ</v>
      </c>
      <c r="I42" s="18"/>
      <c r="J42" s="1"/>
      <c r="K42" s="1"/>
      <c r="L42" s="1"/>
      <c r="M42" s="1"/>
    </row>
    <row r="43" spans="1:13" x14ac:dyDescent="0.25">
      <c r="A43" s="1">
        <v>13</v>
      </c>
      <c r="B43" s="1">
        <f>D42</f>
        <v>3.370305173167369</v>
      </c>
      <c r="C43" s="1">
        <f>E42</f>
        <v>1.1864898793212451</v>
      </c>
      <c r="D43" s="1">
        <f>3+COS(C43)</f>
        <v>3.3749162630798306</v>
      </c>
      <c r="E43" s="1">
        <f>-COS(B43-1)+0.5</f>
        <v>1.2170138143610822</v>
      </c>
      <c r="F43" s="1">
        <f>ABS(D43-B43)</f>
        <v>4.6110899124616189E-3</v>
      </c>
      <c r="G43" s="1">
        <f>ABS(E43-C43)</f>
        <v>3.0523935039837191E-2</v>
      </c>
      <c r="H43" s="17" t="str">
        <f>IF(AND(F43&lt;$M$3,G43&lt;$M$3),"ДА","НЕТ")</f>
        <v>НЕТ</v>
      </c>
      <c r="I43" s="18"/>
      <c r="J43" s="1"/>
      <c r="K43" s="1"/>
      <c r="L43" s="1"/>
      <c r="M43" s="1"/>
    </row>
    <row r="44" spans="1:13" x14ac:dyDescent="0.25">
      <c r="A44" s="1">
        <v>14</v>
      </c>
      <c r="B44" s="1">
        <f t="shared" ref="B44:B45" si="35">D43</f>
        <v>3.3749162630798306</v>
      </c>
      <c r="C44" s="1">
        <f t="shared" ref="C44:C45" si="36">E43</f>
        <v>1.2170138143610822</v>
      </c>
      <c r="D44" s="1">
        <f t="shared" si="12"/>
        <v>3.3464485349637982</v>
      </c>
      <c r="E44" s="1">
        <f t="shared" ref="E44:E45" si="37">-COS(B44-1)+0.5</f>
        <v>1.2202203818833661</v>
      </c>
      <c r="F44" s="1">
        <f t="shared" ref="F44:F45" si="38">ABS(D44-B44)</f>
        <v>2.8467728116032376E-2</v>
      </c>
      <c r="G44" s="1">
        <f t="shared" ref="G44:G45" si="39">ABS(E44-C44)</f>
        <v>3.2065675222838763E-3</v>
      </c>
      <c r="H44" s="17" t="str">
        <f t="shared" ref="H44:H45" si="40">IF(AND(F44&lt;$M$3,G44&lt;$M$3),"ДА","НЕТ")</f>
        <v>НЕТ</v>
      </c>
      <c r="I44" s="18"/>
      <c r="J44" s="1"/>
      <c r="K44" s="1"/>
      <c r="L44" s="1"/>
      <c r="M44" s="1"/>
    </row>
    <row r="45" spans="1:13" x14ac:dyDescent="0.25">
      <c r="A45" s="1">
        <v>15</v>
      </c>
      <c r="B45" s="1">
        <f t="shared" si="35"/>
        <v>3.3464485349637982</v>
      </c>
      <c r="C45" s="1">
        <f t="shared" si="36"/>
        <v>1.2202203818833661</v>
      </c>
      <c r="D45" s="1">
        <f t="shared" si="12"/>
        <v>3.3434387774877856</v>
      </c>
      <c r="E45" s="1">
        <f t="shared" si="37"/>
        <v>1.200181877726985</v>
      </c>
      <c r="F45" s="1">
        <f t="shared" si="38"/>
        <v>3.00975747601262E-3</v>
      </c>
      <c r="G45" s="1">
        <f t="shared" si="39"/>
        <v>2.0038504156381087E-2</v>
      </c>
      <c r="H45" s="17" t="str">
        <f t="shared" si="40"/>
        <v>НЕТ</v>
      </c>
      <c r="I45" s="18"/>
      <c r="J45" s="1"/>
      <c r="K45" s="1"/>
      <c r="L45" s="1"/>
      <c r="M45" s="1"/>
    </row>
    <row r="46" spans="1:13" x14ac:dyDescent="0.25">
      <c r="A46" s="1">
        <v>16</v>
      </c>
      <c r="B46" s="1">
        <f>D45</f>
        <v>3.3434387774877856</v>
      </c>
      <c r="C46" s="1">
        <f>E45</f>
        <v>1.200181877726985</v>
      </c>
      <c r="D46" s="1">
        <f>3+COS(C46)</f>
        <v>3.3621882313338833</v>
      </c>
      <c r="E46" s="1">
        <f>-COS(B46-1)+0.5</f>
        <v>1.1980298495693726</v>
      </c>
      <c r="F46" s="1">
        <f>ABS(D46-B46)</f>
        <v>1.8749453846097719E-2</v>
      </c>
      <c r="G46" s="1">
        <f>ABS(E46-C46)</f>
        <v>2.1520281576123956E-3</v>
      </c>
      <c r="H46" s="17" t="str">
        <f>IF(AND(F46&lt;$M$3,G46&lt;$M$3),"ДА","НЕТ")</f>
        <v>НЕТ</v>
      </c>
      <c r="I46" s="18"/>
      <c r="J46" s="1"/>
      <c r="K46" s="1"/>
      <c r="L46" s="1"/>
      <c r="M46" s="1"/>
    </row>
    <row r="47" spans="1:13" x14ac:dyDescent="0.25">
      <c r="A47" s="1">
        <v>17</v>
      </c>
      <c r="B47" s="1">
        <f t="shared" ref="B47:B48" si="41">D46</f>
        <v>3.3621882313338833</v>
      </c>
      <c r="C47" s="1">
        <f t="shared" ref="C47:C48" si="42">E46</f>
        <v>1.1980298495693726</v>
      </c>
      <c r="D47" s="1">
        <f t="shared" si="12"/>
        <v>3.3641933072510852</v>
      </c>
      <c r="E47" s="1">
        <f t="shared" ref="E47:E48" si="43">-COS(B47-1)+0.5</f>
        <v>1.2113322694723878</v>
      </c>
      <c r="F47" s="1">
        <f t="shared" ref="F47:F48" si="44">ABS(D47-B47)</f>
        <v>2.0050759172018928E-3</v>
      </c>
      <c r="G47" s="1">
        <f t="shared" ref="G47:G48" si="45">ABS(E47-C47)</f>
        <v>1.3302419903015172E-2</v>
      </c>
      <c r="H47" s="17" t="str">
        <f t="shared" ref="H47:H48" si="46">IF(AND(F47&lt;$M$3,G47&lt;$M$3),"ДА","НЕТ")</f>
        <v>НЕТ</v>
      </c>
      <c r="I47" s="18"/>
      <c r="J47" s="1"/>
      <c r="K47" s="1"/>
      <c r="L47" s="1"/>
      <c r="M47" s="1"/>
    </row>
    <row r="48" spans="1:13" x14ac:dyDescent="0.25">
      <c r="A48" s="1">
        <v>18</v>
      </c>
      <c r="B48" s="1">
        <f t="shared" si="41"/>
        <v>3.3641933072510852</v>
      </c>
      <c r="C48" s="1">
        <f t="shared" si="42"/>
        <v>1.2113322694723878</v>
      </c>
      <c r="D48" s="1">
        <f t="shared" si="12"/>
        <v>3.3517725956568998</v>
      </c>
      <c r="E48" s="1">
        <f t="shared" si="43"/>
        <v>1.2127401180522721</v>
      </c>
      <c r="F48" s="1">
        <f t="shared" si="44"/>
        <v>1.2420711594185452E-2</v>
      </c>
      <c r="G48" s="1">
        <f t="shared" si="45"/>
        <v>1.4078485798842966E-3</v>
      </c>
      <c r="H48" s="17" t="str">
        <f t="shared" si="46"/>
        <v>НЕТ</v>
      </c>
      <c r="I48" s="18"/>
      <c r="J48" s="1"/>
      <c r="K48" s="1"/>
      <c r="L48" s="1"/>
      <c r="M48" s="1"/>
    </row>
    <row r="49" spans="1:13" x14ac:dyDescent="0.25">
      <c r="A49" s="1">
        <v>19</v>
      </c>
      <c r="B49" s="1">
        <f>D48</f>
        <v>3.3517725956568998</v>
      </c>
      <c r="C49" s="1">
        <f>E48</f>
        <v>1.2127401180522721</v>
      </c>
      <c r="D49" s="1">
        <f>3+COS(C49)</f>
        <v>3.3504543808540346</v>
      </c>
      <c r="E49" s="1">
        <f>-COS(B49-1)+0.5</f>
        <v>1.2039731266928055</v>
      </c>
      <c r="F49" s="1">
        <f>ABS(D49-B49)</f>
        <v>1.318214802865203E-3</v>
      </c>
      <c r="G49" s="1">
        <f>ABS(E49-C49)</f>
        <v>8.7669913594665694E-3</v>
      </c>
      <c r="H49" s="17" t="str">
        <f>IF(AND(F49&lt;$M$3,G49&lt;$M$3),"ДА","НЕТ")</f>
        <v>ДА</v>
      </c>
      <c r="I49" s="18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7"/>
      <c r="I50" s="18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7"/>
      <c r="I51" s="18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7"/>
      <c r="I52" s="18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7"/>
      <c r="I53" s="18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7"/>
      <c r="I54" s="18"/>
      <c r="J54" s="1"/>
      <c r="K54" s="1"/>
      <c r="L54" s="1"/>
      <c r="M54" s="1"/>
    </row>
  </sheetData>
  <mergeCells count="34">
    <mergeCell ref="H47:I47"/>
    <mergeCell ref="H48:I48"/>
    <mergeCell ref="H49:I49"/>
    <mergeCell ref="H50:I50"/>
    <mergeCell ref="H51:I51"/>
    <mergeCell ref="H52:I52"/>
    <mergeCell ref="H36:I36"/>
    <mergeCell ref="H37:I37"/>
    <mergeCell ref="H38:I38"/>
    <mergeCell ref="H39:I39"/>
    <mergeCell ref="H40:I40"/>
    <mergeCell ref="H41:I41"/>
    <mergeCell ref="H29:I29"/>
    <mergeCell ref="H30:I30"/>
    <mergeCell ref="H31:I31"/>
    <mergeCell ref="H32:I32"/>
    <mergeCell ref="H33:I33"/>
    <mergeCell ref="H34:I34"/>
    <mergeCell ref="H53:I53"/>
    <mergeCell ref="H54:I54"/>
    <mergeCell ref="H43:I43"/>
    <mergeCell ref="H44:I44"/>
    <mergeCell ref="H45:I45"/>
    <mergeCell ref="H46:I46"/>
    <mergeCell ref="H42:I42"/>
    <mergeCell ref="H35:I35"/>
    <mergeCell ref="G25:H25"/>
    <mergeCell ref="G22:H22"/>
    <mergeCell ref="G23:H23"/>
    <mergeCell ref="G24:H24"/>
    <mergeCell ref="G13:H13"/>
    <mergeCell ref="G14:H14"/>
    <mergeCell ref="G15:H15"/>
    <mergeCell ref="G16:H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Балин Артем Алексеевич</cp:lastModifiedBy>
  <dcterms:created xsi:type="dcterms:W3CDTF">2024-03-01T12:54:13Z</dcterms:created>
  <dcterms:modified xsi:type="dcterms:W3CDTF">2024-03-04T17:06:29Z</dcterms:modified>
</cp:coreProperties>
</file>