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истема_1" sheetId="1" state="visible" r:id="rId3"/>
    <sheet name="Сравнение" sheetId="2" state="visible" r:id="rId4"/>
    <sheet name="Система_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<sst xmlns="http://schemas.openxmlformats.org/spreadsheetml/2006/main" count="115" uniqueCount="60">
  <si>
    <t xml:space="preserve">z</t>
  </si>
  <si>
    <t xml:space="preserve">Система_1</t>
  </si>
  <si>
    <t xml:space="preserve">λ</t>
  </si>
  <si>
    <t xml:space="preserve">0 / 0 / 0 / 0</t>
  </si>
  <si>
    <t xml:space="preserve">p1</t>
  </si>
  <si>
    <t xml:space="preserve">Нагрузка</t>
  </si>
  <si>
    <t xml:space="preserve">П1</t>
  </si>
  <si>
    <t xml:space="preserve">b</t>
  </si>
  <si>
    <t xml:space="preserve">1 / 0 / 0 / 0</t>
  </si>
  <si>
    <t xml:space="preserve">p2</t>
  </si>
  <si>
    <t xml:space="preserve">П2</t>
  </si>
  <si>
    <t xml:space="preserve">p</t>
  </si>
  <si>
    <t xml:space="preserve">1 / 0 / 1 / 0</t>
  </si>
  <si>
    <t xml:space="preserve">p3</t>
  </si>
  <si>
    <t xml:space="preserve">Сумм</t>
  </si>
  <si>
    <t xml:space="preserve">Накопитель_1</t>
  </si>
  <si>
    <t xml:space="preserve">1 / 0 / 2 / 0</t>
  </si>
  <si>
    <t xml:space="preserve">p4</t>
  </si>
  <si>
    <t xml:space="preserve">Загрузка</t>
  </si>
  <si>
    <t xml:space="preserve">Накопитель_2</t>
  </si>
  <si>
    <t xml:space="preserve">0 / 1 / 0 / 0</t>
  </si>
  <si>
    <t xml:space="preserve">p5</t>
  </si>
  <si>
    <t xml:space="preserve">mu</t>
  </si>
  <si>
    <t xml:space="preserve">0 / 1 / 0 / 1</t>
  </si>
  <si>
    <t xml:space="preserve">p6</t>
  </si>
  <si>
    <t xml:space="preserve">Сред</t>
  </si>
  <si>
    <t xml:space="preserve">1 / 1 / 0 / 0</t>
  </si>
  <si>
    <t xml:space="preserve">p7</t>
  </si>
  <si>
    <t xml:space="preserve">Длина очереди</t>
  </si>
  <si>
    <t xml:space="preserve">1 / 1 / 1 / 0</t>
  </si>
  <si>
    <t xml:space="preserve">p8</t>
  </si>
  <si>
    <t xml:space="preserve">1 / 1 / 2 / 0</t>
  </si>
  <si>
    <t xml:space="preserve">p9</t>
  </si>
  <si>
    <t xml:space="preserve">1 / 1 / 0 / 1</t>
  </si>
  <si>
    <t xml:space="preserve">p10</t>
  </si>
  <si>
    <t xml:space="preserve">Число заявок</t>
  </si>
  <si>
    <t xml:space="preserve">1 / 1 / 1 / 1</t>
  </si>
  <si>
    <t xml:space="preserve">p11</t>
  </si>
  <si>
    <t xml:space="preserve">1 / 1 / 2 / 1</t>
  </si>
  <si>
    <t xml:space="preserve">p12</t>
  </si>
  <si>
    <t xml:space="preserve">Время ожидания</t>
  </si>
  <si>
    <t xml:space="preserve">Время пребывания</t>
  </si>
  <si>
    <t xml:space="preserve">Вероятность потери</t>
  </si>
  <si>
    <t xml:space="preserve">Производительность</t>
  </si>
  <si>
    <t xml:space="preserve">Система 1</t>
  </si>
  <si>
    <t xml:space="preserve">Система 2</t>
  </si>
  <si>
    <t xml:space="preserve">0 / 0</t>
  </si>
  <si>
    <t xml:space="preserve">p0</t>
  </si>
  <si>
    <t xml:space="preserve">1(1) / 0</t>
  </si>
  <si>
    <t xml:space="preserve">q</t>
  </si>
  <si>
    <t xml:space="preserve">1 (2) / 0</t>
  </si>
  <si>
    <t xml:space="preserve">1(1) / 1</t>
  </si>
  <si>
    <t xml:space="preserve">v</t>
  </si>
  <si>
    <t xml:space="preserve">1 (2) / 1</t>
  </si>
  <si>
    <t xml:space="preserve">t1</t>
  </si>
  <si>
    <t xml:space="preserve">1(1) / 2</t>
  </si>
  <si>
    <t xml:space="preserve">t2</t>
  </si>
  <si>
    <t xml:space="preserve">1 (2) / 2</t>
  </si>
  <si>
    <t xml:space="preserve">mu1</t>
  </si>
  <si>
    <t xml:space="preserve">mu2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</si>
</sst>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0.0000"/>
    <numFmt numFmtId="166" formatCode="General"/>
    <numFmt numFmtId="167" formatCode="0.00%"/>
    <numFmt numFmtId="168" formatCode="0.0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rgb="FF202122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</font>
    <font>
      <sz val="18"/>
      <color rgb="FF757575"/>
      <name val="Arial"/>
      <family val="2"/>
    </font>
    <font>
      <b val="true"/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D9D9D9"/>
      </patternFill>
    </fill>
    <fill>
      <patternFill patternType="solid">
        <fgColor rgb="FFFFBF00"/>
        <bgColor rgb="FFFBBC04"/>
      </patternFill>
    </fill>
    <fill>
      <patternFill patternType="solid">
        <fgColor rgb="FFD9D9D9"/>
        <bgColor rgb="FFCCCCCC"/>
      </patternFill>
    </fill>
    <fill>
      <patternFill patternType="solid">
        <fgColor rgb="FFD9EAD3"/>
        <bgColor rgb="FFD9D9D9"/>
      </patternFill>
    </fill>
    <fill>
      <patternFill patternType="solid">
        <fgColor rgb="FF808080"/>
        <bgColor rgb="FF757575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9D9D9"/>
      <rgbColor rgb="FF4285F4"/>
      <rgbColor rgb="FF33CCCC"/>
      <rgbColor rgb="FF99CC00"/>
      <rgbColor rgb="FFFFBF00"/>
      <rgbColor rgb="FFFBBC04"/>
      <rgbColor rgb="FFEA4335"/>
      <rgbColor rgb="FF757575"/>
      <rgbColor rgb="FF8B8B8B"/>
      <rgbColor rgb="FF003366"/>
      <rgbColor rgb="FF34A853"/>
      <rgbColor rgb="FF003300"/>
      <rgbColor rgb="FF1A1A1A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Система 1 и Система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Сравнение!$B$1:$B$1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General</c:formatCode>
                <c:ptCount val="8"/>
                <c:pt idx="0">
                  <c:v>3.5</c:v>
                </c:pt>
                <c:pt idx="1">
                  <c:v>0.9102</c:v>
                </c:pt>
                <c:pt idx="2">
                  <c:v>2.3085</c:v>
                </c:pt>
                <c:pt idx="3">
                  <c:v>4.1288</c:v>
                </c:pt>
                <c:pt idx="4">
                  <c:v>3.2979</c:v>
                </c:pt>
                <c:pt idx="5">
                  <c:v>13.2979</c:v>
                </c:pt>
                <c:pt idx="6">
                  <c:v>0.5394</c:v>
                </c:pt>
                <c:pt idx="7">
                  <c:v>0.3224</c:v>
                </c:pt>
              </c:numCache>
            </c:numRef>
          </c:val>
        </c:ser>
        <c:ser>
          <c:idx val="1"/>
          <c:order val="1"/>
          <c:tx>
            <c:strRef>
              <c:f>Сравнение!$C$1:$C$1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General</c:formatCode>
                <c:ptCount val="8"/>
                <c:pt idx="0">
                  <c:v>2.8</c:v>
                </c:pt>
                <c:pt idx="1">
                  <c:v>1.172745</c:v>
                </c:pt>
                <c:pt idx="2">
                  <c:v>1.9469</c:v>
                </c:pt>
                <c:pt idx="3">
                  <c:v>3.119645</c:v>
                </c:pt>
                <c:pt idx="4">
                  <c:v>2.78128571428571</c:v>
                </c:pt>
                <c:pt idx="5">
                  <c:v>7.78128571428571</c:v>
                </c:pt>
                <c:pt idx="6">
                  <c:v>0.66493</c:v>
                </c:pt>
                <c:pt idx="7">
                  <c:v>0.234549</c:v>
                </c:pt>
              </c:numCache>
            </c:numRef>
          </c:val>
        </c:ser>
        <c:gapWidth val="150"/>
        <c:overlap val="0"/>
        <c:axId val="79414886"/>
        <c:axId val="82560658"/>
      </c:barChart>
      <c:catAx>
        <c:axId val="794148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560658"/>
        <c:crosses val="autoZero"/>
        <c:auto val="1"/>
        <c:lblAlgn val="ctr"/>
        <c:lblOffset val="100"/>
        <c:noMultiLvlLbl val="0"/>
      </c:catAx>
      <c:valAx>
        <c:axId val="82560658"/>
        <c:scaling>
          <c:orientation val="minMax"/>
          <c:max val="22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414886"/>
        <c:crosses val="autoZero"/>
        <c:crossBetween val="between"/>
        <c:majorUnit val="2"/>
        <c:minorUnit val="0.666666666666667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Система 1, Система 2 (q=0.10), Система 2 (q=0.15) and Система 2 (q=0.05)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Сравнение!$B$1:$B$1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General</c:formatCode>
                <c:ptCount val="8"/>
                <c:pt idx="0">
                  <c:v>3.5</c:v>
                </c:pt>
                <c:pt idx="1">
                  <c:v>0.9102</c:v>
                </c:pt>
                <c:pt idx="2">
                  <c:v>2.3085</c:v>
                </c:pt>
                <c:pt idx="3">
                  <c:v>4.1288</c:v>
                </c:pt>
                <c:pt idx="4">
                  <c:v>3.2979</c:v>
                </c:pt>
                <c:pt idx="5">
                  <c:v>13.2979</c:v>
                </c:pt>
                <c:pt idx="6">
                  <c:v>0.5394</c:v>
                </c:pt>
                <c:pt idx="7">
                  <c:v>0.3224</c:v>
                </c:pt>
              </c:numCache>
            </c:numRef>
          </c:val>
        </c:ser>
        <c:ser>
          <c:idx val="1"/>
          <c:order val="1"/>
          <c:tx>
            <c:strRef>
              <c:f>Сравнение!$E$1:$E$1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Сравнение!$C$1:$C$1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General</c:formatCode>
                <c:ptCount val="8"/>
                <c:pt idx="0">
                  <c:v>2.8</c:v>
                </c:pt>
                <c:pt idx="1">
                  <c:v>1.172745</c:v>
                </c:pt>
                <c:pt idx="2">
                  <c:v>1.9469</c:v>
                </c:pt>
                <c:pt idx="3">
                  <c:v>3.119645</c:v>
                </c:pt>
                <c:pt idx="4">
                  <c:v>2.78128571428571</c:v>
                </c:pt>
                <c:pt idx="5">
                  <c:v>7.78128571428571</c:v>
                </c:pt>
                <c:pt idx="6">
                  <c:v>0.66493</c:v>
                </c:pt>
                <c:pt idx="7">
                  <c:v>0.234549</c:v>
                </c:pt>
              </c:numCache>
            </c:numRef>
          </c:val>
        </c:ser>
        <c:ser>
          <c:idx val="3"/>
          <c:order val="3"/>
          <c:tx>
            <c:strRef>
              <c:f>Сравнение!$D$1:$D$1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General</c:formatCode>
                <c:ptCount val="8"/>
              </c:numCache>
            </c:numRef>
          </c:val>
        </c:ser>
        <c:gapWidth val="150"/>
        <c:overlap val="0"/>
        <c:axId val="84647357"/>
        <c:axId val="79069397"/>
      </c:barChart>
      <c:catAx>
        <c:axId val="846473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069397"/>
        <c:crosses val="autoZero"/>
        <c:auto val="1"/>
        <c:lblAlgn val="ctr"/>
        <c:lblOffset val="100"/>
        <c:noMultiLvlLbl val="0"/>
      </c:catAx>
      <c:valAx>
        <c:axId val="7906939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6473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190440</xdr:rowOff>
    </xdr:from>
    <xdr:to>
      <xdr:col>21</xdr:col>
      <xdr:colOff>356040</xdr:colOff>
      <xdr:row>31</xdr:row>
      <xdr:rowOff>142200</xdr:rowOff>
    </xdr:to>
    <xdr:graphicFrame>
      <xdr:nvGraphicFramePr>
        <xdr:cNvPr id="0" name="Chart 1"/>
        <xdr:cNvGraphicFramePr/>
      </xdr:nvGraphicFramePr>
      <xdr:xfrm>
        <a:off x="7499880" y="190440"/>
        <a:ext cx="12819960" cy="61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24120</xdr:colOff>
      <xdr:row>31</xdr:row>
      <xdr:rowOff>123840</xdr:rowOff>
    </xdr:from>
    <xdr:to>
      <xdr:col>21</xdr:col>
      <xdr:colOff>380160</xdr:colOff>
      <xdr:row>62</xdr:row>
      <xdr:rowOff>122760</xdr:rowOff>
    </xdr:to>
    <xdr:graphicFrame>
      <xdr:nvGraphicFramePr>
        <xdr:cNvPr id="1" name="Chart 2"/>
        <xdr:cNvGraphicFramePr/>
      </xdr:nvGraphicFramePr>
      <xdr:xfrm>
        <a:off x="7524000" y="6324480"/>
        <a:ext cx="12819960" cy="61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E1" colorId="64" zoomScale="140" zoomScaleNormal="140" zoomScalePageLayoutView="100" workbookViewId="0">
      <selection pane="topLeft" activeCell="J8" activeCellId="0" sqref="J8"/>
    </sheetView>
  </sheetViews>
  <sheetFormatPr defaultColWidth="12.6328125" defaultRowHeight="15.75" zeroHeight="false" outlineLevelRow="0" outlineLevelCol="0"/>
  <cols>
    <col collapsed="false" customWidth="true" hidden="false" outlineLevel="0" max="23" min="12" style="1" width="15.3"/>
  </cols>
  <sheetData>
    <row r="1" customFormat="false" ht="15.75" hidden="false" customHeight="false" outlineLevel="0" collapsed="false">
      <c r="A1" s="2" t="s">
        <v>0</v>
      </c>
      <c r="B1" s="2"/>
      <c r="D1" s="2" t="s">
        <v>1</v>
      </c>
      <c r="E1" s="2"/>
      <c r="F1" s="2"/>
      <c r="L1" s="1" t="n">
        <v>1</v>
      </c>
      <c r="M1" s="1" t="n">
        <v>2</v>
      </c>
      <c r="N1" s="1" t="n">
        <v>3</v>
      </c>
      <c r="O1" s="1" t="n">
        <v>4</v>
      </c>
      <c r="P1" s="1" t="n">
        <v>5</v>
      </c>
      <c r="Q1" s="1" t="n">
        <v>6</v>
      </c>
      <c r="R1" s="1" t="n">
        <v>7</v>
      </c>
      <c r="S1" s="1" t="n">
        <v>8</v>
      </c>
      <c r="T1" s="1" t="n">
        <v>9</v>
      </c>
      <c r="U1" s="1" t="n">
        <v>10</v>
      </c>
      <c r="V1" s="1" t="n">
        <v>11</v>
      </c>
      <c r="W1" s="1" t="n">
        <v>12</v>
      </c>
    </row>
    <row r="2" customFormat="false" ht="15.75" hidden="false" customHeight="true" outlineLevel="0" collapsed="false">
      <c r="A2" s="3" t="s">
        <v>2</v>
      </c>
      <c r="B2" s="4" t="n">
        <v>0.7</v>
      </c>
      <c r="D2" s="5" t="s">
        <v>3</v>
      </c>
      <c r="E2" s="6" t="s">
        <v>4</v>
      </c>
      <c r="F2" s="7" t="n">
        <v>0.0003</v>
      </c>
      <c r="H2" s="8" t="s">
        <v>5</v>
      </c>
      <c r="I2" s="9" t="s">
        <v>6</v>
      </c>
      <c r="J2" s="10" t="n">
        <f aca="false">B2*B3*B4</f>
        <v>2.8</v>
      </c>
      <c r="K2" s="1" t="n">
        <v>1</v>
      </c>
      <c r="L2" s="11" t="n">
        <v>-0.7</v>
      </c>
      <c r="M2" s="12" t="n">
        <f aca="false">0.7*0.8</f>
        <v>0.56</v>
      </c>
      <c r="N2" s="13"/>
      <c r="O2" s="13"/>
      <c r="P2" s="12" t="n">
        <f aca="false">0.7*0.2</f>
        <v>0.14</v>
      </c>
      <c r="Q2" s="13"/>
      <c r="R2" s="13"/>
      <c r="S2" s="13"/>
      <c r="T2" s="13"/>
      <c r="U2" s="13"/>
      <c r="V2" s="13"/>
      <c r="W2" s="13"/>
    </row>
    <row r="3" customFormat="false" ht="15.75" hidden="false" customHeight="false" outlineLevel="0" collapsed="false">
      <c r="A3" s="4" t="s">
        <v>7</v>
      </c>
      <c r="B3" s="4" t="n">
        <v>5</v>
      </c>
      <c r="D3" s="5" t="s">
        <v>8</v>
      </c>
      <c r="E3" s="6" t="s">
        <v>9</v>
      </c>
      <c r="F3" s="7" t="n">
        <v>0.0031</v>
      </c>
      <c r="H3" s="8"/>
      <c r="I3" s="14" t="s">
        <v>10</v>
      </c>
      <c r="J3" s="15" t="n">
        <f aca="false">B2*B3*(1-B4)</f>
        <v>0.7</v>
      </c>
      <c r="K3" s="1" t="n">
        <v>2</v>
      </c>
      <c r="L3" s="12" t="n">
        <f aca="false">B7*(1-B2)</f>
        <v>0.06</v>
      </c>
      <c r="M3" s="11" t="n">
        <f aca="false">-SUM(L3,N3,R3)</f>
        <v>-0.62</v>
      </c>
      <c r="N3" s="12" t="n">
        <f aca="false">0.7*0.8*(1-B7)</f>
        <v>0.448</v>
      </c>
      <c r="O3" s="13"/>
      <c r="P3" s="13"/>
      <c r="Q3" s="13"/>
      <c r="R3" s="12" t="n">
        <f aca="false">B2*(1-B4)*(1-B7)</f>
        <v>0.112</v>
      </c>
      <c r="S3" s="13"/>
      <c r="T3" s="13"/>
      <c r="U3" s="13"/>
      <c r="V3" s="13"/>
      <c r="W3" s="13"/>
    </row>
    <row r="4" customFormat="false" ht="15.75" hidden="false" customHeight="false" outlineLevel="0" collapsed="false">
      <c r="A4" s="4" t="s">
        <v>11</v>
      </c>
      <c r="B4" s="4" t="n">
        <v>0.8</v>
      </c>
      <c r="D4" s="5" t="s">
        <v>12</v>
      </c>
      <c r="E4" s="6" t="s">
        <v>13</v>
      </c>
      <c r="F4" s="7" t="n">
        <v>0.0213</v>
      </c>
      <c r="H4" s="8"/>
      <c r="I4" s="16" t="s">
        <v>14</v>
      </c>
      <c r="J4" s="17" t="n">
        <f aca="false">B2*B3</f>
        <v>3.5</v>
      </c>
      <c r="K4" s="1" t="n">
        <v>3</v>
      </c>
      <c r="L4" s="6"/>
      <c r="M4" s="12" t="n">
        <f aca="false">L3</f>
        <v>0.06</v>
      </c>
      <c r="N4" s="11" t="n">
        <f aca="false">-SUM(M4,O4,S4)</f>
        <v>-0.62</v>
      </c>
      <c r="O4" s="12" t="n">
        <f aca="false">B2*B4*(1-B7)</f>
        <v>0.448</v>
      </c>
      <c r="P4" s="13"/>
      <c r="Q4" s="13"/>
      <c r="R4" s="13"/>
      <c r="S4" s="12" t="n">
        <f aca="false">B2*(1-B4)*(1-B7)</f>
        <v>0.112</v>
      </c>
      <c r="T4" s="6"/>
      <c r="U4" s="6"/>
      <c r="V4" s="6"/>
      <c r="W4" s="6"/>
    </row>
    <row r="5" customFormat="false" ht="15.75" hidden="false" customHeight="true" outlineLevel="0" collapsed="false">
      <c r="A5" s="4" t="s">
        <v>15</v>
      </c>
      <c r="B5" s="4" t="n">
        <v>2</v>
      </c>
      <c r="D5" s="5" t="s">
        <v>16</v>
      </c>
      <c r="E5" s="6" t="s">
        <v>17</v>
      </c>
      <c r="F5" s="7" t="n">
        <v>0.152</v>
      </c>
      <c r="H5" s="8" t="s">
        <v>18</v>
      </c>
      <c r="I5" s="9" t="s">
        <v>6</v>
      </c>
      <c r="J5" s="18" t="n">
        <f aca="false">SUM(F3:F5)+SUM(F8:F13)</f>
        <v>0.9971</v>
      </c>
      <c r="K5" s="1" t="n">
        <v>4</v>
      </c>
      <c r="L5" s="6"/>
      <c r="M5" s="6"/>
      <c r="N5" s="12" t="n">
        <f aca="false">L3</f>
        <v>0.06</v>
      </c>
      <c r="O5" s="19" t="n">
        <f aca="false">-SUM(N5,T5)</f>
        <v>-0.172</v>
      </c>
      <c r="P5" s="6"/>
      <c r="Q5" s="6"/>
      <c r="R5" s="6"/>
      <c r="S5" s="6"/>
      <c r="T5" s="12" t="n">
        <f aca="false">B2*(1-B4)*(1-B7)</f>
        <v>0.112</v>
      </c>
      <c r="U5" s="6"/>
      <c r="V5" s="6"/>
      <c r="W5" s="6"/>
    </row>
    <row r="6" customFormat="false" ht="15.75" hidden="false" customHeight="false" outlineLevel="0" collapsed="false">
      <c r="A6" s="4" t="s">
        <v>19</v>
      </c>
      <c r="B6" s="4" t="n">
        <v>1</v>
      </c>
      <c r="D6" s="5" t="s">
        <v>20</v>
      </c>
      <c r="E6" s="6" t="s">
        <v>21</v>
      </c>
      <c r="F6" s="7" t="n">
        <v>0.0009</v>
      </c>
      <c r="H6" s="8"/>
      <c r="I6" s="14" t="s">
        <v>10</v>
      </c>
      <c r="J6" s="20" t="n">
        <f aca="false">SUM(F6:F13)</f>
        <v>0.8232</v>
      </c>
      <c r="K6" s="1" t="n">
        <v>5</v>
      </c>
      <c r="L6" s="21" t="n">
        <f aca="false">L3</f>
        <v>0.06</v>
      </c>
      <c r="M6" s="6"/>
      <c r="N6" s="6"/>
      <c r="O6" s="6"/>
      <c r="P6" s="19" t="n">
        <f aca="false">-SUM(L6,Q6,R6)</f>
        <v>-0.62</v>
      </c>
      <c r="Q6" s="12" t="n">
        <f aca="false">B2*(1-B4)*(1-B7)</f>
        <v>0.112</v>
      </c>
      <c r="R6" s="12" t="n">
        <f aca="false">B2*B4*(1-B7)</f>
        <v>0.448</v>
      </c>
      <c r="S6" s="6"/>
      <c r="T6" s="6"/>
      <c r="U6" s="6"/>
      <c r="V6" s="6"/>
      <c r="W6" s="6"/>
    </row>
    <row r="7" customFormat="false" ht="15.75" hidden="false" customHeight="false" outlineLevel="0" collapsed="false">
      <c r="A7" s="1" t="s">
        <v>22</v>
      </c>
      <c r="B7" s="1" t="n">
        <f aca="false">1/B3</f>
        <v>0.2</v>
      </c>
      <c r="D7" s="5" t="s">
        <v>23</v>
      </c>
      <c r="E7" s="6" t="s">
        <v>24</v>
      </c>
      <c r="F7" s="7" t="n">
        <v>0.0016</v>
      </c>
      <c r="H7" s="8"/>
      <c r="I7" s="16" t="s">
        <v>25</v>
      </c>
      <c r="J7" s="17" t="n">
        <f aca="false">(J5+J6)/2</f>
        <v>0.91015</v>
      </c>
      <c r="K7" s="1" t="n">
        <v>6</v>
      </c>
      <c r="L7" s="6"/>
      <c r="M7" s="6"/>
      <c r="N7" s="6"/>
      <c r="O7" s="6"/>
      <c r="P7" s="21" t="n">
        <f aca="false">L3</f>
        <v>0.06</v>
      </c>
      <c r="Q7" s="19" t="n">
        <f aca="false">-SUM(P7,U7)</f>
        <v>-0.508</v>
      </c>
      <c r="R7" s="6"/>
      <c r="S7" s="6"/>
      <c r="T7" s="6"/>
      <c r="U7" s="12" t="n">
        <f aca="false">B2*B4*(1-B7)</f>
        <v>0.448</v>
      </c>
      <c r="V7" s="6"/>
      <c r="W7" s="6"/>
    </row>
    <row r="8" customFormat="false" ht="15.75" hidden="false" customHeight="true" outlineLevel="0" collapsed="false">
      <c r="D8" s="5" t="s">
        <v>26</v>
      </c>
      <c r="E8" s="6" t="s">
        <v>27</v>
      </c>
      <c r="F8" s="7" t="n">
        <v>0.0073</v>
      </c>
      <c r="H8" s="8" t="s">
        <v>28</v>
      </c>
      <c r="I8" s="9" t="s">
        <v>6</v>
      </c>
      <c r="J8" s="18" t="n">
        <f aca="false">(F4+F9+F12)+2*(F5+F10+F13)</f>
        <v>1.8153</v>
      </c>
      <c r="K8" s="1" t="n">
        <v>7</v>
      </c>
      <c r="L8" s="6"/>
      <c r="M8" s="21" t="n">
        <f aca="false">L3</f>
        <v>0.06</v>
      </c>
      <c r="N8" s="6"/>
      <c r="O8" s="6"/>
      <c r="P8" s="21" t="n">
        <f aca="false">L3</f>
        <v>0.06</v>
      </c>
      <c r="Q8" s="6"/>
      <c r="R8" s="19" t="n">
        <f aca="false">-SUM(M8,P8,S8,U8)</f>
        <v>-0.568</v>
      </c>
      <c r="S8" s="12" t="n">
        <f aca="false">B2*B4*(1-B7)*(1-B7)</f>
        <v>0.3584</v>
      </c>
      <c r="T8" s="6"/>
      <c r="U8" s="12" t="n">
        <f aca="false">B2*(1-B4)*(1-B7)*(1-B7)</f>
        <v>0.0896</v>
      </c>
      <c r="V8" s="6"/>
      <c r="W8" s="6"/>
    </row>
    <row r="9" customFormat="false" ht="15.75" hidden="false" customHeight="false" outlineLevel="0" collapsed="false">
      <c r="D9" s="5" t="s">
        <v>29</v>
      </c>
      <c r="E9" s="6" t="s">
        <v>30</v>
      </c>
      <c r="F9" s="7" t="n">
        <v>0.0453</v>
      </c>
      <c r="H9" s="8"/>
      <c r="I9" s="14" t="s">
        <v>10</v>
      </c>
      <c r="J9" s="20" t="n">
        <f aca="false">F7+SUM(F11:F13)</f>
        <v>0.4932</v>
      </c>
      <c r="K9" s="1" t="n">
        <v>8</v>
      </c>
      <c r="L9" s="6"/>
      <c r="M9" s="6"/>
      <c r="N9" s="21" t="n">
        <f aca="false">L3</f>
        <v>0.06</v>
      </c>
      <c r="O9" s="6"/>
      <c r="P9" s="6"/>
      <c r="Q9" s="6"/>
      <c r="R9" s="21" t="n">
        <f aca="false">L3</f>
        <v>0.06</v>
      </c>
      <c r="S9" s="19" t="n">
        <f aca="false">-SUM(N9,R9,T9,V9)</f>
        <v>-0.568</v>
      </c>
      <c r="T9" s="12" t="n">
        <f aca="false">S8</f>
        <v>0.3584</v>
      </c>
      <c r="U9" s="6"/>
      <c r="V9" s="12" t="n">
        <f aca="false">U8</f>
        <v>0.0896</v>
      </c>
      <c r="W9" s="6"/>
    </row>
    <row r="10" customFormat="false" ht="15.75" hidden="false" customHeight="false" outlineLevel="0" collapsed="false">
      <c r="D10" s="5" t="s">
        <v>31</v>
      </c>
      <c r="E10" s="6" t="s">
        <v>32</v>
      </c>
      <c r="F10" s="7" t="n">
        <v>0.2765</v>
      </c>
      <c r="H10" s="8"/>
      <c r="I10" s="16" t="s">
        <v>14</v>
      </c>
      <c r="J10" s="22" t="n">
        <f aca="false">J8+J9</f>
        <v>2.3085</v>
      </c>
      <c r="K10" s="1" t="n">
        <v>9</v>
      </c>
      <c r="L10" s="6"/>
      <c r="M10" s="6"/>
      <c r="N10" s="6"/>
      <c r="O10" s="21" t="n">
        <f aca="false">L3</f>
        <v>0.06</v>
      </c>
      <c r="P10" s="6"/>
      <c r="Q10" s="6"/>
      <c r="R10" s="6"/>
      <c r="S10" s="21" t="n">
        <f aca="false">L3</f>
        <v>0.06</v>
      </c>
      <c r="T10" s="19" t="n">
        <f aca="false">-SUM(O10,S10,W10)</f>
        <v>-0.2096</v>
      </c>
      <c r="U10" s="6"/>
      <c r="V10" s="6"/>
      <c r="W10" s="12" t="n">
        <f aca="false">V9</f>
        <v>0.0896</v>
      </c>
    </row>
    <row r="11" customFormat="false" ht="15.75" hidden="false" customHeight="true" outlineLevel="0" collapsed="false">
      <c r="D11" s="5" t="s">
        <v>33</v>
      </c>
      <c r="E11" s="6" t="s">
        <v>34</v>
      </c>
      <c r="F11" s="7" t="n">
        <v>0.0114</v>
      </c>
      <c r="H11" s="8" t="s">
        <v>35</v>
      </c>
      <c r="I11" s="9" t="s">
        <v>6</v>
      </c>
      <c r="J11" s="18" t="n">
        <f aca="false">J8+J5</f>
        <v>2.8124</v>
      </c>
      <c r="K11" s="1" t="n">
        <v>10</v>
      </c>
      <c r="L11" s="6"/>
      <c r="M11" s="6"/>
      <c r="N11" s="6"/>
      <c r="O11" s="6"/>
      <c r="P11" s="6"/>
      <c r="Q11" s="21" t="n">
        <f aca="false">L3</f>
        <v>0.06</v>
      </c>
      <c r="R11" s="21" t="n">
        <f aca="false">L3</f>
        <v>0.06</v>
      </c>
      <c r="S11" s="6"/>
      <c r="T11" s="6"/>
      <c r="U11" s="19" t="n">
        <f aca="false">-SUM(Q11,R11,V11)</f>
        <v>-0.4784</v>
      </c>
      <c r="V11" s="12" t="n">
        <f aca="false">T9</f>
        <v>0.3584</v>
      </c>
      <c r="W11" s="6"/>
    </row>
    <row r="12" customFormat="false" ht="15.75" hidden="false" customHeight="false" outlineLevel="0" collapsed="false">
      <c r="D12" s="5" t="s">
        <v>36</v>
      </c>
      <c r="E12" s="6" t="s">
        <v>37</v>
      </c>
      <c r="F12" s="7" t="n">
        <v>0.0687</v>
      </c>
      <c r="H12" s="8"/>
      <c r="I12" s="14" t="s">
        <v>10</v>
      </c>
      <c r="J12" s="20" t="n">
        <f aca="false">J9+J6</f>
        <v>1.3164</v>
      </c>
      <c r="K12" s="1" t="n">
        <v>11</v>
      </c>
      <c r="L12" s="6"/>
      <c r="M12" s="6"/>
      <c r="N12" s="6"/>
      <c r="O12" s="6"/>
      <c r="P12" s="6"/>
      <c r="Q12" s="6"/>
      <c r="R12" s="6"/>
      <c r="S12" s="21" t="n">
        <f aca="false">L3</f>
        <v>0.06</v>
      </c>
      <c r="T12" s="6"/>
      <c r="U12" s="21" t="n">
        <f aca="false">L3</f>
        <v>0.06</v>
      </c>
      <c r="V12" s="19" t="n">
        <f aca="false">-SUM(S12,U12,W12)</f>
        <v>-0.4784</v>
      </c>
      <c r="W12" s="12" t="n">
        <f aca="false">V11</f>
        <v>0.3584</v>
      </c>
    </row>
    <row r="13" customFormat="false" ht="15.75" hidden="false" customHeight="false" outlineLevel="0" collapsed="false">
      <c r="D13" s="5" t="s">
        <v>38</v>
      </c>
      <c r="E13" s="6" t="s">
        <v>39</v>
      </c>
      <c r="F13" s="7" t="n">
        <v>0.4115</v>
      </c>
      <c r="H13" s="8"/>
      <c r="I13" s="16" t="s">
        <v>14</v>
      </c>
      <c r="J13" s="22" t="n">
        <f aca="false">J11+J12</f>
        <v>4.1288</v>
      </c>
      <c r="K13" s="1" t="n">
        <v>12</v>
      </c>
      <c r="L13" s="6"/>
      <c r="M13" s="6"/>
      <c r="N13" s="6"/>
      <c r="O13" s="6"/>
      <c r="P13" s="6"/>
      <c r="Q13" s="6"/>
      <c r="R13" s="6"/>
      <c r="S13" s="6"/>
      <c r="T13" s="21" t="n">
        <f aca="false">L3</f>
        <v>0.06</v>
      </c>
      <c r="U13" s="6"/>
      <c r="V13" s="21" t="n">
        <f aca="false">L3</f>
        <v>0.06</v>
      </c>
      <c r="W13" s="19" t="n">
        <f aca="false">-SUM(T13,V13)</f>
        <v>-0.12</v>
      </c>
    </row>
    <row r="14" customFormat="false" ht="15.75" hidden="false" customHeight="true" outlineLevel="0" collapsed="false">
      <c r="F14" s="23" t="n">
        <f aca="false">SUM(F2:F13)</f>
        <v>0.9999</v>
      </c>
      <c r="H14" s="8" t="s">
        <v>40</v>
      </c>
      <c r="I14" s="9" t="s">
        <v>6</v>
      </c>
      <c r="J14" s="10" t="n">
        <f aca="false">J8/B2</f>
        <v>2.59328571428571</v>
      </c>
    </row>
    <row r="15" customFormat="false" ht="15.75" hidden="false" customHeight="false" outlineLevel="0" collapsed="false">
      <c r="H15" s="8"/>
      <c r="I15" s="14" t="s">
        <v>10</v>
      </c>
      <c r="J15" s="15" t="n">
        <f aca="false">J9/B2</f>
        <v>0.704571428571429</v>
      </c>
    </row>
    <row r="16" customFormat="false" ht="15.75" hidden="false" customHeight="false" outlineLevel="0" collapsed="false">
      <c r="H16" s="8"/>
      <c r="I16" s="16" t="s">
        <v>14</v>
      </c>
      <c r="J16" s="17" t="n">
        <f aca="false">J10/B2</f>
        <v>3.29785714285714</v>
      </c>
    </row>
    <row r="17" customFormat="false" ht="15.75" hidden="false" customHeight="true" outlineLevel="0" collapsed="false">
      <c r="H17" s="8" t="s">
        <v>41</v>
      </c>
      <c r="I17" s="9" t="s">
        <v>6</v>
      </c>
      <c r="J17" s="10" t="n">
        <f aca="false">J14+B3</f>
        <v>7.59328571428572</v>
      </c>
    </row>
    <row r="18" customFormat="false" ht="15.75" hidden="false" customHeight="false" outlineLevel="0" collapsed="false">
      <c r="H18" s="8"/>
      <c r="I18" s="14" t="s">
        <v>10</v>
      </c>
      <c r="J18" s="15" t="n">
        <f aca="false">J15+B3</f>
        <v>5.70457142857143</v>
      </c>
    </row>
    <row r="19" customFormat="false" ht="15.75" hidden="false" customHeight="false" outlineLevel="0" collapsed="false">
      <c r="H19" s="8"/>
      <c r="I19" s="16" t="s">
        <v>14</v>
      </c>
      <c r="J19" s="17" t="n">
        <f aca="false">J18+J17</f>
        <v>13.2978571428571</v>
      </c>
    </row>
    <row r="20" customFormat="false" ht="15.75" hidden="false" customHeight="true" outlineLevel="0" collapsed="false">
      <c r="H20" s="8" t="s">
        <v>42</v>
      </c>
      <c r="I20" s="9" t="s">
        <v>6</v>
      </c>
      <c r="J20" s="18" t="n">
        <f aca="false">(F5+F10+F13)*B2*B4</f>
        <v>0.4704</v>
      </c>
    </row>
    <row r="21" customFormat="false" ht="15.75" hidden="false" customHeight="false" outlineLevel="0" collapsed="false">
      <c r="H21" s="8"/>
      <c r="I21" s="14" t="s">
        <v>10</v>
      </c>
      <c r="J21" s="20" t="n">
        <f aca="false">(F7+SUM(F11:F13))*B2*(1-B4)</f>
        <v>0.069048</v>
      </c>
    </row>
    <row r="22" customFormat="false" ht="15.75" hidden="false" customHeight="false" outlineLevel="0" collapsed="false">
      <c r="H22" s="8"/>
      <c r="I22" s="16" t="s">
        <v>14</v>
      </c>
      <c r="J22" s="17" t="n">
        <f aca="false">J20+J21</f>
        <v>0.539448</v>
      </c>
    </row>
    <row r="23" customFormat="false" ht="15.75" hidden="false" customHeight="true" outlineLevel="0" collapsed="false">
      <c r="H23" s="8" t="s">
        <v>43</v>
      </c>
      <c r="I23" s="9" t="s">
        <v>6</v>
      </c>
      <c r="J23" s="10" t="n">
        <f aca="false">B2*B4*(1-J20)</f>
        <v>0.296576</v>
      </c>
    </row>
    <row r="24" customFormat="false" ht="15.75" hidden="false" customHeight="false" outlineLevel="0" collapsed="false">
      <c r="H24" s="8"/>
      <c r="I24" s="14" t="s">
        <v>10</v>
      </c>
      <c r="J24" s="15" t="n">
        <f aca="false">B2*(1-B4)*(1-J21)</f>
        <v>0.13033328</v>
      </c>
    </row>
    <row r="25" customFormat="false" ht="15.75" hidden="false" customHeight="false" outlineLevel="0" collapsed="false">
      <c r="H25" s="8"/>
      <c r="I25" s="16" t="s">
        <v>14</v>
      </c>
      <c r="J25" s="17" t="n">
        <f aca="false">B2*(1-J22)</f>
        <v>0.3223864</v>
      </c>
    </row>
    <row r="26" customFormat="false" ht="15.75" hidden="false" customHeight="false" outlineLevel="0" collapsed="false">
      <c r="H26" s="24"/>
    </row>
    <row r="27" customFormat="false" ht="15.75" hidden="false" customHeight="true" outlineLevel="0" collapsed="false">
      <c r="H27" s="24"/>
    </row>
    <row r="28" customFormat="false" ht="15.75" hidden="false" customHeight="true" outlineLevel="0" collapsed="false">
      <c r="H28" s="24"/>
    </row>
  </sheetData>
  <mergeCells count="11">
    <mergeCell ref="A1:B1"/>
    <mergeCell ref="D1:F1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0" activeCellId="0" sqref="D2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38"/>
    <col collapsed="false" customWidth="true" hidden="false" outlineLevel="0" max="5" min="3" style="1" width="16.38"/>
  </cols>
  <sheetData>
    <row r="1" customFormat="false" ht="15.75" hidden="false" customHeight="false" outlineLevel="0" collapsed="false">
      <c r="B1" s="25" t="s">
        <v>44</v>
      </c>
      <c r="C1" s="26" t="s">
        <v>45</v>
      </c>
      <c r="D1" s="26"/>
      <c r="E1" s="26"/>
    </row>
    <row r="2" customFormat="false" ht="15.75" hidden="false" customHeight="false" outlineLevel="0" collapsed="false">
      <c r="A2" s="27" t="s">
        <v>5</v>
      </c>
      <c r="B2" s="28" t="n">
        <f aca="false">Система_1!J4</f>
        <v>3.5</v>
      </c>
      <c r="C2" s="29" t="n">
        <f aca="false">Система_1!J2</f>
        <v>2.8</v>
      </c>
      <c r="D2" s="30"/>
      <c r="E2" s="30"/>
      <c r="F2" s="31" t="n">
        <f aca="false">ABS($B2-$C2)/MAX($B2:$C2)</f>
        <v>0.2</v>
      </c>
    </row>
    <row r="3" customFormat="false" ht="15.75" hidden="false" customHeight="false" outlineLevel="0" collapsed="false">
      <c r="A3" s="32" t="s">
        <v>18</v>
      </c>
      <c r="B3" s="33" t="n">
        <f aca="false">ROUND(Система_1!J7, 4)</f>
        <v>0.9102</v>
      </c>
      <c r="C3" s="34" t="n">
        <f aca="false">Система_2!J5</f>
        <v>1.172745</v>
      </c>
      <c r="D3" s="34"/>
      <c r="E3" s="34"/>
      <c r="F3" s="31" t="n">
        <f aca="false">ABS($B3-$C3)/MAX($B3:$C3)</f>
        <v>0.223872197280739</v>
      </c>
    </row>
    <row r="4" customFormat="false" ht="15.75" hidden="false" customHeight="false" outlineLevel="0" collapsed="false">
      <c r="A4" s="32" t="s">
        <v>28</v>
      </c>
      <c r="B4" s="33" t="n">
        <f aca="false">ROUND(Система_1!J10, 4)</f>
        <v>2.3085</v>
      </c>
      <c r="C4" s="34" t="n">
        <f aca="false">Система_2!J8</f>
        <v>1.9469</v>
      </c>
      <c r="D4" s="34"/>
      <c r="E4" s="34"/>
      <c r="F4" s="31" t="n">
        <f aca="false">ABS($B4-$C4)/MAX($B4:$C4)</f>
        <v>0.156638509854884</v>
      </c>
    </row>
    <row r="5" customFormat="false" ht="15.75" hidden="false" customHeight="false" outlineLevel="0" collapsed="false">
      <c r="A5" s="32" t="s">
        <v>35</v>
      </c>
      <c r="B5" s="33" t="n">
        <f aca="false">ROUND(Система_1!J13, 4)</f>
        <v>4.1288</v>
      </c>
      <c r="C5" s="34" t="n">
        <f aca="false">Система_2!J11</f>
        <v>3.119645</v>
      </c>
      <c r="D5" s="34"/>
      <c r="E5" s="34"/>
      <c r="F5" s="31" t="n">
        <f aca="false">ABS($B5-$C5)/MAX($B5:$C5)</f>
        <v>0.244418475101724</v>
      </c>
    </row>
    <row r="6" customFormat="false" ht="15.75" hidden="false" customHeight="false" outlineLevel="0" collapsed="false">
      <c r="A6" s="32" t="s">
        <v>40</v>
      </c>
      <c r="B6" s="33" t="n">
        <f aca="false">ROUND(Система_1!J16, 4)</f>
        <v>3.2979</v>
      </c>
      <c r="C6" s="34" t="n">
        <f aca="false">Система_2!J14</f>
        <v>2.78128571428571</v>
      </c>
      <c r="D6" s="34"/>
      <c r="E6" s="34"/>
      <c r="F6" s="31" t="n">
        <f aca="false">ABS($B6-$C6)/MAX($B6:$C6)</f>
        <v>0.156649469575877</v>
      </c>
    </row>
    <row r="7" customFormat="false" ht="15.75" hidden="false" customHeight="false" outlineLevel="0" collapsed="false">
      <c r="A7" s="32" t="s">
        <v>41</v>
      </c>
      <c r="B7" s="33" t="n">
        <f aca="false">ROUND(Система_1!J19, 4)</f>
        <v>13.2979</v>
      </c>
      <c r="C7" s="34" t="n">
        <f aca="false">Система_2!J17</f>
        <v>7.78128571428571</v>
      </c>
      <c r="D7" s="34"/>
      <c r="E7" s="34"/>
      <c r="F7" s="31" t="n">
        <f aca="false">ABS($B7-$C7)/MAX($B7:$C7)</f>
        <v>0.414848531400769</v>
      </c>
    </row>
    <row r="8" customFormat="false" ht="15.75" hidden="false" customHeight="false" outlineLevel="0" collapsed="false">
      <c r="A8" s="32" t="s">
        <v>42</v>
      </c>
      <c r="B8" s="33" t="n">
        <f aca="false">ROUND(Система_1!J22, 4)</f>
        <v>0.5394</v>
      </c>
      <c r="C8" s="34" t="n">
        <f aca="false">Система_2!J20</f>
        <v>0.66493</v>
      </c>
      <c r="D8" s="34"/>
      <c r="E8" s="34"/>
      <c r="F8" s="31" t="n">
        <f aca="false">ABS($B8-$C8)/MAX($B8:$C8)</f>
        <v>0.188786789586874</v>
      </c>
    </row>
    <row r="9" customFormat="false" ht="15.75" hidden="false" customHeight="false" outlineLevel="0" collapsed="false">
      <c r="A9" s="35" t="s">
        <v>43</v>
      </c>
      <c r="B9" s="36" t="n">
        <f aca="false">ROUND(Система_1!J25, 4)</f>
        <v>0.3224</v>
      </c>
      <c r="C9" s="37" t="n">
        <f aca="false">Система_2!J23</f>
        <v>0.234549</v>
      </c>
      <c r="D9" s="37"/>
      <c r="E9" s="37"/>
      <c r="F9" s="31" t="n">
        <f aca="false">ABS($B9-$C9)/MAX($B9:$C9)</f>
        <v>0.272490694789082</v>
      </c>
    </row>
  </sheetData>
  <conditionalFormatting sqref="C3:E3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4:E4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C5:E5">
    <cfRule type="colorScale" priority="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6:E6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C7:E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C8:E8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C9:E9">
    <cfRule type="colorScale" priority="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E1" colorId="64" zoomScale="140" zoomScaleNormal="140" zoomScalePageLayoutView="100" workbookViewId="0">
      <selection pane="topLeft" activeCell="L13" activeCellId="0" sqref="L1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8.82"/>
    <col collapsed="false" customWidth="true" hidden="false" outlineLevel="0" max="3" min="3" style="0" width="16.13"/>
    <col collapsed="false" customWidth="true" hidden="false" outlineLevel="0" max="12" min="12" style="1" width="13.91"/>
    <col collapsed="false" customWidth="true" hidden="false" outlineLevel="0" max="13" min="13" style="1" width="15.3"/>
    <col collapsed="false" customWidth="true" hidden="false" outlineLevel="0" max="14" min="14" style="1" width="14.7"/>
    <col collapsed="false" customWidth="true" hidden="false" outlineLevel="0" max="15" min="15" style="1" width="12.02"/>
    <col collapsed="false" customWidth="true" hidden="false" outlineLevel="0" max="16" min="16" style="1" width="13.11"/>
    <col collapsed="false" customWidth="true" hidden="false" outlineLevel="0" max="17" min="17" style="1" width="10.24"/>
    <col collapsed="false" customWidth="true" hidden="false" outlineLevel="0" max="18" min="18" style="1" width="12.81"/>
    <col collapsed="false" customWidth="true" hidden="false" outlineLevel="0" max="23" min="19" style="1" width="15.3"/>
  </cols>
  <sheetData>
    <row r="1" customFormat="false" ht="15.75" hidden="false" customHeight="false" outlineLevel="0" collapsed="false">
      <c r="A1" s="2" t="s">
        <v>0</v>
      </c>
      <c r="B1" s="2"/>
      <c r="D1" s="2" t="s">
        <v>1</v>
      </c>
      <c r="E1" s="2"/>
      <c r="F1" s="2"/>
      <c r="K1" s="38"/>
      <c r="L1" s="39" t="n">
        <v>0</v>
      </c>
      <c r="M1" s="39" t="n">
        <v>1</v>
      </c>
      <c r="N1" s="39" t="n">
        <v>2</v>
      </c>
      <c r="O1" s="39" t="n">
        <v>3</v>
      </c>
      <c r="P1" s="39" t="n">
        <v>4</v>
      </c>
      <c r="Q1" s="39" t="n">
        <v>5</v>
      </c>
      <c r="R1" s="39" t="n">
        <v>6</v>
      </c>
      <c r="S1" s="40"/>
      <c r="T1" s="40"/>
      <c r="U1" s="40"/>
      <c r="V1" s="40"/>
      <c r="W1" s="40"/>
      <c r="X1" s="41"/>
    </row>
    <row r="2" customFormat="false" ht="15.75" hidden="false" customHeight="true" outlineLevel="0" collapsed="false">
      <c r="A2" s="3" t="s">
        <v>2</v>
      </c>
      <c r="B2" s="4" t="n">
        <v>0.7</v>
      </c>
      <c r="D2" s="5" t="s">
        <v>46</v>
      </c>
      <c r="E2" s="6" t="s">
        <v>47</v>
      </c>
      <c r="F2" s="7" t="n">
        <v>0.0002</v>
      </c>
      <c r="H2" s="8" t="s">
        <v>5</v>
      </c>
      <c r="I2" s="9" t="s">
        <v>6</v>
      </c>
      <c r="J2" s="10" t="n">
        <f aca="false">B2*B3</f>
        <v>3.5</v>
      </c>
      <c r="K2" s="39" t="n">
        <v>0</v>
      </c>
      <c r="L2" s="42" t="n">
        <v>-0.7</v>
      </c>
      <c r="M2" s="43" t="n">
        <f aca="false">B4*B2</f>
        <v>0.28</v>
      </c>
      <c r="N2" s="44" t="n">
        <f aca="false">(1-B4)*B2</f>
        <v>0.42</v>
      </c>
      <c r="O2" s="44"/>
      <c r="P2" s="43"/>
      <c r="Q2" s="44"/>
      <c r="R2" s="44"/>
      <c r="S2" s="45"/>
      <c r="T2" s="45"/>
      <c r="U2" s="45"/>
      <c r="V2" s="45"/>
      <c r="W2" s="45"/>
      <c r="X2" s="41"/>
    </row>
    <row r="3" customFormat="false" ht="15.75" hidden="false" customHeight="false" outlineLevel="0" collapsed="false">
      <c r="A3" s="4" t="s">
        <v>7</v>
      </c>
      <c r="B3" s="4" t="n">
        <v>5</v>
      </c>
      <c r="D3" s="5" t="s">
        <v>48</v>
      </c>
      <c r="E3" s="6" t="s">
        <v>4</v>
      </c>
      <c r="F3" s="7" t="n">
        <v>0.0022</v>
      </c>
      <c r="H3" s="8"/>
      <c r="I3" s="14"/>
      <c r="J3" s="15"/>
      <c r="K3" s="39" t="n">
        <v>1</v>
      </c>
      <c r="L3" s="43" t="n">
        <f aca="false">O7</f>
        <v>0.03048399691022</v>
      </c>
      <c r="M3" s="42" t="n">
        <v>-0.6594</v>
      </c>
      <c r="N3" s="43"/>
      <c r="O3" s="44" t="n">
        <f aca="false">B2*(1-B9)</f>
        <v>0.628870673876154</v>
      </c>
      <c r="P3" s="44"/>
      <c r="Q3" s="44"/>
      <c r="R3" s="43"/>
      <c r="S3" s="45"/>
      <c r="T3" s="45"/>
      <c r="U3" s="45"/>
      <c r="V3" s="45"/>
      <c r="W3" s="45"/>
      <c r="X3" s="41"/>
    </row>
    <row r="4" customFormat="false" ht="15.75" hidden="false" customHeight="false" outlineLevel="0" collapsed="false">
      <c r="A4" s="4" t="s">
        <v>49</v>
      </c>
      <c r="B4" s="4" t="n">
        <v>0.4</v>
      </c>
      <c r="C4" s="46" t="n">
        <f aca="false">2/(1+1.5*1.5)</f>
        <v>0.615384615384615</v>
      </c>
      <c r="D4" s="47" t="s">
        <v>50</v>
      </c>
      <c r="E4" s="6" t="s">
        <v>9</v>
      </c>
      <c r="F4" s="7" t="n">
        <v>0.0006</v>
      </c>
      <c r="H4" s="8"/>
      <c r="I4" s="16"/>
      <c r="J4" s="17"/>
      <c r="K4" s="39" t="n">
        <v>2</v>
      </c>
      <c r="L4" s="44" t="n">
        <f aca="false">P8</f>
        <v>0.169251143077842</v>
      </c>
      <c r="M4" s="43"/>
      <c r="N4" s="42" t="n">
        <v>-0.4744</v>
      </c>
      <c r="O4" s="43"/>
      <c r="P4" s="44" t="n">
        <f aca="false">B2*(1-B10)</f>
        <v>0.305080666151703</v>
      </c>
      <c r="Q4" s="44"/>
      <c r="R4" s="44"/>
      <c r="S4" s="48"/>
      <c r="T4" s="45"/>
      <c r="U4" s="45"/>
      <c r="V4" s="45"/>
      <c r="W4" s="45"/>
      <c r="X4" s="41"/>
    </row>
    <row r="5" customFormat="false" ht="15.75" hidden="false" customHeight="true" outlineLevel="0" collapsed="false">
      <c r="A5" s="4" t="s">
        <v>15</v>
      </c>
      <c r="B5" s="4" t="n">
        <v>2</v>
      </c>
      <c r="D5" s="5" t="s">
        <v>51</v>
      </c>
      <c r="E5" s="6" t="s">
        <v>13</v>
      </c>
      <c r="F5" s="7" t="n">
        <v>0.046</v>
      </c>
      <c r="H5" s="8" t="s">
        <v>18</v>
      </c>
      <c r="I5" s="9" t="s">
        <v>6</v>
      </c>
      <c r="J5" s="18" t="n">
        <f aca="false">(1-J20)*J2</f>
        <v>1.172745</v>
      </c>
      <c r="K5" s="39" t="n">
        <v>3</v>
      </c>
      <c r="L5" s="44"/>
      <c r="M5" s="44" t="n">
        <f aca="false">O7</f>
        <v>0.03048399691022</v>
      </c>
      <c r="N5" s="43"/>
      <c r="O5" s="42" t="n">
        <v>-0.6594</v>
      </c>
      <c r="P5" s="44"/>
      <c r="Q5" s="44" t="n">
        <f aca="false">O3</f>
        <v>0.628870673876154</v>
      </c>
      <c r="R5" s="44"/>
      <c r="S5" s="45"/>
      <c r="T5" s="48"/>
      <c r="U5" s="45"/>
      <c r="V5" s="45"/>
      <c r="W5" s="45"/>
      <c r="X5" s="41"/>
    </row>
    <row r="6" customFormat="false" ht="15.75" hidden="false" customHeight="false" outlineLevel="0" collapsed="false">
      <c r="A6" s="1" t="s">
        <v>52</v>
      </c>
      <c r="B6" s="1" t="n">
        <v>1.5</v>
      </c>
      <c r="D6" s="47" t="s">
        <v>53</v>
      </c>
      <c r="E6" s="6" t="s">
        <v>17</v>
      </c>
      <c r="F6" s="7" t="n">
        <v>0.0011</v>
      </c>
      <c r="H6" s="8"/>
      <c r="I6" s="14"/>
      <c r="J6" s="20"/>
      <c r="K6" s="39" t="n">
        <v>4</v>
      </c>
      <c r="L6" s="43"/>
      <c r="M6" s="44"/>
      <c r="N6" s="44" t="n">
        <f aca="false">P8</f>
        <v>0.169251143077842</v>
      </c>
      <c r="O6" s="44"/>
      <c r="P6" s="42" t="n">
        <v>-0.4744</v>
      </c>
      <c r="Q6" s="43"/>
      <c r="R6" s="43" t="n">
        <f aca="false">P4</f>
        <v>0.305080666151703</v>
      </c>
      <c r="S6" s="45"/>
      <c r="T6" s="45"/>
      <c r="U6" s="45"/>
      <c r="V6" s="45"/>
      <c r="W6" s="45"/>
      <c r="X6" s="41"/>
    </row>
    <row r="7" customFormat="false" ht="15.75" hidden="false" customHeight="false" outlineLevel="0" collapsed="false">
      <c r="A7" s="4" t="s">
        <v>54</v>
      </c>
      <c r="B7" s="4" t="n">
        <f aca="false">(1+SQRT((1-B4)/(2*B4)*(B6^2-1)))*B3</f>
        <v>9.84122918275927</v>
      </c>
      <c r="D7" s="5" t="s">
        <v>55</v>
      </c>
      <c r="E7" s="6" t="s">
        <v>21</v>
      </c>
      <c r="F7" s="7" t="n">
        <v>0.9479</v>
      </c>
      <c r="H7" s="8"/>
      <c r="I7" s="16"/>
      <c r="J7" s="17"/>
      <c r="K7" s="39" t="n">
        <v>5</v>
      </c>
      <c r="L7" s="44"/>
      <c r="M7" s="44"/>
      <c r="N7" s="44"/>
      <c r="O7" s="44" t="n">
        <f aca="false">B9*(1-B2)</f>
        <v>0.03048399691022</v>
      </c>
      <c r="P7" s="43"/>
      <c r="Q7" s="42" t="n">
        <v>-0.0305</v>
      </c>
      <c r="R7" s="44"/>
      <c r="S7" s="45"/>
      <c r="T7" s="45"/>
      <c r="U7" s="48"/>
      <c r="V7" s="45"/>
      <c r="W7" s="45"/>
      <c r="X7" s="41"/>
    </row>
    <row r="8" customFormat="false" ht="15.75" hidden="false" customHeight="true" outlineLevel="0" collapsed="false">
      <c r="A8" s="0" t="s">
        <v>56</v>
      </c>
      <c r="B8" s="0" t="n">
        <f aca="false">(1-SQRT((B4)/(2*(1-B4))*(B6*B6-1)))*B3</f>
        <v>1.77251387816049</v>
      </c>
      <c r="D8" s="47" t="s">
        <v>57</v>
      </c>
      <c r="E8" s="6" t="s">
        <v>24</v>
      </c>
      <c r="F8" s="7" t="n">
        <v>0.002</v>
      </c>
      <c r="H8" s="8" t="s">
        <v>28</v>
      </c>
      <c r="I8" s="9" t="s">
        <v>6</v>
      </c>
      <c r="J8" s="18" t="n">
        <f aca="false">SUM(F5:F6)+2*SUM(F7:F8)</f>
        <v>1.9469</v>
      </c>
      <c r="K8" s="39" t="n">
        <v>6</v>
      </c>
      <c r="L8" s="44"/>
      <c r="M8" s="43"/>
      <c r="N8" s="44"/>
      <c r="O8" s="44"/>
      <c r="P8" s="43" t="n">
        <f aca="false">B10*(1-B2)</f>
        <v>0.169251143077842</v>
      </c>
      <c r="Q8" s="44"/>
      <c r="R8" s="42" t="n">
        <v>-0.1693</v>
      </c>
      <c r="S8" s="48"/>
      <c r="T8" s="45"/>
      <c r="U8" s="48"/>
      <c r="V8" s="45"/>
      <c r="W8" s="45"/>
      <c r="X8" s="41"/>
    </row>
    <row r="9" customFormat="false" ht="15.75" hidden="false" customHeight="false" outlineLevel="0" collapsed="false">
      <c r="A9" s="0" t="s">
        <v>58</v>
      </c>
      <c r="B9" s="0" t="n">
        <f aca="false">1/B7</f>
        <v>0.101613323034066</v>
      </c>
      <c r="D9" s="5"/>
      <c r="E9" s="6"/>
      <c r="F9" s="7"/>
      <c r="H9" s="8"/>
      <c r="I9" s="14"/>
      <c r="J9" s="20"/>
      <c r="K9" s="40"/>
      <c r="L9" s="45"/>
      <c r="M9" s="45"/>
      <c r="N9" s="48"/>
      <c r="O9" s="45"/>
      <c r="P9" s="45"/>
      <c r="Q9" s="45"/>
      <c r="R9" s="48"/>
      <c r="S9" s="48"/>
      <c r="T9" s="48"/>
      <c r="U9" s="45"/>
      <c r="V9" s="48"/>
      <c r="W9" s="45"/>
      <c r="X9" s="41"/>
    </row>
    <row r="10" customFormat="false" ht="15.75" hidden="false" customHeight="false" outlineLevel="0" collapsed="false">
      <c r="A10" s="0" t="s">
        <v>59</v>
      </c>
      <c r="B10" s="0" t="n">
        <f aca="false">1/B8</f>
        <v>0.564170476926138</v>
      </c>
      <c r="D10" s="5"/>
      <c r="E10" s="6"/>
      <c r="F10" s="7"/>
      <c r="H10" s="8"/>
      <c r="I10" s="16"/>
      <c r="J10" s="22"/>
      <c r="K10" s="40"/>
      <c r="L10" s="45"/>
      <c r="M10" s="45"/>
      <c r="N10" s="45"/>
      <c r="O10" s="48"/>
      <c r="P10" s="45"/>
      <c r="Q10" s="45"/>
      <c r="R10" s="45"/>
      <c r="S10" s="48"/>
      <c r="T10" s="48"/>
      <c r="U10" s="45"/>
      <c r="V10" s="45"/>
      <c r="W10" s="48"/>
      <c r="X10" s="41"/>
    </row>
    <row r="11" customFormat="false" ht="15.75" hidden="false" customHeight="true" outlineLevel="0" collapsed="false">
      <c r="D11" s="5"/>
      <c r="E11" s="6"/>
      <c r="F11" s="7"/>
      <c r="H11" s="8" t="s">
        <v>35</v>
      </c>
      <c r="I11" s="9" t="s">
        <v>6</v>
      </c>
      <c r="J11" s="18" t="n">
        <f aca="false">J8+J5</f>
        <v>3.119645</v>
      </c>
      <c r="K11" s="40"/>
      <c r="L11" s="45"/>
      <c r="M11" s="45"/>
      <c r="N11" s="45"/>
      <c r="O11" s="45"/>
      <c r="P11" s="45"/>
      <c r="Q11" s="48"/>
      <c r="R11" s="48"/>
      <c r="S11" s="45"/>
      <c r="T11" s="45"/>
      <c r="U11" s="48"/>
      <c r="V11" s="48"/>
      <c r="W11" s="45"/>
      <c r="X11" s="41"/>
    </row>
    <row r="12" customFormat="false" ht="15.75" hidden="false" customHeight="false" outlineLevel="0" collapsed="false">
      <c r="D12" s="5"/>
      <c r="E12" s="6"/>
      <c r="F12" s="7"/>
      <c r="H12" s="8"/>
      <c r="I12" s="14"/>
      <c r="J12" s="20"/>
      <c r="K12" s="40"/>
      <c r="L12" s="45"/>
      <c r="M12" s="45"/>
      <c r="N12" s="45"/>
      <c r="O12" s="45"/>
      <c r="P12" s="45"/>
      <c r="Q12" s="45"/>
      <c r="R12" s="45"/>
      <c r="S12" s="48"/>
      <c r="T12" s="45"/>
      <c r="U12" s="48"/>
      <c r="V12" s="48"/>
      <c r="W12" s="48"/>
      <c r="X12" s="41"/>
    </row>
    <row r="13" customFormat="false" ht="15.75" hidden="false" customHeight="false" outlineLevel="0" collapsed="false">
      <c r="D13" s="5"/>
      <c r="E13" s="6"/>
      <c r="F13" s="7"/>
      <c r="H13" s="8"/>
      <c r="I13" s="16"/>
      <c r="J13" s="22"/>
      <c r="K13" s="40"/>
      <c r="L13" s="45"/>
      <c r="M13" s="45"/>
      <c r="N13" s="45"/>
      <c r="O13" s="45"/>
      <c r="P13" s="45"/>
      <c r="Q13" s="45"/>
      <c r="R13" s="45"/>
      <c r="S13" s="45"/>
      <c r="T13" s="48"/>
      <c r="U13" s="45"/>
      <c r="V13" s="48"/>
      <c r="W13" s="48"/>
      <c r="X13" s="41"/>
    </row>
    <row r="14" customFormat="false" ht="15.75" hidden="false" customHeight="true" outlineLevel="0" collapsed="false">
      <c r="F14" s="23" t="n">
        <f aca="false">SUM(F2:F13)</f>
        <v>1</v>
      </c>
      <c r="H14" s="8" t="s">
        <v>40</v>
      </c>
      <c r="I14" s="9" t="s">
        <v>6</v>
      </c>
      <c r="J14" s="10" t="n">
        <f aca="false">J8/B2</f>
        <v>2.78128571428571</v>
      </c>
    </row>
    <row r="15" customFormat="false" ht="15.75" hidden="false" customHeight="false" outlineLevel="0" collapsed="false">
      <c r="H15" s="8"/>
      <c r="I15" s="14"/>
      <c r="J15" s="15"/>
    </row>
    <row r="16" customFormat="false" ht="15.75" hidden="false" customHeight="false" outlineLevel="0" collapsed="false">
      <c r="H16" s="8"/>
      <c r="I16" s="16"/>
      <c r="J16" s="17"/>
    </row>
    <row r="17" customFormat="false" ht="15.75" hidden="false" customHeight="true" outlineLevel="0" collapsed="false">
      <c r="H17" s="8" t="s">
        <v>41</v>
      </c>
      <c r="I17" s="9" t="s">
        <v>6</v>
      </c>
      <c r="J17" s="10" t="n">
        <f aca="false">J14+B4*B7+(1-B4)*B8</f>
        <v>7.78128571428571</v>
      </c>
    </row>
    <row r="18" customFormat="false" ht="15.75" hidden="false" customHeight="false" outlineLevel="0" collapsed="false">
      <c r="H18" s="8"/>
      <c r="I18" s="14"/>
      <c r="J18" s="15"/>
    </row>
    <row r="19" customFormat="false" ht="15.75" hidden="false" customHeight="false" outlineLevel="0" collapsed="false">
      <c r="H19" s="8"/>
      <c r="I19" s="16"/>
      <c r="J19" s="17"/>
    </row>
    <row r="20" customFormat="false" ht="15.75" hidden="false" customHeight="true" outlineLevel="0" collapsed="false">
      <c r="H20" s="8" t="s">
        <v>42</v>
      </c>
      <c r="I20" s="9" t="s">
        <v>6</v>
      </c>
      <c r="J20" s="18" t="n">
        <f aca="false">SUM(F7,F8)*B2</f>
        <v>0.66493</v>
      </c>
    </row>
    <row r="21" customFormat="false" ht="15.75" hidden="false" customHeight="false" outlineLevel="0" collapsed="false">
      <c r="H21" s="8"/>
      <c r="I21" s="14"/>
      <c r="J21" s="20"/>
    </row>
    <row r="22" customFormat="false" ht="15.75" hidden="false" customHeight="false" outlineLevel="0" collapsed="false">
      <c r="H22" s="8"/>
      <c r="I22" s="16"/>
      <c r="J22" s="17"/>
    </row>
    <row r="23" customFormat="false" ht="15.75" hidden="false" customHeight="true" outlineLevel="0" collapsed="false">
      <c r="H23" s="8" t="s">
        <v>43</v>
      </c>
      <c r="I23" s="9" t="s">
        <v>6</v>
      </c>
      <c r="J23" s="10" t="n">
        <f aca="false">B2*(1-J20)</f>
        <v>0.234549</v>
      </c>
    </row>
    <row r="24" customFormat="false" ht="15.75" hidden="false" customHeight="false" outlineLevel="0" collapsed="false">
      <c r="H24" s="8"/>
      <c r="I24" s="14"/>
      <c r="J24" s="15"/>
    </row>
    <row r="25" customFormat="false" ht="15.75" hidden="false" customHeight="false" outlineLevel="0" collapsed="false">
      <c r="H25" s="8"/>
      <c r="I25" s="16"/>
      <c r="J25" s="17"/>
    </row>
    <row r="26" customFormat="false" ht="15.75" hidden="false" customHeight="false" outlineLevel="0" collapsed="false">
      <c r="H26" s="24"/>
    </row>
    <row r="27" customFormat="false" ht="15.75" hidden="false" customHeight="true" outlineLevel="0" collapsed="false">
      <c r="H27" s="24"/>
    </row>
    <row r="28" customFormat="false" ht="15.75" hidden="false" customHeight="true" outlineLevel="0" collapsed="false">
      <c r="H28" s="24"/>
    </row>
  </sheetData>
  <mergeCells count="11">
    <mergeCell ref="A1:B1"/>
    <mergeCell ref="D1:F1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2024-10-29T17:31:50Z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