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git\simulation-labs\lab2\"/>
    </mc:Choice>
  </mc:AlternateContent>
  <xr:revisionPtr revIDLastSave="0" documentId="13_ncr:1_{804D7FE0-2600-4033-86D6-881B59FCD19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Система_1" sheetId="1" r:id="rId1"/>
    <sheet name="Сравнение" sheetId="2" r:id="rId2"/>
    <sheet name="Система_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J20" i="3"/>
  <c r="J8" i="3"/>
  <c r="J14" i="3" s="1"/>
  <c r="J5" i="3"/>
  <c r="J5" i="1"/>
  <c r="J7" i="1" s="1"/>
  <c r="B3" i="2" s="1"/>
  <c r="J2" i="3"/>
  <c r="J4" i="1"/>
  <c r="J2" i="1"/>
  <c r="J23" i="3"/>
  <c r="J20" i="1"/>
  <c r="J22" i="1"/>
  <c r="J23" i="1"/>
  <c r="P4" i="3"/>
  <c r="O3" i="3"/>
  <c r="A16" i="3"/>
  <c r="N2" i="3" s="1"/>
  <c r="A15" i="3"/>
  <c r="M2" i="3" s="1"/>
  <c r="J25" i="1"/>
  <c r="J24" i="1"/>
  <c r="J14" i="1"/>
  <c r="J9" i="1"/>
  <c r="J12" i="1" s="1"/>
  <c r="J3" i="1"/>
  <c r="F14" i="3"/>
  <c r="B8" i="3"/>
  <c r="B10" i="3" s="1"/>
  <c r="L4" i="3" s="1"/>
  <c r="B7" i="3"/>
  <c r="B9" i="3" s="1"/>
  <c r="A18" i="3" s="1"/>
  <c r="P7" i="3" s="1"/>
  <c r="N5" i="3" s="1"/>
  <c r="C4" i="3"/>
  <c r="R28" i="1"/>
  <c r="M23" i="1"/>
  <c r="S4" i="1" s="1"/>
  <c r="M22" i="1"/>
  <c r="M2" i="1" s="1"/>
  <c r="M21" i="1"/>
  <c r="O10" i="1" s="1"/>
  <c r="M18" i="1"/>
  <c r="J8" i="1"/>
  <c r="J17" i="1" s="1"/>
  <c r="J6" i="1"/>
  <c r="B2" i="2"/>
  <c r="J11" i="3" l="1"/>
  <c r="A19" i="3"/>
  <c r="O8" i="3" s="1"/>
  <c r="M6" i="3" s="1"/>
  <c r="A20" i="3"/>
  <c r="P8" i="3" s="1"/>
  <c r="L3" i="3"/>
  <c r="A17" i="3"/>
  <c r="O7" i="3" s="1"/>
  <c r="J17" i="3"/>
  <c r="R6" i="3"/>
  <c r="F2" i="2"/>
  <c r="Q5" i="3"/>
  <c r="T10" i="1"/>
  <c r="J10" i="1"/>
  <c r="U12" i="1"/>
  <c r="L3" i="1"/>
  <c r="M3" i="1" s="1"/>
  <c r="T5" i="1"/>
  <c r="P8" i="1"/>
  <c r="S10" i="1"/>
  <c r="W12" i="1"/>
  <c r="U7" i="1"/>
  <c r="V9" i="1"/>
  <c r="S12" i="1"/>
  <c r="P2" i="1"/>
  <c r="N5" i="1"/>
  <c r="J21" i="1"/>
  <c r="N3" i="1"/>
  <c r="L6" i="1"/>
  <c r="P6" i="1" s="1"/>
  <c r="S8" i="1"/>
  <c r="W10" i="1"/>
  <c r="T13" i="1"/>
  <c r="R3" i="1"/>
  <c r="U8" i="1"/>
  <c r="J11" i="1"/>
  <c r="J13" i="1" s="1"/>
  <c r="B5" i="2" s="1"/>
  <c r="V13" i="1"/>
  <c r="Q11" i="1"/>
  <c r="M4" i="1"/>
  <c r="N4" i="1" s="1"/>
  <c r="R6" i="1"/>
  <c r="N9" i="1"/>
  <c r="S9" i="1" s="1"/>
  <c r="R11" i="1"/>
  <c r="Q6" i="1"/>
  <c r="R9" i="1"/>
  <c r="J15" i="1"/>
  <c r="J18" i="1" s="1"/>
  <c r="J19" i="1" s="1"/>
  <c r="B7" i="2" s="1"/>
  <c r="O4" i="1"/>
  <c r="P7" i="1"/>
  <c r="Q7" i="1" s="1"/>
  <c r="V11" i="1"/>
  <c r="T9" i="1"/>
  <c r="M8" i="1"/>
  <c r="R8" i="1" s="1"/>
  <c r="F3" i="2" l="1"/>
  <c r="F5" i="2"/>
  <c r="F7" i="2"/>
  <c r="J16" i="1"/>
  <c r="B6" i="2" s="1"/>
  <c r="F6" i="2" s="1"/>
  <c r="B4" i="2"/>
  <c r="F4" i="2" s="1"/>
  <c r="O5" i="1"/>
  <c r="U11" i="1"/>
  <c r="M5" i="3"/>
  <c r="W13" i="1"/>
  <c r="N6" i="3"/>
  <c r="V12" i="1"/>
  <c r="B9" i="2" l="1"/>
  <c r="F9" i="2" s="1"/>
  <c r="B8" i="2"/>
  <c r="F8" i="2" s="1"/>
</calcChain>
</file>

<file path=xl/sharedStrings.xml><?xml version="1.0" encoding="utf-8"?>
<sst xmlns="http://schemas.openxmlformats.org/spreadsheetml/2006/main" count="128" uniqueCount="71">
  <si>
    <t>z</t>
  </si>
  <si>
    <t>Нагрузка</t>
  </si>
  <si>
    <t>П1</t>
  </si>
  <si>
    <t>П2</t>
  </si>
  <si>
    <t>Сумм</t>
  </si>
  <si>
    <t>Загрузка</t>
  </si>
  <si>
    <t>Сред</t>
  </si>
  <si>
    <t>Длина очереди</t>
  </si>
  <si>
    <t>Число заявок</t>
  </si>
  <si>
    <t>Время ожидания</t>
  </si>
  <si>
    <t>λ</t>
  </si>
  <si>
    <t>пришла заявка</t>
  </si>
  <si>
    <t>Система_1</t>
  </si>
  <si>
    <t>b</t>
  </si>
  <si>
    <t>0 / 0 / 0 / 0</t>
  </si>
  <si>
    <t>p1</t>
  </si>
  <si>
    <t>Время пребывания</t>
  </si>
  <si>
    <t>1 / 0 / 0 / 0</t>
  </si>
  <si>
    <t>p2</t>
  </si>
  <si>
    <t>1 / 0 / 1 / 0</t>
  </si>
  <si>
    <t>p3</t>
  </si>
  <si>
    <t>Накопитель_1</t>
  </si>
  <si>
    <t>1 / 0 / 2 / 0</t>
  </si>
  <si>
    <t>p4</t>
  </si>
  <si>
    <t>Вероятность потери</t>
  </si>
  <si>
    <t>Накопитель_2</t>
  </si>
  <si>
    <t>0 / 1 / 0 / 0</t>
  </si>
  <si>
    <t>p5</t>
  </si>
  <si>
    <t>mu</t>
  </si>
  <si>
    <t>заявка обработана</t>
  </si>
  <si>
    <t>0 / 1 / 0 / 1</t>
  </si>
  <si>
    <t>p6</t>
  </si>
  <si>
    <t>λ*p1</t>
  </si>
  <si>
    <t>пришла в первый прибор</t>
  </si>
  <si>
    <t>1 / 1 / 0 / 0</t>
  </si>
  <si>
    <t>p7</t>
  </si>
  <si>
    <t>Производительность</t>
  </si>
  <si>
    <t>λ*p2</t>
  </si>
  <si>
    <t>пришла во второй прибор</t>
  </si>
  <si>
    <t>1 / 1 / 1 / 0</t>
  </si>
  <si>
    <t>p8</t>
  </si>
  <si>
    <t>1 / 1 / 2 / 0</t>
  </si>
  <si>
    <t>p9</t>
  </si>
  <si>
    <t>1 / 1 / 0 / 1</t>
  </si>
  <si>
    <t>p10</t>
  </si>
  <si>
    <t>1 / 1 / 1 / 1</t>
  </si>
  <si>
    <t>p11</t>
  </si>
  <si>
    <t>1 / 1 / 2 / 1</t>
  </si>
  <si>
    <t>p12</t>
  </si>
  <si>
    <t>Система 1</t>
  </si>
  <si>
    <t>Система 2</t>
  </si>
  <si>
    <t>0 / 0</t>
  </si>
  <si>
    <t>p0</t>
  </si>
  <si>
    <t>1(1) / 0</t>
  </si>
  <si>
    <t>q</t>
  </si>
  <si>
    <t>1 (2) / 0</t>
  </si>
  <si>
    <t>1(1) / 1</t>
  </si>
  <si>
    <t>v</t>
  </si>
  <si>
    <t>1 (2) / 1</t>
  </si>
  <si>
    <t>t1</t>
  </si>
  <si>
    <t>1(1) / 2</t>
  </si>
  <si>
    <t>t2</t>
  </si>
  <si>
    <t>1 (2) / 2</t>
  </si>
  <si>
    <t>mu1</t>
  </si>
  <si>
    <t>mu2</t>
  </si>
  <si>
    <t>заявка пришла и обработана в среднем за mu1</t>
  </si>
  <si>
    <t>заявка пришла и обработана в среднем за mu2</t>
  </si>
  <si>
    <t>заявка в приборе обработана (с законом I) и заявка в очереди -&gt; по закону I</t>
  </si>
  <si>
    <t>заявка в приборе обработана (с законом I) и заявка в очереди -&gt; по закону II</t>
  </si>
  <si>
    <t>заявка в приборе обработана (с законом II) и заявка в очереди -&gt; по закону I</t>
  </si>
  <si>
    <t>заявка в приборе обработана (с законом II) и заявка в очереди -&gt; по закону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</si>
</sst>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0"/>
    <numFmt numFmtId="165" formatCode="0.0000"/>
  </numFmts>
  <fonts count="8" x14ac:knownFonts="1">
    <font>
      <sz val="10"/>
      <color rgb="FF000000"/>
      <name val="Arial"/>
      <charset val="1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sz val="11"/>
      <color rgb="FF000000"/>
      <name val="Arial"/>
      <charset val="1"/>
    </font>
    <font>
      <sz val="11"/>
      <color rgb="FF202122"/>
      <name val="Arial"/>
      <charset val="1"/>
    </font>
    <font>
      <sz val="10"/>
      <color rgb="FF000000"/>
      <name val="Times New Roman"/>
      <family val="1"/>
    </font>
    <font>
      <sz val="8"/>
      <name val="Arial"/>
      <family val="2"/>
      <charset val="204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BE33D"/>
        <bgColor rgb="FFFFFF00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5757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3" xfId="0" applyNumberFormat="1" applyFont="1" applyBorder="1"/>
    <xf numFmtId="0" fontId="3" fillId="4" borderId="1" xfId="0" applyFont="1" applyFill="1" applyBorder="1" applyAlignment="1">
      <alignment horizontal="center"/>
    </xf>
    <xf numFmtId="164" fontId="2" fillId="0" borderId="4" xfId="0" applyNumberFormat="1" applyFont="1" applyBorder="1"/>
    <xf numFmtId="164" fontId="2" fillId="0" borderId="6" xfId="0" applyNumberFormat="1" applyFont="1" applyBorder="1"/>
    <xf numFmtId="0" fontId="4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0" xfId="0" applyNumberFormat="1" applyFont="1"/>
    <xf numFmtId="0" fontId="1" fillId="0" borderId="12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1" fillId="0" borderId="15" xfId="0" applyFont="1" applyBorder="1"/>
    <xf numFmtId="164" fontId="2" fillId="0" borderId="17" xfId="0" applyNumberFormat="1" applyFont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5" fontId="2" fillId="0" borderId="6" xfId="0" applyNumberFormat="1" applyFont="1" applyBorder="1"/>
    <xf numFmtId="0" fontId="2" fillId="7" borderId="11" xfId="0" applyFont="1" applyFill="1" applyBorder="1" applyAlignment="1">
      <alignment horizontal="center"/>
    </xf>
    <xf numFmtId="164" fontId="2" fillId="7" borderId="13" xfId="0" applyNumberFormat="1" applyFont="1" applyFill="1" applyBorder="1" applyAlignment="1">
      <alignment horizontal="center"/>
    </xf>
    <xf numFmtId="164" fontId="2" fillId="7" borderId="16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BBE33D"/>
      <rgbColor rgb="FFFBBC04"/>
      <rgbColor rgb="FFFF9900"/>
      <rgbColor rgb="FFEA4335"/>
      <rgbColor rgb="FF757575"/>
      <rgbColor rgb="FF8B8B8B"/>
      <rgbColor rgb="FF003366"/>
      <rgbColor rgb="FF34A853"/>
      <rgbColor rgb="FF003300"/>
      <rgbColor rgb="FF1A1A1A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lang="ru-RU" sz="1800" b="0" strike="noStrike" spc="-1">
                <a:solidFill>
                  <a:srgbClr val="757575"/>
                </a:solidFill>
                <a:latin typeface="Arial"/>
                <a:ea typeface="Arial"/>
              </a:rPr>
              <a:t>Система 1 и Система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Сравнение!$B$1:$B$1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3.5</c:v>
                </c:pt>
                <c:pt idx="1">
                  <c:v>0.75680000000000003</c:v>
                </c:pt>
                <c:pt idx="2">
                  <c:v>1.7641</c:v>
                </c:pt>
                <c:pt idx="3">
                  <c:v>3.2776999999999998</c:v>
                </c:pt>
                <c:pt idx="4">
                  <c:v>2.5202</c:v>
                </c:pt>
                <c:pt idx="5">
                  <c:v>14.348800000000001</c:v>
                </c:pt>
                <c:pt idx="6">
                  <c:v>0.39729999999999999</c:v>
                </c:pt>
                <c:pt idx="7">
                  <c:v>0.4219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B42-BF58-30E92E34D7CB}"/>
            </c:ext>
          </c:extLst>
        </c:ser>
        <c:ser>
          <c:idx val="1"/>
          <c:order val="1"/>
          <c:tx>
            <c:strRef>
              <c:f>Сравнение!$C$1:$C$1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General</c:formatCode>
                <c:ptCount val="8"/>
                <c:pt idx="0">
                  <c:v>3.5</c:v>
                </c:pt>
                <c:pt idx="1">
                  <c:v>0.96530000000000005</c:v>
                </c:pt>
                <c:pt idx="2">
                  <c:v>1.6152</c:v>
                </c:pt>
                <c:pt idx="3">
                  <c:v>2.5804999999999998</c:v>
                </c:pt>
                <c:pt idx="4">
                  <c:v>2.3074285714285714</c:v>
                </c:pt>
                <c:pt idx="5">
                  <c:v>7.3074285714285709</c:v>
                </c:pt>
                <c:pt idx="6">
                  <c:v>0.50686999999999993</c:v>
                </c:pt>
                <c:pt idx="7">
                  <c:v>0.34519100000000003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B42-BF58-30E92E34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258"/>
        <c:axId val="71759644"/>
      </c:barChart>
      <c:catAx>
        <c:axId val="51300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71759644"/>
        <c:crosses val="autoZero"/>
        <c:auto val="1"/>
        <c:lblAlgn val="ctr"/>
        <c:lblOffset val="100"/>
        <c:noMultiLvlLbl val="0"/>
      </c:catAx>
      <c:valAx>
        <c:axId val="71759644"/>
        <c:scaling>
          <c:orientation val="minMax"/>
          <c:max val="22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ru-RU"/>
          </a:p>
        </c:txPr>
        <c:crossAx val="51300258"/>
        <c:crosses val="autoZero"/>
        <c:crossBetween val="between"/>
        <c:majorUnit val="2"/>
        <c:minorUnit val="0.66666666666666696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190440</xdr:rowOff>
    </xdr:from>
    <xdr:to>
      <xdr:col>21</xdr:col>
      <xdr:colOff>355680</xdr:colOff>
      <xdr:row>31</xdr:row>
      <xdr:rowOff>65640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Normal="100" workbookViewId="0">
      <selection activeCell="M16" sqref="M16"/>
    </sheetView>
  </sheetViews>
  <sheetFormatPr defaultColWidth="12.5703125" defaultRowHeight="12.75" x14ac:dyDescent="0.2"/>
  <cols>
    <col min="1" max="1" width="16.140625" customWidth="1"/>
    <col min="3" max="3" width="23.85546875" customWidth="1"/>
    <col min="11" max="11" width="15" customWidth="1"/>
    <col min="12" max="12" width="9.85546875" customWidth="1"/>
    <col min="13" max="13" width="8.5703125" customWidth="1"/>
    <col min="14" max="14" width="10.28515625" customWidth="1"/>
    <col min="15" max="15" width="10.140625" customWidth="1"/>
    <col min="16" max="16" width="11.42578125" customWidth="1"/>
    <col min="17" max="17" width="8.28515625" customWidth="1"/>
    <col min="18" max="18" width="7.7109375" customWidth="1"/>
    <col min="19" max="19" width="8" customWidth="1"/>
    <col min="20" max="20" width="7.28515625" customWidth="1"/>
    <col min="21" max="21" width="6.85546875" customWidth="1"/>
    <col min="22" max="22" width="6.7109375" customWidth="1"/>
    <col min="23" max="23" width="6.42578125" customWidth="1"/>
  </cols>
  <sheetData>
    <row r="1" spans="1:23" ht="15" x14ac:dyDescent="0.25">
      <c r="A1" s="3" t="s">
        <v>0</v>
      </c>
      <c r="B1" s="3"/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 ht="15.75" customHeight="1" x14ac:dyDescent="0.2">
      <c r="H2" s="2" t="s">
        <v>1</v>
      </c>
      <c r="I2" s="4" t="s">
        <v>2</v>
      </c>
      <c r="J2" s="5">
        <f>M15*M16*M17</f>
        <v>2.8000000000000003</v>
      </c>
      <c r="K2">
        <v>1</v>
      </c>
      <c r="L2" s="6">
        <v>-0.7</v>
      </c>
      <c r="M2" s="7">
        <f>M22</f>
        <v>0.55999999999999994</v>
      </c>
      <c r="N2" s="8"/>
      <c r="O2" s="8"/>
      <c r="P2" s="7">
        <f>M23</f>
        <v>0.13999999999999996</v>
      </c>
      <c r="Q2" s="8"/>
      <c r="R2" s="8"/>
      <c r="S2" s="8"/>
      <c r="T2" s="8"/>
      <c r="U2" s="8"/>
      <c r="V2" s="8"/>
      <c r="W2" s="8"/>
    </row>
    <row r="3" spans="1:23" ht="14.25" x14ac:dyDescent="0.2">
      <c r="H3" s="2"/>
      <c r="I3" s="9" t="s">
        <v>3</v>
      </c>
      <c r="J3" s="10">
        <f>M15*M16*(1-M17)</f>
        <v>0.69999999999999984</v>
      </c>
      <c r="K3">
        <v>2</v>
      </c>
      <c r="L3" s="7">
        <f>M21</f>
        <v>0.2</v>
      </c>
      <c r="M3" s="6">
        <f>-SUM(L3,N3,R3)</f>
        <v>-0.89999999999999991</v>
      </c>
      <c r="N3" s="7">
        <f>M22</f>
        <v>0.55999999999999994</v>
      </c>
      <c r="O3" s="8"/>
      <c r="P3" s="8"/>
      <c r="Q3" s="8"/>
      <c r="R3" s="7">
        <f>M23</f>
        <v>0.13999999999999996</v>
      </c>
      <c r="S3" s="8"/>
      <c r="T3" s="8"/>
      <c r="U3" s="8"/>
      <c r="V3" s="8"/>
      <c r="W3" s="8"/>
    </row>
    <row r="4" spans="1:23" ht="14.25" x14ac:dyDescent="0.2">
      <c r="H4" s="2"/>
      <c r="I4" s="11" t="s">
        <v>4</v>
      </c>
      <c r="J4" s="12">
        <f>M15*M16</f>
        <v>3.5</v>
      </c>
      <c r="K4">
        <v>3</v>
      </c>
      <c r="L4" s="8"/>
      <c r="M4" s="7">
        <f>M21</f>
        <v>0.2</v>
      </c>
      <c r="N4" s="6">
        <f>-SUM(M4,O4,S4)</f>
        <v>-0.89999999999999991</v>
      </c>
      <c r="O4" s="7">
        <f>M22</f>
        <v>0.55999999999999994</v>
      </c>
      <c r="P4" s="8"/>
      <c r="Q4" s="8"/>
      <c r="R4" s="8"/>
      <c r="S4" s="7">
        <f>M23</f>
        <v>0.13999999999999996</v>
      </c>
      <c r="T4" s="8"/>
      <c r="U4" s="8"/>
      <c r="V4" s="8"/>
      <c r="W4" s="8"/>
    </row>
    <row r="5" spans="1:23" ht="15.75" customHeight="1" x14ac:dyDescent="0.2">
      <c r="H5" s="2" t="s">
        <v>5</v>
      </c>
      <c r="I5" s="4" t="s">
        <v>2</v>
      </c>
      <c r="J5" s="13">
        <f>1-SUM(R16)-SUM(R20:R21)</f>
        <v>0.97023100000000007</v>
      </c>
      <c r="K5">
        <v>4</v>
      </c>
      <c r="L5" s="8"/>
      <c r="M5" s="8"/>
      <c r="N5" s="7">
        <f>M21</f>
        <v>0.2</v>
      </c>
      <c r="O5" s="14">
        <f>-SUM(N5,T5)</f>
        <v>-0.33999999999999997</v>
      </c>
      <c r="P5" s="8"/>
      <c r="Q5" s="8"/>
      <c r="R5" s="8"/>
      <c r="S5" s="8"/>
      <c r="T5" s="7">
        <f>M23</f>
        <v>0.13999999999999996</v>
      </c>
      <c r="U5" s="8"/>
      <c r="V5" s="8"/>
      <c r="W5" s="8"/>
    </row>
    <row r="6" spans="1:23" ht="14.25" x14ac:dyDescent="0.2">
      <c r="H6" s="2"/>
      <c r="I6" s="9" t="s">
        <v>3</v>
      </c>
      <c r="J6" s="15">
        <f>1-SUM(R16:R19)</f>
        <v>0.54337899999999995</v>
      </c>
      <c r="K6">
        <v>5</v>
      </c>
      <c r="L6" s="7">
        <f>M21</f>
        <v>0.2</v>
      </c>
      <c r="M6" s="8"/>
      <c r="N6" s="8"/>
      <c r="O6" s="8"/>
      <c r="P6" s="14">
        <f>-SUM(L6,Q6,R6)</f>
        <v>-0.89999999999999991</v>
      </c>
      <c r="Q6" s="7">
        <f>M23</f>
        <v>0.13999999999999996</v>
      </c>
      <c r="R6" s="7">
        <f>M22</f>
        <v>0.55999999999999994</v>
      </c>
      <c r="S6" s="8"/>
      <c r="T6" s="8"/>
      <c r="U6" s="8"/>
      <c r="V6" s="8"/>
      <c r="W6" s="8"/>
    </row>
    <row r="7" spans="1:23" ht="14.25" x14ac:dyDescent="0.2">
      <c r="H7" s="2"/>
      <c r="I7" s="11" t="s">
        <v>6</v>
      </c>
      <c r="J7" s="12">
        <f>(J5+J6)/2</f>
        <v>0.75680499999999995</v>
      </c>
      <c r="K7">
        <v>6</v>
      </c>
      <c r="L7" s="8"/>
      <c r="M7" s="8"/>
      <c r="N7" s="8"/>
      <c r="O7" s="8"/>
      <c r="P7" s="7">
        <f>M21</f>
        <v>0.2</v>
      </c>
      <c r="Q7" s="14">
        <f>-SUM(P7,U7)</f>
        <v>-0.76</v>
      </c>
      <c r="R7" s="8"/>
      <c r="S7" s="8"/>
      <c r="T7" s="8"/>
      <c r="U7" s="7">
        <f>M22</f>
        <v>0.55999999999999994</v>
      </c>
      <c r="V7" s="8"/>
      <c r="W7" s="8"/>
    </row>
    <row r="8" spans="1:23" ht="15.75" customHeight="1" x14ac:dyDescent="0.2">
      <c r="H8" s="2" t="s">
        <v>7</v>
      </c>
      <c r="I8" s="4" t="s">
        <v>2</v>
      </c>
      <c r="J8" s="13">
        <f>(R18+R23+R26)+2*(R19+R24+R27)</f>
        <v>1.5403659999999999</v>
      </c>
      <c r="K8">
        <v>7</v>
      </c>
      <c r="L8" s="8"/>
      <c r="M8" s="7">
        <f>M21</f>
        <v>0.2</v>
      </c>
      <c r="N8" s="8"/>
      <c r="O8" s="8"/>
      <c r="P8" s="7">
        <f>M21</f>
        <v>0.2</v>
      </c>
      <c r="Q8" s="8"/>
      <c r="R8" s="14">
        <f>-SUM(M8,P8,S8,U8)</f>
        <v>-1.0999999999999999</v>
      </c>
      <c r="S8" s="7">
        <f>M22</f>
        <v>0.55999999999999994</v>
      </c>
      <c r="T8" s="8"/>
      <c r="U8" s="7">
        <f>M23</f>
        <v>0.13999999999999996</v>
      </c>
      <c r="V8" s="8"/>
      <c r="W8" s="8"/>
    </row>
    <row r="9" spans="1:23" ht="14.25" x14ac:dyDescent="0.2">
      <c r="H9" s="2"/>
      <c r="I9" s="9" t="s">
        <v>3</v>
      </c>
      <c r="J9" s="15">
        <f>R21+SUM(R25:R27)</f>
        <v>0.22374400000000003</v>
      </c>
      <c r="K9">
        <v>8</v>
      </c>
      <c r="L9" s="8"/>
      <c r="M9" s="8"/>
      <c r="N9" s="7">
        <f>M21</f>
        <v>0.2</v>
      </c>
      <c r="O9" s="8"/>
      <c r="P9" s="8"/>
      <c r="Q9" s="8"/>
      <c r="R9" s="7">
        <f>M21</f>
        <v>0.2</v>
      </c>
      <c r="S9" s="14">
        <f>-SUM(N9,R9,T9,V9)</f>
        <v>-1.0999999999999999</v>
      </c>
      <c r="T9" s="7">
        <f>M22</f>
        <v>0.55999999999999994</v>
      </c>
      <c r="U9" s="8"/>
      <c r="V9" s="7">
        <f>M23</f>
        <v>0.13999999999999996</v>
      </c>
      <c r="W9" s="8"/>
    </row>
    <row r="10" spans="1:23" ht="14.25" x14ac:dyDescent="0.2">
      <c r="H10" s="2"/>
      <c r="I10" s="11" t="s">
        <v>4</v>
      </c>
      <c r="J10" s="16">
        <f>J8+J9</f>
        <v>1.7641099999999998</v>
      </c>
      <c r="K10">
        <v>9</v>
      </c>
      <c r="L10" s="8"/>
      <c r="M10" s="8"/>
      <c r="N10" s="8"/>
      <c r="O10" s="7">
        <f>M21</f>
        <v>0.2</v>
      </c>
      <c r="P10" s="8"/>
      <c r="Q10" s="8"/>
      <c r="R10" s="8"/>
      <c r="S10" s="7">
        <f>M21</f>
        <v>0.2</v>
      </c>
      <c r="T10" s="14">
        <f>-SUM(O10,S10,W10)</f>
        <v>-0.54</v>
      </c>
      <c r="U10" s="8"/>
      <c r="V10" s="8"/>
      <c r="W10" s="7">
        <f>M23</f>
        <v>0.13999999999999996</v>
      </c>
    </row>
    <row r="11" spans="1:23" ht="15.75" customHeight="1" x14ac:dyDescent="0.2">
      <c r="H11" s="2" t="s">
        <v>8</v>
      </c>
      <c r="I11" s="4" t="s">
        <v>2</v>
      </c>
      <c r="J11" s="13">
        <f>J8+J5</f>
        <v>2.5105969999999997</v>
      </c>
      <c r="K11">
        <v>10</v>
      </c>
      <c r="L11" s="8"/>
      <c r="M11" s="8"/>
      <c r="N11" s="8"/>
      <c r="O11" s="8"/>
      <c r="P11" s="8"/>
      <c r="Q11" s="7">
        <f>M21</f>
        <v>0.2</v>
      </c>
      <c r="R11" s="7">
        <f>M21</f>
        <v>0.2</v>
      </c>
      <c r="S11" s="8"/>
      <c r="T11" s="8"/>
      <c r="U11" s="14">
        <f>-SUM(Q11,R11,V11)</f>
        <v>-0.96</v>
      </c>
      <c r="V11" s="7">
        <f>M22</f>
        <v>0.55999999999999994</v>
      </c>
      <c r="W11" s="8"/>
    </row>
    <row r="12" spans="1:23" ht="14.25" x14ac:dyDescent="0.2">
      <c r="H12" s="2"/>
      <c r="I12" s="9" t="s">
        <v>3</v>
      </c>
      <c r="J12" s="15">
        <f>J9+J6</f>
        <v>0.767123</v>
      </c>
      <c r="K12">
        <v>11</v>
      </c>
      <c r="L12" s="8"/>
      <c r="M12" s="8"/>
      <c r="N12" s="8"/>
      <c r="O12" s="8"/>
      <c r="P12" s="8"/>
      <c r="Q12" s="8"/>
      <c r="R12" s="8"/>
      <c r="S12" s="7">
        <f>M21</f>
        <v>0.2</v>
      </c>
      <c r="T12" s="8"/>
      <c r="U12" s="7">
        <f>M21</f>
        <v>0.2</v>
      </c>
      <c r="V12" s="14">
        <f>-SUM(S12,U12,W12)</f>
        <v>-0.96</v>
      </c>
      <c r="W12" s="7">
        <f>M22</f>
        <v>0.55999999999999994</v>
      </c>
    </row>
    <row r="13" spans="1:23" ht="14.25" x14ac:dyDescent="0.2">
      <c r="H13" s="2"/>
      <c r="I13" s="11" t="s">
        <v>4</v>
      </c>
      <c r="J13" s="16">
        <f>J11+J12</f>
        <v>3.2777199999999995</v>
      </c>
      <c r="K13">
        <v>12</v>
      </c>
      <c r="L13" s="8"/>
      <c r="M13" s="8"/>
      <c r="N13" s="8"/>
      <c r="O13" s="8"/>
      <c r="P13" s="8"/>
      <c r="Q13" s="8"/>
      <c r="R13" s="8"/>
      <c r="S13" s="8"/>
      <c r="T13" s="7">
        <f>M21</f>
        <v>0.2</v>
      </c>
      <c r="U13" s="8"/>
      <c r="V13" s="7">
        <f>M21</f>
        <v>0.2</v>
      </c>
      <c r="W13" s="14">
        <f>-SUM(T13,V13)</f>
        <v>-0.4</v>
      </c>
    </row>
    <row r="14" spans="1:23" ht="15.75" customHeight="1" x14ac:dyDescent="0.2">
      <c r="H14" s="2" t="s">
        <v>9</v>
      </c>
      <c r="I14" s="4" t="s">
        <v>2</v>
      </c>
      <c r="J14" s="5">
        <f>J8/M22</f>
        <v>2.7506535714285714</v>
      </c>
    </row>
    <row r="15" spans="1:23" ht="15" x14ac:dyDescent="0.25">
      <c r="H15" s="2"/>
      <c r="I15" s="9" t="s">
        <v>3</v>
      </c>
      <c r="J15" s="10">
        <f>J9/M23</f>
        <v>1.5981714285714292</v>
      </c>
      <c r="L15" s="17" t="s">
        <v>10</v>
      </c>
      <c r="M15" s="18">
        <v>0.7</v>
      </c>
      <c r="N15" t="s">
        <v>11</v>
      </c>
      <c r="P15" s="3" t="s">
        <v>12</v>
      </c>
      <c r="Q15" s="3"/>
      <c r="R15" s="3"/>
    </row>
    <row r="16" spans="1:23" ht="14.25" x14ac:dyDescent="0.2">
      <c r="H16" s="2"/>
      <c r="I16" s="11" t="s">
        <v>4</v>
      </c>
      <c r="J16" s="12">
        <f>J10/M15</f>
        <v>2.5201571428571428</v>
      </c>
      <c r="L16" s="18" t="s">
        <v>13</v>
      </c>
      <c r="M16" s="18">
        <v>5</v>
      </c>
      <c r="P16" s="19" t="s">
        <v>14</v>
      </c>
      <c r="Q16" s="8" t="s">
        <v>15</v>
      </c>
      <c r="R16" s="20">
        <v>1.3592999999999999E-2</v>
      </c>
    </row>
    <row r="17" spans="8:18" ht="15.75" customHeight="1" x14ac:dyDescent="0.2">
      <c r="H17" s="2" t="s">
        <v>16</v>
      </c>
      <c r="I17" s="4" t="s">
        <v>2</v>
      </c>
      <c r="J17" s="5">
        <f>J14+M16</f>
        <v>7.7506535714285718</v>
      </c>
      <c r="L17" s="18" t="s">
        <v>15</v>
      </c>
      <c r="M17" s="18">
        <v>0.8</v>
      </c>
      <c r="P17" s="19" t="s">
        <v>17</v>
      </c>
      <c r="Q17" s="8" t="s">
        <v>18</v>
      </c>
      <c r="R17" s="20">
        <v>3.8060999999999998E-2</v>
      </c>
    </row>
    <row r="18" spans="8:18" ht="14.25" x14ac:dyDescent="0.2">
      <c r="H18" s="2"/>
      <c r="I18" s="9" t="s">
        <v>3</v>
      </c>
      <c r="J18" s="10">
        <f>J15+M16</f>
        <v>6.5981714285714297</v>
      </c>
      <c r="L18" s="18" t="s">
        <v>18</v>
      </c>
      <c r="M18" s="18">
        <f>0.2</f>
        <v>0.2</v>
      </c>
      <c r="P18" s="19" t="s">
        <v>19</v>
      </c>
      <c r="Q18" s="8" t="s">
        <v>20</v>
      </c>
      <c r="R18" s="20">
        <v>0.10657</v>
      </c>
    </row>
    <row r="19" spans="8:18" ht="14.25" x14ac:dyDescent="0.2">
      <c r="H19" s="2"/>
      <c r="I19" s="11" t="s">
        <v>4</v>
      </c>
      <c r="J19" s="12">
        <f>J18+J17</f>
        <v>14.348825000000001</v>
      </c>
      <c r="L19" s="18" t="s">
        <v>21</v>
      </c>
      <c r="M19" s="18">
        <v>2</v>
      </c>
      <c r="P19" s="19" t="s">
        <v>22</v>
      </c>
      <c r="Q19" s="8" t="s">
        <v>23</v>
      </c>
      <c r="R19" s="20">
        <v>0.29839700000000002</v>
      </c>
    </row>
    <row r="20" spans="8:18" ht="15.75" customHeight="1" x14ac:dyDescent="0.2">
      <c r="H20" s="2" t="s">
        <v>24</v>
      </c>
      <c r="I20" s="4" t="s">
        <v>2</v>
      </c>
      <c r="J20" s="13">
        <f>(R19+R24+R27)*M22</f>
        <v>0.36595383999999997</v>
      </c>
      <c r="L20" s="18" t="s">
        <v>25</v>
      </c>
      <c r="M20" s="18">
        <v>1</v>
      </c>
      <c r="P20" s="19" t="s">
        <v>26</v>
      </c>
      <c r="Q20" s="8" t="s">
        <v>27</v>
      </c>
      <c r="R20" s="20">
        <v>9.5149999999999992E-3</v>
      </c>
    </row>
    <row r="21" spans="8:18" ht="14.25" x14ac:dyDescent="0.2">
      <c r="H21" s="2"/>
      <c r="I21" s="9" t="s">
        <v>3</v>
      </c>
      <c r="J21" s="15">
        <f>(R21+SUM(R25:R27))*M23</f>
        <v>3.1324159999999997E-2</v>
      </c>
      <c r="L21" t="s">
        <v>28</v>
      </c>
      <c r="M21">
        <f>1/M16</f>
        <v>0.2</v>
      </c>
      <c r="N21" t="s">
        <v>29</v>
      </c>
      <c r="P21" s="19" t="s">
        <v>30</v>
      </c>
      <c r="Q21" s="8" t="s">
        <v>31</v>
      </c>
      <c r="R21" s="20">
        <v>6.6610000000000003E-3</v>
      </c>
    </row>
    <row r="22" spans="8:18" ht="14.25" x14ac:dyDescent="0.2">
      <c r="H22" s="2"/>
      <c r="I22" s="11" t="s">
        <v>4</v>
      </c>
      <c r="J22" s="41">
        <f>J20+J21</f>
        <v>0.39727799999999996</v>
      </c>
      <c r="L22" s="17" t="s">
        <v>32</v>
      </c>
      <c r="M22">
        <f>M15*M17</f>
        <v>0.55999999999999994</v>
      </c>
      <c r="N22" t="s">
        <v>33</v>
      </c>
      <c r="P22" s="19" t="s">
        <v>34</v>
      </c>
      <c r="Q22" s="8" t="s">
        <v>35</v>
      </c>
      <c r="R22" s="20">
        <v>2.6643E-2</v>
      </c>
    </row>
    <row r="23" spans="8:18" ht="15.75" customHeight="1" x14ac:dyDescent="0.2">
      <c r="H23" s="2" t="s">
        <v>36</v>
      </c>
      <c r="I23" s="4" t="s">
        <v>2</v>
      </c>
      <c r="J23" s="5">
        <f>M22*(1-J20)</f>
        <v>0.35506584959999998</v>
      </c>
      <c r="L23" s="17" t="s">
        <v>37</v>
      </c>
      <c r="M23">
        <f>M15*(1-M17)</f>
        <v>0.13999999999999996</v>
      </c>
      <c r="N23" t="s">
        <v>38</v>
      </c>
      <c r="P23" s="19" t="s">
        <v>39</v>
      </c>
      <c r="Q23" s="8" t="s">
        <v>40</v>
      </c>
      <c r="R23" s="20">
        <v>7.4598999999999999E-2</v>
      </c>
    </row>
    <row r="24" spans="8:18" ht="14.25" x14ac:dyDescent="0.2">
      <c r="H24" s="2"/>
      <c r="I24" s="9" t="s">
        <v>3</v>
      </c>
      <c r="J24" s="10">
        <f>M23*(1-J21)</f>
        <v>0.13561461759999996</v>
      </c>
      <c r="P24" s="19" t="s">
        <v>41</v>
      </c>
      <c r="Q24" s="8" t="s">
        <v>42</v>
      </c>
      <c r="R24" s="20">
        <v>0.20887800000000001</v>
      </c>
    </row>
    <row r="25" spans="8:18" ht="14.25" x14ac:dyDescent="0.2">
      <c r="H25" s="2"/>
      <c r="I25" s="11" t="s">
        <v>4</v>
      </c>
      <c r="J25" s="12">
        <f>M15*(1-J22)</f>
        <v>0.42190539999999999</v>
      </c>
      <c r="P25" s="19" t="s">
        <v>43</v>
      </c>
      <c r="Q25" s="8" t="s">
        <v>44</v>
      </c>
      <c r="R25" s="20">
        <v>1.865E-2</v>
      </c>
    </row>
    <row r="26" spans="8:18" ht="14.25" x14ac:dyDescent="0.2">
      <c r="H26" s="1"/>
      <c r="P26" s="19" t="s">
        <v>45</v>
      </c>
      <c r="Q26" s="8" t="s">
        <v>46</v>
      </c>
      <c r="R26" s="20">
        <v>5.2219000000000002E-2</v>
      </c>
    </row>
    <row r="27" spans="8:18" ht="15.75" customHeight="1" x14ac:dyDescent="0.2">
      <c r="H27" s="1"/>
      <c r="P27" s="19" t="s">
        <v>47</v>
      </c>
      <c r="Q27" s="8" t="s">
        <v>48</v>
      </c>
      <c r="R27" s="20">
        <v>0.14621400000000001</v>
      </c>
    </row>
    <row r="28" spans="8:18" ht="15.75" customHeight="1" x14ac:dyDescent="0.2">
      <c r="H28" s="1"/>
      <c r="R28" s="21">
        <f>SUM(R16:R27)</f>
        <v>1</v>
      </c>
    </row>
  </sheetData>
  <mergeCells count="11">
    <mergeCell ref="H26:H28"/>
    <mergeCell ref="H14:H16"/>
    <mergeCell ref="P15:R15"/>
    <mergeCell ref="H17:H19"/>
    <mergeCell ref="H20:H22"/>
    <mergeCell ref="H23:H25"/>
    <mergeCell ref="A1:B1"/>
    <mergeCell ref="H2:H4"/>
    <mergeCell ref="H5:H7"/>
    <mergeCell ref="H8:H10"/>
    <mergeCell ref="H11:H13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85" zoomScaleNormal="85" workbookViewId="0">
      <selection activeCell="I1" sqref="I1:I1048576"/>
    </sheetView>
  </sheetViews>
  <sheetFormatPr defaultColWidth="12.5703125" defaultRowHeight="12.75" x14ac:dyDescent="0.2"/>
  <cols>
    <col min="1" max="1" width="19.42578125" customWidth="1"/>
    <col min="3" max="5" width="16.42578125" customWidth="1"/>
  </cols>
  <sheetData>
    <row r="1" spans="1:6" ht="15" x14ac:dyDescent="0.25">
      <c r="B1" s="22" t="s">
        <v>49</v>
      </c>
      <c r="C1" s="23" t="s">
        <v>50</v>
      </c>
      <c r="D1" s="23"/>
      <c r="E1" s="23"/>
    </row>
    <row r="2" spans="1:6" ht="15.75" thickBot="1" x14ac:dyDescent="0.3">
      <c r="A2" s="24" t="s">
        <v>1</v>
      </c>
      <c r="B2" s="25">
        <f>Система_1!J4</f>
        <v>3.5</v>
      </c>
      <c r="C2" s="26">
        <f>Система_2!J2</f>
        <v>3.5</v>
      </c>
      <c r="D2" s="26"/>
      <c r="E2" s="26"/>
      <c r="F2" s="27">
        <f t="shared" ref="F2:F9" si="0">ABS($B2-$C2)/MAX($B2:$C2)</f>
        <v>0</v>
      </c>
    </row>
    <row r="3" spans="1:6" ht="15.75" thickBot="1" x14ac:dyDescent="0.3">
      <c r="A3" s="28" t="s">
        <v>5</v>
      </c>
      <c r="B3" s="29">
        <f>ROUND(Система_1!J7, 4)</f>
        <v>0.75680000000000003</v>
      </c>
      <c r="C3" s="42">
        <f>Система_2!J5</f>
        <v>0.96530000000000005</v>
      </c>
      <c r="D3" s="30"/>
      <c r="E3" s="30"/>
      <c r="F3" s="27">
        <f t="shared" si="0"/>
        <v>0.2159950274526054</v>
      </c>
    </row>
    <row r="4" spans="1:6" ht="15.75" thickBot="1" x14ac:dyDescent="0.3">
      <c r="A4" s="28" t="s">
        <v>7</v>
      </c>
      <c r="B4" s="29">
        <f>ROUND(Система_1!J10, 4)</f>
        <v>1.7641</v>
      </c>
      <c r="C4" s="42">
        <f>Система_2!J8</f>
        <v>1.6152</v>
      </c>
      <c r="D4" s="30"/>
      <c r="E4" s="30"/>
      <c r="F4" s="27">
        <f t="shared" si="0"/>
        <v>8.4405645938438884E-2</v>
      </c>
    </row>
    <row r="5" spans="1:6" ht="15.75" thickBot="1" x14ac:dyDescent="0.3">
      <c r="A5" s="28" t="s">
        <v>8</v>
      </c>
      <c r="B5" s="29">
        <f>ROUND(Система_1!J13, 4)</f>
        <v>3.2776999999999998</v>
      </c>
      <c r="C5" s="26">
        <f>Система_2!J11</f>
        <v>2.5804999999999998</v>
      </c>
      <c r="D5" s="30"/>
      <c r="E5" s="30"/>
      <c r="F5" s="27">
        <f t="shared" si="0"/>
        <v>0.21271013210482964</v>
      </c>
    </row>
    <row r="6" spans="1:6" ht="15.75" thickBot="1" x14ac:dyDescent="0.3">
      <c r="A6" s="28" t="s">
        <v>9</v>
      </c>
      <c r="B6" s="29">
        <f>ROUND(Система_1!J16, 4)</f>
        <v>2.5202</v>
      </c>
      <c r="C6" s="42">
        <f>Система_2!J14</f>
        <v>2.3074285714285714</v>
      </c>
      <c r="D6" s="30"/>
      <c r="E6" s="30"/>
      <c r="F6" s="27">
        <f t="shared" si="0"/>
        <v>8.4426406067545673E-2</v>
      </c>
    </row>
    <row r="7" spans="1:6" ht="15.75" thickBot="1" x14ac:dyDescent="0.3">
      <c r="A7" s="28" t="s">
        <v>16</v>
      </c>
      <c r="B7" s="29">
        <f>ROUND(Система_1!J19, 4)</f>
        <v>14.348800000000001</v>
      </c>
      <c r="C7" s="42">
        <f>Система_2!J17</f>
        <v>7.3074285714285709</v>
      </c>
      <c r="D7" s="30"/>
      <c r="E7" s="30"/>
      <c r="F7" s="27">
        <f t="shared" si="0"/>
        <v>0.49072894099655923</v>
      </c>
    </row>
    <row r="8" spans="1:6" ht="15.75" thickBot="1" x14ac:dyDescent="0.3">
      <c r="A8" s="28" t="s">
        <v>24</v>
      </c>
      <c r="B8" s="43">
        <f>ROUND(Система_1!J22, 4)</f>
        <v>0.39729999999999999</v>
      </c>
      <c r="C8" s="26">
        <f>Система_2!J20</f>
        <v>0.50686999999999993</v>
      </c>
      <c r="D8" s="30"/>
      <c r="E8" s="30"/>
      <c r="F8" s="27">
        <f t="shared" si="0"/>
        <v>0.21616982658275288</v>
      </c>
    </row>
    <row r="9" spans="1:6" ht="15.75" thickBot="1" x14ac:dyDescent="0.3">
      <c r="A9" s="31" t="s">
        <v>36</v>
      </c>
      <c r="B9" s="44">
        <f>ROUND(Система_1!J25, 4)</f>
        <v>0.4219</v>
      </c>
      <c r="C9" s="26">
        <f>Система_2!J23</f>
        <v>0.34519100000000003</v>
      </c>
      <c r="D9" s="32"/>
      <c r="E9" s="32"/>
      <c r="F9" s="27">
        <f t="shared" si="0"/>
        <v>0.18181796634273517</v>
      </c>
    </row>
  </sheetData>
  <conditionalFormatting sqref="D3:E3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D4:E4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D5:E5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D6:E6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D7:E7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D8:E8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D9:E9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zoomScaleNormal="100" workbookViewId="0">
      <selection activeCell="J5" sqref="J5"/>
    </sheetView>
  </sheetViews>
  <sheetFormatPr defaultColWidth="12.5703125" defaultRowHeight="12.75" x14ac:dyDescent="0.2"/>
  <cols>
    <col min="2" max="2" width="19.7109375" customWidth="1"/>
    <col min="3" max="3" width="16.140625" customWidth="1"/>
    <col min="12" max="12" width="13.85546875" customWidth="1"/>
    <col min="13" max="13" width="15.28515625" customWidth="1"/>
    <col min="14" max="14" width="14.7109375" customWidth="1"/>
    <col min="15" max="15" width="12" customWidth="1"/>
    <col min="16" max="16" width="13.140625" customWidth="1"/>
    <col min="17" max="17" width="10.28515625" customWidth="1"/>
    <col min="18" max="18" width="12.85546875" customWidth="1"/>
    <col min="19" max="23" width="15.28515625" customWidth="1"/>
  </cols>
  <sheetData>
    <row r="1" spans="1:23" ht="15" x14ac:dyDescent="0.25">
      <c r="A1" s="3" t="s">
        <v>0</v>
      </c>
      <c r="B1" s="3"/>
      <c r="D1" s="3" t="s">
        <v>12</v>
      </c>
      <c r="E1" s="3"/>
      <c r="F1" s="3"/>
      <c r="K1" s="33"/>
      <c r="L1" s="33">
        <v>0</v>
      </c>
      <c r="M1" s="33">
        <v>1</v>
      </c>
      <c r="N1" s="33">
        <v>2</v>
      </c>
      <c r="O1" s="33">
        <v>3</v>
      </c>
      <c r="P1" s="33">
        <v>4</v>
      </c>
      <c r="Q1" s="33">
        <v>5</v>
      </c>
      <c r="R1" s="33">
        <v>6</v>
      </c>
    </row>
    <row r="2" spans="1:23" ht="15.75" customHeight="1" x14ac:dyDescent="0.2">
      <c r="A2" s="17" t="s">
        <v>10</v>
      </c>
      <c r="B2" s="18">
        <v>0.7</v>
      </c>
      <c r="D2" s="19" t="s">
        <v>51</v>
      </c>
      <c r="E2" s="8" t="s">
        <v>52</v>
      </c>
      <c r="F2" s="34">
        <v>3.4700000000000002E-2</v>
      </c>
      <c r="H2" s="2" t="s">
        <v>1</v>
      </c>
      <c r="I2" s="4" t="s">
        <v>2</v>
      </c>
      <c r="J2" s="5">
        <f>B2*B3</f>
        <v>3.5</v>
      </c>
      <c r="K2" s="33">
        <v>0</v>
      </c>
      <c r="L2" s="35">
        <v>-0.7</v>
      </c>
      <c r="M2" s="36">
        <f>A15</f>
        <v>0.27999999999999997</v>
      </c>
      <c r="N2" s="37">
        <f>A16</f>
        <v>0.42</v>
      </c>
      <c r="O2" s="37"/>
      <c r="P2" s="36"/>
      <c r="Q2" s="37"/>
      <c r="R2" s="37"/>
      <c r="S2" s="38"/>
      <c r="T2" s="38"/>
      <c r="U2" s="38"/>
      <c r="V2" s="38"/>
      <c r="W2" s="38"/>
    </row>
    <row r="3" spans="1:23" ht="14.25" x14ac:dyDescent="0.2">
      <c r="A3" s="18" t="s">
        <v>13</v>
      </c>
      <c r="B3" s="18">
        <v>5</v>
      </c>
      <c r="D3" s="19" t="s">
        <v>53</v>
      </c>
      <c r="E3" s="8" t="s">
        <v>15</v>
      </c>
      <c r="F3" s="34">
        <v>3.7999999999999999E-2</v>
      </c>
      <c r="H3" s="2"/>
      <c r="I3" s="9"/>
      <c r="J3" s="10"/>
      <c r="K3" s="33">
        <v>1</v>
      </c>
      <c r="L3" s="36">
        <f>B9</f>
        <v>0.10161332303406649</v>
      </c>
      <c r="M3" s="35">
        <v>-0.80159999999999998</v>
      </c>
      <c r="N3" s="36"/>
      <c r="O3" s="37">
        <f>B2</f>
        <v>0.7</v>
      </c>
      <c r="P3" s="37"/>
      <c r="Q3" s="37"/>
      <c r="R3" s="36"/>
      <c r="S3" s="38"/>
      <c r="T3" s="38"/>
      <c r="U3" s="38"/>
      <c r="V3" s="38"/>
      <c r="W3" s="38"/>
    </row>
    <row r="4" spans="1:23" ht="14.25" x14ac:dyDescent="0.2">
      <c r="A4" s="18" t="s">
        <v>54</v>
      </c>
      <c r="B4" s="18">
        <v>0.4</v>
      </c>
      <c r="C4">
        <f>2/(1+1.5*1.5)</f>
        <v>0.61538461538461542</v>
      </c>
      <c r="D4" s="19" t="s">
        <v>55</v>
      </c>
      <c r="E4" s="8" t="s">
        <v>18</v>
      </c>
      <c r="F4" s="34">
        <v>3.6200000000000003E-2</v>
      </c>
      <c r="H4" s="2"/>
      <c r="I4" s="11"/>
      <c r="J4" s="12"/>
      <c r="K4" s="33">
        <v>2</v>
      </c>
      <c r="L4" s="37">
        <f>B10</f>
        <v>0.56417047692613831</v>
      </c>
      <c r="M4" s="36"/>
      <c r="N4" s="35">
        <v>-1.2642</v>
      </c>
      <c r="O4" s="36"/>
      <c r="P4" s="37">
        <f>B2</f>
        <v>0.7</v>
      </c>
      <c r="Q4" s="37"/>
      <c r="R4" s="37"/>
      <c r="S4" s="39"/>
      <c r="T4" s="38"/>
      <c r="U4" s="38"/>
      <c r="V4" s="38"/>
      <c r="W4" s="38"/>
    </row>
    <row r="5" spans="1:23" ht="15.75" customHeight="1" x14ac:dyDescent="0.2">
      <c r="A5" s="18" t="s">
        <v>21</v>
      </c>
      <c r="B5" s="18">
        <v>2</v>
      </c>
      <c r="D5" s="19" t="s">
        <v>56</v>
      </c>
      <c r="E5" s="8" t="s">
        <v>20</v>
      </c>
      <c r="F5" s="34">
        <v>9.1499999999999998E-2</v>
      </c>
      <c r="H5" s="2" t="s">
        <v>5</v>
      </c>
      <c r="I5" s="4" t="s">
        <v>2</v>
      </c>
      <c r="J5" s="13">
        <f>1-F2</f>
        <v>0.96530000000000005</v>
      </c>
      <c r="K5" s="33">
        <v>3</v>
      </c>
      <c r="L5" s="37"/>
      <c r="M5" s="37">
        <f>O7</f>
        <v>4.0645329213626596E-2</v>
      </c>
      <c r="N5" s="36">
        <f>P7</f>
        <v>6.0967993820439895E-2</v>
      </c>
      <c r="O5" s="35">
        <v>-0.80159999999999998</v>
      </c>
      <c r="P5" s="37"/>
      <c r="Q5" s="37">
        <f>O3</f>
        <v>0.7</v>
      </c>
      <c r="R5" s="37"/>
      <c r="S5" s="38"/>
      <c r="T5" s="39"/>
      <c r="U5" s="38"/>
      <c r="V5" s="38"/>
      <c r="W5" s="38"/>
    </row>
    <row r="6" spans="1:23" ht="14.25" x14ac:dyDescent="0.2">
      <c r="A6" t="s">
        <v>57</v>
      </c>
      <c r="B6">
        <v>1.5</v>
      </c>
      <c r="D6" s="19" t="s">
        <v>58</v>
      </c>
      <c r="E6" s="8" t="s">
        <v>23</v>
      </c>
      <c r="F6" s="40">
        <v>7.5499999999999998E-2</v>
      </c>
      <c r="H6" s="2"/>
      <c r="I6" s="9"/>
      <c r="J6" s="15"/>
      <c r="K6" s="33">
        <v>4</v>
      </c>
      <c r="L6" s="36"/>
      <c r="M6" s="37">
        <f>O8</f>
        <v>0.22566819077045533</v>
      </c>
      <c r="N6" s="37">
        <f>P8</f>
        <v>0.33850228615568295</v>
      </c>
      <c r="O6" s="37"/>
      <c r="P6" s="35">
        <v>-1.2642</v>
      </c>
      <c r="Q6" s="36"/>
      <c r="R6" s="36">
        <f>P4</f>
        <v>0.7</v>
      </c>
      <c r="S6" s="38"/>
      <c r="T6" s="38"/>
      <c r="U6" s="38"/>
      <c r="V6" s="38"/>
      <c r="W6" s="38"/>
    </row>
    <row r="7" spans="1:23" ht="14.25" x14ac:dyDescent="0.2">
      <c r="A7" s="18" t="s">
        <v>59</v>
      </c>
      <c r="B7" s="18">
        <f>(1+SQRT((1-B4)/(2*B4)*(B6^2-1)))*B3</f>
        <v>9.8412291827592711</v>
      </c>
      <c r="D7" s="19" t="s">
        <v>60</v>
      </c>
      <c r="E7" s="8" t="s">
        <v>27</v>
      </c>
      <c r="F7" s="34">
        <v>0.63039999999999996</v>
      </c>
      <c r="H7" s="2"/>
      <c r="I7" s="11"/>
      <c r="J7" s="12"/>
      <c r="K7" s="33">
        <v>5</v>
      </c>
      <c r="L7" s="37"/>
      <c r="M7" s="37"/>
      <c r="N7" s="37"/>
      <c r="O7" s="37">
        <f>A17</f>
        <v>4.0645329213626596E-2</v>
      </c>
      <c r="P7" s="36">
        <f>A18</f>
        <v>6.0967993820439895E-2</v>
      </c>
      <c r="Q7" s="35">
        <v>-0.1016</v>
      </c>
      <c r="R7" s="37"/>
      <c r="S7" s="38"/>
      <c r="T7" s="38"/>
      <c r="U7" s="39"/>
      <c r="V7" s="38"/>
      <c r="W7" s="38"/>
    </row>
    <row r="8" spans="1:23" ht="15.75" customHeight="1" x14ac:dyDescent="0.2">
      <c r="A8" t="s">
        <v>61</v>
      </c>
      <c r="B8">
        <f>(1-SQRT((B4)/(2*(1-B4))*(B6*B6-1)))*B3</f>
        <v>1.7725138781604854</v>
      </c>
      <c r="D8" s="19" t="s">
        <v>62</v>
      </c>
      <c r="E8" s="8" t="s">
        <v>31</v>
      </c>
      <c r="F8" s="40">
        <v>9.3700000000000006E-2</v>
      </c>
      <c r="H8" s="2" t="s">
        <v>7</v>
      </c>
      <c r="I8" s="4" t="s">
        <v>2</v>
      </c>
      <c r="J8" s="13">
        <f>SUM(F5:F6)+2*SUM(F7:F8)</f>
        <v>1.6152</v>
      </c>
      <c r="K8" s="33">
        <v>6</v>
      </c>
      <c r="L8" s="37"/>
      <c r="M8" s="36"/>
      <c r="N8" s="37"/>
      <c r="O8" s="37">
        <f>A19</f>
        <v>0.22566819077045533</v>
      </c>
      <c r="P8" s="36">
        <f>A20</f>
        <v>0.33850228615568295</v>
      </c>
      <c r="Q8" s="37"/>
      <c r="R8" s="35">
        <v>-0.56420000000000003</v>
      </c>
      <c r="S8" s="39"/>
      <c r="T8" s="38"/>
      <c r="U8" s="39"/>
      <c r="V8" s="38"/>
      <c r="W8" s="38"/>
    </row>
    <row r="9" spans="1:23" ht="14.25" x14ac:dyDescent="0.2">
      <c r="A9" t="s">
        <v>63</v>
      </c>
      <c r="B9">
        <f>1/B7</f>
        <v>0.10161332303406649</v>
      </c>
      <c r="D9" s="19"/>
      <c r="E9" s="8"/>
      <c r="F9" s="34"/>
      <c r="H9" s="2"/>
      <c r="I9" s="9"/>
      <c r="J9" s="15"/>
      <c r="L9" s="38"/>
      <c r="M9" s="38"/>
      <c r="N9" s="39"/>
      <c r="O9" s="38"/>
      <c r="P9" s="38"/>
      <c r="Q9" s="38"/>
      <c r="R9" s="39"/>
      <c r="S9" s="39"/>
      <c r="T9" s="39"/>
      <c r="U9" s="38"/>
      <c r="V9" s="39"/>
      <c r="W9" s="38"/>
    </row>
    <row r="10" spans="1:23" ht="14.25" x14ac:dyDescent="0.2">
      <c r="A10" t="s">
        <v>64</v>
      </c>
      <c r="B10">
        <f>1/B8</f>
        <v>0.56417047692613831</v>
      </c>
      <c r="D10" s="19"/>
      <c r="E10" s="8"/>
      <c r="F10" s="34"/>
      <c r="H10" s="2"/>
      <c r="I10" s="11"/>
      <c r="J10" s="16"/>
      <c r="L10" s="38"/>
      <c r="M10" s="38"/>
      <c r="N10" s="38"/>
      <c r="O10" s="39"/>
      <c r="P10" s="38"/>
      <c r="Q10" s="38"/>
      <c r="R10" s="38"/>
      <c r="S10" s="39"/>
      <c r="T10" s="39"/>
      <c r="U10" s="38"/>
      <c r="V10" s="38"/>
      <c r="W10" s="39"/>
    </row>
    <row r="11" spans="1:23" ht="15.75" customHeight="1" x14ac:dyDescent="0.2">
      <c r="D11" s="19"/>
      <c r="E11" s="8"/>
      <c r="F11" s="34"/>
      <c r="H11" s="2" t="s">
        <v>8</v>
      </c>
      <c r="I11" s="4" t="s">
        <v>2</v>
      </c>
      <c r="J11" s="13">
        <f>J8+J5</f>
        <v>2.5804999999999998</v>
      </c>
      <c r="L11" s="38"/>
      <c r="M11" s="38"/>
      <c r="N11" s="38"/>
      <c r="O11" s="38"/>
      <c r="P11" s="38"/>
      <c r="Q11" s="39"/>
      <c r="R11" s="39"/>
      <c r="S11" s="38"/>
      <c r="T11" s="38"/>
      <c r="U11" s="39"/>
      <c r="V11" s="39"/>
      <c r="W11" s="38"/>
    </row>
    <row r="12" spans="1:23" ht="14.25" x14ac:dyDescent="0.2">
      <c r="D12" s="19"/>
      <c r="E12" s="8"/>
      <c r="F12" s="34"/>
      <c r="H12" s="2"/>
      <c r="I12" s="9"/>
      <c r="J12" s="15"/>
      <c r="L12" s="38"/>
      <c r="M12" s="38"/>
      <c r="N12" s="38"/>
      <c r="O12" s="38"/>
      <c r="P12" s="38"/>
      <c r="Q12" s="38"/>
      <c r="R12" s="38"/>
      <c r="S12" s="39"/>
      <c r="T12" s="38"/>
      <c r="U12" s="39"/>
      <c r="V12" s="39"/>
      <c r="W12" s="39"/>
    </row>
    <row r="13" spans="1:23" ht="14.25" x14ac:dyDescent="0.2">
      <c r="D13" s="19"/>
      <c r="E13" s="8"/>
      <c r="F13" s="34"/>
      <c r="H13" s="2"/>
      <c r="I13" s="11"/>
      <c r="J13" s="16"/>
      <c r="L13" s="38"/>
      <c r="M13" s="38"/>
      <c r="N13" s="38"/>
      <c r="O13" s="38"/>
      <c r="P13" s="38"/>
      <c r="Q13" s="38"/>
      <c r="R13" s="38"/>
      <c r="S13" s="38"/>
      <c r="T13" s="39"/>
      <c r="U13" s="38"/>
      <c r="V13" s="39"/>
      <c r="W13" s="39"/>
    </row>
    <row r="14" spans="1:23" ht="15.75" customHeight="1" x14ac:dyDescent="0.2">
      <c r="F14" s="21">
        <f>SUM(F2:F13)</f>
        <v>0.99999999999999989</v>
      </c>
      <c r="H14" s="2" t="s">
        <v>9</v>
      </c>
      <c r="I14" s="4" t="s">
        <v>2</v>
      </c>
      <c r="J14" s="5">
        <f>J8/B2</f>
        <v>2.3074285714285714</v>
      </c>
    </row>
    <row r="15" spans="1:23" ht="14.25" x14ac:dyDescent="0.2">
      <c r="A15">
        <f>B2*B4</f>
        <v>0.27999999999999997</v>
      </c>
      <c r="B15" t="s">
        <v>65</v>
      </c>
      <c r="H15" s="2"/>
      <c r="I15" s="9"/>
      <c r="J15" s="10"/>
    </row>
    <row r="16" spans="1:23" ht="14.25" x14ac:dyDescent="0.2">
      <c r="A16">
        <f>B2*(1-B4)</f>
        <v>0.42</v>
      </c>
      <c r="B16" t="s">
        <v>66</v>
      </c>
      <c r="H16" s="2"/>
      <c r="I16" s="11"/>
      <c r="J16" s="12"/>
    </row>
    <row r="17" spans="1:10" ht="15.75" customHeight="1" x14ac:dyDescent="0.2">
      <c r="A17">
        <f>B9*B4</f>
        <v>4.0645329213626596E-2</v>
      </c>
      <c r="B17" t="s">
        <v>67</v>
      </c>
      <c r="H17" s="2" t="s">
        <v>16</v>
      </c>
      <c r="I17" s="4" t="s">
        <v>2</v>
      </c>
      <c r="J17" s="5">
        <f>J14+B4*B7+(1-B4)*B8</f>
        <v>7.3074285714285709</v>
      </c>
    </row>
    <row r="18" spans="1:10" ht="14.25" x14ac:dyDescent="0.2">
      <c r="A18">
        <f>B9*(1-B4)</f>
        <v>6.0967993820439895E-2</v>
      </c>
      <c r="B18" t="s">
        <v>68</v>
      </c>
      <c r="H18" s="2"/>
      <c r="I18" s="9"/>
      <c r="J18" s="10"/>
    </row>
    <row r="19" spans="1:10" ht="14.25" x14ac:dyDescent="0.2">
      <c r="A19">
        <f>B10*B4</f>
        <v>0.22566819077045533</v>
      </c>
      <c r="B19" t="s">
        <v>69</v>
      </c>
      <c r="H19" s="2"/>
      <c r="I19" s="11"/>
      <c r="J19" s="12"/>
    </row>
    <row r="20" spans="1:10" ht="15.75" customHeight="1" x14ac:dyDescent="0.2">
      <c r="A20">
        <f>B10*(1-B4)</f>
        <v>0.33850228615568295</v>
      </c>
      <c r="B20" t="s">
        <v>70</v>
      </c>
      <c r="H20" s="2" t="s">
        <v>24</v>
      </c>
      <c r="I20" s="4" t="s">
        <v>2</v>
      </c>
      <c r="J20" s="13">
        <f>(F7+F8)*B2</f>
        <v>0.50686999999999993</v>
      </c>
    </row>
    <row r="21" spans="1:10" ht="14.25" x14ac:dyDescent="0.2">
      <c r="H21" s="2"/>
      <c r="I21" s="9"/>
      <c r="J21" s="15"/>
    </row>
    <row r="22" spans="1:10" ht="14.25" x14ac:dyDescent="0.2">
      <c r="H22" s="2"/>
      <c r="I22" s="11"/>
      <c r="J22" s="12"/>
    </row>
    <row r="23" spans="1:10" ht="15.75" customHeight="1" x14ac:dyDescent="0.2">
      <c r="H23" s="2" t="s">
        <v>36</v>
      </c>
      <c r="I23" s="4" t="s">
        <v>2</v>
      </c>
      <c r="J23" s="5">
        <f>B2*(1-J20)</f>
        <v>0.34519100000000003</v>
      </c>
    </row>
    <row r="24" spans="1:10" ht="14.25" x14ac:dyDescent="0.2">
      <c r="H24" s="2"/>
      <c r="I24" s="9"/>
      <c r="J24" s="10"/>
    </row>
    <row r="25" spans="1:10" ht="14.25" x14ac:dyDescent="0.2">
      <c r="H25" s="2"/>
      <c r="I25" s="11"/>
      <c r="J25" s="12"/>
    </row>
    <row r="26" spans="1:10" x14ac:dyDescent="0.2">
      <c r="H26" s="1"/>
    </row>
    <row r="27" spans="1:10" ht="15.75" customHeight="1" x14ac:dyDescent="0.2">
      <c r="H27" s="1"/>
    </row>
    <row r="28" spans="1:10" ht="15.75" customHeight="1" x14ac:dyDescent="0.2">
      <c r="H28" s="1"/>
    </row>
  </sheetData>
  <mergeCells count="11">
    <mergeCell ref="H26:H28"/>
    <mergeCell ref="H11:H13"/>
    <mergeCell ref="H14:H16"/>
    <mergeCell ref="H17:H19"/>
    <mergeCell ref="H20:H22"/>
    <mergeCell ref="H23:H25"/>
    <mergeCell ref="A1:B1"/>
    <mergeCell ref="D1:F1"/>
    <mergeCell ref="H2:H4"/>
    <mergeCell ref="H5:H7"/>
    <mergeCell ref="H8:H10"/>
  </mergeCells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Система_1</vt:lpstr>
      <vt:lpstr>Сравнение</vt:lpstr>
      <vt:lpstr>Система_2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Балин Артем Алексеевич</cp:lastModifiedBy>
  <cp:revision>18</cp:revision>
  <dcterms:modified xsi:type="dcterms:W3CDTF">2024-11-02T12:38:54Z</dcterms:modified>
  <dc:language>en-US</dc:language>
</cp:coreProperties>
</file>